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<sst xmlns="http://schemas.openxmlformats.org/spreadsheetml/2006/main" count="119564" uniqueCount="23903">
  <si>
    <t>API WKSP :</t>
  </si>
  <si>
    <t>Log No:</t>
  </si>
  <si>
    <t xml:space="preserve"> PID/SEQ :</t>
  </si>
  <si>
    <t>WKSP_DUMP:</t>
  </si>
  <si>
    <t>DATA:</t>
  </si>
  <si>
    <t>Appl Name:</t>
  </si>
  <si>
    <t>Time:</t>
  </si>
  <si>
    <t>Node:</t>
  </si>
  <si>
    <t>User:</t>
  </si>
  <si>
    <t>Task User:</t>
  </si>
  <si>
    <t>Caller:</t>
  </si>
  <si>
    <t>Task:</t>
  </si>
  <si>
    <t>API:</t>
  </si>
  <si>
    <t>Prog:</t>
  </si>
  <si>
    <t>Program:</t>
  </si>
  <si>
    <t>Section:</t>
  </si>
  <si>
    <t>Table:</t>
  </si>
  <si>
    <t>Access Type:</t>
  </si>
  <si>
    <t>Access Value:</t>
  </si>
  <si>
    <t>Prog Mess:</t>
  </si>
  <si>
    <t>ERROR NO:</t>
  </si>
  <si>
    <t>System messages:</t>
  </si>
  <si>
    <t>Input Account No:</t>
  </si>
  <si>
    <t>EMR_ACCT NO:</t>
  </si>
  <si>
    <t>Cust Prod No:</t>
  </si>
  <si>
    <t>Command Id</t>
  </si>
  <si>
    <t>Plant Id:</t>
  </si>
  <si>
    <t>Subscriber Number:</t>
  </si>
  <si>
    <t>Service Order Number:</t>
  </si>
  <si>
    <t>Department Code:</t>
  </si>
  <si>
    <t xml:space="preserve">Exchange Id: </t>
  </si>
  <si>
    <t>Unique Serv Id:</t>
  </si>
  <si>
    <t>B987A233_TX_AUDIT_EMAIL_SCO</t>
  </si>
  <si>
    <t>B986A446_PR_MAINT_SO_WRKASG_COB</t>
  </si>
  <si>
    <t>B986A458_PR_ACCT_SNG_SO_COB</t>
  </si>
  <si>
    <t>B986A678_PR_GET_CEASE_PROD_COB</t>
  </si>
  <si>
    <t>B986A853_PR_SIM_ORD_RESP_COB</t>
  </si>
  <si>
    <t>B986A119_PR_SERV_INFO_COB</t>
  </si>
  <si>
    <t>B986A411_PR_SALES_SGN_SO_COB</t>
  </si>
  <si>
    <t>B986A448_PR_BROWSE_SO_COB</t>
  </si>
  <si>
    <t>B986A526_PR_ALLOC_AUTO_ROUT_COB</t>
  </si>
  <si>
    <t>B986A630_PR_PROD_COST_DET_COB</t>
  </si>
  <si>
    <t>B986A394_TX_SON_POPUP_SCO</t>
  </si>
  <si>
    <t>B986A191_PR_MANAGE_PRODS_COB</t>
  </si>
  <si>
    <t>B986A45_TX_API_NEWSO_SCO</t>
  </si>
  <si>
    <t>B987A157_PR_REPORT_STAT_COB</t>
  </si>
  <si>
    <t>B986A262_PR_UPD_ACCT_CC_COB</t>
  </si>
  <si>
    <t>B986A96_TX_API_POPUP_SCO</t>
  </si>
  <si>
    <t>B986A169_PR_DSITE_POPUP_COB</t>
  </si>
  <si>
    <t>B986A431_TX_GET_SO_HEAD_SCO</t>
  </si>
  <si>
    <t>B986A464_PR_GEN_SGN_OFF_COB</t>
  </si>
  <si>
    <t>B986A143_TX_NUA_POPUP_SCO</t>
  </si>
  <si>
    <t>B986A107_PR_ACC_ACT_COB</t>
  </si>
  <si>
    <t>B986A30_PR_API_GET_SO_SCO</t>
  </si>
  <si>
    <t>B986A29_PR_API_ADD_SO_COB</t>
  </si>
  <si>
    <t>B986A457_PR_API_ASO_COB</t>
  </si>
  <si>
    <t>B986A529_PR_RELEASE_ROUTE_COB</t>
  </si>
  <si>
    <t>B986A162_PR_API_SGN_SO_COB</t>
  </si>
  <si>
    <t>B986A160_PR_API_REJ_SO_COB</t>
  </si>
  <si>
    <t>B986A55_TX_API_CRE_CPL_SCO</t>
  </si>
  <si>
    <t>B987A303_PR_GET_SOL_RTE_SCO</t>
  </si>
  <si>
    <t>B986A515_PR_WRITEOFF_ACCT_COB</t>
  </si>
  <si>
    <t>B986A410_PR_AMD_SO_PRTY_COB</t>
  </si>
  <si>
    <t>B986A135_PR_API_PRENT_COB</t>
  </si>
  <si>
    <t>B986A527_PR_AUTO_ROUTE_DATA_COB</t>
  </si>
  <si>
    <t>B27A03_TX_GET_ACCT_DTLS_SCO</t>
  </si>
  <si>
    <t>B987A309_PR_ALLOC_MSAN_PORT_COB</t>
  </si>
  <si>
    <t>B986A588_TX_GET_DP_DET_SCO</t>
  </si>
  <si>
    <t>B986A492_PVAR_FIXED_OPER_COB</t>
  </si>
  <si>
    <t>B986A268_TX_MAN_SWTCH_REQ_SCO</t>
  </si>
  <si>
    <t>B986A387_PR_CHANGE_DEP_COB</t>
  </si>
  <si>
    <t>B987A283_TX_AMD_REG_ACC_SCO</t>
  </si>
  <si>
    <t>72855931</t>
  </si>
  <si>
    <t>72855932</t>
  </si>
  <si>
    <t>72855933</t>
  </si>
  <si>
    <t>72855934</t>
  </si>
  <si>
    <t>72855935</t>
  </si>
  <si>
    <t>72855936</t>
  </si>
  <si>
    <t>72855937</t>
  </si>
  <si>
    <t>72855938</t>
  </si>
  <si>
    <t>72855939</t>
  </si>
  <si>
    <t>72855940</t>
  </si>
  <si>
    <t>72855941</t>
  </si>
  <si>
    <t>72855942</t>
  </si>
  <si>
    <t>72855943</t>
  </si>
  <si>
    <t>72855944</t>
  </si>
  <si>
    <t>72855945</t>
  </si>
  <si>
    <t>72855946</t>
  </si>
  <si>
    <t>72855947</t>
  </si>
  <si>
    <t>72855948</t>
  </si>
  <si>
    <t>72855949</t>
  </si>
  <si>
    <t>72855950</t>
  </si>
  <si>
    <t>72855951</t>
  </si>
  <si>
    <t>72855952</t>
  </si>
  <si>
    <t>72855953</t>
  </si>
  <si>
    <t>72855954</t>
  </si>
  <si>
    <t>72855955</t>
  </si>
  <si>
    <t>72855956</t>
  </si>
  <si>
    <t>72855957</t>
  </si>
  <si>
    <t>72855958</t>
  </si>
  <si>
    <t>72855959</t>
  </si>
  <si>
    <t>72855960</t>
  </si>
  <si>
    <t>72855961</t>
  </si>
  <si>
    <t>72855962</t>
  </si>
  <si>
    <t>72855963</t>
  </si>
  <si>
    <t>72855964</t>
  </si>
  <si>
    <t>72855965</t>
  </si>
  <si>
    <t>72855966</t>
  </si>
  <si>
    <t>72855967</t>
  </si>
  <si>
    <t>72855968</t>
  </si>
  <si>
    <t>72855969</t>
  </si>
  <si>
    <t>72855970</t>
  </si>
  <si>
    <t>72855971</t>
  </si>
  <si>
    <t>72855972</t>
  </si>
  <si>
    <t>72855973</t>
  </si>
  <si>
    <t>72855974</t>
  </si>
  <si>
    <t>72855975</t>
  </si>
  <si>
    <t>72855976</t>
  </si>
  <si>
    <t>72855977</t>
  </si>
  <si>
    <t>72855978</t>
  </si>
  <si>
    <t>72855979</t>
  </si>
  <si>
    <t>72855980</t>
  </si>
  <si>
    <t>72855981</t>
  </si>
  <si>
    <t>72855982</t>
  </si>
  <si>
    <t>72855983</t>
  </si>
  <si>
    <t>72855984</t>
  </si>
  <si>
    <t>72855985</t>
  </si>
  <si>
    <t>72855986</t>
  </si>
  <si>
    <t>72855987</t>
  </si>
  <si>
    <t>72855988</t>
  </si>
  <si>
    <t>72855989</t>
  </si>
  <si>
    <t>72855990</t>
  </si>
  <si>
    <t>72855991</t>
  </si>
  <si>
    <t>72855992</t>
  </si>
  <si>
    <t>72855993</t>
  </si>
  <si>
    <t>72855994</t>
  </si>
  <si>
    <t>72855995</t>
  </si>
  <si>
    <t>72855996</t>
  </si>
  <si>
    <t>72855997</t>
  </si>
  <si>
    <t>72855998</t>
  </si>
  <si>
    <t>72855999</t>
  </si>
  <si>
    <t>72856001</t>
  </si>
  <si>
    <t>72856000</t>
  </si>
  <si>
    <t>72856002</t>
  </si>
  <si>
    <t>72856003</t>
  </si>
  <si>
    <t>72856004</t>
  </si>
  <si>
    <t>72856005</t>
  </si>
  <si>
    <t>72856006</t>
  </si>
  <si>
    <t>72856007</t>
  </si>
  <si>
    <t>72856008</t>
  </si>
  <si>
    <t>72856009</t>
  </si>
  <si>
    <t>72856010</t>
  </si>
  <si>
    <t>72856011</t>
  </si>
  <si>
    <t>72856012</t>
  </si>
  <si>
    <t>72856013</t>
  </si>
  <si>
    <t>72856014</t>
  </si>
  <si>
    <t>72856015</t>
  </si>
  <si>
    <t>72856016</t>
  </si>
  <si>
    <t>72856018</t>
  </si>
  <si>
    <t>72856017</t>
  </si>
  <si>
    <t>72856019</t>
  </si>
  <si>
    <t>72856020</t>
  </si>
  <si>
    <t>72856021</t>
  </si>
  <si>
    <t>72856022</t>
  </si>
  <si>
    <t>72856023</t>
  </si>
  <si>
    <t>72856024</t>
  </si>
  <si>
    <t>72856025</t>
  </si>
  <si>
    <t>72856027</t>
  </si>
  <si>
    <t>72856026</t>
  </si>
  <si>
    <t>72856028</t>
  </si>
  <si>
    <t>72856029</t>
  </si>
  <si>
    <t>72856030</t>
  </si>
  <si>
    <t>72856031</t>
  </si>
  <si>
    <t>72856032</t>
  </si>
  <si>
    <t>72856033</t>
  </si>
  <si>
    <t>72856034</t>
  </si>
  <si>
    <t>72856035</t>
  </si>
  <si>
    <t>72856036</t>
  </si>
  <si>
    <t>72856037</t>
  </si>
  <si>
    <t>72856038</t>
  </si>
  <si>
    <t>72856039</t>
  </si>
  <si>
    <t>72856040</t>
  </si>
  <si>
    <t>72856041</t>
  </si>
  <si>
    <t>72856042</t>
  </si>
  <si>
    <t>72856043</t>
  </si>
  <si>
    <t>72856044</t>
  </si>
  <si>
    <t>72856045</t>
  </si>
  <si>
    <t>72856046</t>
  </si>
  <si>
    <t>72856048</t>
  </si>
  <si>
    <t>72856049</t>
  </si>
  <si>
    <t>72856047</t>
  </si>
  <si>
    <t>72856050</t>
  </si>
  <si>
    <t>72856051</t>
  </si>
  <si>
    <t>72856052</t>
  </si>
  <si>
    <t>72856053</t>
  </si>
  <si>
    <t>72856054</t>
  </si>
  <si>
    <t>72856055</t>
  </si>
  <si>
    <t>72856056</t>
  </si>
  <si>
    <t>72856057</t>
  </si>
  <si>
    <t>72856058</t>
  </si>
  <si>
    <t>72856059</t>
  </si>
  <si>
    <t>72856060</t>
  </si>
  <si>
    <t>72856061</t>
  </si>
  <si>
    <t>72856062</t>
  </si>
  <si>
    <t>72856063</t>
  </si>
  <si>
    <t>72856064</t>
  </si>
  <si>
    <t>72856065</t>
  </si>
  <si>
    <t>72856066</t>
  </si>
  <si>
    <t>72856067</t>
  </si>
  <si>
    <t>72856068</t>
  </si>
  <si>
    <t>72856069</t>
  </si>
  <si>
    <t>72856070</t>
  </si>
  <si>
    <t>72856071</t>
  </si>
  <si>
    <t>72856072</t>
  </si>
  <si>
    <t>72856073</t>
  </si>
  <si>
    <t>72856074</t>
  </si>
  <si>
    <t>72856075</t>
  </si>
  <si>
    <t>72856076</t>
  </si>
  <si>
    <t>72856077</t>
  </si>
  <si>
    <t>72856078</t>
  </si>
  <si>
    <t>72856079</t>
  </si>
  <si>
    <t>72856080</t>
  </si>
  <si>
    <t>72856081</t>
  </si>
  <si>
    <t>72856082</t>
  </si>
  <si>
    <t>72856083</t>
  </si>
  <si>
    <t>72856084</t>
  </si>
  <si>
    <t>72856085</t>
  </si>
  <si>
    <t>72856086</t>
  </si>
  <si>
    <t>72856087</t>
  </si>
  <si>
    <t>72856088</t>
  </si>
  <si>
    <t>72856089</t>
  </si>
  <si>
    <t>72856090</t>
  </si>
  <si>
    <t>72856091</t>
  </si>
  <si>
    <t>72856092</t>
  </si>
  <si>
    <t>72856093</t>
  </si>
  <si>
    <t>72856094</t>
  </si>
  <si>
    <t>72856095</t>
  </si>
  <si>
    <t>72856096</t>
  </si>
  <si>
    <t>72856097</t>
  </si>
  <si>
    <t>72856098</t>
  </si>
  <si>
    <t>72856099</t>
  </si>
  <si>
    <t>72856100</t>
  </si>
  <si>
    <t>72856101</t>
  </si>
  <si>
    <t>72856102</t>
  </si>
  <si>
    <t>72856103</t>
  </si>
  <si>
    <t>72856104</t>
  </si>
  <si>
    <t>72856105</t>
  </si>
  <si>
    <t>72856106</t>
  </si>
  <si>
    <t>72856107</t>
  </si>
  <si>
    <t>72856108</t>
  </si>
  <si>
    <t>72856109</t>
  </si>
  <si>
    <t>72856110</t>
  </si>
  <si>
    <t>72856111</t>
  </si>
  <si>
    <t>72856112</t>
  </si>
  <si>
    <t>72856113</t>
  </si>
  <si>
    <t>72856114</t>
  </si>
  <si>
    <t>72856115</t>
  </si>
  <si>
    <t>72856116</t>
  </si>
  <si>
    <t>72856117</t>
  </si>
  <si>
    <t>72856118</t>
  </si>
  <si>
    <t>72856119</t>
  </si>
  <si>
    <t>72856120</t>
  </si>
  <si>
    <t>72856121</t>
  </si>
  <si>
    <t>72856122</t>
  </si>
  <si>
    <t>72856123</t>
  </si>
  <si>
    <t>72856124</t>
  </si>
  <si>
    <t>72856125</t>
  </si>
  <si>
    <t>72856126</t>
  </si>
  <si>
    <t>72856127</t>
  </si>
  <si>
    <t>72856128</t>
  </si>
  <si>
    <t>72856129</t>
  </si>
  <si>
    <t>72856130</t>
  </si>
  <si>
    <t>72856131</t>
  </si>
  <si>
    <t>72856132</t>
  </si>
  <si>
    <t>72856133</t>
  </si>
  <si>
    <t>72856134</t>
  </si>
  <si>
    <t>72856135</t>
  </si>
  <si>
    <t>72856136</t>
  </si>
  <si>
    <t>72856137</t>
  </si>
  <si>
    <t>72856138</t>
  </si>
  <si>
    <t>72856139</t>
  </si>
  <si>
    <t>72856140</t>
  </si>
  <si>
    <t>72856141</t>
  </si>
  <si>
    <t>72856142</t>
  </si>
  <si>
    <t>72856143</t>
  </si>
  <si>
    <t>72856144</t>
  </si>
  <si>
    <t>72856145</t>
  </si>
  <si>
    <t>72856146</t>
  </si>
  <si>
    <t>72856147</t>
  </si>
  <si>
    <t>72856148</t>
  </si>
  <si>
    <t>72856149</t>
  </si>
  <si>
    <t>72856150</t>
  </si>
  <si>
    <t>72856151</t>
  </si>
  <si>
    <t>72856152</t>
  </si>
  <si>
    <t>72856153</t>
  </si>
  <si>
    <t>72856154</t>
  </si>
  <si>
    <t>72856155</t>
  </si>
  <si>
    <t>72856156</t>
  </si>
  <si>
    <t>72856157</t>
  </si>
  <si>
    <t>72856158</t>
  </si>
  <si>
    <t>72856159</t>
  </si>
  <si>
    <t>72856160</t>
  </si>
  <si>
    <t>72856161</t>
  </si>
  <si>
    <t>72856162</t>
  </si>
  <si>
    <t>72856163</t>
  </si>
  <si>
    <t>72856164</t>
  </si>
  <si>
    <t>72856165</t>
  </si>
  <si>
    <t>72856166</t>
  </si>
  <si>
    <t>72856167</t>
  </si>
  <si>
    <t>72856168</t>
  </si>
  <si>
    <t>72856169</t>
  </si>
  <si>
    <t>72856170</t>
  </si>
  <si>
    <t>72856171</t>
  </si>
  <si>
    <t>72856172</t>
  </si>
  <si>
    <t>72856173</t>
  </si>
  <si>
    <t>72856174</t>
  </si>
  <si>
    <t>72856175</t>
  </si>
  <si>
    <t>72856176</t>
  </si>
  <si>
    <t>72856177</t>
  </si>
  <si>
    <t>72856178</t>
  </si>
  <si>
    <t>72856179</t>
  </si>
  <si>
    <t>72856180</t>
  </si>
  <si>
    <t>72856181</t>
  </si>
  <si>
    <t>72856182</t>
  </si>
  <si>
    <t>72856183</t>
  </si>
  <si>
    <t>72856184</t>
  </si>
  <si>
    <t>72856185</t>
  </si>
  <si>
    <t>72856186</t>
  </si>
  <si>
    <t>72856187</t>
  </si>
  <si>
    <t>72856188</t>
  </si>
  <si>
    <t>72856189</t>
  </si>
  <si>
    <t>72856190</t>
  </si>
  <si>
    <t>72856191</t>
  </si>
  <si>
    <t>72856192</t>
  </si>
  <si>
    <t>72856193</t>
  </si>
  <si>
    <t>72856194</t>
  </si>
  <si>
    <t>72856195</t>
  </si>
  <si>
    <t>72856196</t>
  </si>
  <si>
    <t>72856197</t>
  </si>
  <si>
    <t>72856198</t>
  </si>
  <si>
    <t>72856199</t>
  </si>
  <si>
    <t>72856200</t>
  </si>
  <si>
    <t>72856201</t>
  </si>
  <si>
    <t>72856202</t>
  </si>
  <si>
    <t>72856203</t>
  </si>
  <si>
    <t>72856204</t>
  </si>
  <si>
    <t>72856205</t>
  </si>
  <si>
    <t>72856206</t>
  </si>
  <si>
    <t>72856207</t>
  </si>
  <si>
    <t>72856208</t>
  </si>
  <si>
    <t>72856209</t>
  </si>
  <si>
    <t>72856210</t>
  </si>
  <si>
    <t>72856211</t>
  </si>
  <si>
    <t>72856212</t>
  </si>
  <si>
    <t>72856213</t>
  </si>
  <si>
    <t>72856214</t>
  </si>
  <si>
    <t>72856215</t>
  </si>
  <si>
    <t>72856216</t>
  </si>
  <si>
    <t>72856217</t>
  </si>
  <si>
    <t>72856218</t>
  </si>
  <si>
    <t>72856219</t>
  </si>
  <si>
    <t>72856220</t>
  </si>
  <si>
    <t>72856221</t>
  </si>
  <si>
    <t>72856222</t>
  </si>
  <si>
    <t>72856223</t>
  </si>
  <si>
    <t>72856224</t>
  </si>
  <si>
    <t>72856225</t>
  </si>
  <si>
    <t>72856226</t>
  </si>
  <si>
    <t>72856227</t>
  </si>
  <si>
    <t>72856228</t>
  </si>
  <si>
    <t>72856229</t>
  </si>
  <si>
    <t>72856230</t>
  </si>
  <si>
    <t>72856231</t>
  </si>
  <si>
    <t>72856232</t>
  </si>
  <si>
    <t>72856233</t>
  </si>
  <si>
    <t>72856234</t>
  </si>
  <si>
    <t>72856235</t>
  </si>
  <si>
    <t>72856236</t>
  </si>
  <si>
    <t>72856237</t>
  </si>
  <si>
    <t>72856238</t>
  </si>
  <si>
    <t>72856239</t>
  </si>
  <si>
    <t>72856240</t>
  </si>
  <si>
    <t>72856241</t>
  </si>
  <si>
    <t>72856242</t>
  </si>
  <si>
    <t>72856243</t>
  </si>
  <si>
    <t>72856244</t>
  </si>
  <si>
    <t>72856245</t>
  </si>
  <si>
    <t>72856246</t>
  </si>
  <si>
    <t>72856247</t>
  </si>
  <si>
    <t>72856248</t>
  </si>
  <si>
    <t>72856249</t>
  </si>
  <si>
    <t>72856250</t>
  </si>
  <si>
    <t>72856251</t>
  </si>
  <si>
    <t>72856252</t>
  </si>
  <si>
    <t>72856253</t>
  </si>
  <si>
    <t>72856254</t>
  </si>
  <si>
    <t>72856255</t>
  </si>
  <si>
    <t>72856256</t>
  </si>
  <si>
    <t>72856257</t>
  </si>
  <si>
    <t>72856258</t>
  </si>
  <si>
    <t>72856259</t>
  </si>
  <si>
    <t>72856260</t>
  </si>
  <si>
    <t>72856261</t>
  </si>
  <si>
    <t>72856262</t>
  </si>
  <si>
    <t>72856263</t>
  </si>
  <si>
    <t>72856264</t>
  </si>
  <si>
    <t>72856265</t>
  </si>
  <si>
    <t>72856266</t>
  </si>
  <si>
    <t>72856267</t>
  </si>
  <si>
    <t>72856268</t>
  </si>
  <si>
    <t>72856269</t>
  </si>
  <si>
    <t>72856270</t>
  </si>
  <si>
    <t>72856271</t>
  </si>
  <si>
    <t>72856272</t>
  </si>
  <si>
    <t>72856273</t>
  </si>
  <si>
    <t>72856274</t>
  </si>
  <si>
    <t>72856275</t>
  </si>
  <si>
    <t>72856276</t>
  </si>
  <si>
    <t>72856277</t>
  </si>
  <si>
    <t>72856278</t>
  </si>
  <si>
    <t>72856279</t>
  </si>
  <si>
    <t>72856280</t>
  </si>
  <si>
    <t>72856281</t>
  </si>
  <si>
    <t>72856282</t>
  </si>
  <si>
    <t>72856283</t>
  </si>
  <si>
    <t>72856284</t>
  </si>
  <si>
    <t>72856285</t>
  </si>
  <si>
    <t>72856286</t>
  </si>
  <si>
    <t>72856287</t>
  </si>
  <si>
    <t>72856288</t>
  </si>
  <si>
    <t>72856289</t>
  </si>
  <si>
    <t>72856290</t>
  </si>
  <si>
    <t>72856291</t>
  </si>
  <si>
    <t>72856292</t>
  </si>
  <si>
    <t>72856293</t>
  </si>
  <si>
    <t>72856294</t>
  </si>
  <si>
    <t>72856295</t>
  </si>
  <si>
    <t>72856296</t>
  </si>
  <si>
    <t>72856297</t>
  </si>
  <si>
    <t>72856298</t>
  </si>
  <si>
    <t>72856299</t>
  </si>
  <si>
    <t>72856300</t>
  </si>
  <si>
    <t>72856301</t>
  </si>
  <si>
    <t>72856302</t>
  </si>
  <si>
    <t>72856303</t>
  </si>
  <si>
    <t>72856304</t>
  </si>
  <si>
    <t>72856305</t>
  </si>
  <si>
    <t>72856306</t>
  </si>
  <si>
    <t>72856307</t>
  </si>
  <si>
    <t>72856308</t>
  </si>
  <si>
    <t>72856309</t>
  </si>
  <si>
    <t>72856310</t>
  </si>
  <si>
    <t>72856311</t>
  </si>
  <si>
    <t>72856312</t>
  </si>
  <si>
    <t>72856313</t>
  </si>
  <si>
    <t>72856314</t>
  </si>
  <si>
    <t>72856315</t>
  </si>
  <si>
    <t>72856316</t>
  </si>
  <si>
    <t>72856317</t>
  </si>
  <si>
    <t>72856318</t>
  </si>
  <si>
    <t>72856319</t>
  </si>
  <si>
    <t>72856320</t>
  </si>
  <si>
    <t>72856321</t>
  </si>
  <si>
    <t>72856322</t>
  </si>
  <si>
    <t>72856323</t>
  </si>
  <si>
    <t>72856324</t>
  </si>
  <si>
    <t>72856325</t>
  </si>
  <si>
    <t>72856326</t>
  </si>
  <si>
    <t>72856327</t>
  </si>
  <si>
    <t>72856328</t>
  </si>
  <si>
    <t>72856329</t>
  </si>
  <si>
    <t>72856330</t>
  </si>
  <si>
    <t>72856331</t>
  </si>
  <si>
    <t>72856332</t>
  </si>
  <si>
    <t>72856333</t>
  </si>
  <si>
    <t>72856334</t>
  </si>
  <si>
    <t>72856335</t>
  </si>
  <si>
    <t>72856336</t>
  </si>
  <si>
    <t>72856337</t>
  </si>
  <si>
    <t>72856338</t>
  </si>
  <si>
    <t>72856339</t>
  </si>
  <si>
    <t>72856340</t>
  </si>
  <si>
    <t>72856341</t>
  </si>
  <si>
    <t>72856342</t>
  </si>
  <si>
    <t>72856343</t>
  </si>
  <si>
    <t>72856344</t>
  </si>
  <si>
    <t>72856345</t>
  </si>
  <si>
    <t>72856346</t>
  </si>
  <si>
    <t>72856347</t>
  </si>
  <si>
    <t>72856348</t>
  </si>
  <si>
    <t>72856349</t>
  </si>
  <si>
    <t>72856350</t>
  </si>
  <si>
    <t>72856351</t>
  </si>
  <si>
    <t>72856352</t>
  </si>
  <si>
    <t>72856353</t>
  </si>
  <si>
    <t>72856354</t>
  </si>
  <si>
    <t>72856355</t>
  </si>
  <si>
    <t>72856356</t>
  </si>
  <si>
    <t>72856357</t>
  </si>
  <si>
    <t>72856358</t>
  </si>
  <si>
    <t>72856359</t>
  </si>
  <si>
    <t>72856360</t>
  </si>
  <si>
    <t>72856361</t>
  </si>
  <si>
    <t>72856362</t>
  </si>
  <si>
    <t>72856363</t>
  </si>
  <si>
    <t>72856364</t>
  </si>
  <si>
    <t>72856365</t>
  </si>
  <si>
    <t>72856366</t>
  </si>
  <si>
    <t>72856367</t>
  </si>
  <si>
    <t>72856368</t>
  </si>
  <si>
    <t>72856369</t>
  </si>
  <si>
    <t>72856370</t>
  </si>
  <si>
    <t>72856371</t>
  </si>
  <si>
    <t>72856372</t>
  </si>
  <si>
    <t>72856373</t>
  </si>
  <si>
    <t>72856374</t>
  </si>
  <si>
    <t>72856375</t>
  </si>
  <si>
    <t>72856376</t>
  </si>
  <si>
    <t>72856377</t>
  </si>
  <si>
    <t>72856378</t>
  </si>
  <si>
    <t>72856379</t>
  </si>
  <si>
    <t>72856380</t>
  </si>
  <si>
    <t>72856381</t>
  </si>
  <si>
    <t>72856382</t>
  </si>
  <si>
    <t>72856383</t>
  </si>
  <si>
    <t>72856384</t>
  </si>
  <si>
    <t>72856385</t>
  </si>
  <si>
    <t>72856386</t>
  </si>
  <si>
    <t>72856387</t>
  </si>
  <si>
    <t>72856388</t>
  </si>
  <si>
    <t>72856389</t>
  </si>
  <si>
    <t>72856390</t>
  </si>
  <si>
    <t>72856391</t>
  </si>
  <si>
    <t>72856392</t>
  </si>
  <si>
    <t>72856393</t>
  </si>
  <si>
    <t>72856394</t>
  </si>
  <si>
    <t>72856395</t>
  </si>
  <si>
    <t>72856396</t>
  </si>
  <si>
    <t>72856397</t>
  </si>
  <si>
    <t>72856398</t>
  </si>
  <si>
    <t>72856399</t>
  </si>
  <si>
    <t>72856400</t>
  </si>
  <si>
    <t>72856401</t>
  </si>
  <si>
    <t>72856402</t>
  </si>
  <si>
    <t>72856403</t>
  </si>
  <si>
    <t>72856404</t>
  </si>
  <si>
    <t>72856405</t>
  </si>
  <si>
    <t>72856406</t>
  </si>
  <si>
    <t>72856407</t>
  </si>
  <si>
    <t>72856409</t>
  </si>
  <si>
    <t>72856408</t>
  </si>
  <si>
    <t>72856410</t>
  </si>
  <si>
    <t>72856411</t>
  </si>
  <si>
    <t>72856412</t>
  </si>
  <si>
    <t>72856413</t>
  </si>
  <si>
    <t>72856414</t>
  </si>
  <si>
    <t>72856415</t>
  </si>
  <si>
    <t>72856416</t>
  </si>
  <si>
    <t>72856417</t>
  </si>
  <si>
    <t>72856418</t>
  </si>
  <si>
    <t>72856419</t>
  </si>
  <si>
    <t>72856420</t>
  </si>
  <si>
    <t>72856421</t>
  </si>
  <si>
    <t>72856422</t>
  </si>
  <si>
    <t>72856423</t>
  </si>
  <si>
    <t>72856424</t>
  </si>
  <si>
    <t>72856426</t>
  </si>
  <si>
    <t>72856427</t>
  </si>
  <si>
    <t>72856428</t>
  </si>
  <si>
    <t>72856425</t>
  </si>
  <si>
    <t>72856429</t>
  </si>
  <si>
    <t>72856430</t>
  </si>
  <si>
    <t>72856431</t>
  </si>
  <si>
    <t>72856432</t>
  </si>
  <si>
    <t>72856433</t>
  </si>
  <si>
    <t>72856434</t>
  </si>
  <si>
    <t>72856435</t>
  </si>
  <si>
    <t>72856436</t>
  </si>
  <si>
    <t>72856437</t>
  </si>
  <si>
    <t>72856438</t>
  </si>
  <si>
    <t>72856439</t>
  </si>
  <si>
    <t>72856440</t>
  </si>
  <si>
    <t>72856441</t>
  </si>
  <si>
    <t>72856442</t>
  </si>
  <si>
    <t>72856443</t>
  </si>
  <si>
    <t>72856444</t>
  </si>
  <si>
    <t>72856445</t>
  </si>
  <si>
    <t>72856446</t>
  </si>
  <si>
    <t>72856447</t>
  </si>
  <si>
    <t>72856448</t>
  </si>
  <si>
    <t>72856449</t>
  </si>
  <si>
    <t>72856450</t>
  </si>
  <si>
    <t>72856451</t>
  </si>
  <si>
    <t>72856452</t>
  </si>
  <si>
    <t>72856453</t>
  </si>
  <si>
    <t>72856454</t>
  </si>
  <si>
    <t>72856455</t>
  </si>
  <si>
    <t>72856456</t>
  </si>
  <si>
    <t>72856457</t>
  </si>
  <si>
    <t>72856458</t>
  </si>
  <si>
    <t>72856459</t>
  </si>
  <si>
    <t>72856460</t>
  </si>
  <si>
    <t>72856461</t>
  </si>
  <si>
    <t>72856462</t>
  </si>
  <si>
    <t>72856463</t>
  </si>
  <si>
    <t>72856464</t>
  </si>
  <si>
    <t>72856465</t>
  </si>
  <si>
    <t>72856466</t>
  </si>
  <si>
    <t>72856467</t>
  </si>
  <si>
    <t>72856468</t>
  </si>
  <si>
    <t>72856469</t>
  </si>
  <si>
    <t>72856470</t>
  </si>
  <si>
    <t>72856471</t>
  </si>
  <si>
    <t>72856472</t>
  </si>
  <si>
    <t>72856473</t>
  </si>
  <si>
    <t>72856474</t>
  </si>
  <si>
    <t>72856475</t>
  </si>
  <si>
    <t>72856476</t>
  </si>
  <si>
    <t>72856477</t>
  </si>
  <si>
    <t>72856478</t>
  </si>
  <si>
    <t>72856479</t>
  </si>
  <si>
    <t>72856480</t>
  </si>
  <si>
    <t>72856481</t>
  </si>
  <si>
    <t>72856482</t>
  </si>
  <si>
    <t>72856483</t>
  </si>
  <si>
    <t>72856484</t>
  </si>
  <si>
    <t>72856485</t>
  </si>
  <si>
    <t>72856486</t>
  </si>
  <si>
    <t>72856487</t>
  </si>
  <si>
    <t>72856488</t>
  </si>
  <si>
    <t>72856489</t>
  </si>
  <si>
    <t>72856490</t>
  </si>
  <si>
    <t>72856491</t>
  </si>
  <si>
    <t>72856492</t>
  </si>
  <si>
    <t>72856493</t>
  </si>
  <si>
    <t>72856494</t>
  </si>
  <si>
    <t>72856495</t>
  </si>
  <si>
    <t>72856496</t>
  </si>
  <si>
    <t>72856497</t>
  </si>
  <si>
    <t>72856498</t>
  </si>
  <si>
    <t>72856499</t>
  </si>
  <si>
    <t>72856500</t>
  </si>
  <si>
    <t>72856501</t>
  </si>
  <si>
    <t>72856502</t>
  </si>
  <si>
    <t>72856503</t>
  </si>
  <si>
    <t>72856504</t>
  </si>
  <si>
    <t>72856505</t>
  </si>
  <si>
    <t>72856506</t>
  </si>
  <si>
    <t>72856507</t>
  </si>
  <si>
    <t>72856508</t>
  </si>
  <si>
    <t>72856509</t>
  </si>
  <si>
    <t>72856510</t>
  </si>
  <si>
    <t>72856511</t>
  </si>
  <si>
    <t>72856512</t>
  </si>
  <si>
    <t>72856513</t>
  </si>
  <si>
    <t>72856514</t>
  </si>
  <si>
    <t>72856515</t>
  </si>
  <si>
    <t>72856516</t>
  </si>
  <si>
    <t>72856517</t>
  </si>
  <si>
    <t>72856518</t>
  </si>
  <si>
    <t>72856519</t>
  </si>
  <si>
    <t>72856520</t>
  </si>
  <si>
    <t>72856521</t>
  </si>
  <si>
    <t>72856522</t>
  </si>
  <si>
    <t>72856523</t>
  </si>
  <si>
    <t>72856524</t>
  </si>
  <si>
    <t>72856525</t>
  </si>
  <si>
    <t>72856526</t>
  </si>
  <si>
    <t>72856527</t>
  </si>
  <si>
    <t>72856528</t>
  </si>
  <si>
    <t>72856529</t>
  </si>
  <si>
    <t>72856530</t>
  </si>
  <si>
    <t>72856531</t>
  </si>
  <si>
    <t>72856532</t>
  </si>
  <si>
    <t>72856533</t>
  </si>
  <si>
    <t>72856534</t>
  </si>
  <si>
    <t>72856535</t>
  </si>
  <si>
    <t>72856536</t>
  </si>
  <si>
    <t>72856537</t>
  </si>
  <si>
    <t>72856538</t>
  </si>
  <si>
    <t>72856539</t>
  </si>
  <si>
    <t>72856540</t>
  </si>
  <si>
    <t>72856541</t>
  </si>
  <si>
    <t>72856542</t>
  </si>
  <si>
    <t>72856543</t>
  </si>
  <si>
    <t>72856544</t>
  </si>
  <si>
    <t>72856545</t>
  </si>
  <si>
    <t>72856546</t>
  </si>
  <si>
    <t>72856547</t>
  </si>
  <si>
    <t>72856548</t>
  </si>
  <si>
    <t>72856549</t>
  </si>
  <si>
    <t>72856550</t>
  </si>
  <si>
    <t>72856551</t>
  </si>
  <si>
    <t>72856552</t>
  </si>
  <si>
    <t>72856553</t>
  </si>
  <si>
    <t>72856554</t>
  </si>
  <si>
    <t>72856555</t>
  </si>
  <si>
    <t>72856556</t>
  </si>
  <si>
    <t>72856557</t>
  </si>
  <si>
    <t>72856558</t>
  </si>
  <si>
    <t>72856559</t>
  </si>
  <si>
    <t>72856560</t>
  </si>
  <si>
    <t>72856561</t>
  </si>
  <si>
    <t>72856562</t>
  </si>
  <si>
    <t>72856563</t>
  </si>
  <si>
    <t>72856564</t>
  </si>
  <si>
    <t>72856565</t>
  </si>
  <si>
    <t>72856566</t>
  </si>
  <si>
    <t>72856567</t>
  </si>
  <si>
    <t>72856568</t>
  </si>
  <si>
    <t>72856569</t>
  </si>
  <si>
    <t>72856570</t>
  </si>
  <si>
    <t>72856571</t>
  </si>
  <si>
    <t>72856572</t>
  </si>
  <si>
    <t>72856573</t>
  </si>
  <si>
    <t>72856574</t>
  </si>
  <si>
    <t>72856575</t>
  </si>
  <si>
    <t>72856576</t>
  </si>
  <si>
    <t>72856577</t>
  </si>
  <si>
    <t>72856578</t>
  </si>
  <si>
    <t>72856579</t>
  </si>
  <si>
    <t>72856580</t>
  </si>
  <si>
    <t>72856581</t>
  </si>
  <si>
    <t>72856582</t>
  </si>
  <si>
    <t>72856583</t>
  </si>
  <si>
    <t>72856584</t>
  </si>
  <si>
    <t>72856585</t>
  </si>
  <si>
    <t>72856586</t>
  </si>
  <si>
    <t>72856587</t>
  </si>
  <si>
    <t>72856588</t>
  </si>
  <si>
    <t>72856589</t>
  </si>
  <si>
    <t>72856590</t>
  </si>
  <si>
    <t>72856591</t>
  </si>
  <si>
    <t>72856592</t>
  </si>
  <si>
    <t>72856593</t>
  </si>
  <si>
    <t>72856594</t>
  </si>
  <si>
    <t>72856595</t>
  </si>
  <si>
    <t>72856596</t>
  </si>
  <si>
    <t>72856597</t>
  </si>
  <si>
    <t>72856598</t>
  </si>
  <si>
    <t>72856599</t>
  </si>
  <si>
    <t>72856600</t>
  </si>
  <si>
    <t>72856601</t>
  </si>
  <si>
    <t>72856602</t>
  </si>
  <si>
    <t>72856603</t>
  </si>
  <si>
    <t>72856604</t>
  </si>
  <si>
    <t>72856605</t>
  </si>
  <si>
    <t>72856606</t>
  </si>
  <si>
    <t>72856607</t>
  </si>
  <si>
    <t>72856608</t>
  </si>
  <si>
    <t>72856609</t>
  </si>
  <si>
    <t>72856610</t>
  </si>
  <si>
    <t>72856611</t>
  </si>
  <si>
    <t>72856612</t>
  </si>
  <si>
    <t>72856613</t>
  </si>
  <si>
    <t>72856614</t>
  </si>
  <si>
    <t>72856615</t>
  </si>
  <si>
    <t>72856616</t>
  </si>
  <si>
    <t>72856617</t>
  </si>
  <si>
    <t>72856618</t>
  </si>
  <si>
    <t>72856619</t>
  </si>
  <si>
    <t>72856620</t>
  </si>
  <si>
    <t>72856621</t>
  </si>
  <si>
    <t>72856622</t>
  </si>
  <si>
    <t>72856623</t>
  </si>
  <si>
    <t>72856624</t>
  </si>
  <si>
    <t>72856625</t>
  </si>
  <si>
    <t>72856626</t>
  </si>
  <si>
    <t>72856627</t>
  </si>
  <si>
    <t>72856628</t>
  </si>
  <si>
    <t>72856629</t>
  </si>
  <si>
    <t>72856630</t>
  </si>
  <si>
    <t>72856631</t>
  </si>
  <si>
    <t>72856632</t>
  </si>
  <si>
    <t>72856633</t>
  </si>
  <si>
    <t>72856634</t>
  </si>
  <si>
    <t>72856635</t>
  </si>
  <si>
    <t>72856636</t>
  </si>
  <si>
    <t>72856637</t>
  </si>
  <si>
    <t>72856638</t>
  </si>
  <si>
    <t>72856639</t>
  </si>
  <si>
    <t>72856640</t>
  </si>
  <si>
    <t>72856641</t>
  </si>
  <si>
    <t>72856642</t>
  </si>
  <si>
    <t>72856643</t>
  </si>
  <si>
    <t>72856644</t>
  </si>
  <si>
    <t>72856645</t>
  </si>
  <si>
    <t>72856646</t>
  </si>
  <si>
    <t>72856647</t>
  </si>
  <si>
    <t>72856648</t>
  </si>
  <si>
    <t>72856649</t>
  </si>
  <si>
    <t>72856650</t>
  </si>
  <si>
    <t>72856651</t>
  </si>
  <si>
    <t>72856652</t>
  </si>
  <si>
    <t>72856653</t>
  </si>
  <si>
    <t>72856654</t>
  </si>
  <si>
    <t>72856655</t>
  </si>
  <si>
    <t>72856656</t>
  </si>
  <si>
    <t>72856657</t>
  </si>
  <si>
    <t>72856658</t>
  </si>
  <si>
    <t>72856659</t>
  </si>
  <si>
    <t>72856660</t>
  </si>
  <si>
    <t>72856661</t>
  </si>
  <si>
    <t>72856662</t>
  </si>
  <si>
    <t>72856663</t>
  </si>
  <si>
    <t>72856664</t>
  </si>
  <si>
    <t>72856665</t>
  </si>
  <si>
    <t>72856666</t>
  </si>
  <si>
    <t>72856667</t>
  </si>
  <si>
    <t>72856668</t>
  </si>
  <si>
    <t>72856669</t>
  </si>
  <si>
    <t>72856670</t>
  </si>
  <si>
    <t>72856671</t>
  </si>
  <si>
    <t>72856672</t>
  </si>
  <si>
    <t>72856673</t>
  </si>
  <si>
    <t>72856674</t>
  </si>
  <si>
    <t>72856675</t>
  </si>
  <si>
    <t>72856676</t>
  </si>
  <si>
    <t>72856677</t>
  </si>
  <si>
    <t>72856678</t>
  </si>
  <si>
    <t>72856679</t>
  </si>
  <si>
    <t>72856680</t>
  </si>
  <si>
    <t>72856681</t>
  </si>
  <si>
    <t>72856682</t>
  </si>
  <si>
    <t>72856683</t>
  </si>
  <si>
    <t>72856684</t>
  </si>
  <si>
    <t>72856685</t>
  </si>
  <si>
    <t>72856686</t>
  </si>
  <si>
    <t>72856687</t>
  </si>
  <si>
    <t>72856688</t>
  </si>
  <si>
    <t>72856689</t>
  </si>
  <si>
    <t>72856690</t>
  </si>
  <si>
    <t>72856691</t>
  </si>
  <si>
    <t>72856692</t>
  </si>
  <si>
    <t>72856693</t>
  </si>
  <si>
    <t>72856694</t>
  </si>
  <si>
    <t>72856695</t>
  </si>
  <si>
    <t>72856696</t>
  </si>
  <si>
    <t>72856697</t>
  </si>
  <si>
    <t>72856698</t>
  </si>
  <si>
    <t>72856699</t>
  </si>
  <si>
    <t>72856700</t>
  </si>
  <si>
    <t>72856701</t>
  </si>
  <si>
    <t>72856702</t>
  </si>
  <si>
    <t>72856703</t>
  </si>
  <si>
    <t>72856704</t>
  </si>
  <si>
    <t>72856705</t>
  </si>
  <si>
    <t>72856706</t>
  </si>
  <si>
    <t>72856707</t>
  </si>
  <si>
    <t>72856708</t>
  </si>
  <si>
    <t>72856709</t>
  </si>
  <si>
    <t>72856710</t>
  </si>
  <si>
    <t>72856711</t>
  </si>
  <si>
    <t>72856712</t>
  </si>
  <si>
    <t>72856713</t>
  </si>
  <si>
    <t>72856714</t>
  </si>
  <si>
    <t>72856715</t>
  </si>
  <si>
    <t>72856716</t>
  </si>
  <si>
    <t>72856717</t>
  </si>
  <si>
    <t>72856718</t>
  </si>
  <si>
    <t>72856719</t>
  </si>
  <si>
    <t>72856720</t>
  </si>
  <si>
    <t>72856721</t>
  </si>
  <si>
    <t>72856722</t>
  </si>
  <si>
    <t>72856723</t>
  </si>
  <si>
    <t>72856724</t>
  </si>
  <si>
    <t>72856725</t>
  </si>
  <si>
    <t>72856726</t>
  </si>
  <si>
    <t>72856727</t>
  </si>
  <si>
    <t>72856728</t>
  </si>
  <si>
    <t>72856729</t>
  </si>
  <si>
    <t>72856730</t>
  </si>
  <si>
    <t>72856731</t>
  </si>
  <si>
    <t>72856732</t>
  </si>
  <si>
    <t>72856733</t>
  </si>
  <si>
    <t>72856734</t>
  </si>
  <si>
    <t>72856735</t>
  </si>
  <si>
    <t>72856736</t>
  </si>
  <si>
    <t>72856737</t>
  </si>
  <si>
    <t>72856738</t>
  </si>
  <si>
    <t>72856739</t>
  </si>
  <si>
    <t>72856740</t>
  </si>
  <si>
    <t>72856741</t>
  </si>
  <si>
    <t>72856742</t>
  </si>
  <si>
    <t>72856743</t>
  </si>
  <si>
    <t>72856744</t>
  </si>
  <si>
    <t>72856745</t>
  </si>
  <si>
    <t>72856746</t>
  </si>
  <si>
    <t>72856747</t>
  </si>
  <si>
    <t>72856748</t>
  </si>
  <si>
    <t>72856749</t>
  </si>
  <si>
    <t>72856750</t>
  </si>
  <si>
    <t>72856751</t>
  </si>
  <si>
    <t>72856752</t>
  </si>
  <si>
    <t>72856753</t>
  </si>
  <si>
    <t>72856754</t>
  </si>
  <si>
    <t>72856755</t>
  </si>
  <si>
    <t>72856756</t>
  </si>
  <si>
    <t>72856757</t>
  </si>
  <si>
    <t>72856758</t>
  </si>
  <si>
    <t>72856759</t>
  </si>
  <si>
    <t>72856760</t>
  </si>
  <si>
    <t>72856761</t>
  </si>
  <si>
    <t>72856762</t>
  </si>
  <si>
    <t>72856763</t>
  </si>
  <si>
    <t>72856764</t>
  </si>
  <si>
    <t>72856765</t>
  </si>
  <si>
    <t>72856766</t>
  </si>
  <si>
    <t>72856767</t>
  </si>
  <si>
    <t>72856768</t>
  </si>
  <si>
    <t>72856769</t>
  </si>
  <si>
    <t>72856770</t>
  </si>
  <si>
    <t>72856771</t>
  </si>
  <si>
    <t>72856772</t>
  </si>
  <si>
    <t>72856773</t>
  </si>
  <si>
    <t>72856774</t>
  </si>
  <si>
    <t>72856775</t>
  </si>
  <si>
    <t>72856776</t>
  </si>
  <si>
    <t>72856777</t>
  </si>
  <si>
    <t>72856778</t>
  </si>
  <si>
    <t>72856779</t>
  </si>
  <si>
    <t>72856780</t>
  </si>
  <si>
    <t>72856781</t>
  </si>
  <si>
    <t>72856782</t>
  </si>
  <si>
    <t>72856783</t>
  </si>
  <si>
    <t>72856784</t>
  </si>
  <si>
    <t>72856785</t>
  </si>
  <si>
    <t>72856786</t>
  </si>
  <si>
    <t>72856787</t>
  </si>
  <si>
    <t>72856788</t>
  </si>
  <si>
    <t>72856789</t>
  </si>
  <si>
    <t>72856790</t>
  </si>
  <si>
    <t>72856791</t>
  </si>
  <si>
    <t>72856792</t>
  </si>
  <si>
    <t>72856793</t>
  </si>
  <si>
    <t>72856794</t>
  </si>
  <si>
    <t>72856795</t>
  </si>
  <si>
    <t>72856796</t>
  </si>
  <si>
    <t>72856797</t>
  </si>
  <si>
    <t>72856798</t>
  </si>
  <si>
    <t>72856799</t>
  </si>
  <si>
    <t>72856800</t>
  </si>
  <si>
    <t>72856801</t>
  </si>
  <si>
    <t>72856802</t>
  </si>
  <si>
    <t>72856803</t>
  </si>
  <si>
    <t>72856804</t>
  </si>
  <si>
    <t>72856805</t>
  </si>
  <si>
    <t>72856806</t>
  </si>
  <si>
    <t>72856807</t>
  </si>
  <si>
    <t>72856808</t>
  </si>
  <si>
    <t>72856809</t>
  </si>
  <si>
    <t>72856810</t>
  </si>
  <si>
    <t>72856811</t>
  </si>
  <si>
    <t>72856812</t>
  </si>
  <si>
    <t>72856813</t>
  </si>
  <si>
    <t>72856814</t>
  </si>
  <si>
    <t>72856815</t>
  </si>
  <si>
    <t>72856816</t>
  </si>
  <si>
    <t>72856817</t>
  </si>
  <si>
    <t>72856818</t>
  </si>
  <si>
    <t>72856819</t>
  </si>
  <si>
    <t>72856820</t>
  </si>
  <si>
    <t>72856821</t>
  </si>
  <si>
    <t>72856822</t>
  </si>
  <si>
    <t>72856823</t>
  </si>
  <si>
    <t>72856824</t>
  </si>
  <si>
    <t>72856825</t>
  </si>
  <si>
    <t>72856826</t>
  </si>
  <si>
    <t>72856827</t>
  </si>
  <si>
    <t>72856828</t>
  </si>
  <si>
    <t>72856829</t>
  </si>
  <si>
    <t>72856830</t>
  </si>
  <si>
    <t>72856831</t>
  </si>
  <si>
    <t>72856832</t>
  </si>
  <si>
    <t>72856833</t>
  </si>
  <si>
    <t>72856834</t>
  </si>
  <si>
    <t>72856835</t>
  </si>
  <si>
    <t>72856836</t>
  </si>
  <si>
    <t>72856837</t>
  </si>
  <si>
    <t>72856838</t>
  </si>
  <si>
    <t>72856839</t>
  </si>
  <si>
    <t>72856840</t>
  </si>
  <si>
    <t>72856841</t>
  </si>
  <si>
    <t>72856842</t>
  </si>
  <si>
    <t>72856843</t>
  </si>
  <si>
    <t>72856844</t>
  </si>
  <si>
    <t>72856845</t>
  </si>
  <si>
    <t>72856846</t>
  </si>
  <si>
    <t>72856847</t>
  </si>
  <si>
    <t>72856848</t>
  </si>
  <si>
    <t>72856849</t>
  </si>
  <si>
    <t>72856850</t>
  </si>
  <si>
    <t>72856851</t>
  </si>
  <si>
    <t>72856852</t>
  </si>
  <si>
    <t>72856853</t>
  </si>
  <si>
    <t>72856854</t>
  </si>
  <si>
    <t>72856855</t>
  </si>
  <si>
    <t>72856856</t>
  </si>
  <si>
    <t>72856857</t>
  </si>
  <si>
    <t>72856859</t>
  </si>
  <si>
    <t>72856858</t>
  </si>
  <si>
    <t>72856860</t>
  </si>
  <si>
    <t>72856861</t>
  </si>
  <si>
    <t>72856862</t>
  </si>
  <si>
    <t>72856863</t>
  </si>
  <si>
    <t>72856864</t>
  </si>
  <si>
    <t>72856865</t>
  </si>
  <si>
    <t>72856866</t>
  </si>
  <si>
    <t>72856867</t>
  </si>
  <si>
    <t>72856868</t>
  </si>
  <si>
    <t>72856869</t>
  </si>
  <si>
    <t>72856870</t>
  </si>
  <si>
    <t>72856871</t>
  </si>
  <si>
    <t>72856872</t>
  </si>
  <si>
    <t>72856873</t>
  </si>
  <si>
    <t>72856874</t>
  </si>
  <si>
    <t>72856875</t>
  </si>
  <si>
    <t>72856876</t>
  </si>
  <si>
    <t>72856877</t>
  </si>
  <si>
    <t>72856878</t>
  </si>
  <si>
    <t>72856879</t>
  </si>
  <si>
    <t>72856880</t>
  </si>
  <si>
    <t>72856881</t>
  </si>
  <si>
    <t>72856882</t>
  </si>
  <si>
    <t>72856883</t>
  </si>
  <si>
    <t>72856884</t>
  </si>
  <si>
    <t>72856885</t>
  </si>
  <si>
    <t>72856886</t>
  </si>
  <si>
    <t>72856887</t>
  </si>
  <si>
    <t>72856888</t>
  </si>
  <si>
    <t>72856889</t>
  </si>
  <si>
    <t>72856890</t>
  </si>
  <si>
    <t>72856891</t>
  </si>
  <si>
    <t>72856892</t>
  </si>
  <si>
    <t>72856893</t>
  </si>
  <si>
    <t>72856894</t>
  </si>
  <si>
    <t>72856895</t>
  </si>
  <si>
    <t>72856896</t>
  </si>
  <si>
    <t>72856897</t>
  </si>
  <si>
    <t>72856898</t>
  </si>
  <si>
    <t>72856899</t>
  </si>
  <si>
    <t>72856900</t>
  </si>
  <si>
    <t>72856901</t>
  </si>
  <si>
    <t>72856902</t>
  </si>
  <si>
    <t>72856903</t>
  </si>
  <si>
    <t>72856904</t>
  </si>
  <si>
    <t>72856905</t>
  </si>
  <si>
    <t>72856906</t>
  </si>
  <si>
    <t>72856907</t>
  </si>
  <si>
    <t>72856908</t>
  </si>
  <si>
    <t>72856909</t>
  </si>
  <si>
    <t>72856910</t>
  </si>
  <si>
    <t>72856911</t>
  </si>
  <si>
    <t>72856912</t>
  </si>
  <si>
    <t>72856913</t>
  </si>
  <si>
    <t>72856914</t>
  </si>
  <si>
    <t>72856915</t>
  </si>
  <si>
    <t>72856916</t>
  </si>
  <si>
    <t>72856917</t>
  </si>
  <si>
    <t>72856918</t>
  </si>
  <si>
    <t>72856919</t>
  </si>
  <si>
    <t>72856920</t>
  </si>
  <si>
    <t>72856921</t>
  </si>
  <si>
    <t>72856922</t>
  </si>
  <si>
    <t>72856923</t>
  </si>
  <si>
    <t>72856924</t>
  </si>
  <si>
    <t>72856925</t>
  </si>
  <si>
    <t>72856926</t>
  </si>
  <si>
    <t>72856927</t>
  </si>
  <si>
    <t>72856928</t>
  </si>
  <si>
    <t>72856929</t>
  </si>
  <si>
    <t>72856930</t>
  </si>
  <si>
    <t>72856931</t>
  </si>
  <si>
    <t>72856932</t>
  </si>
  <si>
    <t>72856933</t>
  </si>
  <si>
    <t>72856934</t>
  </si>
  <si>
    <t>72856935</t>
  </si>
  <si>
    <t>72856936</t>
  </si>
  <si>
    <t>72856937</t>
  </si>
  <si>
    <t>72856938</t>
  </si>
  <si>
    <t>72856939</t>
  </si>
  <si>
    <t>72856940</t>
  </si>
  <si>
    <t>72856941</t>
  </si>
  <si>
    <t>72856942</t>
  </si>
  <si>
    <t>72856943</t>
  </si>
  <si>
    <t>72856944</t>
  </si>
  <si>
    <t>72856945</t>
  </si>
  <si>
    <t>72856946</t>
  </si>
  <si>
    <t>72856947</t>
  </si>
  <si>
    <t>72856948</t>
  </si>
  <si>
    <t>72856949</t>
  </si>
  <si>
    <t>72856950</t>
  </si>
  <si>
    <t>72856951</t>
  </si>
  <si>
    <t>72856952</t>
  </si>
  <si>
    <t>72856953</t>
  </si>
  <si>
    <t>72856954</t>
  </si>
  <si>
    <t>72856955</t>
  </si>
  <si>
    <t>72856956</t>
  </si>
  <si>
    <t>72856957</t>
  </si>
  <si>
    <t>72856958</t>
  </si>
  <si>
    <t>72856959</t>
  </si>
  <si>
    <t>72856960</t>
  </si>
  <si>
    <t>72856961</t>
  </si>
  <si>
    <t>72856962</t>
  </si>
  <si>
    <t>72856963</t>
  </si>
  <si>
    <t>72856964</t>
  </si>
  <si>
    <t>72856965</t>
  </si>
  <si>
    <t>72856966</t>
  </si>
  <si>
    <t>72856967</t>
  </si>
  <si>
    <t>72856968</t>
  </si>
  <si>
    <t>72856969</t>
  </si>
  <si>
    <t>72856970</t>
  </si>
  <si>
    <t>72856971</t>
  </si>
  <si>
    <t>72856972</t>
  </si>
  <si>
    <t>72856973</t>
  </si>
  <si>
    <t>72856974</t>
  </si>
  <si>
    <t>72856975</t>
  </si>
  <si>
    <t>72856976</t>
  </si>
  <si>
    <t>72856977</t>
  </si>
  <si>
    <t>72856978</t>
  </si>
  <si>
    <t>72856979</t>
  </si>
  <si>
    <t>72856980</t>
  </si>
  <si>
    <t>72856981</t>
  </si>
  <si>
    <t>72856982</t>
  </si>
  <si>
    <t>72856983</t>
  </si>
  <si>
    <t>72856984</t>
  </si>
  <si>
    <t>72856985</t>
  </si>
  <si>
    <t>72856986</t>
  </si>
  <si>
    <t>72856987</t>
  </si>
  <si>
    <t>72856988</t>
  </si>
  <si>
    <t>72856989</t>
  </si>
  <si>
    <t>72856990</t>
  </si>
  <si>
    <t>72856991</t>
  </si>
  <si>
    <t>72856992</t>
  </si>
  <si>
    <t>72856993</t>
  </si>
  <si>
    <t>72856994</t>
  </si>
  <si>
    <t>72856995</t>
  </si>
  <si>
    <t>72856996</t>
  </si>
  <si>
    <t>72856997</t>
  </si>
  <si>
    <t>72856998</t>
  </si>
  <si>
    <t>72856999</t>
  </si>
  <si>
    <t>72857000</t>
  </si>
  <si>
    <t>72857001</t>
  </si>
  <si>
    <t>72857002</t>
  </si>
  <si>
    <t>72857003</t>
  </si>
  <si>
    <t>72857004</t>
  </si>
  <si>
    <t>72857005</t>
  </si>
  <si>
    <t>72857006</t>
  </si>
  <si>
    <t>72857007</t>
  </si>
  <si>
    <t>72857008</t>
  </si>
  <si>
    <t>72857009</t>
  </si>
  <si>
    <t>72857010</t>
  </si>
  <si>
    <t>72857011</t>
  </si>
  <si>
    <t>72857012</t>
  </si>
  <si>
    <t>72857013</t>
  </si>
  <si>
    <t>72857014</t>
  </si>
  <si>
    <t>72857015</t>
  </si>
  <si>
    <t>72857016</t>
  </si>
  <si>
    <t>72857017</t>
  </si>
  <si>
    <t>72857018</t>
  </si>
  <si>
    <t>72857019</t>
  </si>
  <si>
    <t>72857020</t>
  </si>
  <si>
    <t>72857021</t>
  </si>
  <si>
    <t>72857022</t>
  </si>
  <si>
    <t>72857023</t>
  </si>
  <si>
    <t>72857024</t>
  </si>
  <si>
    <t>72857025</t>
  </si>
  <si>
    <t>72857026</t>
  </si>
  <si>
    <t>72857027</t>
  </si>
  <si>
    <t>72857028</t>
  </si>
  <si>
    <t>72857029</t>
  </si>
  <si>
    <t>72857030</t>
  </si>
  <si>
    <t>72857031</t>
  </si>
  <si>
    <t>72857032</t>
  </si>
  <si>
    <t>72857033</t>
  </si>
  <si>
    <t>72857034</t>
  </si>
  <si>
    <t>72857035</t>
  </si>
  <si>
    <t>72857036</t>
  </si>
  <si>
    <t>72857037</t>
  </si>
  <si>
    <t>72857038</t>
  </si>
  <si>
    <t>72857039</t>
  </si>
  <si>
    <t>72857040</t>
  </si>
  <si>
    <t>72857041</t>
  </si>
  <si>
    <t>72857042</t>
  </si>
  <si>
    <t>72857043</t>
  </si>
  <si>
    <t>72857044</t>
  </si>
  <si>
    <t>72857045</t>
  </si>
  <si>
    <t>72857046</t>
  </si>
  <si>
    <t>72857047</t>
  </si>
  <si>
    <t>72857048</t>
  </si>
  <si>
    <t>72857049</t>
  </si>
  <si>
    <t>72857050</t>
  </si>
  <si>
    <t>72857051</t>
  </si>
  <si>
    <t>72857052</t>
  </si>
  <si>
    <t>72857053</t>
  </si>
  <si>
    <t>72857054</t>
  </si>
  <si>
    <t>72857055</t>
  </si>
  <si>
    <t>72857056</t>
  </si>
  <si>
    <t>72857057</t>
  </si>
  <si>
    <t>72857058</t>
  </si>
  <si>
    <t>72857059</t>
  </si>
  <si>
    <t>72857060</t>
  </si>
  <si>
    <t>72857061</t>
  </si>
  <si>
    <t>72857062</t>
  </si>
  <si>
    <t>72857063</t>
  </si>
  <si>
    <t>72857064</t>
  </si>
  <si>
    <t>72857065</t>
  </si>
  <si>
    <t>72857066</t>
  </si>
  <si>
    <t>72857067</t>
  </si>
  <si>
    <t>72857068</t>
  </si>
  <si>
    <t>72857069</t>
  </si>
  <si>
    <t>72857070</t>
  </si>
  <si>
    <t>72857071</t>
  </si>
  <si>
    <t>72857072</t>
  </si>
  <si>
    <t>72857073</t>
  </si>
  <si>
    <t>72857074</t>
  </si>
  <si>
    <t>72857075</t>
  </si>
  <si>
    <t>72857076</t>
  </si>
  <si>
    <t>72857077</t>
  </si>
  <si>
    <t>72857078</t>
  </si>
  <si>
    <t>72857079</t>
  </si>
  <si>
    <t>72857080</t>
  </si>
  <si>
    <t>72857081</t>
  </si>
  <si>
    <t>72857082</t>
  </si>
  <si>
    <t>72857083</t>
  </si>
  <si>
    <t>72857084</t>
  </si>
  <si>
    <t>72857085</t>
  </si>
  <si>
    <t>72857086</t>
  </si>
  <si>
    <t>72857087</t>
  </si>
  <si>
    <t>72857088</t>
  </si>
  <si>
    <t>72857089</t>
  </si>
  <si>
    <t>72857090</t>
  </si>
  <si>
    <t>72857091</t>
  </si>
  <si>
    <t>72857092</t>
  </si>
  <si>
    <t>72857093</t>
  </si>
  <si>
    <t>72857094</t>
  </si>
  <si>
    <t>72857095</t>
  </si>
  <si>
    <t>72857096</t>
  </si>
  <si>
    <t>72857097</t>
  </si>
  <si>
    <t>72857098</t>
  </si>
  <si>
    <t>72857099</t>
  </si>
  <si>
    <t>72857100</t>
  </si>
  <si>
    <t>72857101</t>
  </si>
  <si>
    <t>72857102</t>
  </si>
  <si>
    <t>72857103</t>
  </si>
  <si>
    <t>72857104</t>
  </si>
  <si>
    <t>72857105</t>
  </si>
  <si>
    <t>72857106</t>
  </si>
  <si>
    <t>72857107</t>
  </si>
  <si>
    <t>72857108</t>
  </si>
  <si>
    <t>72857109</t>
  </si>
  <si>
    <t>72857110</t>
  </si>
  <si>
    <t>72857111</t>
  </si>
  <si>
    <t>72857112</t>
  </si>
  <si>
    <t>72857113</t>
  </si>
  <si>
    <t>72857114</t>
  </si>
  <si>
    <t>72857115</t>
  </si>
  <si>
    <t>72857116</t>
  </si>
  <si>
    <t>72857117</t>
  </si>
  <si>
    <t>72857118</t>
  </si>
  <si>
    <t>72857119</t>
  </si>
  <si>
    <t>72857120</t>
  </si>
  <si>
    <t>72857121</t>
  </si>
  <si>
    <t>72857122</t>
  </si>
  <si>
    <t>72857123</t>
  </si>
  <si>
    <t>72857124</t>
  </si>
  <si>
    <t>72857125</t>
  </si>
  <si>
    <t>72857126</t>
  </si>
  <si>
    <t>72857127</t>
  </si>
  <si>
    <t>72857128</t>
  </si>
  <si>
    <t>72857129</t>
  </si>
  <si>
    <t>72857130</t>
  </si>
  <si>
    <t>72857131</t>
  </si>
  <si>
    <t>72857132</t>
  </si>
  <si>
    <t>72857133</t>
  </si>
  <si>
    <t>72857134</t>
  </si>
  <si>
    <t>72857135</t>
  </si>
  <si>
    <t>72857136</t>
  </si>
  <si>
    <t>72857137</t>
  </si>
  <si>
    <t>72857138</t>
  </si>
  <si>
    <t>72857139</t>
  </si>
  <si>
    <t>72857140</t>
  </si>
  <si>
    <t>72857141</t>
  </si>
  <si>
    <t>72857142</t>
  </si>
  <si>
    <t>72857143</t>
  </si>
  <si>
    <t>72857144</t>
  </si>
  <si>
    <t>72857145</t>
  </si>
  <si>
    <t>72857146</t>
  </si>
  <si>
    <t>72857147</t>
  </si>
  <si>
    <t>72857148</t>
  </si>
  <si>
    <t>72857149</t>
  </si>
  <si>
    <t>72857150</t>
  </si>
  <si>
    <t>72857151</t>
  </si>
  <si>
    <t>72857152</t>
  </si>
  <si>
    <t>72857153</t>
  </si>
  <si>
    <t>72857154</t>
  </si>
  <si>
    <t>72857155</t>
  </si>
  <si>
    <t>72857156</t>
  </si>
  <si>
    <t>72857157</t>
  </si>
  <si>
    <t>72857158</t>
  </si>
  <si>
    <t>72857159</t>
  </si>
  <si>
    <t>72857160</t>
  </si>
  <si>
    <t>72857161</t>
  </si>
  <si>
    <t>72857162</t>
  </si>
  <si>
    <t>72857163</t>
  </si>
  <si>
    <t>72857164</t>
  </si>
  <si>
    <t>72857165</t>
  </si>
  <si>
    <t>72857166</t>
  </si>
  <si>
    <t>72857167</t>
  </si>
  <si>
    <t>72857168</t>
  </si>
  <si>
    <t>72857169</t>
  </si>
  <si>
    <t>72857170</t>
  </si>
  <si>
    <t>72857171</t>
  </si>
  <si>
    <t>72857172</t>
  </si>
  <si>
    <t>72857173</t>
  </si>
  <si>
    <t>72857174</t>
  </si>
  <si>
    <t>72857175</t>
  </si>
  <si>
    <t>72857176</t>
  </si>
  <si>
    <t>72857177</t>
  </si>
  <si>
    <t>72857178</t>
  </si>
  <si>
    <t>72857179</t>
  </si>
  <si>
    <t>72857180</t>
  </si>
  <si>
    <t>72857181</t>
  </si>
  <si>
    <t>72857182</t>
  </si>
  <si>
    <t>72857183</t>
  </si>
  <si>
    <t>72857184</t>
  </si>
  <si>
    <t>72857185</t>
  </si>
  <si>
    <t>72857186</t>
  </si>
  <si>
    <t>72857187</t>
  </si>
  <si>
    <t>72857188</t>
  </si>
  <si>
    <t>72857189</t>
  </si>
  <si>
    <t>72857190</t>
  </si>
  <si>
    <t>72857191</t>
  </si>
  <si>
    <t>72857192</t>
  </si>
  <si>
    <t>72857193</t>
  </si>
  <si>
    <t>72857194</t>
  </si>
  <si>
    <t>72857195</t>
  </si>
  <si>
    <t>72857196</t>
  </si>
  <si>
    <t>72857197</t>
  </si>
  <si>
    <t>72857198</t>
  </si>
  <si>
    <t>72857199</t>
  </si>
  <si>
    <t>72857200</t>
  </si>
  <si>
    <t>72857201</t>
  </si>
  <si>
    <t>72857202</t>
  </si>
  <si>
    <t>72857203</t>
  </si>
  <si>
    <t>72857204</t>
  </si>
  <si>
    <t>72857205</t>
  </si>
  <si>
    <t>72857206</t>
  </si>
  <si>
    <t>72857207</t>
  </si>
  <si>
    <t>72857208</t>
  </si>
  <si>
    <t>72857209</t>
  </si>
  <si>
    <t>72857210</t>
  </si>
  <si>
    <t>72857211</t>
  </si>
  <si>
    <t>72857212</t>
  </si>
  <si>
    <t>72857213</t>
  </si>
  <si>
    <t>72857214</t>
  </si>
  <si>
    <t>72857215</t>
  </si>
  <si>
    <t>72857216</t>
  </si>
  <si>
    <t>72857217</t>
  </si>
  <si>
    <t>72857218</t>
  </si>
  <si>
    <t>72857219</t>
  </si>
  <si>
    <t>72857220</t>
  </si>
  <si>
    <t>72857221</t>
  </si>
  <si>
    <t>72857222</t>
  </si>
  <si>
    <t>72857223</t>
  </si>
  <si>
    <t>72857224</t>
  </si>
  <si>
    <t>72857225</t>
  </si>
  <si>
    <t>72857226</t>
  </si>
  <si>
    <t>72857227</t>
  </si>
  <si>
    <t>72857228</t>
  </si>
  <si>
    <t>72857229</t>
  </si>
  <si>
    <t>72857230</t>
  </si>
  <si>
    <t>72857231</t>
  </si>
  <si>
    <t>72857232</t>
  </si>
  <si>
    <t>72857233</t>
  </si>
  <si>
    <t>72857234</t>
  </si>
  <si>
    <t>72857235</t>
  </si>
  <si>
    <t>72857236</t>
  </si>
  <si>
    <t>72857237</t>
  </si>
  <si>
    <t>72857238</t>
  </si>
  <si>
    <t>72857239</t>
  </si>
  <si>
    <t>72857240</t>
  </si>
  <si>
    <t>72857241</t>
  </si>
  <si>
    <t>72857242</t>
  </si>
  <si>
    <t>72857243</t>
  </si>
  <si>
    <t>72857244</t>
  </si>
  <si>
    <t>72857245</t>
  </si>
  <si>
    <t>72857246</t>
  </si>
  <si>
    <t>72857247</t>
  </si>
  <si>
    <t>72857248</t>
  </si>
  <si>
    <t>72857249</t>
  </si>
  <si>
    <t>72857250</t>
  </si>
  <si>
    <t>72857251</t>
  </si>
  <si>
    <t>72857252</t>
  </si>
  <si>
    <t>72857253</t>
  </si>
  <si>
    <t>72857254</t>
  </si>
  <si>
    <t>72857255</t>
  </si>
  <si>
    <t>72857256</t>
  </si>
  <si>
    <t>72857257</t>
  </si>
  <si>
    <t>72857258</t>
  </si>
  <si>
    <t>72857259</t>
  </si>
  <si>
    <t>72857260</t>
  </si>
  <si>
    <t>72857261</t>
  </si>
  <si>
    <t>72857262</t>
  </si>
  <si>
    <t>72857263</t>
  </si>
  <si>
    <t>72857264</t>
  </si>
  <si>
    <t>72857265</t>
  </si>
  <si>
    <t>72857266</t>
  </si>
  <si>
    <t>72857267</t>
  </si>
  <si>
    <t>72857268</t>
  </si>
  <si>
    <t>72857269</t>
  </si>
  <si>
    <t>72857270</t>
  </si>
  <si>
    <t>72857271</t>
  </si>
  <si>
    <t>72857272</t>
  </si>
  <si>
    <t>72857273</t>
  </si>
  <si>
    <t>72857274</t>
  </si>
  <si>
    <t>72857275</t>
  </si>
  <si>
    <t>72857276</t>
  </si>
  <si>
    <t>72857277</t>
  </si>
  <si>
    <t>72857278</t>
  </si>
  <si>
    <t>72857279</t>
  </si>
  <si>
    <t>72857280</t>
  </si>
  <si>
    <t>72857281</t>
  </si>
  <si>
    <t>72857282</t>
  </si>
  <si>
    <t>72857283</t>
  </si>
  <si>
    <t>72857284</t>
  </si>
  <si>
    <t>72857285</t>
  </si>
  <si>
    <t>72857286</t>
  </si>
  <si>
    <t>72857287</t>
  </si>
  <si>
    <t>72857288</t>
  </si>
  <si>
    <t>72857289</t>
  </si>
  <si>
    <t>72857290</t>
  </si>
  <si>
    <t>72857291</t>
  </si>
  <si>
    <t>72857292</t>
  </si>
  <si>
    <t>72857293</t>
  </si>
  <si>
    <t>72857294</t>
  </si>
  <si>
    <t>72857295</t>
  </si>
  <si>
    <t>72857296</t>
  </si>
  <si>
    <t>72857297</t>
  </si>
  <si>
    <t>72857298</t>
  </si>
  <si>
    <t>72857299</t>
  </si>
  <si>
    <t>72857300</t>
  </si>
  <si>
    <t>72857301</t>
  </si>
  <si>
    <t>72857302</t>
  </si>
  <si>
    <t>72857303</t>
  </si>
  <si>
    <t>72857304</t>
  </si>
  <si>
    <t>72857305</t>
  </si>
  <si>
    <t>72857306</t>
  </si>
  <si>
    <t>72857307</t>
  </si>
  <si>
    <t>72857308</t>
  </si>
  <si>
    <t>72857309</t>
  </si>
  <si>
    <t>72857310</t>
  </si>
  <si>
    <t>72857311</t>
  </si>
  <si>
    <t>72857312</t>
  </si>
  <si>
    <t>72857313</t>
  </si>
  <si>
    <t>72857314</t>
  </si>
  <si>
    <t>72857315</t>
  </si>
  <si>
    <t>72857316</t>
  </si>
  <si>
    <t>72857317</t>
  </si>
  <si>
    <t>72857318</t>
  </si>
  <si>
    <t>72857319</t>
  </si>
  <si>
    <t>72857320</t>
  </si>
  <si>
    <t>72857321</t>
  </si>
  <si>
    <t>72857322</t>
  </si>
  <si>
    <t>72857323</t>
  </si>
  <si>
    <t>72857324</t>
  </si>
  <si>
    <t>72857325</t>
  </si>
  <si>
    <t>72857326</t>
  </si>
  <si>
    <t>72857327</t>
  </si>
  <si>
    <t>72857328</t>
  </si>
  <si>
    <t>72857329</t>
  </si>
  <si>
    <t>72857330</t>
  </si>
  <si>
    <t>72857331</t>
  </si>
  <si>
    <t>72857332</t>
  </si>
  <si>
    <t>72857333</t>
  </si>
  <si>
    <t>72857334</t>
  </si>
  <si>
    <t>72857335</t>
  </si>
  <si>
    <t>72857336</t>
  </si>
  <si>
    <t>72857337</t>
  </si>
  <si>
    <t>72857338</t>
  </si>
  <si>
    <t>72857339</t>
  </si>
  <si>
    <t>72857340</t>
  </si>
  <si>
    <t>72857341</t>
  </si>
  <si>
    <t>72857342</t>
  </si>
  <si>
    <t>72857343</t>
  </si>
  <si>
    <t>72857344</t>
  </si>
  <si>
    <t>72857345</t>
  </si>
  <si>
    <t>72857346</t>
  </si>
  <si>
    <t>72857347</t>
  </si>
  <si>
    <t>72857348</t>
  </si>
  <si>
    <t>72857349</t>
  </si>
  <si>
    <t>72857350</t>
  </si>
  <si>
    <t>72857351</t>
  </si>
  <si>
    <t>72857352</t>
  </si>
  <si>
    <t>72857353</t>
  </si>
  <si>
    <t>72857354</t>
  </si>
  <si>
    <t>72857355</t>
  </si>
  <si>
    <t>72857356</t>
  </si>
  <si>
    <t>72857357</t>
  </si>
  <si>
    <t>72857358</t>
  </si>
  <si>
    <t>72857359</t>
  </si>
  <si>
    <t>72857360</t>
  </si>
  <si>
    <t>72857361</t>
  </si>
  <si>
    <t>72857362</t>
  </si>
  <si>
    <t>72857363</t>
  </si>
  <si>
    <t>72857364</t>
  </si>
  <si>
    <t>72857365</t>
  </si>
  <si>
    <t>72857366</t>
  </si>
  <si>
    <t>72857367</t>
  </si>
  <si>
    <t>72857368</t>
  </si>
  <si>
    <t>72857369</t>
  </si>
  <si>
    <t>72857370</t>
  </si>
  <si>
    <t>72857371</t>
  </si>
  <si>
    <t>72857372</t>
  </si>
  <si>
    <t>72857373</t>
  </si>
  <si>
    <t>72857374</t>
  </si>
  <si>
    <t>72857375</t>
  </si>
  <si>
    <t>72857376</t>
  </si>
  <si>
    <t>72857377</t>
  </si>
  <si>
    <t>72857378</t>
  </si>
  <si>
    <t>72857379</t>
  </si>
  <si>
    <t>72857380</t>
  </si>
  <si>
    <t>72857381</t>
  </si>
  <si>
    <t>72857382</t>
  </si>
  <si>
    <t>72857383</t>
  </si>
  <si>
    <t>72857384</t>
  </si>
  <si>
    <t>72857385</t>
  </si>
  <si>
    <t>72857386</t>
  </si>
  <si>
    <t>72857387</t>
  </si>
  <si>
    <t>72857388</t>
  </si>
  <si>
    <t>72857389</t>
  </si>
  <si>
    <t>72857390</t>
  </si>
  <si>
    <t>72857391</t>
  </si>
  <si>
    <t>72857392</t>
  </si>
  <si>
    <t>72857393</t>
  </si>
  <si>
    <t>72857394</t>
  </si>
  <si>
    <t>72857395</t>
  </si>
  <si>
    <t>72857396</t>
  </si>
  <si>
    <t>72857397</t>
  </si>
  <si>
    <t>72857398</t>
  </si>
  <si>
    <t>72857399</t>
  </si>
  <si>
    <t>72857400</t>
  </si>
  <si>
    <t>72857401</t>
  </si>
  <si>
    <t>72857402</t>
  </si>
  <si>
    <t>72857403</t>
  </si>
  <si>
    <t>72857404</t>
  </si>
  <si>
    <t>72857405</t>
  </si>
  <si>
    <t>72857406</t>
  </si>
  <si>
    <t>72857407</t>
  </si>
  <si>
    <t>72857408</t>
  </si>
  <si>
    <t>72857409</t>
  </si>
  <si>
    <t>72857410</t>
  </si>
  <si>
    <t>72857411</t>
  </si>
  <si>
    <t>72857412</t>
  </si>
  <si>
    <t>72857413</t>
  </si>
  <si>
    <t>72857414</t>
  </si>
  <si>
    <t>72857415</t>
  </si>
  <si>
    <t>72857416</t>
  </si>
  <si>
    <t>72857417</t>
  </si>
  <si>
    <t>72857418</t>
  </si>
  <si>
    <t>72857419</t>
  </si>
  <si>
    <t>72857420</t>
  </si>
  <si>
    <t>72857421</t>
  </si>
  <si>
    <t>72857422</t>
  </si>
  <si>
    <t>72857423</t>
  </si>
  <si>
    <t>72857424</t>
  </si>
  <si>
    <t>72857425</t>
  </si>
  <si>
    <t>72857426</t>
  </si>
  <si>
    <t>72857427</t>
  </si>
  <si>
    <t>72857428</t>
  </si>
  <si>
    <t>72857429</t>
  </si>
  <si>
    <t>72857430</t>
  </si>
  <si>
    <t>72857431</t>
  </si>
  <si>
    <t>72857432</t>
  </si>
  <si>
    <t>72857433</t>
  </si>
  <si>
    <t>72857434</t>
  </si>
  <si>
    <t>72857435</t>
  </si>
  <si>
    <t>72857436</t>
  </si>
  <si>
    <t>72857437</t>
  </si>
  <si>
    <t>72857438</t>
  </si>
  <si>
    <t>72857439</t>
  </si>
  <si>
    <t>72857440</t>
  </si>
  <si>
    <t>72857441</t>
  </si>
  <si>
    <t>72857442</t>
  </si>
  <si>
    <t>72857443</t>
  </si>
  <si>
    <t>72857444</t>
  </si>
  <si>
    <t>72857445</t>
  </si>
  <si>
    <t>72857446</t>
  </si>
  <si>
    <t>72857447</t>
  </si>
  <si>
    <t>72857448</t>
  </si>
  <si>
    <t>72857449</t>
  </si>
  <si>
    <t>72857450</t>
  </si>
  <si>
    <t>72857451</t>
  </si>
  <si>
    <t>72857452</t>
  </si>
  <si>
    <t>72857453</t>
  </si>
  <si>
    <t>72857454</t>
  </si>
  <si>
    <t>72857455</t>
  </si>
  <si>
    <t>72857456</t>
  </si>
  <si>
    <t>72857457</t>
  </si>
  <si>
    <t>72857458</t>
  </si>
  <si>
    <t>72857459</t>
  </si>
  <si>
    <t>72857460</t>
  </si>
  <si>
    <t>72857461</t>
  </si>
  <si>
    <t>72857462</t>
  </si>
  <si>
    <t>72857463</t>
  </si>
  <si>
    <t>72857464</t>
  </si>
  <si>
    <t>72857465</t>
  </si>
  <si>
    <t>72857466</t>
  </si>
  <si>
    <t>72857467</t>
  </si>
  <si>
    <t>72857468</t>
  </si>
  <si>
    <t>72857469</t>
  </si>
  <si>
    <t>72857470</t>
  </si>
  <si>
    <t>72857471</t>
  </si>
  <si>
    <t>72857472</t>
  </si>
  <si>
    <t>72857473</t>
  </si>
  <si>
    <t>72857474</t>
  </si>
  <si>
    <t>72857475</t>
  </si>
  <si>
    <t>72857476</t>
  </si>
  <si>
    <t>72857477</t>
  </si>
  <si>
    <t>72857478</t>
  </si>
  <si>
    <t>72857479</t>
  </si>
  <si>
    <t>72857480</t>
  </si>
  <si>
    <t>72857481</t>
  </si>
  <si>
    <t>72857482</t>
  </si>
  <si>
    <t>72857483</t>
  </si>
  <si>
    <t>72857484</t>
  </si>
  <si>
    <t>72857485</t>
  </si>
  <si>
    <t>72857486</t>
  </si>
  <si>
    <t>72857487</t>
  </si>
  <si>
    <t>72857488</t>
  </si>
  <si>
    <t>72857489</t>
  </si>
  <si>
    <t>72857490</t>
  </si>
  <si>
    <t>72857491</t>
  </si>
  <si>
    <t>72857492</t>
  </si>
  <si>
    <t>72857493</t>
  </si>
  <si>
    <t>72857494</t>
  </si>
  <si>
    <t>72857495</t>
  </si>
  <si>
    <t>72857496</t>
  </si>
  <si>
    <t>72857497</t>
  </si>
  <si>
    <t>72857498</t>
  </si>
  <si>
    <t>72857499</t>
  </si>
  <si>
    <t>72857500</t>
  </si>
  <si>
    <t>72857501</t>
  </si>
  <si>
    <t>72857502</t>
  </si>
  <si>
    <t>72857503</t>
  </si>
  <si>
    <t>72857504</t>
  </si>
  <si>
    <t>72857505</t>
  </si>
  <si>
    <t>72857506</t>
  </si>
  <si>
    <t>72857507</t>
  </si>
  <si>
    <t>72857508</t>
  </si>
  <si>
    <t>72857509</t>
  </si>
  <si>
    <t>72857510</t>
  </si>
  <si>
    <t>72857511</t>
  </si>
  <si>
    <t>72857512</t>
  </si>
  <si>
    <t>72857513</t>
  </si>
  <si>
    <t>72857514</t>
  </si>
  <si>
    <t>72857515</t>
  </si>
  <si>
    <t>72857516</t>
  </si>
  <si>
    <t>72857517</t>
  </si>
  <si>
    <t>72857518</t>
  </si>
  <si>
    <t>72857519</t>
  </si>
  <si>
    <t>72857520</t>
  </si>
  <si>
    <t>72857521</t>
  </si>
  <si>
    <t>72857522</t>
  </si>
  <si>
    <t>72857523</t>
  </si>
  <si>
    <t>72857524</t>
  </si>
  <si>
    <t>72857525</t>
  </si>
  <si>
    <t>72857526</t>
  </si>
  <si>
    <t>72857527</t>
  </si>
  <si>
    <t>72857528</t>
  </si>
  <si>
    <t>72857529</t>
  </si>
  <si>
    <t>72857530</t>
  </si>
  <si>
    <t>72857531</t>
  </si>
  <si>
    <t>72857532</t>
  </si>
  <si>
    <t>72857533</t>
  </si>
  <si>
    <t>72857534</t>
  </si>
  <si>
    <t>72857535</t>
  </si>
  <si>
    <t>72857536</t>
  </si>
  <si>
    <t>72857537</t>
  </si>
  <si>
    <t>72857538</t>
  </si>
  <si>
    <t>72857539</t>
  </si>
  <si>
    <t>72857540</t>
  </si>
  <si>
    <t>72857541</t>
  </si>
  <si>
    <t>72857542</t>
  </si>
  <si>
    <t>72857543</t>
  </si>
  <si>
    <t>72857544</t>
  </si>
  <si>
    <t>72857545</t>
  </si>
  <si>
    <t>72857546</t>
  </si>
  <si>
    <t>72857547</t>
  </si>
  <si>
    <t>72857548</t>
  </si>
  <si>
    <t>72857549</t>
  </si>
  <si>
    <t>72857550</t>
  </si>
  <si>
    <t>72857551</t>
  </si>
  <si>
    <t>72857552</t>
  </si>
  <si>
    <t>72857553</t>
  </si>
  <si>
    <t>72857554</t>
  </si>
  <si>
    <t>72857555</t>
  </si>
  <si>
    <t>72857556</t>
  </si>
  <si>
    <t>72857557</t>
  </si>
  <si>
    <t>72857558</t>
  </si>
  <si>
    <t>72857559</t>
  </si>
  <si>
    <t>72857560</t>
  </si>
  <si>
    <t>72857561</t>
  </si>
  <si>
    <t>72857562</t>
  </si>
  <si>
    <t>72857563</t>
  </si>
  <si>
    <t>72857564</t>
  </si>
  <si>
    <t>72857565</t>
  </si>
  <si>
    <t>72857566</t>
  </si>
  <si>
    <t>72857567</t>
  </si>
  <si>
    <t>72857568</t>
  </si>
  <si>
    <t>72857569</t>
  </si>
  <si>
    <t>72857570</t>
  </si>
  <si>
    <t>72857571</t>
  </si>
  <si>
    <t>72857572</t>
  </si>
  <si>
    <t>72857573</t>
  </si>
  <si>
    <t>72857574</t>
  </si>
  <si>
    <t>72857575</t>
  </si>
  <si>
    <t>72857576</t>
  </si>
  <si>
    <t>72857577</t>
  </si>
  <si>
    <t>72857578</t>
  </si>
  <si>
    <t>72857579</t>
  </si>
  <si>
    <t>72857580</t>
  </si>
  <si>
    <t>72857581</t>
  </si>
  <si>
    <t>72857582</t>
  </si>
  <si>
    <t>72857583</t>
  </si>
  <si>
    <t>72857584</t>
  </si>
  <si>
    <t>72857585</t>
  </si>
  <si>
    <t>72857586</t>
  </si>
  <si>
    <t>72857587</t>
  </si>
  <si>
    <t>72857588</t>
  </si>
  <si>
    <t>72857589</t>
  </si>
  <si>
    <t>72857590</t>
  </si>
  <si>
    <t>72857591</t>
  </si>
  <si>
    <t>72857592</t>
  </si>
  <si>
    <t>72857593</t>
  </si>
  <si>
    <t>72857594</t>
  </si>
  <si>
    <t>72857595</t>
  </si>
  <si>
    <t>72857596</t>
  </si>
  <si>
    <t>72857597</t>
  </si>
  <si>
    <t>72857598</t>
  </si>
  <si>
    <t>72857599</t>
  </si>
  <si>
    <t>72857600</t>
  </si>
  <si>
    <t>72857601</t>
  </si>
  <si>
    <t>72857602</t>
  </si>
  <si>
    <t>72857603</t>
  </si>
  <si>
    <t>72857604</t>
  </si>
  <si>
    <t>72857605</t>
  </si>
  <si>
    <t>72857606</t>
  </si>
  <si>
    <t>72857607</t>
  </si>
  <si>
    <t>72857608</t>
  </si>
  <si>
    <t>72857609</t>
  </si>
  <si>
    <t>72857610</t>
  </si>
  <si>
    <t>72857611</t>
  </si>
  <si>
    <t>72857612</t>
  </si>
  <si>
    <t>72857613</t>
  </si>
  <si>
    <t>72857614</t>
  </si>
  <si>
    <t>72857615</t>
  </si>
  <si>
    <t>72857616</t>
  </si>
  <si>
    <t>72857617</t>
  </si>
  <si>
    <t>72857618</t>
  </si>
  <si>
    <t>72857619</t>
  </si>
  <si>
    <t>72857620</t>
  </si>
  <si>
    <t>72857621</t>
  </si>
  <si>
    <t>72857622</t>
  </si>
  <si>
    <t>72857623</t>
  </si>
  <si>
    <t>72857624</t>
  </si>
  <si>
    <t>72857625</t>
  </si>
  <si>
    <t>72857626</t>
  </si>
  <si>
    <t>72857627</t>
  </si>
  <si>
    <t>72857628</t>
  </si>
  <si>
    <t>72857629</t>
  </si>
  <si>
    <t>72857630</t>
  </si>
  <si>
    <t>72857631</t>
  </si>
  <si>
    <t>72857632</t>
  </si>
  <si>
    <t>72857633</t>
  </si>
  <si>
    <t>72857634</t>
  </si>
  <si>
    <t>72857635</t>
  </si>
  <si>
    <t>72857636</t>
  </si>
  <si>
    <t>72857637</t>
  </si>
  <si>
    <t>72857638</t>
  </si>
  <si>
    <t>72857639</t>
  </si>
  <si>
    <t>72857640</t>
  </si>
  <si>
    <t>72857641</t>
  </si>
  <si>
    <t>72857642</t>
  </si>
  <si>
    <t>72857643</t>
  </si>
  <si>
    <t>72857644</t>
  </si>
  <si>
    <t>72857645</t>
  </si>
  <si>
    <t>72857646</t>
  </si>
  <si>
    <t>72857647</t>
  </si>
  <si>
    <t>72857648</t>
  </si>
  <si>
    <t>72857649</t>
  </si>
  <si>
    <t>72857650</t>
  </si>
  <si>
    <t>72857651</t>
  </si>
  <si>
    <t>72857652</t>
  </si>
  <si>
    <t>72857653</t>
  </si>
  <si>
    <t>72857654</t>
  </si>
  <si>
    <t>72857655</t>
  </si>
  <si>
    <t>72857656</t>
  </si>
  <si>
    <t>72857657</t>
  </si>
  <si>
    <t>72857658</t>
  </si>
  <si>
    <t>72857659</t>
  </si>
  <si>
    <t>72857660</t>
  </si>
  <si>
    <t>72857661</t>
  </si>
  <si>
    <t>72857662</t>
  </si>
  <si>
    <t>72857663</t>
  </si>
  <si>
    <t>72857664</t>
  </si>
  <si>
    <t>72857665</t>
  </si>
  <si>
    <t>72857666</t>
  </si>
  <si>
    <t>72857667</t>
  </si>
  <si>
    <t>72857668</t>
  </si>
  <si>
    <t>72857669</t>
  </si>
  <si>
    <t>72857670</t>
  </si>
  <si>
    <t>72857671</t>
  </si>
  <si>
    <t>72857672</t>
  </si>
  <si>
    <t>72857673</t>
  </si>
  <si>
    <t>72857674</t>
  </si>
  <si>
    <t>72857675</t>
  </si>
  <si>
    <t>72857676</t>
  </si>
  <si>
    <t>72857677</t>
  </si>
  <si>
    <t>72857678</t>
  </si>
  <si>
    <t>72857679</t>
  </si>
  <si>
    <t>72857680</t>
  </si>
  <si>
    <t>72857681</t>
  </si>
  <si>
    <t>72857682</t>
  </si>
  <si>
    <t>72857683</t>
  </si>
  <si>
    <t>72857684</t>
  </si>
  <si>
    <t>72857685</t>
  </si>
  <si>
    <t>72857686</t>
  </si>
  <si>
    <t>72857687</t>
  </si>
  <si>
    <t>72857688</t>
  </si>
  <si>
    <t>72857689</t>
  </si>
  <si>
    <t>72857690</t>
  </si>
  <si>
    <t>72857691</t>
  </si>
  <si>
    <t>72857692</t>
  </si>
  <si>
    <t>72857693</t>
  </si>
  <si>
    <t>72857694</t>
  </si>
  <si>
    <t>72857695</t>
  </si>
  <si>
    <t>72857696</t>
  </si>
  <si>
    <t>72857697</t>
  </si>
  <si>
    <t>72857698</t>
  </si>
  <si>
    <t>72857699</t>
  </si>
  <si>
    <t>72857700</t>
  </si>
  <si>
    <t>72857701</t>
  </si>
  <si>
    <t>72857702</t>
  </si>
  <si>
    <t>72857703</t>
  </si>
  <si>
    <t>72857704</t>
  </si>
  <si>
    <t>72857705</t>
  </si>
  <si>
    <t>72857706</t>
  </si>
  <si>
    <t>72857707</t>
  </si>
  <si>
    <t>72857708</t>
  </si>
  <si>
    <t>72857709</t>
  </si>
  <si>
    <t>72857710</t>
  </si>
  <si>
    <t>72857711</t>
  </si>
  <si>
    <t>72857712</t>
  </si>
  <si>
    <t>72857713</t>
  </si>
  <si>
    <t>72857714</t>
  </si>
  <si>
    <t>72857715</t>
  </si>
  <si>
    <t>72857716</t>
  </si>
  <si>
    <t>72857717</t>
  </si>
  <si>
    <t>72857718</t>
  </si>
  <si>
    <t>72857719</t>
  </si>
  <si>
    <t>72857720</t>
  </si>
  <si>
    <t>72857721</t>
  </si>
  <si>
    <t>72857722</t>
  </si>
  <si>
    <t>72857723</t>
  </si>
  <si>
    <t>72857724</t>
  </si>
  <si>
    <t>72857725</t>
  </si>
  <si>
    <t>72857726</t>
  </si>
  <si>
    <t>72857727</t>
  </si>
  <si>
    <t>72857728</t>
  </si>
  <si>
    <t>72857729</t>
  </si>
  <si>
    <t>72857730</t>
  </si>
  <si>
    <t>72857731</t>
  </si>
  <si>
    <t>72857732</t>
  </si>
  <si>
    <t>72857733</t>
  </si>
  <si>
    <t>72857734</t>
  </si>
  <si>
    <t>72857735</t>
  </si>
  <si>
    <t>72857736</t>
  </si>
  <si>
    <t>72857737</t>
  </si>
  <si>
    <t>72857738</t>
  </si>
  <si>
    <t>72857739</t>
  </si>
  <si>
    <t>72857740</t>
  </si>
  <si>
    <t>72857741</t>
  </si>
  <si>
    <t>72857742</t>
  </si>
  <si>
    <t>72857743</t>
  </si>
  <si>
    <t>72857744</t>
  </si>
  <si>
    <t>72857745</t>
  </si>
  <si>
    <t>72857746</t>
  </si>
  <si>
    <t>72857747</t>
  </si>
  <si>
    <t>72857748</t>
  </si>
  <si>
    <t>72857749</t>
  </si>
  <si>
    <t>72857750</t>
  </si>
  <si>
    <t>72857751</t>
  </si>
  <si>
    <t>72857752</t>
  </si>
  <si>
    <t>72857753</t>
  </si>
  <si>
    <t>72857754</t>
  </si>
  <si>
    <t>72857755</t>
  </si>
  <si>
    <t>72857756</t>
  </si>
  <si>
    <t>72857757</t>
  </si>
  <si>
    <t>72857758</t>
  </si>
  <si>
    <t>72857759</t>
  </si>
  <si>
    <t>72857760</t>
  </si>
  <si>
    <t>72857761</t>
  </si>
  <si>
    <t>72857762</t>
  </si>
  <si>
    <t>72857763</t>
  </si>
  <si>
    <t>72857764</t>
  </si>
  <si>
    <t>72857765</t>
  </si>
  <si>
    <t>72857766</t>
  </si>
  <si>
    <t>72857767</t>
  </si>
  <si>
    <t>72857768</t>
  </si>
  <si>
    <t>72857769</t>
  </si>
  <si>
    <t>72857770</t>
  </si>
  <si>
    <t>72857771</t>
  </si>
  <si>
    <t>72857772</t>
  </si>
  <si>
    <t>72857773</t>
  </si>
  <si>
    <t>72857774</t>
  </si>
  <si>
    <t>72857775</t>
  </si>
  <si>
    <t>72857776</t>
  </si>
  <si>
    <t>72857777</t>
  </si>
  <si>
    <t>72857778</t>
  </si>
  <si>
    <t>72857779</t>
  </si>
  <si>
    <t>72857780</t>
  </si>
  <si>
    <t>72857781</t>
  </si>
  <si>
    <t>72857782</t>
  </si>
  <si>
    <t>72857783</t>
  </si>
  <si>
    <t>72857784</t>
  </si>
  <si>
    <t>72857785</t>
  </si>
  <si>
    <t>72857786</t>
  </si>
  <si>
    <t>72857787</t>
  </si>
  <si>
    <t>72857788</t>
  </si>
  <si>
    <t>72857789</t>
  </si>
  <si>
    <t>72857790</t>
  </si>
  <si>
    <t>72857791</t>
  </si>
  <si>
    <t>72857792</t>
  </si>
  <si>
    <t>72857793</t>
  </si>
  <si>
    <t>72857794</t>
  </si>
  <si>
    <t>72857795</t>
  </si>
  <si>
    <t>72857796</t>
  </si>
  <si>
    <t>72857797</t>
  </si>
  <si>
    <t>72857798</t>
  </si>
  <si>
    <t>72857799</t>
  </si>
  <si>
    <t>72857800</t>
  </si>
  <si>
    <t>72857801</t>
  </si>
  <si>
    <t>72857802</t>
  </si>
  <si>
    <t>72857803</t>
  </si>
  <si>
    <t>72857804</t>
  </si>
  <si>
    <t>72857805</t>
  </si>
  <si>
    <t>72857806</t>
  </si>
  <si>
    <t>72857807</t>
  </si>
  <si>
    <t>72857808</t>
  </si>
  <si>
    <t>72857809</t>
  </si>
  <si>
    <t>72857810</t>
  </si>
  <si>
    <t>72857811</t>
  </si>
  <si>
    <t>72857812</t>
  </si>
  <si>
    <t>72857813</t>
  </si>
  <si>
    <t>72857814</t>
  </si>
  <si>
    <t>72857815</t>
  </si>
  <si>
    <t>72857816</t>
  </si>
  <si>
    <t>72857817</t>
  </si>
  <si>
    <t>72857818</t>
  </si>
  <si>
    <t>72857819</t>
  </si>
  <si>
    <t>72857820</t>
  </si>
  <si>
    <t>72857821</t>
  </si>
  <si>
    <t>72857822</t>
  </si>
  <si>
    <t>72857823</t>
  </si>
  <si>
    <t>72857824</t>
  </si>
  <si>
    <t>72857825</t>
  </si>
  <si>
    <t>72857826</t>
  </si>
  <si>
    <t>72857827</t>
  </si>
  <si>
    <t>72857828</t>
  </si>
  <si>
    <t>72857829</t>
  </si>
  <si>
    <t>72857830</t>
  </si>
  <si>
    <t>72857831</t>
  </si>
  <si>
    <t>72857832</t>
  </si>
  <si>
    <t>72857833</t>
  </si>
  <si>
    <t>72857834</t>
  </si>
  <si>
    <t>72857835</t>
  </si>
  <si>
    <t>72857836</t>
  </si>
  <si>
    <t>72857837</t>
  </si>
  <si>
    <t>72857838</t>
  </si>
  <si>
    <t>72857839</t>
  </si>
  <si>
    <t>72857840</t>
  </si>
  <si>
    <t>72857841</t>
  </si>
  <si>
    <t>72857842</t>
  </si>
  <si>
    <t>72857843</t>
  </si>
  <si>
    <t>72857844</t>
  </si>
  <si>
    <t>72857845</t>
  </si>
  <si>
    <t>72857846</t>
  </si>
  <si>
    <t>72857847</t>
  </si>
  <si>
    <t>72857848</t>
  </si>
  <si>
    <t>72857849</t>
  </si>
  <si>
    <t>72857850</t>
  </si>
  <si>
    <t>72857851</t>
  </si>
  <si>
    <t>72857852</t>
  </si>
  <si>
    <t>72857853</t>
  </si>
  <si>
    <t>72857854</t>
  </si>
  <si>
    <t>72857855</t>
  </si>
  <si>
    <t>72857856</t>
  </si>
  <si>
    <t>72857857</t>
  </si>
  <si>
    <t>72857858</t>
  </si>
  <si>
    <t>72857859</t>
  </si>
  <si>
    <t>72857860</t>
  </si>
  <si>
    <t>72857861</t>
  </si>
  <si>
    <t>72857862</t>
  </si>
  <si>
    <t>72857863</t>
  </si>
  <si>
    <t>72857864</t>
  </si>
  <si>
    <t>72857865</t>
  </si>
  <si>
    <t>72857866</t>
  </si>
  <si>
    <t>72857867</t>
  </si>
  <si>
    <t>72857868</t>
  </si>
  <si>
    <t>72857869</t>
  </si>
  <si>
    <t>72857870</t>
  </si>
  <si>
    <t>72857871</t>
  </si>
  <si>
    <t>72857872</t>
  </si>
  <si>
    <t>72857873</t>
  </si>
  <si>
    <t>72857874</t>
  </si>
  <si>
    <t>72857875</t>
  </si>
  <si>
    <t>72857876</t>
  </si>
  <si>
    <t>72857877</t>
  </si>
  <si>
    <t>72857878</t>
  </si>
  <si>
    <t>72857879</t>
  </si>
  <si>
    <t>72857880</t>
  </si>
  <si>
    <t>72857881</t>
  </si>
  <si>
    <t>72857882</t>
  </si>
  <si>
    <t>72857883</t>
  </si>
  <si>
    <t>72857884</t>
  </si>
  <si>
    <t>72857885</t>
  </si>
  <si>
    <t>72857886</t>
  </si>
  <si>
    <t>72857887</t>
  </si>
  <si>
    <t>72857888</t>
  </si>
  <si>
    <t>72857889</t>
  </si>
  <si>
    <t>72857890</t>
  </si>
  <si>
    <t>72857891</t>
  </si>
  <si>
    <t>72857892</t>
  </si>
  <si>
    <t>72857893</t>
  </si>
  <si>
    <t>72857894</t>
  </si>
  <si>
    <t>72857895</t>
  </si>
  <si>
    <t>72857896</t>
  </si>
  <si>
    <t>72857897</t>
  </si>
  <si>
    <t>72857898</t>
  </si>
  <si>
    <t>72857899</t>
  </si>
  <si>
    <t>72857900</t>
  </si>
  <si>
    <t>72857901</t>
  </si>
  <si>
    <t>72857902</t>
  </si>
  <si>
    <t>72857903</t>
  </si>
  <si>
    <t>72857904</t>
  </si>
  <si>
    <t>72857905</t>
  </si>
  <si>
    <t>72857906</t>
  </si>
  <si>
    <t>72857907</t>
  </si>
  <si>
    <t>72857908</t>
  </si>
  <si>
    <t>72857909</t>
  </si>
  <si>
    <t>72857910</t>
  </si>
  <si>
    <t>72857911</t>
  </si>
  <si>
    <t>72857912</t>
  </si>
  <si>
    <t>72857913</t>
  </si>
  <si>
    <t>72857914</t>
  </si>
  <si>
    <t>72857915</t>
  </si>
  <si>
    <t>72857916</t>
  </si>
  <si>
    <t>72857917</t>
  </si>
  <si>
    <t>72857918</t>
  </si>
  <si>
    <t>72857919</t>
  </si>
  <si>
    <t>72857920</t>
  </si>
  <si>
    <t>72857921</t>
  </si>
  <si>
    <t>72857922</t>
  </si>
  <si>
    <t>72857923</t>
  </si>
  <si>
    <t>72857924</t>
  </si>
  <si>
    <t>72857925</t>
  </si>
  <si>
    <t>72857926</t>
  </si>
  <si>
    <t>72857927</t>
  </si>
  <si>
    <t>72857928</t>
  </si>
  <si>
    <t>72857929</t>
  </si>
  <si>
    <t>72857930</t>
  </si>
  <si>
    <t>72857931</t>
  </si>
  <si>
    <t>72857932</t>
  </si>
  <si>
    <t>72857933</t>
  </si>
  <si>
    <t>72857934</t>
  </si>
  <si>
    <t>72857935</t>
  </si>
  <si>
    <t>72857936</t>
  </si>
  <si>
    <t>72857937</t>
  </si>
  <si>
    <t>72857938</t>
  </si>
  <si>
    <t>72857939</t>
  </si>
  <si>
    <t>72857940</t>
  </si>
  <si>
    <t>72857941</t>
  </si>
  <si>
    <t>72857942</t>
  </si>
  <si>
    <t>72857943</t>
  </si>
  <si>
    <t>72857944</t>
  </si>
  <si>
    <t>72857945</t>
  </si>
  <si>
    <t>72857946</t>
  </si>
  <si>
    <t>72857947</t>
  </si>
  <si>
    <t>72857948</t>
  </si>
  <si>
    <t>72857949</t>
  </si>
  <si>
    <t>72857950</t>
  </si>
  <si>
    <t>72857951</t>
  </si>
  <si>
    <t>72857952</t>
  </si>
  <si>
    <t>72857953</t>
  </si>
  <si>
    <t>72857954</t>
  </si>
  <si>
    <t>72857955</t>
  </si>
  <si>
    <t>72857956</t>
  </si>
  <si>
    <t>72857957</t>
  </si>
  <si>
    <t>72857958</t>
  </si>
  <si>
    <t>72857959</t>
  </si>
  <si>
    <t>72857960</t>
  </si>
  <si>
    <t>72857961</t>
  </si>
  <si>
    <t>72857962</t>
  </si>
  <si>
    <t>72857963</t>
  </si>
  <si>
    <t>72857964</t>
  </si>
  <si>
    <t>72857965</t>
  </si>
  <si>
    <t>72857966</t>
  </si>
  <si>
    <t>72857967</t>
  </si>
  <si>
    <t>72857968</t>
  </si>
  <si>
    <t>72857969</t>
  </si>
  <si>
    <t>72857970</t>
  </si>
  <si>
    <t>72857971</t>
  </si>
  <si>
    <t>72857972</t>
  </si>
  <si>
    <t>72857973</t>
  </si>
  <si>
    <t>72857974</t>
  </si>
  <si>
    <t>72857975</t>
  </si>
  <si>
    <t>72857976</t>
  </si>
  <si>
    <t>72857977</t>
  </si>
  <si>
    <t>72857978</t>
  </si>
  <si>
    <t>72857979</t>
  </si>
  <si>
    <t>72857980</t>
  </si>
  <si>
    <t>72857981</t>
  </si>
  <si>
    <t>72857982</t>
  </si>
  <si>
    <t>72857983</t>
  </si>
  <si>
    <t>72857984</t>
  </si>
  <si>
    <t>72857985</t>
  </si>
  <si>
    <t>72857986</t>
  </si>
  <si>
    <t>72857987</t>
  </si>
  <si>
    <t>72857988</t>
  </si>
  <si>
    <t>72857989</t>
  </si>
  <si>
    <t>72857990</t>
  </si>
  <si>
    <t>72857991</t>
  </si>
  <si>
    <t>72857992</t>
  </si>
  <si>
    <t>72857993</t>
  </si>
  <si>
    <t>72857994</t>
  </si>
  <si>
    <t>72857995</t>
  </si>
  <si>
    <t>72857996</t>
  </si>
  <si>
    <t>72857997</t>
  </si>
  <si>
    <t>72857998</t>
  </si>
  <si>
    <t>72857999</t>
  </si>
  <si>
    <t>72858000</t>
  </si>
  <si>
    <t>72858001</t>
  </si>
  <si>
    <t>72858002</t>
  </si>
  <si>
    <t>72858003</t>
  </si>
  <si>
    <t>72858004</t>
  </si>
  <si>
    <t>72858005</t>
  </si>
  <si>
    <t>72858006</t>
  </si>
  <si>
    <t>72858007</t>
  </si>
  <si>
    <t>72858008</t>
  </si>
  <si>
    <t>72858009</t>
  </si>
  <si>
    <t>72858010</t>
  </si>
  <si>
    <t>72858011</t>
  </si>
  <si>
    <t>72858012</t>
  </si>
  <si>
    <t>72858013</t>
  </si>
  <si>
    <t>72858014</t>
  </si>
  <si>
    <t>72858015</t>
  </si>
  <si>
    <t>72858016</t>
  </si>
  <si>
    <t>72858017</t>
  </si>
  <si>
    <t>72858018</t>
  </si>
  <si>
    <t>72858019</t>
  </si>
  <si>
    <t>72858020</t>
  </si>
  <si>
    <t>72858021</t>
  </si>
  <si>
    <t>72858022</t>
  </si>
  <si>
    <t>72858023</t>
  </si>
  <si>
    <t>72858024</t>
  </si>
  <si>
    <t>72858025</t>
  </si>
  <si>
    <t>72858026</t>
  </si>
  <si>
    <t>72858027</t>
  </si>
  <si>
    <t>72858028</t>
  </si>
  <si>
    <t>72858029</t>
  </si>
  <si>
    <t>72858030</t>
  </si>
  <si>
    <t>72858031</t>
  </si>
  <si>
    <t>72858032</t>
  </si>
  <si>
    <t>72858033</t>
  </si>
  <si>
    <t>72858034</t>
  </si>
  <si>
    <t>72858035</t>
  </si>
  <si>
    <t>72858036</t>
  </si>
  <si>
    <t>72858037</t>
  </si>
  <si>
    <t>72858038</t>
  </si>
  <si>
    <t>72858039</t>
  </si>
  <si>
    <t>72858040</t>
  </si>
  <si>
    <t>72858041</t>
  </si>
  <si>
    <t>72858042</t>
  </si>
  <si>
    <t>72858043</t>
  </si>
  <si>
    <t>72858044</t>
  </si>
  <si>
    <t>72858045</t>
  </si>
  <si>
    <t>72858046</t>
  </si>
  <si>
    <t>72858047</t>
  </si>
  <si>
    <t>72858048</t>
  </si>
  <si>
    <t>72858049</t>
  </si>
  <si>
    <t>72858050</t>
  </si>
  <si>
    <t>72858051</t>
  </si>
  <si>
    <t>72858052</t>
  </si>
  <si>
    <t>72858053</t>
  </si>
  <si>
    <t>72858054</t>
  </si>
  <si>
    <t>72858055</t>
  </si>
  <si>
    <t>72858056</t>
  </si>
  <si>
    <t>72858057</t>
  </si>
  <si>
    <t>72858058</t>
  </si>
  <si>
    <t>72858059</t>
  </si>
  <si>
    <t>72858060</t>
  </si>
  <si>
    <t>72858061</t>
  </si>
  <si>
    <t>72858062</t>
  </si>
  <si>
    <t>72858063</t>
  </si>
  <si>
    <t>72858064</t>
  </si>
  <si>
    <t>72858065</t>
  </si>
  <si>
    <t>72858066</t>
  </si>
  <si>
    <t>72858067</t>
  </si>
  <si>
    <t>72858068</t>
  </si>
  <si>
    <t>72858069</t>
  </si>
  <si>
    <t>72858070</t>
  </si>
  <si>
    <t>72858071</t>
  </si>
  <si>
    <t>72858072</t>
  </si>
  <si>
    <t>72858073</t>
  </si>
  <si>
    <t>72858074</t>
  </si>
  <si>
    <t>72858075</t>
  </si>
  <si>
    <t>72858076</t>
  </si>
  <si>
    <t>72858077</t>
  </si>
  <si>
    <t>72858078</t>
  </si>
  <si>
    <t>72858079</t>
  </si>
  <si>
    <t>72858080</t>
  </si>
  <si>
    <t>72858081</t>
  </si>
  <si>
    <t>72858082</t>
  </si>
  <si>
    <t>72858083</t>
  </si>
  <si>
    <t>72858084</t>
  </si>
  <si>
    <t>72858085</t>
  </si>
  <si>
    <t>72858086</t>
  </si>
  <si>
    <t>72858087</t>
  </si>
  <si>
    <t>72858088</t>
  </si>
  <si>
    <t>72858089</t>
  </si>
  <si>
    <t>72858090</t>
  </si>
  <si>
    <t>72858091</t>
  </si>
  <si>
    <t>72858092</t>
  </si>
  <si>
    <t>72858093</t>
  </si>
  <si>
    <t>72858094</t>
  </si>
  <si>
    <t>72858095</t>
  </si>
  <si>
    <t>72858096</t>
  </si>
  <si>
    <t>72858097</t>
  </si>
  <si>
    <t>72858098</t>
  </si>
  <si>
    <t>72858099</t>
  </si>
  <si>
    <t>72858100</t>
  </si>
  <si>
    <t>72858101</t>
  </si>
  <si>
    <t>72858102</t>
  </si>
  <si>
    <t>72858103</t>
  </si>
  <si>
    <t>72858104</t>
  </si>
  <si>
    <t>72858105</t>
  </si>
  <si>
    <t>72858106</t>
  </si>
  <si>
    <t>72858107</t>
  </si>
  <si>
    <t>72858108</t>
  </si>
  <si>
    <t>72858109</t>
  </si>
  <si>
    <t>72858110</t>
  </si>
  <si>
    <t>72858111</t>
  </si>
  <si>
    <t>72858112</t>
  </si>
  <si>
    <t>72858113</t>
  </si>
  <si>
    <t>72858114</t>
  </si>
  <si>
    <t>72858115</t>
  </si>
  <si>
    <t>72858116</t>
  </si>
  <si>
    <t>72858117</t>
  </si>
  <si>
    <t>72858118</t>
  </si>
  <si>
    <t>72858119</t>
  </si>
  <si>
    <t>72858120</t>
  </si>
  <si>
    <t>72858121</t>
  </si>
  <si>
    <t>72858122</t>
  </si>
  <si>
    <t>72858123</t>
  </si>
  <si>
    <t>72858124</t>
  </si>
  <si>
    <t>72858125</t>
  </si>
  <si>
    <t>72858126</t>
  </si>
  <si>
    <t>72858127</t>
  </si>
  <si>
    <t>72858128</t>
  </si>
  <si>
    <t>72858129</t>
  </si>
  <si>
    <t>72858130</t>
  </si>
  <si>
    <t>72858131</t>
  </si>
  <si>
    <t>72858132</t>
  </si>
  <si>
    <t>72858133</t>
  </si>
  <si>
    <t>72858134</t>
  </si>
  <si>
    <t>72858135</t>
  </si>
  <si>
    <t>72858136</t>
  </si>
  <si>
    <t>72858137</t>
  </si>
  <si>
    <t>72858138</t>
  </si>
  <si>
    <t>72858139</t>
  </si>
  <si>
    <t>72858140</t>
  </si>
  <si>
    <t>72858141</t>
  </si>
  <si>
    <t>72858142</t>
  </si>
  <si>
    <t>72858143</t>
  </si>
  <si>
    <t>72858144</t>
  </si>
  <si>
    <t>72858145</t>
  </si>
  <si>
    <t>72858146</t>
  </si>
  <si>
    <t>72858147</t>
  </si>
  <si>
    <t>72858148</t>
  </si>
  <si>
    <t>72858149</t>
  </si>
  <si>
    <t>72858150</t>
  </si>
  <si>
    <t>72858151</t>
  </si>
  <si>
    <t>72858152</t>
  </si>
  <si>
    <t>72858153</t>
  </si>
  <si>
    <t>72858154</t>
  </si>
  <si>
    <t>72858155</t>
  </si>
  <si>
    <t>72858156</t>
  </si>
  <si>
    <t>72858157</t>
  </si>
  <si>
    <t>72858158</t>
  </si>
  <si>
    <t>72858159</t>
  </si>
  <si>
    <t>72858160</t>
  </si>
  <si>
    <t>72858161</t>
  </si>
  <si>
    <t>72858162</t>
  </si>
  <si>
    <t>72858163</t>
  </si>
  <si>
    <t>72858164</t>
  </si>
  <si>
    <t>72858165</t>
  </si>
  <si>
    <t>72858166</t>
  </si>
  <si>
    <t>72858167</t>
  </si>
  <si>
    <t>72858168</t>
  </si>
  <si>
    <t>72858169</t>
  </si>
  <si>
    <t>72858170</t>
  </si>
  <si>
    <t>72858171</t>
  </si>
  <si>
    <t>72858172</t>
  </si>
  <si>
    <t>72858173</t>
  </si>
  <si>
    <t>72858174</t>
  </si>
  <si>
    <t>72858175</t>
  </si>
  <si>
    <t>72858176</t>
  </si>
  <si>
    <t>72858177</t>
  </si>
  <si>
    <t>72858178</t>
  </si>
  <si>
    <t>72858179</t>
  </si>
  <si>
    <t>72858180</t>
  </si>
  <si>
    <t>72858181</t>
  </si>
  <si>
    <t>72858182</t>
  </si>
  <si>
    <t>72858183</t>
  </si>
  <si>
    <t>72858184</t>
  </si>
  <si>
    <t>72858185</t>
  </si>
  <si>
    <t>72858186</t>
  </si>
  <si>
    <t>72858187</t>
  </si>
  <si>
    <t>72858188</t>
  </si>
  <si>
    <t>72858189</t>
  </si>
  <si>
    <t>72858190</t>
  </si>
  <si>
    <t>72858191</t>
  </si>
  <si>
    <t>72858192</t>
  </si>
  <si>
    <t>72858193</t>
  </si>
  <si>
    <t>72858194</t>
  </si>
  <si>
    <t>72858195</t>
  </si>
  <si>
    <t>72858196</t>
  </si>
  <si>
    <t>72858197</t>
  </si>
  <si>
    <t>72858198</t>
  </si>
  <si>
    <t>72858199</t>
  </si>
  <si>
    <t>72858200</t>
  </si>
  <si>
    <t>72858201</t>
  </si>
  <si>
    <t>72858202</t>
  </si>
  <si>
    <t>72858203</t>
  </si>
  <si>
    <t>72858204</t>
  </si>
  <si>
    <t>72858205</t>
  </si>
  <si>
    <t>72858206</t>
  </si>
  <si>
    <t>72858207</t>
  </si>
  <si>
    <t>72858208</t>
  </si>
  <si>
    <t>72858209</t>
  </si>
  <si>
    <t>72858210</t>
  </si>
  <si>
    <t>72858211</t>
  </si>
  <si>
    <t>72858212</t>
  </si>
  <si>
    <t>72858213</t>
  </si>
  <si>
    <t>72858214</t>
  </si>
  <si>
    <t>72858215</t>
  </si>
  <si>
    <t>72858216</t>
  </si>
  <si>
    <t>72858217</t>
  </si>
  <si>
    <t>72858218</t>
  </si>
  <si>
    <t>72858219</t>
  </si>
  <si>
    <t>72858220</t>
  </si>
  <si>
    <t>72858221</t>
  </si>
  <si>
    <t>72858222</t>
  </si>
  <si>
    <t>72858223</t>
  </si>
  <si>
    <t>72858224</t>
  </si>
  <si>
    <t>72858225</t>
  </si>
  <si>
    <t>72858226</t>
  </si>
  <si>
    <t>72858227</t>
  </si>
  <si>
    <t>72858228</t>
  </si>
  <si>
    <t>72858229</t>
  </si>
  <si>
    <t>72858230</t>
  </si>
  <si>
    <t>72858231</t>
  </si>
  <si>
    <t>72858232</t>
  </si>
  <si>
    <t>72858233</t>
  </si>
  <si>
    <t>72858234</t>
  </si>
  <si>
    <t>72858235</t>
  </si>
  <si>
    <t>72858236</t>
  </si>
  <si>
    <t>72858237</t>
  </si>
  <si>
    <t>72858238</t>
  </si>
  <si>
    <t>72858239</t>
  </si>
  <si>
    <t>72858240</t>
  </si>
  <si>
    <t>72858241</t>
  </si>
  <si>
    <t>72858242</t>
  </si>
  <si>
    <t>72858243</t>
  </si>
  <si>
    <t>72858244</t>
  </si>
  <si>
    <t>72858245</t>
  </si>
  <si>
    <t>72858246</t>
  </si>
  <si>
    <t>72858247</t>
  </si>
  <si>
    <t>72858248</t>
  </si>
  <si>
    <t>72858249</t>
  </si>
  <si>
    <t>72858250</t>
  </si>
  <si>
    <t>72858251</t>
  </si>
  <si>
    <t>72858252</t>
  </si>
  <si>
    <t>72858253</t>
  </si>
  <si>
    <t>72858254</t>
  </si>
  <si>
    <t>72858255</t>
  </si>
  <si>
    <t>72858256</t>
  </si>
  <si>
    <t>72858257</t>
  </si>
  <si>
    <t>72858258</t>
  </si>
  <si>
    <t>72858259</t>
  </si>
  <si>
    <t>72858260</t>
  </si>
  <si>
    <t>72858261</t>
  </si>
  <si>
    <t>72858262</t>
  </si>
  <si>
    <t>72858263</t>
  </si>
  <si>
    <t>72858264</t>
  </si>
  <si>
    <t>72858265</t>
  </si>
  <si>
    <t>72858266</t>
  </si>
  <si>
    <t>72858267</t>
  </si>
  <si>
    <t>72858268</t>
  </si>
  <si>
    <t>72858269</t>
  </si>
  <si>
    <t>72858270</t>
  </si>
  <si>
    <t>72858271</t>
  </si>
  <si>
    <t>72858272</t>
  </si>
  <si>
    <t>72858273</t>
  </si>
  <si>
    <t>72858274</t>
  </si>
  <si>
    <t>72858275</t>
  </si>
  <si>
    <t>72858276</t>
  </si>
  <si>
    <t>72858277</t>
  </si>
  <si>
    <t>72858278</t>
  </si>
  <si>
    <t>72858279</t>
  </si>
  <si>
    <t>72858280</t>
  </si>
  <si>
    <t>72858281</t>
  </si>
  <si>
    <t>72858282</t>
  </si>
  <si>
    <t>72858283</t>
  </si>
  <si>
    <t>72858284</t>
  </si>
  <si>
    <t>72858285</t>
  </si>
  <si>
    <t>72858286</t>
  </si>
  <si>
    <t>72858287</t>
  </si>
  <si>
    <t>72858288</t>
  </si>
  <si>
    <t>72858289</t>
  </si>
  <si>
    <t>72858290</t>
  </si>
  <si>
    <t>72858291</t>
  </si>
  <si>
    <t>72858292</t>
  </si>
  <si>
    <t>72858293</t>
  </si>
  <si>
    <t>72858294</t>
  </si>
  <si>
    <t>72858295</t>
  </si>
  <si>
    <t>72858296</t>
  </si>
  <si>
    <t>72858297</t>
  </si>
  <si>
    <t>72858298</t>
  </si>
  <si>
    <t>72858299</t>
  </si>
  <si>
    <t>72858300</t>
  </si>
  <si>
    <t>72858301</t>
  </si>
  <si>
    <t>72858302</t>
  </si>
  <si>
    <t>72858303</t>
  </si>
  <si>
    <t>72858304</t>
  </si>
  <si>
    <t>72858305</t>
  </si>
  <si>
    <t>72858306</t>
  </si>
  <si>
    <t>72858307</t>
  </si>
  <si>
    <t>72858308</t>
  </si>
  <si>
    <t>72858309</t>
  </si>
  <si>
    <t>72858310</t>
  </si>
  <si>
    <t>72858311</t>
  </si>
  <si>
    <t>72858312</t>
  </si>
  <si>
    <t>72858313</t>
  </si>
  <si>
    <t>72858314</t>
  </si>
  <si>
    <t>72858315</t>
  </si>
  <si>
    <t>72858316</t>
  </si>
  <si>
    <t>72858317</t>
  </si>
  <si>
    <t>72858318</t>
  </si>
  <si>
    <t>72858319</t>
  </si>
  <si>
    <t>72858320</t>
  </si>
  <si>
    <t>72858321</t>
  </si>
  <si>
    <t>72858322</t>
  </si>
  <si>
    <t>72858323</t>
  </si>
  <si>
    <t>72858324</t>
  </si>
  <si>
    <t>72858325</t>
  </si>
  <si>
    <t>72858326</t>
  </si>
  <si>
    <t>72858327</t>
  </si>
  <si>
    <t>72858328</t>
  </si>
  <si>
    <t>72858329</t>
  </si>
  <si>
    <t>72858330</t>
  </si>
  <si>
    <t>72858331</t>
  </si>
  <si>
    <t>72858332</t>
  </si>
  <si>
    <t>72858333</t>
  </si>
  <si>
    <t>72858334</t>
  </si>
  <si>
    <t>72858335</t>
  </si>
  <si>
    <t>72858336</t>
  </si>
  <si>
    <t>72858337</t>
  </si>
  <si>
    <t>72858338</t>
  </si>
  <si>
    <t>72858339</t>
  </si>
  <si>
    <t>72858340</t>
  </si>
  <si>
    <t>72858341</t>
  </si>
  <si>
    <t>72858342</t>
  </si>
  <si>
    <t>72858343</t>
  </si>
  <si>
    <t>72858344</t>
  </si>
  <si>
    <t>72858345</t>
  </si>
  <si>
    <t>72858346</t>
  </si>
  <si>
    <t>72858347</t>
  </si>
  <si>
    <t>72858348</t>
  </si>
  <si>
    <t>72858349</t>
  </si>
  <si>
    <t>72858350</t>
  </si>
  <si>
    <t>72858351</t>
  </si>
  <si>
    <t>72858352</t>
  </si>
  <si>
    <t>72858353</t>
  </si>
  <si>
    <t>72858354</t>
  </si>
  <si>
    <t>72858355</t>
  </si>
  <si>
    <t>72858356</t>
  </si>
  <si>
    <t>72858357</t>
  </si>
  <si>
    <t>72858358</t>
  </si>
  <si>
    <t>72858359</t>
  </si>
  <si>
    <t>72858360</t>
  </si>
  <si>
    <t>72858361</t>
  </si>
  <si>
    <t>72858362</t>
  </si>
  <si>
    <t>72858363</t>
  </si>
  <si>
    <t>72858364</t>
  </si>
  <si>
    <t>72858365</t>
  </si>
  <si>
    <t>72858366</t>
  </si>
  <si>
    <t>72858367</t>
  </si>
  <si>
    <t>72858368</t>
  </si>
  <si>
    <t>72858369</t>
  </si>
  <si>
    <t>72858370</t>
  </si>
  <si>
    <t>72858371</t>
  </si>
  <si>
    <t>72858372</t>
  </si>
  <si>
    <t>72858373</t>
  </si>
  <si>
    <t>72858374</t>
  </si>
  <si>
    <t>72858375</t>
  </si>
  <si>
    <t>72858376</t>
  </si>
  <si>
    <t>72858377</t>
  </si>
  <si>
    <t>72858378</t>
  </si>
  <si>
    <t>72858379</t>
  </si>
  <si>
    <t>72858380</t>
  </si>
  <si>
    <t>72858381</t>
  </si>
  <si>
    <t>72858382</t>
  </si>
  <si>
    <t>72858383</t>
  </si>
  <si>
    <t>72858384</t>
  </si>
  <si>
    <t>72858385</t>
  </si>
  <si>
    <t>72858386</t>
  </si>
  <si>
    <t>72858387</t>
  </si>
  <si>
    <t>72858388</t>
  </si>
  <si>
    <t>72858389</t>
  </si>
  <si>
    <t>72858390</t>
  </si>
  <si>
    <t>72858391</t>
  </si>
  <si>
    <t>72858392</t>
  </si>
  <si>
    <t>72858393</t>
  </si>
  <si>
    <t>72858394</t>
  </si>
  <si>
    <t>72858395</t>
  </si>
  <si>
    <t>72858396</t>
  </si>
  <si>
    <t>72858397</t>
  </si>
  <si>
    <t>72858398</t>
  </si>
  <si>
    <t>72858399</t>
  </si>
  <si>
    <t>72858400</t>
  </si>
  <si>
    <t>72858401</t>
  </si>
  <si>
    <t>72858402</t>
  </si>
  <si>
    <t>72858403</t>
  </si>
  <si>
    <t>72858404</t>
  </si>
  <si>
    <t>72858405</t>
  </si>
  <si>
    <t>72858406</t>
  </si>
  <si>
    <t>72858407</t>
  </si>
  <si>
    <t>72858408</t>
  </si>
  <si>
    <t>72858409</t>
  </si>
  <si>
    <t>72858410</t>
  </si>
  <si>
    <t>72858411</t>
  </si>
  <si>
    <t>72858412</t>
  </si>
  <si>
    <t>72858413</t>
  </si>
  <si>
    <t>72858414</t>
  </si>
  <si>
    <t>72858415</t>
  </si>
  <si>
    <t>72858416</t>
  </si>
  <si>
    <t>72858417</t>
  </si>
  <si>
    <t>72858418</t>
  </si>
  <si>
    <t>72858419</t>
  </si>
  <si>
    <t>72858420</t>
  </si>
  <si>
    <t>72858421</t>
  </si>
  <si>
    <t>72858422</t>
  </si>
  <si>
    <t>72858423</t>
  </si>
  <si>
    <t>72858424</t>
  </si>
  <si>
    <t>72858425</t>
  </si>
  <si>
    <t>72858426</t>
  </si>
  <si>
    <t>72858427</t>
  </si>
  <si>
    <t>72858428</t>
  </si>
  <si>
    <t>72858429</t>
  </si>
  <si>
    <t>72858430</t>
  </si>
  <si>
    <t>72858431</t>
  </si>
  <si>
    <t>72858432</t>
  </si>
  <si>
    <t>72858433</t>
  </si>
  <si>
    <t>72858434</t>
  </si>
  <si>
    <t>72858435</t>
  </si>
  <si>
    <t>72858436</t>
  </si>
  <si>
    <t>72858437</t>
  </si>
  <si>
    <t>72858438</t>
  </si>
  <si>
    <t>72858439</t>
  </si>
  <si>
    <t>72858440</t>
  </si>
  <si>
    <t>72858441</t>
  </si>
  <si>
    <t>72858442</t>
  </si>
  <si>
    <t>72858443</t>
  </si>
  <si>
    <t>72858444</t>
  </si>
  <si>
    <t>72858445</t>
  </si>
  <si>
    <t>72858446</t>
  </si>
  <si>
    <t>72858447</t>
  </si>
  <si>
    <t>72858448</t>
  </si>
  <si>
    <t>72858449</t>
  </si>
  <si>
    <t>72858450</t>
  </si>
  <si>
    <t>72858451</t>
  </si>
  <si>
    <t>72858452</t>
  </si>
  <si>
    <t>72858453</t>
  </si>
  <si>
    <t>72858454</t>
  </si>
  <si>
    <t>72858455</t>
  </si>
  <si>
    <t>72858456</t>
  </si>
  <si>
    <t>72858457</t>
  </si>
  <si>
    <t>72858458</t>
  </si>
  <si>
    <t>72858459</t>
  </si>
  <si>
    <t>72858460</t>
  </si>
  <si>
    <t>72858461</t>
  </si>
  <si>
    <t>72858462</t>
  </si>
  <si>
    <t>72858463</t>
  </si>
  <si>
    <t>72858464</t>
  </si>
  <si>
    <t>72858465</t>
  </si>
  <si>
    <t>72858466</t>
  </si>
  <si>
    <t>72858467</t>
  </si>
  <si>
    <t>72858468</t>
  </si>
  <si>
    <t>72858469</t>
  </si>
  <si>
    <t>72858470</t>
  </si>
  <si>
    <t>72858471</t>
  </si>
  <si>
    <t>72858472</t>
  </si>
  <si>
    <t>72858473</t>
  </si>
  <si>
    <t>72858474</t>
  </si>
  <si>
    <t>72858475</t>
  </si>
  <si>
    <t>72858476</t>
  </si>
  <si>
    <t>72858477</t>
  </si>
  <si>
    <t>72858478</t>
  </si>
  <si>
    <t>72858479</t>
  </si>
  <si>
    <t>72858480</t>
  </si>
  <si>
    <t>72858481</t>
  </si>
  <si>
    <t>72858482</t>
  </si>
  <si>
    <t>72858483</t>
  </si>
  <si>
    <t>72858484</t>
  </si>
  <si>
    <t>72858485</t>
  </si>
  <si>
    <t>72858486</t>
  </si>
  <si>
    <t>72858487</t>
  </si>
  <si>
    <t>72858488</t>
  </si>
  <si>
    <t>72858489</t>
  </si>
  <si>
    <t>72858490</t>
  </si>
  <si>
    <t>72858491</t>
  </si>
  <si>
    <t>72858492</t>
  </si>
  <si>
    <t>72858493</t>
  </si>
  <si>
    <t>72858494</t>
  </si>
  <si>
    <t>72858495</t>
  </si>
  <si>
    <t>72858496</t>
  </si>
  <si>
    <t>72858497</t>
  </si>
  <si>
    <t>72858498</t>
  </si>
  <si>
    <t>72858499</t>
  </si>
  <si>
    <t>72858500</t>
  </si>
  <si>
    <t>72858501</t>
  </si>
  <si>
    <t>72858502</t>
  </si>
  <si>
    <t>72858503</t>
  </si>
  <si>
    <t>72858504</t>
  </si>
  <si>
    <t>72858505</t>
  </si>
  <si>
    <t>72858506</t>
  </si>
  <si>
    <t>72858507</t>
  </si>
  <si>
    <t>72858508</t>
  </si>
  <si>
    <t>72858509</t>
  </si>
  <si>
    <t>72858510</t>
  </si>
  <si>
    <t>72858511</t>
  </si>
  <si>
    <t>72858512</t>
  </si>
  <si>
    <t>72858513</t>
  </si>
  <si>
    <t>72858514</t>
  </si>
  <si>
    <t>72858515</t>
  </si>
  <si>
    <t>72858516</t>
  </si>
  <si>
    <t>72858517</t>
  </si>
  <si>
    <t>72858518</t>
  </si>
  <si>
    <t>72858519</t>
  </si>
  <si>
    <t>72858520</t>
  </si>
  <si>
    <t>72858521</t>
  </si>
  <si>
    <t>72858522</t>
  </si>
  <si>
    <t>72858523</t>
  </si>
  <si>
    <t>72858524</t>
  </si>
  <si>
    <t>72858525</t>
  </si>
  <si>
    <t>72858526</t>
  </si>
  <si>
    <t>72858527</t>
  </si>
  <si>
    <t>72858528</t>
  </si>
  <si>
    <t>72858529</t>
  </si>
  <si>
    <t>72858530</t>
  </si>
  <si>
    <t>72858531</t>
  </si>
  <si>
    <t>72858532</t>
  </si>
  <si>
    <t>72858533</t>
  </si>
  <si>
    <t>72858534</t>
  </si>
  <si>
    <t>72858535</t>
  </si>
  <si>
    <t>72858536</t>
  </si>
  <si>
    <t>72858537</t>
  </si>
  <si>
    <t>72858538</t>
  </si>
  <si>
    <t>72858539</t>
  </si>
  <si>
    <t>72858540</t>
  </si>
  <si>
    <t>72858541</t>
  </si>
  <si>
    <t>72858542</t>
  </si>
  <si>
    <t>72858543</t>
  </si>
  <si>
    <t>72858544</t>
  </si>
  <si>
    <t>72858545</t>
  </si>
  <si>
    <t>72858546</t>
  </si>
  <si>
    <t>72858547</t>
  </si>
  <si>
    <t>72858548</t>
  </si>
  <si>
    <t>72858549</t>
  </si>
  <si>
    <t>72858550</t>
  </si>
  <si>
    <t>72858551</t>
  </si>
  <si>
    <t>72858552</t>
  </si>
  <si>
    <t>72858553</t>
  </si>
  <si>
    <t>72858554</t>
  </si>
  <si>
    <t>72858555</t>
  </si>
  <si>
    <t>72858556</t>
  </si>
  <si>
    <t>72858557</t>
  </si>
  <si>
    <t>72858558</t>
  </si>
  <si>
    <t>72858559</t>
  </si>
  <si>
    <t>72858560</t>
  </si>
  <si>
    <t>72858561</t>
  </si>
  <si>
    <t>72858562</t>
  </si>
  <si>
    <t>72858563</t>
  </si>
  <si>
    <t>72858564</t>
  </si>
  <si>
    <t>72858565</t>
  </si>
  <si>
    <t>72858566</t>
  </si>
  <si>
    <t>72858567</t>
  </si>
  <si>
    <t>72858568</t>
  </si>
  <si>
    <t>72858569</t>
  </si>
  <si>
    <t>72858570</t>
  </si>
  <si>
    <t>72858571</t>
  </si>
  <si>
    <t>72858572</t>
  </si>
  <si>
    <t>72858573</t>
  </si>
  <si>
    <t>72858574</t>
  </si>
  <si>
    <t>72858575</t>
  </si>
  <si>
    <t>72858576</t>
  </si>
  <si>
    <t>72858577</t>
  </si>
  <si>
    <t>72858578</t>
  </si>
  <si>
    <t>72858579</t>
  </si>
  <si>
    <t>72858580</t>
  </si>
  <si>
    <t>72858581</t>
  </si>
  <si>
    <t>72858582</t>
  </si>
  <si>
    <t>72858583</t>
  </si>
  <si>
    <t>72858584</t>
  </si>
  <si>
    <t>72858585</t>
  </si>
  <si>
    <t>72858586</t>
  </si>
  <si>
    <t>72858587</t>
  </si>
  <si>
    <t>72858588</t>
  </si>
  <si>
    <t>72858589</t>
  </si>
  <si>
    <t>72858590</t>
  </si>
  <si>
    <t>72858591</t>
  </si>
  <si>
    <t>72858592</t>
  </si>
  <si>
    <t>72858593</t>
  </si>
  <si>
    <t>72858594</t>
  </si>
  <si>
    <t>72858595</t>
  </si>
  <si>
    <t>72858596</t>
  </si>
  <si>
    <t>72858597</t>
  </si>
  <si>
    <t>72858598</t>
  </si>
  <si>
    <t>72858599</t>
  </si>
  <si>
    <t>72858600</t>
  </si>
  <si>
    <t>72858601</t>
  </si>
  <si>
    <t>72858602</t>
  </si>
  <si>
    <t>72858603</t>
  </si>
  <si>
    <t>72858604</t>
  </si>
  <si>
    <t>72858605</t>
  </si>
  <si>
    <t>72858606</t>
  </si>
  <si>
    <t>72858607</t>
  </si>
  <si>
    <t>72858608</t>
  </si>
  <si>
    <t>72858609</t>
  </si>
  <si>
    <t>72858610</t>
  </si>
  <si>
    <t>72858611</t>
  </si>
  <si>
    <t>72858612</t>
  </si>
  <si>
    <t>72858613</t>
  </si>
  <si>
    <t>72858614</t>
  </si>
  <si>
    <t>72858615</t>
  </si>
  <si>
    <t>72858616</t>
  </si>
  <si>
    <t>72858617</t>
  </si>
  <si>
    <t>72858618</t>
  </si>
  <si>
    <t>72858619</t>
  </si>
  <si>
    <t>72858620</t>
  </si>
  <si>
    <t>72858621</t>
  </si>
  <si>
    <t>72858622</t>
  </si>
  <si>
    <t>72858623</t>
  </si>
  <si>
    <t>72858624</t>
  </si>
  <si>
    <t>72858625</t>
  </si>
  <si>
    <t>72858626</t>
  </si>
  <si>
    <t>72858627</t>
  </si>
  <si>
    <t>72858628</t>
  </si>
  <si>
    <t>72858629</t>
  </si>
  <si>
    <t>72858630</t>
  </si>
  <si>
    <t>72858631</t>
  </si>
  <si>
    <t>72858632</t>
  </si>
  <si>
    <t>72858633</t>
  </si>
  <si>
    <t>72858634</t>
  </si>
  <si>
    <t>72858635</t>
  </si>
  <si>
    <t>72858636</t>
  </si>
  <si>
    <t>72858637</t>
  </si>
  <si>
    <t>72858638</t>
  </si>
  <si>
    <t>72858639</t>
  </si>
  <si>
    <t>72858640</t>
  </si>
  <si>
    <t>72858641</t>
  </si>
  <si>
    <t>72858642</t>
  </si>
  <si>
    <t>72858643</t>
  </si>
  <si>
    <t>72858644</t>
  </si>
  <si>
    <t>72858645</t>
  </si>
  <si>
    <t>72858646</t>
  </si>
  <si>
    <t>72858647</t>
  </si>
  <si>
    <t>72858648</t>
  </si>
  <si>
    <t>72858649</t>
  </si>
  <si>
    <t>72858650</t>
  </si>
  <si>
    <t>72858651</t>
  </si>
  <si>
    <t>72858652</t>
  </si>
  <si>
    <t>72858653</t>
  </si>
  <si>
    <t>72858654</t>
  </si>
  <si>
    <t>72858655</t>
  </si>
  <si>
    <t>72858656</t>
  </si>
  <si>
    <t>72858657</t>
  </si>
  <si>
    <t>72858658</t>
  </si>
  <si>
    <t>72858659</t>
  </si>
  <si>
    <t>72858660</t>
  </si>
  <si>
    <t>72858661</t>
  </si>
  <si>
    <t>72858662</t>
  </si>
  <si>
    <t>72858663</t>
  </si>
  <si>
    <t>72858664</t>
  </si>
  <si>
    <t>72858665</t>
  </si>
  <si>
    <t>72858666</t>
  </si>
  <si>
    <t>72858667</t>
  </si>
  <si>
    <t>72858668</t>
  </si>
  <si>
    <t>72858669</t>
  </si>
  <si>
    <t>72858670</t>
  </si>
  <si>
    <t>72858671</t>
  </si>
  <si>
    <t>72858672</t>
  </si>
  <si>
    <t>72858673</t>
  </si>
  <si>
    <t>72858674</t>
  </si>
  <si>
    <t>72858675</t>
  </si>
  <si>
    <t>72858676</t>
  </si>
  <si>
    <t>72858677</t>
  </si>
  <si>
    <t>72858678</t>
  </si>
  <si>
    <t>72858679</t>
  </si>
  <si>
    <t>72858680</t>
  </si>
  <si>
    <t>72858681</t>
  </si>
  <si>
    <t>72858682</t>
  </si>
  <si>
    <t>72858683</t>
  </si>
  <si>
    <t>72858684</t>
  </si>
  <si>
    <t>72858685</t>
  </si>
  <si>
    <t>72858686</t>
  </si>
  <si>
    <t>72858687</t>
  </si>
  <si>
    <t>72858688</t>
  </si>
  <si>
    <t>72858689</t>
  </si>
  <si>
    <t>72858690</t>
  </si>
  <si>
    <t>72858691</t>
  </si>
  <si>
    <t>72858692</t>
  </si>
  <si>
    <t>72858693</t>
  </si>
  <si>
    <t>72858694</t>
  </si>
  <si>
    <t>72858695</t>
  </si>
  <si>
    <t>72858696</t>
  </si>
  <si>
    <t>72858697</t>
  </si>
  <si>
    <t>72858698</t>
  </si>
  <si>
    <t>72858699</t>
  </si>
  <si>
    <t>72858700</t>
  </si>
  <si>
    <t>72858701</t>
  </si>
  <si>
    <t>72858702</t>
  </si>
  <si>
    <t>72858703</t>
  </si>
  <si>
    <t>72858704</t>
  </si>
  <si>
    <t>72858705</t>
  </si>
  <si>
    <t>72858706</t>
  </si>
  <si>
    <t>72858707</t>
  </si>
  <si>
    <t>72858708</t>
  </si>
  <si>
    <t>72858709</t>
  </si>
  <si>
    <t>72858710</t>
  </si>
  <si>
    <t>72858711</t>
  </si>
  <si>
    <t>72858712</t>
  </si>
  <si>
    <t>72858713</t>
  </si>
  <si>
    <t>72858714</t>
  </si>
  <si>
    <t>72858715</t>
  </si>
  <si>
    <t>72858716</t>
  </si>
  <si>
    <t>72858717</t>
  </si>
  <si>
    <t>72858718</t>
  </si>
  <si>
    <t>72858719</t>
  </si>
  <si>
    <t>72858720</t>
  </si>
  <si>
    <t>72858721</t>
  </si>
  <si>
    <t>72858722</t>
  </si>
  <si>
    <t>72858723</t>
  </si>
  <si>
    <t>72858725</t>
  </si>
  <si>
    <t>72858724</t>
  </si>
  <si>
    <t>72858726</t>
  </si>
  <si>
    <t>72858727</t>
  </si>
  <si>
    <t>72858728</t>
  </si>
  <si>
    <t>72858729</t>
  </si>
  <si>
    <t>72858730</t>
  </si>
  <si>
    <t>72858731</t>
  </si>
  <si>
    <t>72858732</t>
  </si>
  <si>
    <t>72858733</t>
  </si>
  <si>
    <t>72858734</t>
  </si>
  <si>
    <t>72858735</t>
  </si>
  <si>
    <t>72858736</t>
  </si>
  <si>
    <t>72858737</t>
  </si>
  <si>
    <t>72858738</t>
  </si>
  <si>
    <t>72858739</t>
  </si>
  <si>
    <t>72858740</t>
  </si>
  <si>
    <t>72858741</t>
  </si>
  <si>
    <t>72858742</t>
  </si>
  <si>
    <t>72858743</t>
  </si>
  <si>
    <t>72858744</t>
  </si>
  <si>
    <t>72858745</t>
  </si>
  <si>
    <t>72858746</t>
  </si>
  <si>
    <t>72858747</t>
  </si>
  <si>
    <t>72858748</t>
  </si>
  <si>
    <t>72858749</t>
  </si>
  <si>
    <t>72858750</t>
  </si>
  <si>
    <t>72858751</t>
  </si>
  <si>
    <t>72858752</t>
  </si>
  <si>
    <t>72858753</t>
  </si>
  <si>
    <t>72858754</t>
  </si>
  <si>
    <t>72858755</t>
  </si>
  <si>
    <t>72858756</t>
  </si>
  <si>
    <t>72858757</t>
  </si>
  <si>
    <t>72858758</t>
  </si>
  <si>
    <t>72858759</t>
  </si>
  <si>
    <t>72858760</t>
  </si>
  <si>
    <t>72858761</t>
  </si>
  <si>
    <t>72858762</t>
  </si>
  <si>
    <t>72858763</t>
  </si>
  <si>
    <t>72858764</t>
  </si>
  <si>
    <t>72858765</t>
  </si>
  <si>
    <t>72858766</t>
  </si>
  <si>
    <t>72858767</t>
  </si>
  <si>
    <t>72858768</t>
  </si>
  <si>
    <t>72858769</t>
  </si>
  <si>
    <t>72858770</t>
  </si>
  <si>
    <t>72858771</t>
  </si>
  <si>
    <t>72858772</t>
  </si>
  <si>
    <t>72858773</t>
  </si>
  <si>
    <t>72858774</t>
  </si>
  <si>
    <t>72858775</t>
  </si>
  <si>
    <t>72858776</t>
  </si>
  <si>
    <t>72858777</t>
  </si>
  <si>
    <t>72858778</t>
  </si>
  <si>
    <t>72858779</t>
  </si>
  <si>
    <t>72858780</t>
  </si>
  <si>
    <t>72858781</t>
  </si>
  <si>
    <t>72858782</t>
  </si>
  <si>
    <t>72858783</t>
  </si>
  <si>
    <t>72858784</t>
  </si>
  <si>
    <t>72858785</t>
  </si>
  <si>
    <t>72858786</t>
  </si>
  <si>
    <t>72858787</t>
  </si>
  <si>
    <t>72858788</t>
  </si>
  <si>
    <t>72858789</t>
  </si>
  <si>
    <t>72858790</t>
  </si>
  <si>
    <t>72858791</t>
  </si>
  <si>
    <t>72858792</t>
  </si>
  <si>
    <t>72858793</t>
  </si>
  <si>
    <t>72858794</t>
  </si>
  <si>
    <t>72858795</t>
  </si>
  <si>
    <t>72858796</t>
  </si>
  <si>
    <t>72858797</t>
  </si>
  <si>
    <t>72858798</t>
  </si>
  <si>
    <t>72858799</t>
  </si>
  <si>
    <t>72858800</t>
  </si>
  <si>
    <t>72858801</t>
  </si>
  <si>
    <t>72858802</t>
  </si>
  <si>
    <t>72858803</t>
  </si>
  <si>
    <t>72858804</t>
  </si>
  <si>
    <t>72858805</t>
  </si>
  <si>
    <t>72858806</t>
  </si>
  <si>
    <t>72858807</t>
  </si>
  <si>
    <t>72858808</t>
  </si>
  <si>
    <t>72858809</t>
  </si>
  <si>
    <t>72858810</t>
  </si>
  <si>
    <t>72858811</t>
  </si>
  <si>
    <t>72858812</t>
  </si>
  <si>
    <t>72858813</t>
  </si>
  <si>
    <t>72858814</t>
  </si>
  <si>
    <t>72858815</t>
  </si>
  <si>
    <t>72858816</t>
  </si>
  <si>
    <t>72858817</t>
  </si>
  <si>
    <t>72858818</t>
  </si>
  <si>
    <t>72858819</t>
  </si>
  <si>
    <t>72858820</t>
  </si>
  <si>
    <t>72858821</t>
  </si>
  <si>
    <t>72858822</t>
  </si>
  <si>
    <t>72858823</t>
  </si>
  <si>
    <t>72858824</t>
  </si>
  <si>
    <t>72858825</t>
  </si>
  <si>
    <t>72858826</t>
  </si>
  <si>
    <t>72858827</t>
  </si>
  <si>
    <t>72858828</t>
  </si>
  <si>
    <t>72858829</t>
  </si>
  <si>
    <t>72858830</t>
  </si>
  <si>
    <t>72858831</t>
  </si>
  <si>
    <t>72858832</t>
  </si>
  <si>
    <t>72858833</t>
  </si>
  <si>
    <t>72858834</t>
  </si>
  <si>
    <t>72858835</t>
  </si>
  <si>
    <t>72858836</t>
  </si>
  <si>
    <t>72858837</t>
  </si>
  <si>
    <t>72858838</t>
  </si>
  <si>
    <t>72858839</t>
  </si>
  <si>
    <t>72858840</t>
  </si>
  <si>
    <t>72858841</t>
  </si>
  <si>
    <t>72858842</t>
  </si>
  <si>
    <t>72858843</t>
  </si>
  <si>
    <t>72858844</t>
  </si>
  <si>
    <t>72858845</t>
  </si>
  <si>
    <t>72858846</t>
  </si>
  <si>
    <t>72858847</t>
  </si>
  <si>
    <t>72858848</t>
  </si>
  <si>
    <t>72858849</t>
  </si>
  <si>
    <t>72858850</t>
  </si>
  <si>
    <t>72858851</t>
  </si>
  <si>
    <t>72858852</t>
  </si>
  <si>
    <t>72858853</t>
  </si>
  <si>
    <t>72858854</t>
  </si>
  <si>
    <t>72858855</t>
  </si>
  <si>
    <t>72858856</t>
  </si>
  <si>
    <t>72858857</t>
  </si>
  <si>
    <t>72858858</t>
  </si>
  <si>
    <t>72858859</t>
  </si>
  <si>
    <t>72858860</t>
  </si>
  <si>
    <t>72858861</t>
  </si>
  <si>
    <t>72858862</t>
  </si>
  <si>
    <t>72858863</t>
  </si>
  <si>
    <t>72858864</t>
  </si>
  <si>
    <t>72858865</t>
  </si>
  <si>
    <t>72858866</t>
  </si>
  <si>
    <t>72858867</t>
  </si>
  <si>
    <t>72858868</t>
  </si>
  <si>
    <t>72858869</t>
  </si>
  <si>
    <t>72858870</t>
  </si>
  <si>
    <t>72858871</t>
  </si>
  <si>
    <t>72858872</t>
  </si>
  <si>
    <t>72858873</t>
  </si>
  <si>
    <t>72858874</t>
  </si>
  <si>
    <t>72858875</t>
  </si>
  <si>
    <t>72858876</t>
  </si>
  <si>
    <t>72858877</t>
  </si>
  <si>
    <t>72858878</t>
  </si>
  <si>
    <t>72858879</t>
  </si>
  <si>
    <t>72858880</t>
  </si>
  <si>
    <t>72858881</t>
  </si>
  <si>
    <t>72858882</t>
  </si>
  <si>
    <t>72858883</t>
  </si>
  <si>
    <t>72858884</t>
  </si>
  <si>
    <t>72858885</t>
  </si>
  <si>
    <t>72858886</t>
  </si>
  <si>
    <t>72858887</t>
  </si>
  <si>
    <t>72858888</t>
  </si>
  <si>
    <t>72858889</t>
  </si>
  <si>
    <t>72858890</t>
  </si>
  <si>
    <t>72858891</t>
  </si>
  <si>
    <t>72858892</t>
  </si>
  <si>
    <t>72858893</t>
  </si>
  <si>
    <t>72858894</t>
  </si>
  <si>
    <t>72858895</t>
  </si>
  <si>
    <t>72858896</t>
  </si>
  <si>
    <t>72858897</t>
  </si>
  <si>
    <t>72858898</t>
  </si>
  <si>
    <t>72858899</t>
  </si>
  <si>
    <t>72858900</t>
  </si>
  <si>
    <t>72858901</t>
  </si>
  <si>
    <t>72858902</t>
  </si>
  <si>
    <t>72858903</t>
  </si>
  <si>
    <t>72858904</t>
  </si>
  <si>
    <t>72858905</t>
  </si>
  <si>
    <t>72858906</t>
  </si>
  <si>
    <t>72858907</t>
  </si>
  <si>
    <t>72858908</t>
  </si>
  <si>
    <t>72858909</t>
  </si>
  <si>
    <t>72858910</t>
  </si>
  <si>
    <t>72858911</t>
  </si>
  <si>
    <t>72858912</t>
  </si>
  <si>
    <t>72858913</t>
  </si>
  <si>
    <t>72858914</t>
  </si>
  <si>
    <t>72858915</t>
  </si>
  <si>
    <t>72858916</t>
  </si>
  <si>
    <t>72858917</t>
  </si>
  <si>
    <t>72858918</t>
  </si>
  <si>
    <t>72858919</t>
  </si>
  <si>
    <t>72858920</t>
  </si>
  <si>
    <t>72858921</t>
  </si>
  <si>
    <t>72858922</t>
  </si>
  <si>
    <t>72858923</t>
  </si>
  <si>
    <t>72858924</t>
  </si>
  <si>
    <t>72858925</t>
  </si>
  <si>
    <t>72858926</t>
  </si>
  <si>
    <t>72858927</t>
  </si>
  <si>
    <t>72858928</t>
  </si>
  <si>
    <t>72858929</t>
  </si>
  <si>
    <t>72858930</t>
  </si>
  <si>
    <t>72858931</t>
  </si>
  <si>
    <t>72858932</t>
  </si>
  <si>
    <t>72858933</t>
  </si>
  <si>
    <t>72858934</t>
  </si>
  <si>
    <t>72858935</t>
  </si>
  <si>
    <t>72858936</t>
  </si>
  <si>
    <t>72858937</t>
  </si>
  <si>
    <t>72858938</t>
  </si>
  <si>
    <t>72858939</t>
  </si>
  <si>
    <t>72858940</t>
  </si>
  <si>
    <t>72858941</t>
  </si>
  <si>
    <t>72858942</t>
  </si>
  <si>
    <t>72858943</t>
  </si>
  <si>
    <t>72858944</t>
  </si>
  <si>
    <t>72858945</t>
  </si>
  <si>
    <t>72858946</t>
  </si>
  <si>
    <t>72858947</t>
  </si>
  <si>
    <t>72858948</t>
  </si>
  <si>
    <t>72858949</t>
  </si>
  <si>
    <t>72858950</t>
  </si>
  <si>
    <t>72858951</t>
  </si>
  <si>
    <t>72858952</t>
  </si>
  <si>
    <t>72858953</t>
  </si>
  <si>
    <t>72858954</t>
  </si>
  <si>
    <t>72858955</t>
  </si>
  <si>
    <t>72858956</t>
  </si>
  <si>
    <t>72858957</t>
  </si>
  <si>
    <t>72858958</t>
  </si>
  <si>
    <t>72858959</t>
  </si>
  <si>
    <t>72858960</t>
  </si>
  <si>
    <t>72858961</t>
  </si>
  <si>
    <t>72858962</t>
  </si>
  <si>
    <t>72858963</t>
  </si>
  <si>
    <t>72858964</t>
  </si>
  <si>
    <t>72858965</t>
  </si>
  <si>
    <t>72858966</t>
  </si>
  <si>
    <t>72858967</t>
  </si>
  <si>
    <t>72858968</t>
  </si>
  <si>
    <t>72858969</t>
  </si>
  <si>
    <t>72858970</t>
  </si>
  <si>
    <t>72858971</t>
  </si>
  <si>
    <t>72858972</t>
  </si>
  <si>
    <t>72858973</t>
  </si>
  <si>
    <t>72858974</t>
  </si>
  <si>
    <t>72858975</t>
  </si>
  <si>
    <t>72858976</t>
  </si>
  <si>
    <t>72858977</t>
  </si>
  <si>
    <t>72858978</t>
  </si>
  <si>
    <t>72858979</t>
  </si>
  <si>
    <t>72858980</t>
  </si>
  <si>
    <t>72858981</t>
  </si>
  <si>
    <t>72858982</t>
  </si>
  <si>
    <t>72858983</t>
  </si>
  <si>
    <t>72858984</t>
  </si>
  <si>
    <t>72858985</t>
  </si>
  <si>
    <t>72858986</t>
  </si>
  <si>
    <t>72858987</t>
  </si>
  <si>
    <t>72858988</t>
  </si>
  <si>
    <t>72858989</t>
  </si>
  <si>
    <t>72858990</t>
  </si>
  <si>
    <t>72858991</t>
  </si>
  <si>
    <t>72858992</t>
  </si>
  <si>
    <t>72858993</t>
  </si>
  <si>
    <t>72858994</t>
  </si>
  <si>
    <t>72858995</t>
  </si>
  <si>
    <t>72858996</t>
  </si>
  <si>
    <t>72858997</t>
  </si>
  <si>
    <t>72858998</t>
  </si>
  <si>
    <t>72858999</t>
  </si>
  <si>
    <t>72859000</t>
  </si>
  <si>
    <t>72859001</t>
  </si>
  <si>
    <t>72859002</t>
  </si>
  <si>
    <t>72859003</t>
  </si>
  <si>
    <t>72859004</t>
  </si>
  <si>
    <t>72859005</t>
  </si>
  <si>
    <t>72859006</t>
  </si>
  <si>
    <t>72859007</t>
  </si>
  <si>
    <t>72859008</t>
  </si>
  <si>
    <t>72859009</t>
  </si>
  <si>
    <t>72859010</t>
  </si>
  <si>
    <t>72859011</t>
  </si>
  <si>
    <t>72859012</t>
  </si>
  <si>
    <t>72859013</t>
  </si>
  <si>
    <t>72859014</t>
  </si>
  <si>
    <t>72859015</t>
  </si>
  <si>
    <t>72859016</t>
  </si>
  <si>
    <t>72859017</t>
  </si>
  <si>
    <t>72859018</t>
  </si>
  <si>
    <t>72859019</t>
  </si>
  <si>
    <t>72859020</t>
  </si>
  <si>
    <t>72859021</t>
  </si>
  <si>
    <t>72859022</t>
  </si>
  <si>
    <t>72859023</t>
  </si>
  <si>
    <t>72859024</t>
  </si>
  <si>
    <t>72859025</t>
  </si>
  <si>
    <t>72859026</t>
  </si>
  <si>
    <t>72859027</t>
  </si>
  <si>
    <t>72859028</t>
  </si>
  <si>
    <t>72859029</t>
  </si>
  <si>
    <t>72859030</t>
  </si>
  <si>
    <t>72859031</t>
  </si>
  <si>
    <t>72859032</t>
  </si>
  <si>
    <t>72859033</t>
  </si>
  <si>
    <t>72859034</t>
  </si>
  <si>
    <t>72859035</t>
  </si>
  <si>
    <t>72859036</t>
  </si>
  <si>
    <t>72859037</t>
  </si>
  <si>
    <t>72859038</t>
  </si>
  <si>
    <t>72859039</t>
  </si>
  <si>
    <t>72859040</t>
  </si>
  <si>
    <t>72859041</t>
  </si>
  <si>
    <t>72859042</t>
  </si>
  <si>
    <t>72859043</t>
  </si>
  <si>
    <t>72859044</t>
  </si>
  <si>
    <t>72859045</t>
  </si>
  <si>
    <t>72859046</t>
  </si>
  <si>
    <t>72859047</t>
  </si>
  <si>
    <t>72859048</t>
  </si>
  <si>
    <t>72859049</t>
  </si>
  <si>
    <t>72859050</t>
  </si>
  <si>
    <t>72859051</t>
  </si>
  <si>
    <t>72859052</t>
  </si>
  <si>
    <t>72859053</t>
  </si>
  <si>
    <t>72859054</t>
  </si>
  <si>
    <t>72859055</t>
  </si>
  <si>
    <t>72859056</t>
  </si>
  <si>
    <t>72859057</t>
  </si>
  <si>
    <t>72859058</t>
  </si>
  <si>
    <t>72859059</t>
  </si>
  <si>
    <t>72859060</t>
  </si>
  <si>
    <t>72859061</t>
  </si>
  <si>
    <t>72859062</t>
  </si>
  <si>
    <t>72859063</t>
  </si>
  <si>
    <t>72859064</t>
  </si>
  <si>
    <t>72859065</t>
  </si>
  <si>
    <t>72859066</t>
  </si>
  <si>
    <t>72859067</t>
  </si>
  <si>
    <t>72859068</t>
  </si>
  <si>
    <t>72859069</t>
  </si>
  <si>
    <t>72859070</t>
  </si>
  <si>
    <t>72859071</t>
  </si>
  <si>
    <t>72859072</t>
  </si>
  <si>
    <t>72859073</t>
  </si>
  <si>
    <t>72859074</t>
  </si>
  <si>
    <t>72859075</t>
  </si>
  <si>
    <t>72859076</t>
  </si>
  <si>
    <t>72859077</t>
  </si>
  <si>
    <t>72859078</t>
  </si>
  <si>
    <t>72859079</t>
  </si>
  <si>
    <t>72859080</t>
  </si>
  <si>
    <t>72859081</t>
  </si>
  <si>
    <t>72859082</t>
  </si>
  <si>
    <t>72859083</t>
  </si>
  <si>
    <t>72859084</t>
  </si>
  <si>
    <t>72859085</t>
  </si>
  <si>
    <t>72859086</t>
  </si>
  <si>
    <t>72859087</t>
  </si>
  <si>
    <t>72859088</t>
  </si>
  <si>
    <t>72859089</t>
  </si>
  <si>
    <t>72859090</t>
  </si>
  <si>
    <t>72859091</t>
  </si>
  <si>
    <t>72859092</t>
  </si>
  <si>
    <t>72859093</t>
  </si>
  <si>
    <t>72859094</t>
  </si>
  <si>
    <t>72859095</t>
  </si>
  <si>
    <t>72859096</t>
  </si>
  <si>
    <t>72859097</t>
  </si>
  <si>
    <t>72859098</t>
  </si>
  <si>
    <t>72859099</t>
  </si>
  <si>
    <t>72859100</t>
  </si>
  <si>
    <t>72859101</t>
  </si>
  <si>
    <t>72859102</t>
  </si>
  <si>
    <t>72859103</t>
  </si>
  <si>
    <t>72859104</t>
  </si>
  <si>
    <t>72859105</t>
  </si>
  <si>
    <t>72859106</t>
  </si>
  <si>
    <t>72859107</t>
  </si>
  <si>
    <t>72859108</t>
  </si>
  <si>
    <t>72859109</t>
  </si>
  <si>
    <t>72859110</t>
  </si>
  <si>
    <t>72859111</t>
  </si>
  <si>
    <t>72859112</t>
  </si>
  <si>
    <t>72859113</t>
  </si>
  <si>
    <t>72859114</t>
  </si>
  <si>
    <t>72859115</t>
  </si>
  <si>
    <t>72859116</t>
  </si>
  <si>
    <t>72859117</t>
  </si>
  <si>
    <t>72859118</t>
  </si>
  <si>
    <t>72859119</t>
  </si>
  <si>
    <t>72859120</t>
  </si>
  <si>
    <t>72859121</t>
  </si>
  <si>
    <t>72859122</t>
  </si>
  <si>
    <t>72859123</t>
  </si>
  <si>
    <t>72859124</t>
  </si>
  <si>
    <t>72859125</t>
  </si>
  <si>
    <t>72859126</t>
  </si>
  <si>
    <t>72859127</t>
  </si>
  <si>
    <t>72859128</t>
  </si>
  <si>
    <t>72859129</t>
  </si>
  <si>
    <t>72859130</t>
  </si>
  <si>
    <t>72859131</t>
  </si>
  <si>
    <t>72859132</t>
  </si>
  <si>
    <t>72859133</t>
  </si>
  <si>
    <t>72859134</t>
  </si>
  <si>
    <t>72859135</t>
  </si>
  <si>
    <t>72859136</t>
  </si>
  <si>
    <t>72859137</t>
  </si>
  <si>
    <t>72859138</t>
  </si>
  <si>
    <t>72859139</t>
  </si>
  <si>
    <t>72859140</t>
  </si>
  <si>
    <t>72859141</t>
  </si>
  <si>
    <t>72859142</t>
  </si>
  <si>
    <t>72859143</t>
  </si>
  <si>
    <t>72859144</t>
  </si>
  <si>
    <t>72859145</t>
  </si>
  <si>
    <t>72859146</t>
  </si>
  <si>
    <t>72859147</t>
  </si>
  <si>
    <t>72859148</t>
  </si>
  <si>
    <t>72859149</t>
  </si>
  <si>
    <t>72859150</t>
  </si>
  <si>
    <t>72859151</t>
  </si>
  <si>
    <t>72859152</t>
  </si>
  <si>
    <t>72859153</t>
  </si>
  <si>
    <t>72859154</t>
  </si>
  <si>
    <t>72859155</t>
  </si>
  <si>
    <t>72859156</t>
  </si>
  <si>
    <t>72859157</t>
  </si>
  <si>
    <t>72859158</t>
  </si>
  <si>
    <t>72859159</t>
  </si>
  <si>
    <t>72859160</t>
  </si>
  <si>
    <t>72859161</t>
  </si>
  <si>
    <t>72859162</t>
  </si>
  <si>
    <t>72859163</t>
  </si>
  <si>
    <t>72859164</t>
  </si>
  <si>
    <t>72859165</t>
  </si>
  <si>
    <t>72859166</t>
  </si>
  <si>
    <t>72859167</t>
  </si>
  <si>
    <t>72859168</t>
  </si>
  <si>
    <t>72859169</t>
  </si>
  <si>
    <t>72859170</t>
  </si>
  <si>
    <t>72859171</t>
  </si>
  <si>
    <t>72859172</t>
  </si>
  <si>
    <t>72859173</t>
  </si>
  <si>
    <t>72859174</t>
  </si>
  <si>
    <t>72859175</t>
  </si>
  <si>
    <t>72859176</t>
  </si>
  <si>
    <t>72859177</t>
  </si>
  <si>
    <t>72859178</t>
  </si>
  <si>
    <t>72859179</t>
  </si>
  <si>
    <t>72859180</t>
  </si>
  <si>
    <t>72859181</t>
  </si>
  <si>
    <t>72859182</t>
  </si>
  <si>
    <t>72859183</t>
  </si>
  <si>
    <t>72859184</t>
  </si>
  <si>
    <t>72859185</t>
  </si>
  <si>
    <t>72859186</t>
  </si>
  <si>
    <t>72859187</t>
  </si>
  <si>
    <t>72859188</t>
  </si>
  <si>
    <t>72859189</t>
  </si>
  <si>
    <t>72859190</t>
  </si>
  <si>
    <t>72859191</t>
  </si>
  <si>
    <t>72859192</t>
  </si>
  <si>
    <t>72859193</t>
  </si>
  <si>
    <t>72859194</t>
  </si>
  <si>
    <t>72859195</t>
  </si>
  <si>
    <t>72859196</t>
  </si>
  <si>
    <t>72859197</t>
  </si>
  <si>
    <t>72859198</t>
  </si>
  <si>
    <t>72859199</t>
  </si>
  <si>
    <t>72859200</t>
  </si>
  <si>
    <t>72859201</t>
  </si>
  <si>
    <t>72859202</t>
  </si>
  <si>
    <t>72859203</t>
  </si>
  <si>
    <t>72859204</t>
  </si>
  <si>
    <t>72859205</t>
  </si>
  <si>
    <t>72859206</t>
  </si>
  <si>
    <t>72859207</t>
  </si>
  <si>
    <t>72859208</t>
  </si>
  <si>
    <t>72859209</t>
  </si>
  <si>
    <t>72859210</t>
  </si>
  <si>
    <t>72859211</t>
  </si>
  <si>
    <t>72859212</t>
  </si>
  <si>
    <t>72859213</t>
  </si>
  <si>
    <t>72859214</t>
  </si>
  <si>
    <t>72859215</t>
  </si>
  <si>
    <t>72859216</t>
  </si>
  <si>
    <t>72859217</t>
  </si>
  <si>
    <t>72859218</t>
  </si>
  <si>
    <t>72859219</t>
  </si>
  <si>
    <t>72859220</t>
  </si>
  <si>
    <t>72859221</t>
  </si>
  <si>
    <t>72859222</t>
  </si>
  <si>
    <t>72859223</t>
  </si>
  <si>
    <t>72859224</t>
  </si>
  <si>
    <t>72859225</t>
  </si>
  <si>
    <t>72859226</t>
  </si>
  <si>
    <t>72859227</t>
  </si>
  <si>
    <t>72859228</t>
  </si>
  <si>
    <t>72859229</t>
  </si>
  <si>
    <t>72859230</t>
  </si>
  <si>
    <t>72859231</t>
  </si>
  <si>
    <t>72859232</t>
  </si>
  <si>
    <t>72859233</t>
  </si>
  <si>
    <t>72859234</t>
  </si>
  <si>
    <t>72859235</t>
  </si>
  <si>
    <t>72859236</t>
  </si>
  <si>
    <t>72859237</t>
  </si>
  <si>
    <t>72859238</t>
  </si>
  <si>
    <t>72859239</t>
  </si>
  <si>
    <t>72859240</t>
  </si>
  <si>
    <t>72859241</t>
  </si>
  <si>
    <t>72859242</t>
  </si>
  <si>
    <t>72859243</t>
  </si>
  <si>
    <t>72859244</t>
  </si>
  <si>
    <t>72859245</t>
  </si>
  <si>
    <t>72859246</t>
  </si>
  <si>
    <t>72859247</t>
  </si>
  <si>
    <t>72859248</t>
  </si>
  <si>
    <t>72859249</t>
  </si>
  <si>
    <t>72859250</t>
  </si>
  <si>
    <t>72859251</t>
  </si>
  <si>
    <t>72859252</t>
  </si>
  <si>
    <t>72859253</t>
  </si>
  <si>
    <t>72859254</t>
  </si>
  <si>
    <t>72859255</t>
  </si>
  <si>
    <t>72859256</t>
  </si>
  <si>
    <t>72859257</t>
  </si>
  <si>
    <t>72859258</t>
  </si>
  <si>
    <t>72859259</t>
  </si>
  <si>
    <t>72859260</t>
  </si>
  <si>
    <t>72859261</t>
  </si>
  <si>
    <t>72859262</t>
  </si>
  <si>
    <t>72859263</t>
  </si>
  <si>
    <t>72859264</t>
  </si>
  <si>
    <t>72859265</t>
  </si>
  <si>
    <t>72859266</t>
  </si>
  <si>
    <t>72859267</t>
  </si>
  <si>
    <t>72859268</t>
  </si>
  <si>
    <t>72859269</t>
  </si>
  <si>
    <t>72859270</t>
  </si>
  <si>
    <t>72859271</t>
  </si>
  <si>
    <t>72859272</t>
  </si>
  <si>
    <t>72859273</t>
  </si>
  <si>
    <t>72859274</t>
  </si>
  <si>
    <t>72859275</t>
  </si>
  <si>
    <t>72859276</t>
  </si>
  <si>
    <t>72859277</t>
  </si>
  <si>
    <t>72859278</t>
  </si>
  <si>
    <t>72859279</t>
  </si>
  <si>
    <t>72859280</t>
  </si>
  <si>
    <t>72859281</t>
  </si>
  <si>
    <t>72859282</t>
  </si>
  <si>
    <t>72859283</t>
  </si>
  <si>
    <t>72859284</t>
  </si>
  <si>
    <t>72859285</t>
  </si>
  <si>
    <t>72859286</t>
  </si>
  <si>
    <t>72859287</t>
  </si>
  <si>
    <t>72859288</t>
  </si>
  <si>
    <t>72859289</t>
  </si>
  <si>
    <t>72859290</t>
  </si>
  <si>
    <t>72859291</t>
  </si>
  <si>
    <t>72859292</t>
  </si>
  <si>
    <t>72859293</t>
  </si>
  <si>
    <t>72859294</t>
  </si>
  <si>
    <t>72859295</t>
  </si>
  <si>
    <t>72859296</t>
  </si>
  <si>
    <t>72859297</t>
  </si>
  <si>
    <t>72859298</t>
  </si>
  <si>
    <t>72859299</t>
  </si>
  <si>
    <t>72859300</t>
  </si>
  <si>
    <t>72859301</t>
  </si>
  <si>
    <t>72859302</t>
  </si>
  <si>
    <t>72859303</t>
  </si>
  <si>
    <t>72859304</t>
  </si>
  <si>
    <t>72859305</t>
  </si>
  <si>
    <t>72859306</t>
  </si>
  <si>
    <t>72859308</t>
  </si>
  <si>
    <t>72859307</t>
  </si>
  <si>
    <t>72859309</t>
  </si>
  <si>
    <t>72859310</t>
  </si>
  <si>
    <t>72859311</t>
  </si>
  <si>
    <t>72859312</t>
  </si>
  <si>
    <t>72859313</t>
  </si>
  <si>
    <t>72859314</t>
  </si>
  <si>
    <t>72859315</t>
  </si>
  <si>
    <t>72859316</t>
  </si>
  <si>
    <t>72859317</t>
  </si>
  <si>
    <t>72859318</t>
  </si>
  <si>
    <t>72859319</t>
  </si>
  <si>
    <t>72859320</t>
  </si>
  <si>
    <t>72859321</t>
  </si>
  <si>
    <t>72859322</t>
  </si>
  <si>
    <t>72859323</t>
  </si>
  <si>
    <t>72859324</t>
  </si>
  <si>
    <t>72859325</t>
  </si>
  <si>
    <t>72859326</t>
  </si>
  <si>
    <t>72859327</t>
  </si>
  <si>
    <t>72859328</t>
  </si>
  <si>
    <t>72859329</t>
  </si>
  <si>
    <t>72859330</t>
  </si>
  <si>
    <t>72859331</t>
  </si>
  <si>
    <t>72859332</t>
  </si>
  <si>
    <t>72859333</t>
  </si>
  <si>
    <t>72859334</t>
  </si>
  <si>
    <t>72859335</t>
  </si>
  <si>
    <t>72859336</t>
  </si>
  <si>
    <t>72859337</t>
  </si>
  <si>
    <t>72859338</t>
  </si>
  <si>
    <t>72859339</t>
  </si>
  <si>
    <t>72859340</t>
  </si>
  <si>
    <t>72859341</t>
  </si>
  <si>
    <t>72859342</t>
  </si>
  <si>
    <t>72859343</t>
  </si>
  <si>
    <t>72859344</t>
  </si>
  <si>
    <t>72859345</t>
  </si>
  <si>
    <t>72859346</t>
  </si>
  <si>
    <t>72859347</t>
  </si>
  <si>
    <t>72859348</t>
  </si>
  <si>
    <t>72859349</t>
  </si>
  <si>
    <t>72859350</t>
  </si>
  <si>
    <t>72859351</t>
  </si>
  <si>
    <t>72859352</t>
  </si>
  <si>
    <t>72859353</t>
  </si>
  <si>
    <t>72859354</t>
  </si>
  <si>
    <t>72859355</t>
  </si>
  <si>
    <t>72859356</t>
  </si>
  <si>
    <t>72859357</t>
  </si>
  <si>
    <t>72859358</t>
  </si>
  <si>
    <t>72859359</t>
  </si>
  <si>
    <t>72859360</t>
  </si>
  <si>
    <t>72859361</t>
  </si>
  <si>
    <t>72859362</t>
  </si>
  <si>
    <t>72859363</t>
  </si>
  <si>
    <t>72859364</t>
  </si>
  <si>
    <t>72859365</t>
  </si>
  <si>
    <t>72859366</t>
  </si>
  <si>
    <t>72859367</t>
  </si>
  <si>
    <t>72859368</t>
  </si>
  <si>
    <t>72859369</t>
  </si>
  <si>
    <t>72859370</t>
  </si>
  <si>
    <t>72859371</t>
  </si>
  <si>
    <t>72859372</t>
  </si>
  <si>
    <t>72859373</t>
  </si>
  <si>
    <t>72859374</t>
  </si>
  <si>
    <t>72859375</t>
  </si>
  <si>
    <t>72859376</t>
  </si>
  <si>
    <t>72859377</t>
  </si>
  <si>
    <t>72859378</t>
  </si>
  <si>
    <t>72859379</t>
  </si>
  <si>
    <t>72859380</t>
  </si>
  <si>
    <t>72859381</t>
  </si>
  <si>
    <t>72859382</t>
  </si>
  <si>
    <t>72859383</t>
  </si>
  <si>
    <t>72859384</t>
  </si>
  <si>
    <t>72859385</t>
  </si>
  <si>
    <t>72859386</t>
  </si>
  <si>
    <t>72859387</t>
  </si>
  <si>
    <t>72859388</t>
  </si>
  <si>
    <t>72859389</t>
  </si>
  <si>
    <t>72859390</t>
  </si>
  <si>
    <t>72859391</t>
  </si>
  <si>
    <t>72859392</t>
  </si>
  <si>
    <t>72859393</t>
  </si>
  <si>
    <t>72859394</t>
  </si>
  <si>
    <t>72859395</t>
  </si>
  <si>
    <t>72859396</t>
  </si>
  <si>
    <t>72859397</t>
  </si>
  <si>
    <t>72859398</t>
  </si>
  <si>
    <t>72859399</t>
  </si>
  <si>
    <t>72859400</t>
  </si>
  <si>
    <t>72859401</t>
  </si>
  <si>
    <t>72859402</t>
  </si>
  <si>
    <t>72859403</t>
  </si>
  <si>
    <t>72859404</t>
  </si>
  <si>
    <t>72859405</t>
  </si>
  <si>
    <t>72859406</t>
  </si>
  <si>
    <t>72859407</t>
  </si>
  <si>
    <t>72859408</t>
  </si>
  <si>
    <t>72859409</t>
  </si>
  <si>
    <t>72859410</t>
  </si>
  <si>
    <t>72859411</t>
  </si>
  <si>
    <t>72859412</t>
  </si>
  <si>
    <t>72859413</t>
  </si>
  <si>
    <t>72859414</t>
  </si>
  <si>
    <t>72859415</t>
  </si>
  <si>
    <t>72859416</t>
  </si>
  <si>
    <t>72859417</t>
  </si>
  <si>
    <t>72859418</t>
  </si>
  <si>
    <t>72859419</t>
  </si>
  <si>
    <t>72859420</t>
  </si>
  <si>
    <t>72859421</t>
  </si>
  <si>
    <t>72859422</t>
  </si>
  <si>
    <t>72859423</t>
  </si>
  <si>
    <t>72859424</t>
  </si>
  <si>
    <t>72859425</t>
  </si>
  <si>
    <t>72859426</t>
  </si>
  <si>
    <t>72859427</t>
  </si>
  <si>
    <t>72859428</t>
  </si>
  <si>
    <t>72859429</t>
  </si>
  <si>
    <t>72859430</t>
  </si>
  <si>
    <t>72859431</t>
  </si>
  <si>
    <t>72859432</t>
  </si>
  <si>
    <t>72859433</t>
  </si>
  <si>
    <t>72859434</t>
  </si>
  <si>
    <t>72859435</t>
  </si>
  <si>
    <t>72859436</t>
  </si>
  <si>
    <t>72859437</t>
  </si>
  <si>
    <t>72859438</t>
  </si>
  <si>
    <t>72859439</t>
  </si>
  <si>
    <t>72859440</t>
  </si>
  <si>
    <t>72859441</t>
  </si>
  <si>
    <t>72859442</t>
  </si>
  <si>
    <t>72859443</t>
  </si>
  <si>
    <t>72859444</t>
  </si>
  <si>
    <t>72859445</t>
  </si>
  <si>
    <t>72859446</t>
  </si>
  <si>
    <t>72859447</t>
  </si>
  <si>
    <t>72859448</t>
  </si>
  <si>
    <t>72859449</t>
  </si>
  <si>
    <t>72859450</t>
  </si>
  <si>
    <t>72859451</t>
  </si>
  <si>
    <t>72859452</t>
  </si>
  <si>
    <t>72859453</t>
  </si>
  <si>
    <t>72859454</t>
  </si>
  <si>
    <t>72859455</t>
  </si>
  <si>
    <t>72859456</t>
  </si>
  <si>
    <t>72859457</t>
  </si>
  <si>
    <t>72859458</t>
  </si>
  <si>
    <t>72859459</t>
  </si>
  <si>
    <t>72859460</t>
  </si>
  <si>
    <t>72859461</t>
  </si>
  <si>
    <t>72859462</t>
  </si>
  <si>
    <t>72859463</t>
  </si>
  <si>
    <t>72859464</t>
  </si>
  <si>
    <t>72859465</t>
  </si>
  <si>
    <t>72859466</t>
  </si>
  <si>
    <t>72859467</t>
  </si>
  <si>
    <t>72859468</t>
  </si>
  <si>
    <t>72859469</t>
  </si>
  <si>
    <t>72859470</t>
  </si>
  <si>
    <t>72859471</t>
  </si>
  <si>
    <t>72859472</t>
  </si>
  <si>
    <t>72859473</t>
  </si>
  <si>
    <t>72859474</t>
  </si>
  <si>
    <t>72859475</t>
  </si>
  <si>
    <t>72859476</t>
  </si>
  <si>
    <t>72859477</t>
  </si>
  <si>
    <t>72859478</t>
  </si>
  <si>
    <t>72859479</t>
  </si>
  <si>
    <t>72859480</t>
  </si>
  <si>
    <t>72859481</t>
  </si>
  <si>
    <t>72859482</t>
  </si>
  <si>
    <t>72859483</t>
  </si>
  <si>
    <t>72859484</t>
  </si>
  <si>
    <t>72859485</t>
  </si>
  <si>
    <t>72859486</t>
  </si>
  <si>
    <t>72859487</t>
  </si>
  <si>
    <t>72859488</t>
  </si>
  <si>
    <t>72859489</t>
  </si>
  <si>
    <t>72859490</t>
  </si>
  <si>
    <t>72859491</t>
  </si>
  <si>
    <t>72859492</t>
  </si>
  <si>
    <t>72859493</t>
  </si>
  <si>
    <t>72859494</t>
  </si>
  <si>
    <t>72859495</t>
  </si>
  <si>
    <t>72859496</t>
  </si>
  <si>
    <t>72859497</t>
  </si>
  <si>
    <t>72859498</t>
  </si>
  <si>
    <t>72859499</t>
  </si>
  <si>
    <t>72859500</t>
  </si>
  <si>
    <t>72859501</t>
  </si>
  <si>
    <t>72859502</t>
  </si>
  <si>
    <t>72859503</t>
  </si>
  <si>
    <t>72859504</t>
  </si>
  <si>
    <t>72859505</t>
  </si>
  <si>
    <t>72859506</t>
  </si>
  <si>
    <t>72859507</t>
  </si>
  <si>
    <t>72859508</t>
  </si>
  <si>
    <t>72859509</t>
  </si>
  <si>
    <t>72859510</t>
  </si>
  <si>
    <t>72859511</t>
  </si>
  <si>
    <t>72859512</t>
  </si>
  <si>
    <t>72859513</t>
  </si>
  <si>
    <t>72859514</t>
  </si>
  <si>
    <t>72859515</t>
  </si>
  <si>
    <t>72859516</t>
  </si>
  <si>
    <t>72859517</t>
  </si>
  <si>
    <t>72859518</t>
  </si>
  <si>
    <t>72859519</t>
  </si>
  <si>
    <t>72859520</t>
  </si>
  <si>
    <t>72859521</t>
  </si>
  <si>
    <t>72859522</t>
  </si>
  <si>
    <t>72859523</t>
  </si>
  <si>
    <t>72859524</t>
  </si>
  <si>
    <t>72859525</t>
  </si>
  <si>
    <t>72859526</t>
  </si>
  <si>
    <t>72859527</t>
  </si>
  <si>
    <t>72859528</t>
  </si>
  <si>
    <t>72859529</t>
  </si>
  <si>
    <t>72859530</t>
  </si>
  <si>
    <t>72859531</t>
  </si>
  <si>
    <t>72859532</t>
  </si>
  <si>
    <t>72859533</t>
  </si>
  <si>
    <t>72859534</t>
  </si>
  <si>
    <t>72859535</t>
  </si>
  <si>
    <t>72859536</t>
  </si>
  <si>
    <t>72859537</t>
  </si>
  <si>
    <t>72859538</t>
  </si>
  <si>
    <t>72859539</t>
  </si>
  <si>
    <t>72859540</t>
  </si>
  <si>
    <t>72859541</t>
  </si>
  <si>
    <t>72859542</t>
  </si>
  <si>
    <t>72859543</t>
  </si>
  <si>
    <t>72859544</t>
  </si>
  <si>
    <t>72859545</t>
  </si>
  <si>
    <t>72859546</t>
  </si>
  <si>
    <t>72859547</t>
  </si>
  <si>
    <t>72859548</t>
  </si>
  <si>
    <t>72859549</t>
  </si>
  <si>
    <t>72859550</t>
  </si>
  <si>
    <t>72859551</t>
  </si>
  <si>
    <t>72859552</t>
  </si>
  <si>
    <t>72859553</t>
  </si>
  <si>
    <t>72859554</t>
  </si>
  <si>
    <t>72859555</t>
  </si>
  <si>
    <t>72859556</t>
  </si>
  <si>
    <t>72859557</t>
  </si>
  <si>
    <t>72859558</t>
  </si>
  <si>
    <t>72859559</t>
  </si>
  <si>
    <t>72859560</t>
  </si>
  <si>
    <t>72859561</t>
  </si>
  <si>
    <t>72859562</t>
  </si>
  <si>
    <t>72859563</t>
  </si>
  <si>
    <t>72859564</t>
  </si>
  <si>
    <t>72859565</t>
  </si>
  <si>
    <t>72859566</t>
  </si>
  <si>
    <t>72859567</t>
  </si>
  <si>
    <t>72859568</t>
  </si>
  <si>
    <t>72859569</t>
  </si>
  <si>
    <t>72859570</t>
  </si>
  <si>
    <t>72859571</t>
  </si>
  <si>
    <t>72859572</t>
  </si>
  <si>
    <t>72859573</t>
  </si>
  <si>
    <t>72859574</t>
  </si>
  <si>
    <t>72859575</t>
  </si>
  <si>
    <t>72859576</t>
  </si>
  <si>
    <t>72859577</t>
  </si>
  <si>
    <t>72859578</t>
  </si>
  <si>
    <t>72859579</t>
  </si>
  <si>
    <t>72859580</t>
  </si>
  <si>
    <t>72859581</t>
  </si>
  <si>
    <t>72859582</t>
  </si>
  <si>
    <t>72859583</t>
  </si>
  <si>
    <t>72859584</t>
  </si>
  <si>
    <t>72859585</t>
  </si>
  <si>
    <t>72859586</t>
  </si>
  <si>
    <t>72859587</t>
  </si>
  <si>
    <t>72859588</t>
  </si>
  <si>
    <t>72859589</t>
  </si>
  <si>
    <t>72859590</t>
  </si>
  <si>
    <t>72859591</t>
  </si>
  <si>
    <t>72859592</t>
  </si>
  <si>
    <t>72859593</t>
  </si>
  <si>
    <t>72859594</t>
  </si>
  <si>
    <t>72859595</t>
  </si>
  <si>
    <t>72859596</t>
  </si>
  <si>
    <t>72859597</t>
  </si>
  <si>
    <t>72859598</t>
  </si>
  <si>
    <t>72859599</t>
  </si>
  <si>
    <t>72859600</t>
  </si>
  <si>
    <t>72859601</t>
  </si>
  <si>
    <t>72859602</t>
  </si>
  <si>
    <t>72859603</t>
  </si>
  <si>
    <t>72859604</t>
  </si>
  <si>
    <t>72859605</t>
  </si>
  <si>
    <t>72859606</t>
  </si>
  <si>
    <t>72859607</t>
  </si>
  <si>
    <t>72859608</t>
  </si>
  <si>
    <t>72859609</t>
  </si>
  <si>
    <t>72859610</t>
  </si>
  <si>
    <t>72859611</t>
  </si>
  <si>
    <t>72859612</t>
  </si>
  <si>
    <t>72859613</t>
  </si>
  <si>
    <t>72859614</t>
  </si>
  <si>
    <t>72859615</t>
  </si>
  <si>
    <t>72859616</t>
  </si>
  <si>
    <t>72859617</t>
  </si>
  <si>
    <t>72859618</t>
  </si>
  <si>
    <t>72859619</t>
  </si>
  <si>
    <t>72859620</t>
  </si>
  <si>
    <t>72859621</t>
  </si>
  <si>
    <t>72859622</t>
  </si>
  <si>
    <t>72859623</t>
  </si>
  <si>
    <t>72859624</t>
  </si>
  <si>
    <t>72859625</t>
  </si>
  <si>
    <t>72859626</t>
  </si>
  <si>
    <t>72859627</t>
  </si>
  <si>
    <t>72859628</t>
  </si>
  <si>
    <t>72859629</t>
  </si>
  <si>
    <t>72859630</t>
  </si>
  <si>
    <t>72859631</t>
  </si>
  <si>
    <t>72859632</t>
  </si>
  <si>
    <t>72859633</t>
  </si>
  <si>
    <t>72859634</t>
  </si>
  <si>
    <t>72859635</t>
  </si>
  <si>
    <t>72859636</t>
  </si>
  <si>
    <t>72859637</t>
  </si>
  <si>
    <t>72859638</t>
  </si>
  <si>
    <t>72859639</t>
  </si>
  <si>
    <t>72859640</t>
  </si>
  <si>
    <t>72859641</t>
  </si>
  <si>
    <t>72859642</t>
  </si>
  <si>
    <t>72859643</t>
  </si>
  <si>
    <t>72859644</t>
  </si>
  <si>
    <t>72859645</t>
  </si>
  <si>
    <t>72859646</t>
  </si>
  <si>
    <t>72859647</t>
  </si>
  <si>
    <t>72859648</t>
  </si>
  <si>
    <t>72859649</t>
  </si>
  <si>
    <t>72859650</t>
  </si>
  <si>
    <t>72859651</t>
  </si>
  <si>
    <t>72859652</t>
  </si>
  <si>
    <t>72859653</t>
  </si>
  <si>
    <t>72859654</t>
  </si>
  <si>
    <t>72859655</t>
  </si>
  <si>
    <t>72859656</t>
  </si>
  <si>
    <t>72859657</t>
  </si>
  <si>
    <t>72859658</t>
  </si>
  <si>
    <t>72859659</t>
  </si>
  <si>
    <t>72859660</t>
  </si>
  <si>
    <t>72859661</t>
  </si>
  <si>
    <t>72859662</t>
  </si>
  <si>
    <t>72859663</t>
  </si>
  <si>
    <t>72859664</t>
  </si>
  <si>
    <t>72859665</t>
  </si>
  <si>
    <t>72859666</t>
  </si>
  <si>
    <t>72859667</t>
  </si>
  <si>
    <t>72859668</t>
  </si>
  <si>
    <t>72859669</t>
  </si>
  <si>
    <t>72859670</t>
  </si>
  <si>
    <t>72859671</t>
  </si>
  <si>
    <t>72859672</t>
  </si>
  <si>
    <t>72859673</t>
  </si>
  <si>
    <t>72859674</t>
  </si>
  <si>
    <t>72859675</t>
  </si>
  <si>
    <t>72859676</t>
  </si>
  <si>
    <t>72859677</t>
  </si>
  <si>
    <t>72859678</t>
  </si>
  <si>
    <t>72859679</t>
  </si>
  <si>
    <t>72859680</t>
  </si>
  <si>
    <t>72859681</t>
  </si>
  <si>
    <t>72859682</t>
  </si>
  <si>
    <t>72859683</t>
  </si>
  <si>
    <t>72859684</t>
  </si>
  <si>
    <t>72859685</t>
  </si>
  <si>
    <t>72859686</t>
  </si>
  <si>
    <t>72859687</t>
  </si>
  <si>
    <t>72859688</t>
  </si>
  <si>
    <t>72859689</t>
  </si>
  <si>
    <t>72859690</t>
  </si>
  <si>
    <t>72859691</t>
  </si>
  <si>
    <t>72859692</t>
  </si>
  <si>
    <t>72859693</t>
  </si>
  <si>
    <t>72859694</t>
  </si>
  <si>
    <t>72859695</t>
  </si>
  <si>
    <t>72859696</t>
  </si>
  <si>
    <t>72859697</t>
  </si>
  <si>
    <t>72859698</t>
  </si>
  <si>
    <t>72859699</t>
  </si>
  <si>
    <t>72859700</t>
  </si>
  <si>
    <t>72859701</t>
  </si>
  <si>
    <t>72859702</t>
  </si>
  <si>
    <t>72859703</t>
  </si>
  <si>
    <t>72859704</t>
  </si>
  <si>
    <t>72859705</t>
  </si>
  <si>
    <t>72859706</t>
  </si>
  <si>
    <t>72859707</t>
  </si>
  <si>
    <t>72859708</t>
  </si>
  <si>
    <t>72859709</t>
  </si>
  <si>
    <t>72859710</t>
  </si>
  <si>
    <t>72859711</t>
  </si>
  <si>
    <t>72859712</t>
  </si>
  <si>
    <t>72859713</t>
  </si>
  <si>
    <t>72859714</t>
  </si>
  <si>
    <t>72859715</t>
  </si>
  <si>
    <t>72859716</t>
  </si>
  <si>
    <t>72859717</t>
  </si>
  <si>
    <t>72859718</t>
  </si>
  <si>
    <t>72859719</t>
  </si>
  <si>
    <t>72859720</t>
  </si>
  <si>
    <t>72859721</t>
  </si>
  <si>
    <t>72859722</t>
  </si>
  <si>
    <t>72859723</t>
  </si>
  <si>
    <t>72859724</t>
  </si>
  <si>
    <t>72859725</t>
  </si>
  <si>
    <t>72859726</t>
  </si>
  <si>
    <t>72859727</t>
  </si>
  <si>
    <t>72859728</t>
  </si>
  <si>
    <t>72859729</t>
  </si>
  <si>
    <t>72859730</t>
  </si>
  <si>
    <t>72859731</t>
  </si>
  <si>
    <t>72859732</t>
  </si>
  <si>
    <t>72859733</t>
  </si>
  <si>
    <t>72859734</t>
  </si>
  <si>
    <t>72859735</t>
  </si>
  <si>
    <t>72859736</t>
  </si>
  <si>
    <t>72859737</t>
  </si>
  <si>
    <t>72859738</t>
  </si>
  <si>
    <t>72859739</t>
  </si>
  <si>
    <t>72859740</t>
  </si>
  <si>
    <t>72859741</t>
  </si>
  <si>
    <t>72859742</t>
  </si>
  <si>
    <t>72859743</t>
  </si>
  <si>
    <t>72859744</t>
  </si>
  <si>
    <t>72859745</t>
  </si>
  <si>
    <t>72859746</t>
  </si>
  <si>
    <t>72859747</t>
  </si>
  <si>
    <t>72859748</t>
  </si>
  <si>
    <t>72859749</t>
  </si>
  <si>
    <t>72859750</t>
  </si>
  <si>
    <t>72859751</t>
  </si>
  <si>
    <t>72859752</t>
  </si>
  <si>
    <t>72859753</t>
  </si>
  <si>
    <t>72859754</t>
  </si>
  <si>
    <t>72859755</t>
  </si>
  <si>
    <t>72859756</t>
  </si>
  <si>
    <t>72859757</t>
  </si>
  <si>
    <t>72859758</t>
  </si>
  <si>
    <t>72859759</t>
  </si>
  <si>
    <t>72859760</t>
  </si>
  <si>
    <t>72859761</t>
  </si>
  <si>
    <t>72859762</t>
  </si>
  <si>
    <t>72859763</t>
  </si>
  <si>
    <t>72859764</t>
  </si>
  <si>
    <t>72859765</t>
  </si>
  <si>
    <t>72859766</t>
  </si>
  <si>
    <t>72859767</t>
  </si>
  <si>
    <t>72859768</t>
  </si>
  <si>
    <t>72859769</t>
  </si>
  <si>
    <t>72859770</t>
  </si>
  <si>
    <t>72859771</t>
  </si>
  <si>
    <t>72859772</t>
  </si>
  <si>
    <t>72859773</t>
  </si>
  <si>
    <t>72859774</t>
  </si>
  <si>
    <t>72859775</t>
  </si>
  <si>
    <t>72859776</t>
  </si>
  <si>
    <t>72859777</t>
  </si>
  <si>
    <t>72859778</t>
  </si>
  <si>
    <t>72859779</t>
  </si>
  <si>
    <t>72859780</t>
  </si>
  <si>
    <t>72859781</t>
  </si>
  <si>
    <t>72859782</t>
  </si>
  <si>
    <t>72859783</t>
  </si>
  <si>
    <t>72859784</t>
  </si>
  <si>
    <t>72859785</t>
  </si>
  <si>
    <t>72859786</t>
  </si>
  <si>
    <t>72859787</t>
  </si>
  <si>
    <t>72859788</t>
  </si>
  <si>
    <t>72859789</t>
  </si>
  <si>
    <t>72859790</t>
  </si>
  <si>
    <t>72859791</t>
  </si>
  <si>
    <t>72859792</t>
  </si>
  <si>
    <t>72859793</t>
  </si>
  <si>
    <t>72859794</t>
  </si>
  <si>
    <t>72859796</t>
  </si>
  <si>
    <t>72859795</t>
  </si>
  <si>
    <t>72859797</t>
  </si>
  <si>
    <t>72859798</t>
  </si>
  <si>
    <t>72859799</t>
  </si>
  <si>
    <t>72859800</t>
  </si>
  <si>
    <t>72859801</t>
  </si>
  <si>
    <t>72859802</t>
  </si>
  <si>
    <t>72859803</t>
  </si>
  <si>
    <t>72859804</t>
  </si>
  <si>
    <t>72859805</t>
  </si>
  <si>
    <t>72859806</t>
  </si>
  <si>
    <t>72859807</t>
  </si>
  <si>
    <t>72859808</t>
  </si>
  <si>
    <t>72859809</t>
  </si>
  <si>
    <t>72859810</t>
  </si>
  <si>
    <t>72859811</t>
  </si>
  <si>
    <t>72859812</t>
  </si>
  <si>
    <t>72859813</t>
  </si>
  <si>
    <t>72859814</t>
  </si>
  <si>
    <t>72859815</t>
  </si>
  <si>
    <t>72859816</t>
  </si>
  <si>
    <t>72859817</t>
  </si>
  <si>
    <t>72859818</t>
  </si>
  <si>
    <t>72859819</t>
  </si>
  <si>
    <t>72859820</t>
  </si>
  <si>
    <t>72859821</t>
  </si>
  <si>
    <t>72859822</t>
  </si>
  <si>
    <t>72859823</t>
  </si>
  <si>
    <t>72859824</t>
  </si>
  <si>
    <t>72859825</t>
  </si>
  <si>
    <t>72859826</t>
  </si>
  <si>
    <t>72859827</t>
  </si>
  <si>
    <t>72859828</t>
  </si>
  <si>
    <t>72859829</t>
  </si>
  <si>
    <t>72859830</t>
  </si>
  <si>
    <t>72859831</t>
  </si>
  <si>
    <t>72859832</t>
  </si>
  <si>
    <t>72859833</t>
  </si>
  <si>
    <t>72859834</t>
  </si>
  <si>
    <t>72859835</t>
  </si>
  <si>
    <t>72859836</t>
  </si>
  <si>
    <t>72859837</t>
  </si>
  <si>
    <t>72859838</t>
  </si>
  <si>
    <t>72859839</t>
  </si>
  <si>
    <t>72859840</t>
  </si>
  <si>
    <t>72859841</t>
  </si>
  <si>
    <t>72859842</t>
  </si>
  <si>
    <t>72859843</t>
  </si>
  <si>
    <t>72859844</t>
  </si>
  <si>
    <t>72859845</t>
  </si>
  <si>
    <t>72859846</t>
  </si>
  <si>
    <t>72859847</t>
  </si>
  <si>
    <t>72859848</t>
  </si>
  <si>
    <t>72859849</t>
  </si>
  <si>
    <t>72859850</t>
  </si>
  <si>
    <t>72859851</t>
  </si>
  <si>
    <t>72859852</t>
  </si>
  <si>
    <t>72859853</t>
  </si>
  <si>
    <t>72859854</t>
  </si>
  <si>
    <t>72859855</t>
  </si>
  <si>
    <t>72859856</t>
  </si>
  <si>
    <t>72859857</t>
  </si>
  <si>
    <t>72859858</t>
  </si>
  <si>
    <t>72859859</t>
  </si>
  <si>
    <t>72859860</t>
  </si>
  <si>
    <t>72859861</t>
  </si>
  <si>
    <t>72859862</t>
  </si>
  <si>
    <t>72859863</t>
  </si>
  <si>
    <t>72859864</t>
  </si>
  <si>
    <t>72859865</t>
  </si>
  <si>
    <t>72859866</t>
  </si>
  <si>
    <t>72859867</t>
  </si>
  <si>
    <t>72859868</t>
  </si>
  <si>
    <t>72859869</t>
  </si>
  <si>
    <t>72859870</t>
  </si>
  <si>
    <t>72859871</t>
  </si>
  <si>
    <t>72859872</t>
  </si>
  <si>
    <t>72859873</t>
  </si>
  <si>
    <t>72859874</t>
  </si>
  <si>
    <t>72859875</t>
  </si>
  <si>
    <t>72859876</t>
  </si>
  <si>
    <t>72859877</t>
  </si>
  <si>
    <t>72859878</t>
  </si>
  <si>
    <t>72859879</t>
  </si>
  <si>
    <t>72859880</t>
  </si>
  <si>
    <t>72859881</t>
  </si>
  <si>
    <t>72859882</t>
  </si>
  <si>
    <t>72859883</t>
  </si>
  <si>
    <t>72859884</t>
  </si>
  <si>
    <t>72859885</t>
  </si>
  <si>
    <t>72859886</t>
  </si>
  <si>
    <t>72859887</t>
  </si>
  <si>
    <t>72859888</t>
  </si>
  <si>
    <t>72859889</t>
  </si>
  <si>
    <t>72859890</t>
  </si>
  <si>
    <t>72859891</t>
  </si>
  <si>
    <t>72859892</t>
  </si>
  <si>
    <t>72859893</t>
  </si>
  <si>
    <t>72859894</t>
  </si>
  <si>
    <t>72859895</t>
  </si>
  <si>
    <t>72859896</t>
  </si>
  <si>
    <t>72859897</t>
  </si>
  <si>
    <t>72859898</t>
  </si>
  <si>
    <t>72859899</t>
  </si>
  <si>
    <t>72859900</t>
  </si>
  <si>
    <t>72859901</t>
  </si>
  <si>
    <t>72859902</t>
  </si>
  <si>
    <t>72859903</t>
  </si>
  <si>
    <t>72859904</t>
  </si>
  <si>
    <t>72859905</t>
  </si>
  <si>
    <t>72859906</t>
  </si>
  <si>
    <t>72859907</t>
  </si>
  <si>
    <t>72859908</t>
  </si>
  <si>
    <t>72859909</t>
  </si>
  <si>
    <t>72859910</t>
  </si>
  <si>
    <t>72859911</t>
  </si>
  <si>
    <t>72859912</t>
  </si>
  <si>
    <t>72859913</t>
  </si>
  <si>
    <t>72859914</t>
  </si>
  <si>
    <t>72859915</t>
  </si>
  <si>
    <t>72859916</t>
  </si>
  <si>
    <t>72859917</t>
  </si>
  <si>
    <t>72859918</t>
  </si>
  <si>
    <t>72859919</t>
  </si>
  <si>
    <t>72859920</t>
  </si>
  <si>
    <t>72859921</t>
  </si>
  <si>
    <t>72859922</t>
  </si>
  <si>
    <t>72859923</t>
  </si>
  <si>
    <t>72859924</t>
  </si>
  <si>
    <t>72859925</t>
  </si>
  <si>
    <t>72859926</t>
  </si>
  <si>
    <t>72859927</t>
  </si>
  <si>
    <t>72859928</t>
  </si>
  <si>
    <t>72859929</t>
  </si>
  <si>
    <t>72859930</t>
  </si>
  <si>
    <t>72859931</t>
  </si>
  <si>
    <t>72859932</t>
  </si>
  <si>
    <t>72859933</t>
  </si>
  <si>
    <t>72859934</t>
  </si>
  <si>
    <t>72859935</t>
  </si>
  <si>
    <t>72859936</t>
  </si>
  <si>
    <t>72859937</t>
  </si>
  <si>
    <t>72859938</t>
  </si>
  <si>
    <t>72859939</t>
  </si>
  <si>
    <t>72859940</t>
  </si>
  <si>
    <t>72859941</t>
  </si>
  <si>
    <t>72859942</t>
  </si>
  <si>
    <t>72859943</t>
  </si>
  <si>
    <t>72859944</t>
  </si>
  <si>
    <t>72859945</t>
  </si>
  <si>
    <t>72859946</t>
  </si>
  <si>
    <t>72859947</t>
  </si>
  <si>
    <t>72859948</t>
  </si>
  <si>
    <t>72859949</t>
  </si>
  <si>
    <t>72859950</t>
  </si>
  <si>
    <t>72859951</t>
  </si>
  <si>
    <t>72859952</t>
  </si>
  <si>
    <t>72859953</t>
  </si>
  <si>
    <t>72859954</t>
  </si>
  <si>
    <t>72859955</t>
  </si>
  <si>
    <t>72859956</t>
  </si>
  <si>
    <t>72859957</t>
  </si>
  <si>
    <t>72859958</t>
  </si>
  <si>
    <t>72859959</t>
  </si>
  <si>
    <t>72859960</t>
  </si>
  <si>
    <t>72859961</t>
  </si>
  <si>
    <t>72859962</t>
  </si>
  <si>
    <t>72859963</t>
  </si>
  <si>
    <t>72859964</t>
  </si>
  <si>
    <t>72859965</t>
  </si>
  <si>
    <t>72859966</t>
  </si>
  <si>
    <t>72859967</t>
  </si>
  <si>
    <t>72859968</t>
  </si>
  <si>
    <t>72859969</t>
  </si>
  <si>
    <t>72859970</t>
  </si>
  <si>
    <t>72859971</t>
  </si>
  <si>
    <t>72859972</t>
  </si>
  <si>
    <t>72859973</t>
  </si>
  <si>
    <t>72859974</t>
  </si>
  <si>
    <t>72859975</t>
  </si>
  <si>
    <t>72859976</t>
  </si>
  <si>
    <t>72859977</t>
  </si>
  <si>
    <t>72859978</t>
  </si>
  <si>
    <t>72859979</t>
  </si>
  <si>
    <t>72859980</t>
  </si>
  <si>
    <t>72859981</t>
  </si>
  <si>
    <t>72859982</t>
  </si>
  <si>
    <t>72859983</t>
  </si>
  <si>
    <t>72859984</t>
  </si>
  <si>
    <t>72859985</t>
  </si>
  <si>
    <t>72859986</t>
  </si>
  <si>
    <t>72859987</t>
  </si>
  <si>
    <t>72859988</t>
  </si>
  <si>
    <t>72859989</t>
  </si>
  <si>
    <t>72859990</t>
  </si>
  <si>
    <t>72859991</t>
  </si>
  <si>
    <t>72859992</t>
  </si>
  <si>
    <t>72859993</t>
  </si>
  <si>
    <t>72859994</t>
  </si>
  <si>
    <t>72859995</t>
  </si>
  <si>
    <t>72859996</t>
  </si>
  <si>
    <t>72859997</t>
  </si>
  <si>
    <t>72859998</t>
  </si>
  <si>
    <t>72859999</t>
  </si>
  <si>
    <t>72860000</t>
  </si>
  <si>
    <t>72860001</t>
  </si>
  <si>
    <t>72860002</t>
  </si>
  <si>
    <t>72860003</t>
  </si>
  <si>
    <t>72860004</t>
  </si>
  <si>
    <t>72860005</t>
  </si>
  <si>
    <t>72860006</t>
  </si>
  <si>
    <t>72860007</t>
  </si>
  <si>
    <t>72860008</t>
  </si>
  <si>
    <t>72860009</t>
  </si>
  <si>
    <t>72860010</t>
  </si>
  <si>
    <t>72860011</t>
  </si>
  <si>
    <t>72860012</t>
  </si>
  <si>
    <t>72860013</t>
  </si>
  <si>
    <t>72860014</t>
  </si>
  <si>
    <t>72860015</t>
  </si>
  <si>
    <t>72860016</t>
  </si>
  <si>
    <t>72860017</t>
  </si>
  <si>
    <t>72860018</t>
  </si>
  <si>
    <t>72860019</t>
  </si>
  <si>
    <t>72860020</t>
  </si>
  <si>
    <t>72860021</t>
  </si>
  <si>
    <t>72860022</t>
  </si>
  <si>
    <t>72860023</t>
  </si>
  <si>
    <t>72860024</t>
  </si>
  <si>
    <t>72860025</t>
  </si>
  <si>
    <t>72860026</t>
  </si>
  <si>
    <t>72860027</t>
  </si>
  <si>
    <t>72860028</t>
  </si>
  <si>
    <t>72860029</t>
  </si>
  <si>
    <t>72860030</t>
  </si>
  <si>
    <t>72860031</t>
  </si>
  <si>
    <t>72860032</t>
  </si>
  <si>
    <t>72860033</t>
  </si>
  <si>
    <t>72860034</t>
  </si>
  <si>
    <t>72860035</t>
  </si>
  <si>
    <t>72860036</t>
  </si>
  <si>
    <t>72860037</t>
  </si>
  <si>
    <t>72860038</t>
  </si>
  <si>
    <t>72860039</t>
  </si>
  <si>
    <t>72860040</t>
  </si>
  <si>
    <t>72860041</t>
  </si>
  <si>
    <t>72860042</t>
  </si>
  <si>
    <t>72860043</t>
  </si>
  <si>
    <t>72860044</t>
  </si>
  <si>
    <t>72860045</t>
  </si>
  <si>
    <t>72860046</t>
  </si>
  <si>
    <t>72860047</t>
  </si>
  <si>
    <t>72860048</t>
  </si>
  <si>
    <t>72860049</t>
  </si>
  <si>
    <t>72860050</t>
  </si>
  <si>
    <t>72860051</t>
  </si>
  <si>
    <t>72860052</t>
  </si>
  <si>
    <t>72860053</t>
  </si>
  <si>
    <t>72860054</t>
  </si>
  <si>
    <t>72860055</t>
  </si>
  <si>
    <t>72860056</t>
  </si>
  <si>
    <t>72860057</t>
  </si>
  <si>
    <t>72860058</t>
  </si>
  <si>
    <t>72860059</t>
  </si>
  <si>
    <t>72860060</t>
  </si>
  <si>
    <t>72860061</t>
  </si>
  <si>
    <t>72860062</t>
  </si>
  <si>
    <t>72860063</t>
  </si>
  <si>
    <t>72860064</t>
  </si>
  <si>
    <t>72860065</t>
  </si>
  <si>
    <t>72860066</t>
  </si>
  <si>
    <t>72860067</t>
  </si>
  <si>
    <t>72860068</t>
  </si>
  <si>
    <t>72860069</t>
  </si>
  <si>
    <t>72860070</t>
  </si>
  <si>
    <t>72860071</t>
  </si>
  <si>
    <t>72860072</t>
  </si>
  <si>
    <t>72860073</t>
  </si>
  <si>
    <t>72860074</t>
  </si>
  <si>
    <t>72860075</t>
  </si>
  <si>
    <t>72860076</t>
  </si>
  <si>
    <t>72860077</t>
  </si>
  <si>
    <t>72860078</t>
  </si>
  <si>
    <t>72860079</t>
  </si>
  <si>
    <t>72860080</t>
  </si>
  <si>
    <t>72860081</t>
  </si>
  <si>
    <t>72860082</t>
  </si>
  <si>
    <t>72860083</t>
  </si>
  <si>
    <t>72860084</t>
  </si>
  <si>
    <t>72860085</t>
  </si>
  <si>
    <t>72860086</t>
  </si>
  <si>
    <t>72860087</t>
  </si>
  <si>
    <t>72860088</t>
  </si>
  <si>
    <t>72860089</t>
  </si>
  <si>
    <t>72860090</t>
  </si>
  <si>
    <t>72860091</t>
  </si>
  <si>
    <t>72860092</t>
  </si>
  <si>
    <t>72860093</t>
  </si>
  <si>
    <t>72860094</t>
  </si>
  <si>
    <t>72860095</t>
  </si>
  <si>
    <t>72860096</t>
  </si>
  <si>
    <t>72860097</t>
  </si>
  <si>
    <t>72860098</t>
  </si>
  <si>
    <t>72860099</t>
  </si>
  <si>
    <t>72860100</t>
  </si>
  <si>
    <t>72860101</t>
  </si>
  <si>
    <t>72860102</t>
  </si>
  <si>
    <t>72860103</t>
  </si>
  <si>
    <t>72860104</t>
  </si>
  <si>
    <t>72860105</t>
  </si>
  <si>
    <t>72860106</t>
  </si>
  <si>
    <t>72860107</t>
  </si>
  <si>
    <t>72860108</t>
  </si>
  <si>
    <t>72860109</t>
  </si>
  <si>
    <t>72860110</t>
  </si>
  <si>
    <t>72860111</t>
  </si>
  <si>
    <t>72860112</t>
  </si>
  <si>
    <t>72860113</t>
  </si>
  <si>
    <t>72860114</t>
  </si>
  <si>
    <t>72860115</t>
  </si>
  <si>
    <t>72860116</t>
  </si>
  <si>
    <t>72860117</t>
  </si>
  <si>
    <t>72860118</t>
  </si>
  <si>
    <t>72860119</t>
  </si>
  <si>
    <t>72860120</t>
  </si>
  <si>
    <t>72860121</t>
  </si>
  <si>
    <t>72860122</t>
  </si>
  <si>
    <t>72860123</t>
  </si>
  <si>
    <t>72860124</t>
  </si>
  <si>
    <t>72860125</t>
  </si>
  <si>
    <t>72860126</t>
  </si>
  <si>
    <t>72860127</t>
  </si>
  <si>
    <t>72860128</t>
  </si>
  <si>
    <t>72860129</t>
  </si>
  <si>
    <t>72860130</t>
  </si>
  <si>
    <t>72860131</t>
  </si>
  <si>
    <t>72860132</t>
  </si>
  <si>
    <t>72860133</t>
  </si>
  <si>
    <t>72860134</t>
  </si>
  <si>
    <t>72860135</t>
  </si>
  <si>
    <t>72860136</t>
  </si>
  <si>
    <t>72860137</t>
  </si>
  <si>
    <t>72860138</t>
  </si>
  <si>
    <t>72860139</t>
  </si>
  <si>
    <t>72860140</t>
  </si>
  <si>
    <t>72860141</t>
  </si>
  <si>
    <t>72860142</t>
  </si>
  <si>
    <t>72860143</t>
  </si>
  <si>
    <t>72860144</t>
  </si>
  <si>
    <t>72860145</t>
  </si>
  <si>
    <t>72860146</t>
  </si>
  <si>
    <t>72860147</t>
  </si>
  <si>
    <t>72860148</t>
  </si>
  <si>
    <t>72860149</t>
  </si>
  <si>
    <t>72860150</t>
  </si>
  <si>
    <t>72860151</t>
  </si>
  <si>
    <t>72860152</t>
  </si>
  <si>
    <t>72860153</t>
  </si>
  <si>
    <t>72860154</t>
  </si>
  <si>
    <t>72860155</t>
  </si>
  <si>
    <t>72860156</t>
  </si>
  <si>
    <t>72860157</t>
  </si>
  <si>
    <t>72860158</t>
  </si>
  <si>
    <t>72860159</t>
  </si>
  <si>
    <t>72860160</t>
  </si>
  <si>
    <t>72860161</t>
  </si>
  <si>
    <t>72860162</t>
  </si>
  <si>
    <t>72860163</t>
  </si>
  <si>
    <t>72860164</t>
  </si>
  <si>
    <t>72860165</t>
  </si>
  <si>
    <t>72860166</t>
  </si>
  <si>
    <t>72860167</t>
  </si>
  <si>
    <t>72860168</t>
  </si>
  <si>
    <t>72860169</t>
  </si>
  <si>
    <t>72860170</t>
  </si>
  <si>
    <t>72860171</t>
  </si>
  <si>
    <t>72860172</t>
  </si>
  <si>
    <t>72860173</t>
  </si>
  <si>
    <t>72860174</t>
  </si>
  <si>
    <t>72860175</t>
  </si>
  <si>
    <t>72860176</t>
  </si>
  <si>
    <t>72860177</t>
  </si>
  <si>
    <t>72860178</t>
  </si>
  <si>
    <t>72860179</t>
  </si>
  <si>
    <t>72860180</t>
  </si>
  <si>
    <t>72860181</t>
  </si>
  <si>
    <t>72860182</t>
  </si>
  <si>
    <t>72860183</t>
  </si>
  <si>
    <t>72860184</t>
  </si>
  <si>
    <t>72860185</t>
  </si>
  <si>
    <t>72860186</t>
  </si>
  <si>
    <t>72860187</t>
  </si>
  <si>
    <t>72860188</t>
  </si>
  <si>
    <t>72860189</t>
  </si>
  <si>
    <t>72860190</t>
  </si>
  <si>
    <t>72860191</t>
  </si>
  <si>
    <t>72860192</t>
  </si>
  <si>
    <t>72860193</t>
  </si>
  <si>
    <t>72860194</t>
  </si>
  <si>
    <t>72860195</t>
  </si>
  <si>
    <t>72860196</t>
  </si>
  <si>
    <t>72860197</t>
  </si>
  <si>
    <t>72860198</t>
  </si>
  <si>
    <t>72860199</t>
  </si>
  <si>
    <t>72860200</t>
  </si>
  <si>
    <t>72860201</t>
  </si>
  <si>
    <t>72860202</t>
  </si>
  <si>
    <t>72860203</t>
  </si>
  <si>
    <t>72860204</t>
  </si>
  <si>
    <t>72860205</t>
  </si>
  <si>
    <t>72860206</t>
  </si>
  <si>
    <t>72860207</t>
  </si>
  <si>
    <t>72860208</t>
  </si>
  <si>
    <t>72860209</t>
  </si>
  <si>
    <t>72860210</t>
  </si>
  <si>
    <t>72860211</t>
  </si>
  <si>
    <t>72860212</t>
  </si>
  <si>
    <t>72860213</t>
  </si>
  <si>
    <t>72860214</t>
  </si>
  <si>
    <t>72860215</t>
  </si>
  <si>
    <t>72860216</t>
  </si>
  <si>
    <t>72860217</t>
  </si>
  <si>
    <t>72860218</t>
  </si>
  <si>
    <t>72860219</t>
  </si>
  <si>
    <t>72860220</t>
  </si>
  <si>
    <t>72860221</t>
  </si>
  <si>
    <t>72860222</t>
  </si>
  <si>
    <t>72860223</t>
  </si>
  <si>
    <t>72860224</t>
  </si>
  <si>
    <t>72860225</t>
  </si>
  <si>
    <t>72860226</t>
  </si>
  <si>
    <t>72860227</t>
  </si>
  <si>
    <t>72860228</t>
  </si>
  <si>
    <t>72860229</t>
  </si>
  <si>
    <t>72860230</t>
  </si>
  <si>
    <t>72860231</t>
  </si>
  <si>
    <t>72860232</t>
  </si>
  <si>
    <t>72860233</t>
  </si>
  <si>
    <t>72860234</t>
  </si>
  <si>
    <t>72860235</t>
  </si>
  <si>
    <t>72860236</t>
  </si>
  <si>
    <t>72860237</t>
  </si>
  <si>
    <t>72860238</t>
  </si>
  <si>
    <t>72860239</t>
  </si>
  <si>
    <t>72860240</t>
  </si>
  <si>
    <t>72860241</t>
  </si>
  <si>
    <t>72860242</t>
  </si>
  <si>
    <t>72860243</t>
  </si>
  <si>
    <t>72860244</t>
  </si>
  <si>
    <t>72860245</t>
  </si>
  <si>
    <t>72860246</t>
  </si>
  <si>
    <t>72860247</t>
  </si>
  <si>
    <t>72860248</t>
  </si>
  <si>
    <t>72860249</t>
  </si>
  <si>
    <t>72860250</t>
  </si>
  <si>
    <t>72860251</t>
  </si>
  <si>
    <t>72860252</t>
  </si>
  <si>
    <t>72860253</t>
  </si>
  <si>
    <t>72860254</t>
  </si>
  <si>
    <t>72860255</t>
  </si>
  <si>
    <t>72860256</t>
  </si>
  <si>
    <t>72860257</t>
  </si>
  <si>
    <t>72860258</t>
  </si>
  <si>
    <t>72860259</t>
  </si>
  <si>
    <t>72860260</t>
  </si>
  <si>
    <t>72860261</t>
  </si>
  <si>
    <t>72860262</t>
  </si>
  <si>
    <t>72860263</t>
  </si>
  <si>
    <t>72860264</t>
  </si>
  <si>
    <t>72860265</t>
  </si>
  <si>
    <t>72860266</t>
  </si>
  <si>
    <t>72860267</t>
  </si>
  <si>
    <t>72860268</t>
  </si>
  <si>
    <t>72860269</t>
  </si>
  <si>
    <t>72860270</t>
  </si>
  <si>
    <t>72860271</t>
  </si>
  <si>
    <t>72860272</t>
  </si>
  <si>
    <t>72860273</t>
  </si>
  <si>
    <t>72860274</t>
  </si>
  <si>
    <t>72860275</t>
  </si>
  <si>
    <t>72860276</t>
  </si>
  <si>
    <t>72860277</t>
  </si>
  <si>
    <t>72860278</t>
  </si>
  <si>
    <t>72860279</t>
  </si>
  <si>
    <t>72860280</t>
  </si>
  <si>
    <t>72860281</t>
  </si>
  <si>
    <t>72860282</t>
  </si>
  <si>
    <t>72860283</t>
  </si>
  <si>
    <t>72860284</t>
  </si>
  <si>
    <t>72860285</t>
  </si>
  <si>
    <t>72860286</t>
  </si>
  <si>
    <t>72860287</t>
  </si>
  <si>
    <t>72860288</t>
  </si>
  <si>
    <t>72860289</t>
  </si>
  <si>
    <t>72860290</t>
  </si>
  <si>
    <t>72860291</t>
  </si>
  <si>
    <t>72860292</t>
  </si>
  <si>
    <t>72860293</t>
  </si>
  <si>
    <t>72860294</t>
  </si>
  <si>
    <t>72860295</t>
  </si>
  <si>
    <t>72860296</t>
  </si>
  <si>
    <t>72860297</t>
  </si>
  <si>
    <t>72860298</t>
  </si>
  <si>
    <t>72860299</t>
  </si>
  <si>
    <t>72860300</t>
  </si>
  <si>
    <t>72860301</t>
  </si>
  <si>
    <t>72860302</t>
  </si>
  <si>
    <t>72860303</t>
  </si>
  <si>
    <t>72860304</t>
  </si>
  <si>
    <t>72860305</t>
  </si>
  <si>
    <t>72860306</t>
  </si>
  <si>
    <t>72860307</t>
  </si>
  <si>
    <t>72860308</t>
  </si>
  <si>
    <t>72860309</t>
  </si>
  <si>
    <t>72860310</t>
  </si>
  <si>
    <t>72860311</t>
  </si>
  <si>
    <t>72860312</t>
  </si>
  <si>
    <t>72860313</t>
  </si>
  <si>
    <t>72860314</t>
  </si>
  <si>
    <t>72860315</t>
  </si>
  <si>
    <t>72860316</t>
  </si>
  <si>
    <t>72860317</t>
  </si>
  <si>
    <t>72860318</t>
  </si>
  <si>
    <t>72860319</t>
  </si>
  <si>
    <t>72860320</t>
  </si>
  <si>
    <t>72860321</t>
  </si>
  <si>
    <t>72860322</t>
  </si>
  <si>
    <t>72860323</t>
  </si>
  <si>
    <t>72860324</t>
  </si>
  <si>
    <t>72860325</t>
  </si>
  <si>
    <t>72860326</t>
  </si>
  <si>
    <t>72860327</t>
  </si>
  <si>
    <t>72860328</t>
  </si>
  <si>
    <t>72860329</t>
  </si>
  <si>
    <t>72860330</t>
  </si>
  <si>
    <t>72860331</t>
  </si>
  <si>
    <t>72860332</t>
  </si>
  <si>
    <t>72860333</t>
  </si>
  <si>
    <t>72860334</t>
  </si>
  <si>
    <t>72860335</t>
  </si>
  <si>
    <t>72860336</t>
  </si>
  <si>
    <t>72860337</t>
  </si>
  <si>
    <t>72860338</t>
  </si>
  <si>
    <t>72860339</t>
  </si>
  <si>
    <t>72860340</t>
  </si>
  <si>
    <t>72860341</t>
  </si>
  <si>
    <t>72860342</t>
  </si>
  <si>
    <t>72860343</t>
  </si>
  <si>
    <t>72860344</t>
  </si>
  <si>
    <t>72860345</t>
  </si>
  <si>
    <t>72860346</t>
  </si>
  <si>
    <t>72860347</t>
  </si>
  <si>
    <t>72860349</t>
  </si>
  <si>
    <t>72860348</t>
  </si>
  <si>
    <t>72860350</t>
  </si>
  <si>
    <t>72860351</t>
  </si>
  <si>
    <t>72860352</t>
  </si>
  <si>
    <t>72860353</t>
  </si>
  <si>
    <t>72860354</t>
  </si>
  <si>
    <t>72860355</t>
  </si>
  <si>
    <t>72860356</t>
  </si>
  <si>
    <t>72860357</t>
  </si>
  <si>
    <t>72860358</t>
  </si>
  <si>
    <t>72860359</t>
  </si>
  <si>
    <t>72860360</t>
  </si>
  <si>
    <t>72860361</t>
  </si>
  <si>
    <t>72860362</t>
  </si>
  <si>
    <t>72860363</t>
  </si>
  <si>
    <t>72860364</t>
  </si>
  <si>
    <t>72860365</t>
  </si>
  <si>
    <t>72860366</t>
  </si>
  <si>
    <t>72860367</t>
  </si>
  <si>
    <t>72860368</t>
  </si>
  <si>
    <t>72860369</t>
  </si>
  <si>
    <t>72860370</t>
  </si>
  <si>
    <t>72860371</t>
  </si>
  <si>
    <t>72860372</t>
  </si>
  <si>
    <t>72860373</t>
  </si>
  <si>
    <t>72860374</t>
  </si>
  <si>
    <t>72860375</t>
  </si>
  <si>
    <t>72860376</t>
  </si>
  <si>
    <t>72860377</t>
  </si>
  <si>
    <t>72860378</t>
  </si>
  <si>
    <t>72860379</t>
  </si>
  <si>
    <t>72860380</t>
  </si>
  <si>
    <t>72860381</t>
  </si>
  <si>
    <t>72860382</t>
  </si>
  <si>
    <t>72860383</t>
  </si>
  <si>
    <t>72860384</t>
  </si>
  <si>
    <t>72860385</t>
  </si>
  <si>
    <t>72860386</t>
  </si>
  <si>
    <t>72860387</t>
  </si>
  <si>
    <t>72860388</t>
  </si>
  <si>
    <t>72860389</t>
  </si>
  <si>
    <t>72860390</t>
  </si>
  <si>
    <t>72860391</t>
  </si>
  <si>
    <t>72860392</t>
  </si>
  <si>
    <t>72860393</t>
  </si>
  <si>
    <t>72860394</t>
  </si>
  <si>
    <t>72860395</t>
  </si>
  <si>
    <t>72860396</t>
  </si>
  <si>
    <t>72860397</t>
  </si>
  <si>
    <t>72860398</t>
  </si>
  <si>
    <t>72860399</t>
  </si>
  <si>
    <t>72860400</t>
  </si>
  <si>
    <t>72860401</t>
  </si>
  <si>
    <t>72860402</t>
  </si>
  <si>
    <t>72860403</t>
  </si>
  <si>
    <t>72860404</t>
  </si>
  <si>
    <t>72860405</t>
  </si>
  <si>
    <t>72860406</t>
  </si>
  <si>
    <t>72860407</t>
  </si>
  <si>
    <t>72860408</t>
  </si>
  <si>
    <t>72860409</t>
  </si>
  <si>
    <t>72860410</t>
  </si>
  <si>
    <t>72860411</t>
  </si>
  <si>
    <t>72860412</t>
  </si>
  <si>
    <t>72860413</t>
  </si>
  <si>
    <t>72860414</t>
  </si>
  <si>
    <t>72860415</t>
  </si>
  <si>
    <t>72860416</t>
  </si>
  <si>
    <t>72860417</t>
  </si>
  <si>
    <t>72860418</t>
  </si>
  <si>
    <t>72860419</t>
  </si>
  <si>
    <t>72860420</t>
  </si>
  <si>
    <t>72860421</t>
  </si>
  <si>
    <t>72860422</t>
  </si>
  <si>
    <t>72860423</t>
  </si>
  <si>
    <t>72860424</t>
  </si>
  <si>
    <t>72860425</t>
  </si>
  <si>
    <t>72860426</t>
  </si>
  <si>
    <t>72860427</t>
  </si>
  <si>
    <t>72860428</t>
  </si>
  <si>
    <t>72860429</t>
  </si>
  <si>
    <t>72860430</t>
  </si>
  <si>
    <t>72860431</t>
  </si>
  <si>
    <t>72860432</t>
  </si>
  <si>
    <t>72860433</t>
  </si>
  <si>
    <t>72860434</t>
  </si>
  <si>
    <t>72860435</t>
  </si>
  <si>
    <t>72860436</t>
  </si>
  <si>
    <t>72860437</t>
  </si>
  <si>
    <t>72860438</t>
  </si>
  <si>
    <t>72860439</t>
  </si>
  <si>
    <t>72860440</t>
  </si>
  <si>
    <t>72860441</t>
  </si>
  <si>
    <t>72860443</t>
  </si>
  <si>
    <t>72860442</t>
  </si>
  <si>
    <t>72860444</t>
  </si>
  <si>
    <t>72860445</t>
  </si>
  <si>
    <t>72860446</t>
  </si>
  <si>
    <t>72860447</t>
  </si>
  <si>
    <t>72860448</t>
  </si>
  <si>
    <t>72860449</t>
  </si>
  <si>
    <t>72860450</t>
  </si>
  <si>
    <t>72860451</t>
  </si>
  <si>
    <t>72860452</t>
  </si>
  <si>
    <t>72860453</t>
  </si>
  <si>
    <t>72860454</t>
  </si>
  <si>
    <t>72860455</t>
  </si>
  <si>
    <t>72860456</t>
  </si>
  <si>
    <t>72860457</t>
  </si>
  <si>
    <t>72860458</t>
  </si>
  <si>
    <t>72860459</t>
  </si>
  <si>
    <t>72860460</t>
  </si>
  <si>
    <t>72860461</t>
  </si>
  <si>
    <t>72860462</t>
  </si>
  <si>
    <t>72860463</t>
  </si>
  <si>
    <t>72860464</t>
  </si>
  <si>
    <t>72860465</t>
  </si>
  <si>
    <t>72860466</t>
  </si>
  <si>
    <t>72860467</t>
  </si>
  <si>
    <t>72860468</t>
  </si>
  <si>
    <t>72860469</t>
  </si>
  <si>
    <t>72860470</t>
  </si>
  <si>
    <t>72860471</t>
  </si>
  <si>
    <t>72860472</t>
  </si>
  <si>
    <t>72860473</t>
  </si>
  <si>
    <t>72860474</t>
  </si>
  <si>
    <t>72860475</t>
  </si>
  <si>
    <t>72860476</t>
  </si>
  <si>
    <t>72860477</t>
  </si>
  <si>
    <t>72860478</t>
  </si>
  <si>
    <t>72860479</t>
  </si>
  <si>
    <t>72860480</t>
  </si>
  <si>
    <t>72860481</t>
  </si>
  <si>
    <t>72860482</t>
  </si>
  <si>
    <t>72860483</t>
  </si>
  <si>
    <t>72860484</t>
  </si>
  <si>
    <t>72860485</t>
  </si>
  <si>
    <t>72860486</t>
  </si>
  <si>
    <t>72860487</t>
  </si>
  <si>
    <t>72860488</t>
  </si>
  <si>
    <t>72860489</t>
  </si>
  <si>
    <t>72860490</t>
  </si>
  <si>
    <t>72860491</t>
  </si>
  <si>
    <t>72860492</t>
  </si>
  <si>
    <t>72860493</t>
  </si>
  <si>
    <t>72860494</t>
  </si>
  <si>
    <t>72860495</t>
  </si>
  <si>
    <t>72860496</t>
  </si>
  <si>
    <t>72860497</t>
  </si>
  <si>
    <t>72860498</t>
  </si>
  <si>
    <t>72860499</t>
  </si>
  <si>
    <t>72860500</t>
  </si>
  <si>
    <t>72860501</t>
  </si>
  <si>
    <t>72860502</t>
  </si>
  <si>
    <t>72860503</t>
  </si>
  <si>
    <t>72860504</t>
  </si>
  <si>
    <t>72860505</t>
  </si>
  <si>
    <t>72860506</t>
  </si>
  <si>
    <t>72860507</t>
  </si>
  <si>
    <t>72860508</t>
  </si>
  <si>
    <t>72860509</t>
  </si>
  <si>
    <t>72860510</t>
  </si>
  <si>
    <t>72860511</t>
  </si>
  <si>
    <t>72860512</t>
  </si>
  <si>
    <t>72860513</t>
  </si>
  <si>
    <t>72860514</t>
  </si>
  <si>
    <t>72860515</t>
  </si>
  <si>
    <t>72860516</t>
  </si>
  <si>
    <t>72860517</t>
  </si>
  <si>
    <t>72860518</t>
  </si>
  <si>
    <t>72860519</t>
  </si>
  <si>
    <t>72860520</t>
  </si>
  <si>
    <t>72860521</t>
  </si>
  <si>
    <t>72860522</t>
  </si>
  <si>
    <t>72860523</t>
  </si>
  <si>
    <t>72860524</t>
  </si>
  <si>
    <t>72860525</t>
  </si>
  <si>
    <t>72860526</t>
  </si>
  <si>
    <t>72860527</t>
  </si>
  <si>
    <t>72860528</t>
  </si>
  <si>
    <t>72860529</t>
  </si>
  <si>
    <t>72860530</t>
  </si>
  <si>
    <t>72860531</t>
  </si>
  <si>
    <t>72860532</t>
  </si>
  <si>
    <t>72860533</t>
  </si>
  <si>
    <t>72860534</t>
  </si>
  <si>
    <t>72860535</t>
  </si>
  <si>
    <t>72860536</t>
  </si>
  <si>
    <t>72860537</t>
  </si>
  <si>
    <t>72860538</t>
  </si>
  <si>
    <t>72860539</t>
  </si>
  <si>
    <t>72860540</t>
  </si>
  <si>
    <t>72860541</t>
  </si>
  <si>
    <t>72860542</t>
  </si>
  <si>
    <t>72860543</t>
  </si>
  <si>
    <t>72860544</t>
  </si>
  <si>
    <t>72860545</t>
  </si>
  <si>
    <t>72860546</t>
  </si>
  <si>
    <t>72860547</t>
  </si>
  <si>
    <t>72860548</t>
  </si>
  <si>
    <t>72860549</t>
  </si>
  <si>
    <t>72860550</t>
  </si>
  <si>
    <t>72860551</t>
  </si>
  <si>
    <t>72860552</t>
  </si>
  <si>
    <t>72860553</t>
  </si>
  <si>
    <t>72860554</t>
  </si>
  <si>
    <t>72860555</t>
  </si>
  <si>
    <t>72860556</t>
  </si>
  <si>
    <t>72860557</t>
  </si>
  <si>
    <t>72860558</t>
  </si>
  <si>
    <t>72860559</t>
  </si>
  <si>
    <t>72860560</t>
  </si>
  <si>
    <t>72860561</t>
  </si>
  <si>
    <t>72860562</t>
  </si>
  <si>
    <t>72860563</t>
  </si>
  <si>
    <t>72860564</t>
  </si>
  <si>
    <t>72860565</t>
  </si>
  <si>
    <t>72860566</t>
  </si>
  <si>
    <t>72860567</t>
  </si>
  <si>
    <t>72860568</t>
  </si>
  <si>
    <t>72860569</t>
  </si>
  <si>
    <t>72860570</t>
  </si>
  <si>
    <t>72860571</t>
  </si>
  <si>
    <t>72860572</t>
  </si>
  <si>
    <t>72860573</t>
  </si>
  <si>
    <t>72860574</t>
  </si>
  <si>
    <t>72860575</t>
  </si>
  <si>
    <t>72860576</t>
  </si>
  <si>
    <t>72860577</t>
  </si>
  <si>
    <t>72860578</t>
  </si>
  <si>
    <t>72860579</t>
  </si>
  <si>
    <t>72860580</t>
  </si>
  <si>
    <t>72860581</t>
  </si>
  <si>
    <t>72860582</t>
  </si>
  <si>
    <t>72860583</t>
  </si>
  <si>
    <t>72860584</t>
  </si>
  <si>
    <t>72860585</t>
  </si>
  <si>
    <t>72860586</t>
  </si>
  <si>
    <t>72860587</t>
  </si>
  <si>
    <t>72860588</t>
  </si>
  <si>
    <t>72860589</t>
  </si>
  <si>
    <t>72860590</t>
  </si>
  <si>
    <t>72860591</t>
  </si>
  <si>
    <t>72860592</t>
  </si>
  <si>
    <t>72860593</t>
  </si>
  <si>
    <t>72860594</t>
  </si>
  <si>
    <t>72860595</t>
  </si>
  <si>
    <t>72860596</t>
  </si>
  <si>
    <t>72860597</t>
  </si>
  <si>
    <t>72860598</t>
  </si>
  <si>
    <t>72860599</t>
  </si>
  <si>
    <t>72860600</t>
  </si>
  <si>
    <t>72860601</t>
  </si>
  <si>
    <t>72860602</t>
  </si>
  <si>
    <t>72860603</t>
  </si>
  <si>
    <t>72860604</t>
  </si>
  <si>
    <t>72860605</t>
  </si>
  <si>
    <t>72860606</t>
  </si>
  <si>
    <t>72860607</t>
  </si>
  <si>
    <t>72860608</t>
  </si>
  <si>
    <t>72860609</t>
  </si>
  <si>
    <t>72860610</t>
  </si>
  <si>
    <t>72860611</t>
  </si>
  <si>
    <t>72860612</t>
  </si>
  <si>
    <t>72860613</t>
  </si>
  <si>
    <t>72860614</t>
  </si>
  <si>
    <t>72860615</t>
  </si>
  <si>
    <t>72860616</t>
  </si>
  <si>
    <t>72860617</t>
  </si>
  <si>
    <t>72860618</t>
  </si>
  <si>
    <t>72860619</t>
  </si>
  <si>
    <t>72860620</t>
  </si>
  <si>
    <t>72860621</t>
  </si>
  <si>
    <t>72860622</t>
  </si>
  <si>
    <t>72860623</t>
  </si>
  <si>
    <t>72860624</t>
  </si>
  <si>
    <t>72860625</t>
  </si>
  <si>
    <t>72860626</t>
  </si>
  <si>
    <t>72860627</t>
  </si>
  <si>
    <t>72860629</t>
  </si>
  <si>
    <t>72860628</t>
  </si>
  <si>
    <t>72860630</t>
  </si>
  <si>
    <t>72860631</t>
  </si>
  <si>
    <t>72860632</t>
  </si>
  <si>
    <t>72860633</t>
  </si>
  <si>
    <t>72860634</t>
  </si>
  <si>
    <t>72860635</t>
  </si>
  <si>
    <t>72860636</t>
  </si>
  <si>
    <t>72860637</t>
  </si>
  <si>
    <t>72860638</t>
  </si>
  <si>
    <t>72860639</t>
  </si>
  <si>
    <t>72860640</t>
  </si>
  <si>
    <t>72860641</t>
  </si>
  <si>
    <t>72860642</t>
  </si>
  <si>
    <t>72860643</t>
  </si>
  <si>
    <t>72860644</t>
  </si>
  <si>
    <t>72860645</t>
  </si>
  <si>
    <t>72860646</t>
  </si>
  <si>
    <t>72860647</t>
  </si>
  <si>
    <t>72860648</t>
  </si>
  <si>
    <t>72860649</t>
  </si>
  <si>
    <t>72860650</t>
  </si>
  <si>
    <t>72860651</t>
  </si>
  <si>
    <t>72860652</t>
  </si>
  <si>
    <t>72860653</t>
  </si>
  <si>
    <t>72860654</t>
  </si>
  <si>
    <t>72860655</t>
  </si>
  <si>
    <t>72860656</t>
  </si>
  <si>
    <t>72860657</t>
  </si>
  <si>
    <t>72860658</t>
  </si>
  <si>
    <t>72860659</t>
  </si>
  <si>
    <t>72860660</t>
  </si>
  <si>
    <t>72860661</t>
  </si>
  <si>
    <t>72860662</t>
  </si>
  <si>
    <t>72860663</t>
  </si>
  <si>
    <t>72860664</t>
  </si>
  <si>
    <t>72860665</t>
  </si>
  <si>
    <t>72860666</t>
  </si>
  <si>
    <t>72860667</t>
  </si>
  <si>
    <t>72860668</t>
  </si>
  <si>
    <t>72860669</t>
  </si>
  <si>
    <t>72860670</t>
  </si>
  <si>
    <t>72860671</t>
  </si>
  <si>
    <t>72860672</t>
  </si>
  <si>
    <t>72860673</t>
  </si>
  <si>
    <t>72860674</t>
  </si>
  <si>
    <t>72860675</t>
  </si>
  <si>
    <t>72860676</t>
  </si>
  <si>
    <t>72860677</t>
  </si>
  <si>
    <t>72860678</t>
  </si>
  <si>
    <t>72860679</t>
  </si>
  <si>
    <t>72860680</t>
  </si>
  <si>
    <t>72860681</t>
  </si>
  <si>
    <t>72860682</t>
  </si>
  <si>
    <t>72860683</t>
  </si>
  <si>
    <t>72860684</t>
  </si>
  <si>
    <t>72860685</t>
  </si>
  <si>
    <t>72860686</t>
  </si>
  <si>
    <t>72860687</t>
  </si>
  <si>
    <t>72860688</t>
  </si>
  <si>
    <t>72860689</t>
  </si>
  <si>
    <t>72860690</t>
  </si>
  <si>
    <t>72860691</t>
  </si>
  <si>
    <t>72860692</t>
  </si>
  <si>
    <t>72860693</t>
  </si>
  <si>
    <t>72860694</t>
  </si>
  <si>
    <t>72860695</t>
  </si>
  <si>
    <t>72860696</t>
  </si>
  <si>
    <t>72860697</t>
  </si>
  <si>
    <t>72860698</t>
  </si>
  <si>
    <t>72860699</t>
  </si>
  <si>
    <t>72860700</t>
  </si>
  <si>
    <t>72860701</t>
  </si>
  <si>
    <t>72860702</t>
  </si>
  <si>
    <t>72860703</t>
  </si>
  <si>
    <t>72860704</t>
  </si>
  <si>
    <t>72860705</t>
  </si>
  <si>
    <t>72860706</t>
  </si>
  <si>
    <t>72860707</t>
  </si>
  <si>
    <t>72860708</t>
  </si>
  <si>
    <t>72860709</t>
  </si>
  <si>
    <t>72860710</t>
  </si>
  <si>
    <t>72860711</t>
  </si>
  <si>
    <t>72860712</t>
  </si>
  <si>
    <t>72860713</t>
  </si>
  <si>
    <t>72860714</t>
  </si>
  <si>
    <t>72860715</t>
  </si>
  <si>
    <t>72860716</t>
  </si>
  <si>
    <t>72860717</t>
  </si>
  <si>
    <t>72860718</t>
  </si>
  <si>
    <t>72860719</t>
  </si>
  <si>
    <t>72860720</t>
  </si>
  <si>
    <t>72860721</t>
  </si>
  <si>
    <t>72860722</t>
  </si>
  <si>
    <t>72860723</t>
  </si>
  <si>
    <t>72860724</t>
  </si>
  <si>
    <t>72860725</t>
  </si>
  <si>
    <t>72860726</t>
  </si>
  <si>
    <t>72860727</t>
  </si>
  <si>
    <t>72860728</t>
  </si>
  <si>
    <t>72860729</t>
  </si>
  <si>
    <t>72860730</t>
  </si>
  <si>
    <t>72860731</t>
  </si>
  <si>
    <t>72860732</t>
  </si>
  <si>
    <t>72860733</t>
  </si>
  <si>
    <t>72860734</t>
  </si>
  <si>
    <t>72860735</t>
  </si>
  <si>
    <t>72860736</t>
  </si>
  <si>
    <t>72860737</t>
  </si>
  <si>
    <t>72860738</t>
  </si>
  <si>
    <t>72860739</t>
  </si>
  <si>
    <t>72860740</t>
  </si>
  <si>
    <t>72860741</t>
  </si>
  <si>
    <t>72860742</t>
  </si>
  <si>
    <t>72860743</t>
  </si>
  <si>
    <t>72860744</t>
  </si>
  <si>
    <t>72860745</t>
  </si>
  <si>
    <t>72860746</t>
  </si>
  <si>
    <t>72860747</t>
  </si>
  <si>
    <t>72860748</t>
  </si>
  <si>
    <t>72860749</t>
  </si>
  <si>
    <t>72860750</t>
  </si>
  <si>
    <t>72860751</t>
  </si>
  <si>
    <t>72860752</t>
  </si>
  <si>
    <t>72860753</t>
  </si>
  <si>
    <t>72860754</t>
  </si>
  <si>
    <t>72860755</t>
  </si>
  <si>
    <t>72860756</t>
  </si>
  <si>
    <t>72860757</t>
  </si>
  <si>
    <t>72860758</t>
  </si>
  <si>
    <t>72860759</t>
  </si>
  <si>
    <t>72860760</t>
  </si>
  <si>
    <t>72860761</t>
  </si>
  <si>
    <t>72860762</t>
  </si>
  <si>
    <t>72860763</t>
  </si>
  <si>
    <t>72860764</t>
  </si>
  <si>
    <t>72860765</t>
  </si>
  <si>
    <t>72860766</t>
  </si>
  <si>
    <t>72860767</t>
  </si>
  <si>
    <t>72860768</t>
  </si>
  <si>
    <t>72860769</t>
  </si>
  <si>
    <t>72860770</t>
  </si>
  <si>
    <t>72860771</t>
  </si>
  <si>
    <t>72860772</t>
  </si>
  <si>
    <t>72860773</t>
  </si>
  <si>
    <t>72860774</t>
  </si>
  <si>
    <t>72860775</t>
  </si>
  <si>
    <t>72860776</t>
  </si>
  <si>
    <t>72860777</t>
  </si>
  <si>
    <t>72860778</t>
  </si>
  <si>
    <t>72860779</t>
  </si>
  <si>
    <t>72860780</t>
  </si>
  <si>
    <t>72860781</t>
  </si>
  <si>
    <t>72860782</t>
  </si>
  <si>
    <t>72860783</t>
  </si>
  <si>
    <t>72860784</t>
  </si>
  <si>
    <t>72860785</t>
  </si>
  <si>
    <t>72860786</t>
  </si>
  <si>
    <t>72860787</t>
  </si>
  <si>
    <t>72860788</t>
  </si>
  <si>
    <t>72860789</t>
  </si>
  <si>
    <t>72860790</t>
  </si>
  <si>
    <t>72860791</t>
  </si>
  <si>
    <t>72860792</t>
  </si>
  <si>
    <t>72860793</t>
  </si>
  <si>
    <t>72860794</t>
  </si>
  <si>
    <t>72860795</t>
  </si>
  <si>
    <t>72860796</t>
  </si>
  <si>
    <t>72860797</t>
  </si>
  <si>
    <t>72860798</t>
  </si>
  <si>
    <t>72860799</t>
  </si>
  <si>
    <t>72860800</t>
  </si>
  <si>
    <t>72860801</t>
  </si>
  <si>
    <t>72860802</t>
  </si>
  <si>
    <t>72860803</t>
  </si>
  <si>
    <t>72860804</t>
  </si>
  <si>
    <t>72860805</t>
  </si>
  <si>
    <t>72860806</t>
  </si>
  <si>
    <t>72860807</t>
  </si>
  <si>
    <t>72860808</t>
  </si>
  <si>
    <t>72860809</t>
  </si>
  <si>
    <t>72860810</t>
  </si>
  <si>
    <t>72860811</t>
  </si>
  <si>
    <t>72860812</t>
  </si>
  <si>
    <t>72860813</t>
  </si>
  <si>
    <t>72860814</t>
  </si>
  <si>
    <t>72860815</t>
  </si>
  <si>
    <t>72860816</t>
  </si>
  <si>
    <t>72860817</t>
  </si>
  <si>
    <t>72860818</t>
  </si>
  <si>
    <t>72860819</t>
  </si>
  <si>
    <t>72860820</t>
  </si>
  <si>
    <t>72860821</t>
  </si>
  <si>
    <t>72860822</t>
  </si>
  <si>
    <t>72860823</t>
  </si>
  <si>
    <t>72860824</t>
  </si>
  <si>
    <t>72860825</t>
  </si>
  <si>
    <t>72860826</t>
  </si>
  <si>
    <t>72860827</t>
  </si>
  <si>
    <t>72860828</t>
  </si>
  <si>
    <t>72860829</t>
  </si>
  <si>
    <t>72860830</t>
  </si>
  <si>
    <t>72860831</t>
  </si>
  <si>
    <t>72860832</t>
  </si>
  <si>
    <t>72860833</t>
  </si>
  <si>
    <t>72860834</t>
  </si>
  <si>
    <t>72860835</t>
  </si>
  <si>
    <t>72860836</t>
  </si>
  <si>
    <t>72860837</t>
  </si>
  <si>
    <t>72860838</t>
  </si>
  <si>
    <t>72860839</t>
  </si>
  <si>
    <t>72860840</t>
  </si>
  <si>
    <t>72860841</t>
  </si>
  <si>
    <t>72860842</t>
  </si>
  <si>
    <t>72860843</t>
  </si>
  <si>
    <t>72860844</t>
  </si>
  <si>
    <t>72860845</t>
  </si>
  <si>
    <t>72860846</t>
  </si>
  <si>
    <t>72860847</t>
  </si>
  <si>
    <t>72860848</t>
  </si>
  <si>
    <t>72860849</t>
  </si>
  <si>
    <t>72860850</t>
  </si>
  <si>
    <t>72860851</t>
  </si>
  <si>
    <t>72860852</t>
  </si>
  <si>
    <t>72860853</t>
  </si>
  <si>
    <t>72860854</t>
  </si>
  <si>
    <t>72860855</t>
  </si>
  <si>
    <t>72860856</t>
  </si>
  <si>
    <t>72860857</t>
  </si>
  <si>
    <t>72860858</t>
  </si>
  <si>
    <t>72860859</t>
  </si>
  <si>
    <t>72860860</t>
  </si>
  <si>
    <t>72860861</t>
  </si>
  <si>
    <t>72860862</t>
  </si>
  <si>
    <t>72860863</t>
  </si>
  <si>
    <t>72860864</t>
  </si>
  <si>
    <t>72860865</t>
  </si>
  <si>
    <t>72860866</t>
  </si>
  <si>
    <t>72860867</t>
  </si>
  <si>
    <t>72860868</t>
  </si>
  <si>
    <t>72860869</t>
  </si>
  <si>
    <t>72860870</t>
  </si>
  <si>
    <t>72860871</t>
  </si>
  <si>
    <t>72860872</t>
  </si>
  <si>
    <t>72860873</t>
  </si>
  <si>
    <t>72860874</t>
  </si>
  <si>
    <t>72860875</t>
  </si>
  <si>
    <t>72860876</t>
  </si>
  <si>
    <t>72860877</t>
  </si>
  <si>
    <t>72860878</t>
  </si>
  <si>
    <t>72860879</t>
  </si>
  <si>
    <t>72860880</t>
  </si>
  <si>
    <t>72860881</t>
  </si>
  <si>
    <t>72860882</t>
  </si>
  <si>
    <t>72860883</t>
  </si>
  <si>
    <t>72860884</t>
  </si>
  <si>
    <t>72860885</t>
  </si>
  <si>
    <t>72860886</t>
  </si>
  <si>
    <t>72860887</t>
  </si>
  <si>
    <t>72860888</t>
  </si>
  <si>
    <t>72860889</t>
  </si>
  <si>
    <t>72860890</t>
  </si>
  <si>
    <t>72860891</t>
  </si>
  <si>
    <t>72860892</t>
  </si>
  <si>
    <t>72860893</t>
  </si>
  <si>
    <t>72860894</t>
  </si>
  <si>
    <t>72860895</t>
  </si>
  <si>
    <t>72860896</t>
  </si>
  <si>
    <t>72860897</t>
  </si>
  <si>
    <t>72860898</t>
  </si>
  <si>
    <t>72860899</t>
  </si>
  <si>
    <t>72860900</t>
  </si>
  <si>
    <t>72860901</t>
  </si>
  <si>
    <t>72860902</t>
  </si>
  <si>
    <t>72860903</t>
  </si>
  <si>
    <t>72860904</t>
  </si>
  <si>
    <t>72860905</t>
  </si>
  <si>
    <t>72860906</t>
  </si>
  <si>
    <t>72860907</t>
  </si>
  <si>
    <t>72860908</t>
  </si>
  <si>
    <t>72860909</t>
  </si>
  <si>
    <t>72860910</t>
  </si>
  <si>
    <t>72860911</t>
  </si>
  <si>
    <t>72860912</t>
  </si>
  <si>
    <t>72860913</t>
  </si>
  <si>
    <t>72860914</t>
  </si>
  <si>
    <t>72860915</t>
  </si>
  <si>
    <t>72860916</t>
  </si>
  <si>
    <t>72860917</t>
  </si>
  <si>
    <t>72860918</t>
  </si>
  <si>
    <t>72860919</t>
  </si>
  <si>
    <t>72860920</t>
  </si>
  <si>
    <t>72860921</t>
  </si>
  <si>
    <t>72860922</t>
  </si>
  <si>
    <t>72860923</t>
  </si>
  <si>
    <t>72860924</t>
  </si>
  <si>
    <t>72860925</t>
  </si>
  <si>
    <t>72860926</t>
  </si>
  <si>
    <t>72860927</t>
  </si>
  <si>
    <t>72860928</t>
  </si>
  <si>
    <t>72860929</t>
  </si>
  <si>
    <t>72860930</t>
  </si>
  <si>
    <t>72860931</t>
  </si>
  <si>
    <t>72860932</t>
  </si>
  <si>
    <t>72860933</t>
  </si>
  <si>
    <t>72860934</t>
  </si>
  <si>
    <t>72860935</t>
  </si>
  <si>
    <t>72860936</t>
  </si>
  <si>
    <t>72860937</t>
  </si>
  <si>
    <t>72860938</t>
  </si>
  <si>
    <t>72860939</t>
  </si>
  <si>
    <t>72860940</t>
  </si>
  <si>
    <t>72860941</t>
  </si>
  <si>
    <t>72860942</t>
  </si>
  <si>
    <t>72860943</t>
  </si>
  <si>
    <t>72860944</t>
  </si>
  <si>
    <t>72860945</t>
  </si>
  <si>
    <t>72860946</t>
  </si>
  <si>
    <t>72860947</t>
  </si>
  <si>
    <t>72860948</t>
  </si>
  <si>
    <t>72860949</t>
  </si>
  <si>
    <t>72860950</t>
  </si>
  <si>
    <t>72860951</t>
  </si>
  <si>
    <t>72860952</t>
  </si>
  <si>
    <t>72860953</t>
  </si>
  <si>
    <t>72860954</t>
  </si>
  <si>
    <t>72860955</t>
  </si>
  <si>
    <t>72860956</t>
  </si>
  <si>
    <t>72860957</t>
  </si>
  <si>
    <t>72860958</t>
  </si>
  <si>
    <t>72860959</t>
  </si>
  <si>
    <t>72860960</t>
  </si>
  <si>
    <t>72860961</t>
  </si>
  <si>
    <t>72860962</t>
  </si>
  <si>
    <t>72860963</t>
  </si>
  <si>
    <t>72860964</t>
  </si>
  <si>
    <t>72860965</t>
  </si>
  <si>
    <t>72860966</t>
  </si>
  <si>
    <t>72860967</t>
  </si>
  <si>
    <t>72860968</t>
  </si>
  <si>
    <t>72860969</t>
  </si>
  <si>
    <t>72860970</t>
  </si>
  <si>
    <t>72860971</t>
  </si>
  <si>
    <t>72860972</t>
  </si>
  <si>
    <t>72860973</t>
  </si>
  <si>
    <t>72860974</t>
  </si>
  <si>
    <t>72860975</t>
  </si>
  <si>
    <t>72860976</t>
  </si>
  <si>
    <t>72860977</t>
  </si>
  <si>
    <t>72860978</t>
  </si>
  <si>
    <t>72860979</t>
  </si>
  <si>
    <t>72860980</t>
  </si>
  <si>
    <t>72860981</t>
  </si>
  <si>
    <t>72860982</t>
  </si>
  <si>
    <t>72860983</t>
  </si>
  <si>
    <t>72860984</t>
  </si>
  <si>
    <t>72860985</t>
  </si>
  <si>
    <t>72860986</t>
  </si>
  <si>
    <t>72860988</t>
  </si>
  <si>
    <t>72860987</t>
  </si>
  <si>
    <t>72860989</t>
  </si>
  <si>
    <t>72860990</t>
  </si>
  <si>
    <t>72860991</t>
  </si>
  <si>
    <t>72860992</t>
  </si>
  <si>
    <t>72860993</t>
  </si>
  <si>
    <t>72860994</t>
  </si>
  <si>
    <t>72860995</t>
  </si>
  <si>
    <t>72860996</t>
  </si>
  <si>
    <t>72860997</t>
  </si>
  <si>
    <t>72860998</t>
  </si>
  <si>
    <t>72860999</t>
  </si>
  <si>
    <t>72861000</t>
  </si>
  <si>
    <t>72861001</t>
  </si>
  <si>
    <t>72861002</t>
  </si>
  <si>
    <t>72861003</t>
  </si>
  <si>
    <t>72861004</t>
  </si>
  <si>
    <t>72861005</t>
  </si>
  <si>
    <t>72861006</t>
  </si>
  <si>
    <t>72861007</t>
  </si>
  <si>
    <t>72861008</t>
  </si>
  <si>
    <t>72861009</t>
  </si>
  <si>
    <t>72861010</t>
  </si>
  <si>
    <t>72861011</t>
  </si>
  <si>
    <t>72861012</t>
  </si>
  <si>
    <t>72861013</t>
  </si>
  <si>
    <t>72861014</t>
  </si>
  <si>
    <t>72861015</t>
  </si>
  <si>
    <t>72861016</t>
  </si>
  <si>
    <t>72861017</t>
  </si>
  <si>
    <t>72861018</t>
  </si>
  <si>
    <t>72861019</t>
  </si>
  <si>
    <t>72861020</t>
  </si>
  <si>
    <t>72861021</t>
  </si>
  <si>
    <t>72861022</t>
  </si>
  <si>
    <t>72861023</t>
  </si>
  <si>
    <t>72861024</t>
  </si>
  <si>
    <t>72861025</t>
  </si>
  <si>
    <t>72861026</t>
  </si>
  <si>
    <t>72861027</t>
  </si>
  <si>
    <t>72861028</t>
  </si>
  <si>
    <t>72861029</t>
  </si>
  <si>
    <t>72861030</t>
  </si>
  <si>
    <t>72861031</t>
  </si>
  <si>
    <t>72861032</t>
  </si>
  <si>
    <t>72861033</t>
  </si>
  <si>
    <t>72861034</t>
  </si>
  <si>
    <t>72861035</t>
  </si>
  <si>
    <t>72861036</t>
  </si>
  <si>
    <t>72861037</t>
  </si>
  <si>
    <t>72861038</t>
  </si>
  <si>
    <t>72861039</t>
  </si>
  <si>
    <t>72861040</t>
  </si>
  <si>
    <t>72861041</t>
  </si>
  <si>
    <t>72861042</t>
  </si>
  <si>
    <t>72861043</t>
  </si>
  <si>
    <t>72861044</t>
  </si>
  <si>
    <t>72861045</t>
  </si>
  <si>
    <t>72861046</t>
  </si>
  <si>
    <t>72861047</t>
  </si>
  <si>
    <t>72861048</t>
  </si>
  <si>
    <t>72861049</t>
  </si>
  <si>
    <t>72861050</t>
  </si>
  <si>
    <t>72861051</t>
  </si>
  <si>
    <t>72861052</t>
  </si>
  <si>
    <t>72861053</t>
  </si>
  <si>
    <t>72861054</t>
  </si>
  <si>
    <t>72861055</t>
  </si>
  <si>
    <t>72861056</t>
  </si>
  <si>
    <t>72861057</t>
  </si>
  <si>
    <t>72861058</t>
  </si>
  <si>
    <t>72861059</t>
  </si>
  <si>
    <t>72861060</t>
  </si>
  <si>
    <t>72861061</t>
  </si>
  <si>
    <t>72861062</t>
  </si>
  <si>
    <t>72861063</t>
  </si>
  <si>
    <t>72861064</t>
  </si>
  <si>
    <t>72861065</t>
  </si>
  <si>
    <t>72861066</t>
  </si>
  <si>
    <t>72861067</t>
  </si>
  <si>
    <t>72861068</t>
  </si>
  <si>
    <t>72861069</t>
  </si>
  <si>
    <t>72861070</t>
  </si>
  <si>
    <t>72861071</t>
  </si>
  <si>
    <t>72861072</t>
  </si>
  <si>
    <t>72861073</t>
  </si>
  <si>
    <t>72861074</t>
  </si>
  <si>
    <t>72861075</t>
  </si>
  <si>
    <t>72861076</t>
  </si>
  <si>
    <t>72861077</t>
  </si>
  <si>
    <t>72861078</t>
  </si>
  <si>
    <t>72861079</t>
  </si>
  <si>
    <t>72861080</t>
  </si>
  <si>
    <t>72861081</t>
  </si>
  <si>
    <t>72861082</t>
  </si>
  <si>
    <t>72861083</t>
  </si>
  <si>
    <t>72861084</t>
  </si>
  <si>
    <t>72861085</t>
  </si>
  <si>
    <t>72861086</t>
  </si>
  <si>
    <t>72861087</t>
  </si>
  <si>
    <t>72861088</t>
  </si>
  <si>
    <t>72861089</t>
  </si>
  <si>
    <t>72861090</t>
  </si>
  <si>
    <t>72861091</t>
  </si>
  <si>
    <t>72861092</t>
  </si>
  <si>
    <t>72861093</t>
  </si>
  <si>
    <t>72861094</t>
  </si>
  <si>
    <t>72861095</t>
  </si>
  <si>
    <t>72861096</t>
  </si>
  <si>
    <t>72861097</t>
  </si>
  <si>
    <t>72861098</t>
  </si>
  <si>
    <t>72861099</t>
  </si>
  <si>
    <t>72861100</t>
  </si>
  <si>
    <t>72861101</t>
  </si>
  <si>
    <t>72861102</t>
  </si>
  <si>
    <t>72861103</t>
  </si>
  <si>
    <t>72861104</t>
  </si>
  <si>
    <t>72861106</t>
  </si>
  <si>
    <t>72861105</t>
  </si>
  <si>
    <t>72861107</t>
  </si>
  <si>
    <t>72861108</t>
  </si>
  <si>
    <t>72861109</t>
  </si>
  <si>
    <t>72861110</t>
  </si>
  <si>
    <t>72861111</t>
  </si>
  <si>
    <t>72861112</t>
  </si>
  <si>
    <t>72861113</t>
  </si>
  <si>
    <t>72861114</t>
  </si>
  <si>
    <t>72861115</t>
  </si>
  <si>
    <t>72861116</t>
  </si>
  <si>
    <t>72861117</t>
  </si>
  <si>
    <t>72861118</t>
  </si>
  <si>
    <t>72861119</t>
  </si>
  <si>
    <t>72861120</t>
  </si>
  <si>
    <t>72861121</t>
  </si>
  <si>
    <t>72861122</t>
  </si>
  <si>
    <t>72861123</t>
  </si>
  <si>
    <t>72861124</t>
  </si>
  <si>
    <t>72861125</t>
  </si>
  <si>
    <t>72861126</t>
  </si>
  <si>
    <t>72861127</t>
  </si>
  <si>
    <t>72861128</t>
  </si>
  <si>
    <t>72861129</t>
  </si>
  <si>
    <t>72861130</t>
  </si>
  <si>
    <t>72861131</t>
  </si>
  <si>
    <t>72861132</t>
  </si>
  <si>
    <t>72861133</t>
  </si>
  <si>
    <t>72861134</t>
  </si>
  <si>
    <t>72861135</t>
  </si>
  <si>
    <t>72861136</t>
  </si>
  <si>
    <t>72861137</t>
  </si>
  <si>
    <t>72861138</t>
  </si>
  <si>
    <t>72861139</t>
  </si>
  <si>
    <t>72861140</t>
  </si>
  <si>
    <t>72861141</t>
  </si>
  <si>
    <t>72861142</t>
  </si>
  <si>
    <t>72861143</t>
  </si>
  <si>
    <t>72861144</t>
  </si>
  <si>
    <t>72861145</t>
  </si>
  <si>
    <t>72861146</t>
  </si>
  <si>
    <t>72861147</t>
  </si>
  <si>
    <t>72861148</t>
  </si>
  <si>
    <t>72861149</t>
  </si>
  <si>
    <t>72861150</t>
  </si>
  <si>
    <t>72861151</t>
  </si>
  <si>
    <t>72861152</t>
  </si>
  <si>
    <t>72861153</t>
  </si>
  <si>
    <t>72861154</t>
  </si>
  <si>
    <t>72861155</t>
  </si>
  <si>
    <t>72861156</t>
  </si>
  <si>
    <t>72861157</t>
  </si>
  <si>
    <t>72861158</t>
  </si>
  <si>
    <t>72861159</t>
  </si>
  <si>
    <t>72861160</t>
  </si>
  <si>
    <t>72861161</t>
  </si>
  <si>
    <t>72861162</t>
  </si>
  <si>
    <t>72861163</t>
  </si>
  <si>
    <t>72861164</t>
  </si>
  <si>
    <t>72861165</t>
  </si>
  <si>
    <t>72861166</t>
  </si>
  <si>
    <t>72861167</t>
  </si>
  <si>
    <t>72861168</t>
  </si>
  <si>
    <t>72861169</t>
  </si>
  <si>
    <t>72861170</t>
  </si>
  <si>
    <t>72861171</t>
  </si>
  <si>
    <t>72861172</t>
  </si>
  <si>
    <t>72861173</t>
  </si>
  <si>
    <t>72861174</t>
  </si>
  <si>
    <t>72861175</t>
  </si>
  <si>
    <t>72861176</t>
  </si>
  <si>
    <t>72861177</t>
  </si>
  <si>
    <t>72861178</t>
  </si>
  <si>
    <t>72861179</t>
  </si>
  <si>
    <t>72861180</t>
  </si>
  <si>
    <t>72861181</t>
  </si>
  <si>
    <t>72861182</t>
  </si>
  <si>
    <t>72861183</t>
  </si>
  <si>
    <t>72861184</t>
  </si>
  <si>
    <t>72861185</t>
  </si>
  <si>
    <t>72861186</t>
  </si>
  <si>
    <t>72861187</t>
  </si>
  <si>
    <t>72861188</t>
  </si>
  <si>
    <t>72861189</t>
  </si>
  <si>
    <t>72861190</t>
  </si>
  <si>
    <t>72861191</t>
  </si>
  <si>
    <t>72861192</t>
  </si>
  <si>
    <t>72861193</t>
  </si>
  <si>
    <t>72861194</t>
  </si>
  <si>
    <t>72861195</t>
  </si>
  <si>
    <t>72861196</t>
  </si>
  <si>
    <t>72861197</t>
  </si>
  <si>
    <t>72861198</t>
  </si>
  <si>
    <t>72861199</t>
  </si>
  <si>
    <t>72861200</t>
  </si>
  <si>
    <t>72861201</t>
  </si>
  <si>
    <t>72861202</t>
  </si>
  <si>
    <t>72861203</t>
  </si>
  <si>
    <t>72861204</t>
  </si>
  <si>
    <t>72861205</t>
  </si>
  <si>
    <t>72861206</t>
  </si>
  <si>
    <t>72861207</t>
  </si>
  <si>
    <t>72861208</t>
  </si>
  <si>
    <t>72861209</t>
  </si>
  <si>
    <t>72861210</t>
  </si>
  <si>
    <t>72861211</t>
  </si>
  <si>
    <t>72861212</t>
  </si>
  <si>
    <t>72861213</t>
  </si>
  <si>
    <t>72861214</t>
  </si>
  <si>
    <t>72861215</t>
  </si>
  <si>
    <t>72861216</t>
  </si>
  <si>
    <t>72861217</t>
  </si>
  <si>
    <t>72861218</t>
  </si>
  <si>
    <t>72861219</t>
  </si>
  <si>
    <t>72861220</t>
  </si>
  <si>
    <t>72861221</t>
  </si>
  <si>
    <t>72861222</t>
  </si>
  <si>
    <t>72861223</t>
  </si>
  <si>
    <t>72861224</t>
  </si>
  <si>
    <t>72861225</t>
  </si>
  <si>
    <t>72861226</t>
  </si>
  <si>
    <t>72861227</t>
  </si>
  <si>
    <t>72861228</t>
  </si>
  <si>
    <t>72861229</t>
  </si>
  <si>
    <t>72861230</t>
  </si>
  <si>
    <t>72861231</t>
  </si>
  <si>
    <t>72861232</t>
  </si>
  <si>
    <t>72861233</t>
  </si>
  <si>
    <t>72861234</t>
  </si>
  <si>
    <t>72861235</t>
  </si>
  <si>
    <t>72861236</t>
  </si>
  <si>
    <t>72861237</t>
  </si>
  <si>
    <t>72861238</t>
  </si>
  <si>
    <t>72861239</t>
  </si>
  <si>
    <t>72861240</t>
  </si>
  <si>
    <t>72861241</t>
  </si>
  <si>
    <t>72861242</t>
  </si>
  <si>
    <t>72861243</t>
  </si>
  <si>
    <t>72861244</t>
  </si>
  <si>
    <t>72861245</t>
  </si>
  <si>
    <t>72861246</t>
  </si>
  <si>
    <t>72861247</t>
  </si>
  <si>
    <t>72861248</t>
  </si>
  <si>
    <t>72861249</t>
  </si>
  <si>
    <t>72861250</t>
  </si>
  <si>
    <t>72861251</t>
  </si>
  <si>
    <t>72861252</t>
  </si>
  <si>
    <t>72861253</t>
  </si>
  <si>
    <t>72861254</t>
  </si>
  <si>
    <t>72861255</t>
  </si>
  <si>
    <t>72861256</t>
  </si>
  <si>
    <t>72861257</t>
  </si>
  <si>
    <t>72861258</t>
  </si>
  <si>
    <t>72861259</t>
  </si>
  <si>
    <t>72861260</t>
  </si>
  <si>
    <t>72861261</t>
  </si>
  <si>
    <t>72861262</t>
  </si>
  <si>
    <t>72861263</t>
  </si>
  <si>
    <t>72861264</t>
  </si>
  <si>
    <t>72861265</t>
  </si>
  <si>
    <t>72861266</t>
  </si>
  <si>
    <t>72861267</t>
  </si>
  <si>
    <t>72861268</t>
  </si>
  <si>
    <t>72861269</t>
  </si>
  <si>
    <t>72861270</t>
  </si>
  <si>
    <t>72861271</t>
  </si>
  <si>
    <t>72861272</t>
  </si>
  <si>
    <t>72861273</t>
  </si>
  <si>
    <t>72861274</t>
  </si>
  <si>
    <t>72861275</t>
  </si>
  <si>
    <t>72861276</t>
  </si>
  <si>
    <t>72861277</t>
  </si>
  <si>
    <t>72861278</t>
  </si>
  <si>
    <t>72861279</t>
  </si>
  <si>
    <t>72861280</t>
  </si>
  <si>
    <t>72861281</t>
  </si>
  <si>
    <t>72861282</t>
  </si>
  <si>
    <t>72861283</t>
  </si>
  <si>
    <t>72861284</t>
  </si>
  <si>
    <t>72861285</t>
  </si>
  <si>
    <t>72861286</t>
  </si>
  <si>
    <t>72861287</t>
  </si>
  <si>
    <t>72861288</t>
  </si>
  <si>
    <t>72861289</t>
  </si>
  <si>
    <t>72861290</t>
  </si>
  <si>
    <t>72861291</t>
  </si>
  <si>
    <t>72861292</t>
  </si>
  <si>
    <t>72861293</t>
  </si>
  <si>
    <t>72861294</t>
  </si>
  <si>
    <t>72861295</t>
  </si>
  <si>
    <t>72861296</t>
  </si>
  <si>
    <t>72861297</t>
  </si>
  <si>
    <t>72861298</t>
  </si>
  <si>
    <t>72861299</t>
  </si>
  <si>
    <t>72861300</t>
  </si>
  <si>
    <t>72861301</t>
  </si>
  <si>
    <t>72861302</t>
  </si>
  <si>
    <t>72861303</t>
  </si>
  <si>
    <t>72861304</t>
  </si>
  <si>
    <t>72861305</t>
  </si>
  <si>
    <t>72861306</t>
  </si>
  <si>
    <t>72861307</t>
  </si>
  <si>
    <t>72861308</t>
  </si>
  <si>
    <t>72861309</t>
  </si>
  <si>
    <t>72861310</t>
  </si>
  <si>
    <t>72861311</t>
  </si>
  <si>
    <t>72861312</t>
  </si>
  <si>
    <t>72861313</t>
  </si>
  <si>
    <t>72861314</t>
  </si>
  <si>
    <t>72861315</t>
  </si>
  <si>
    <t>72861316</t>
  </si>
  <si>
    <t>72861317</t>
  </si>
  <si>
    <t>72861318</t>
  </si>
  <si>
    <t>72861319</t>
  </si>
  <si>
    <t>72861320</t>
  </si>
  <si>
    <t>72861321</t>
  </si>
  <si>
    <t>72861322</t>
  </si>
  <si>
    <t>72861323</t>
  </si>
  <si>
    <t>72861324</t>
  </si>
  <si>
    <t>72861325</t>
  </si>
  <si>
    <t>72861326</t>
  </si>
  <si>
    <t>72861327</t>
  </si>
  <si>
    <t>72861328</t>
  </si>
  <si>
    <t>72861329</t>
  </si>
  <si>
    <t>72861330</t>
  </si>
  <si>
    <t>72861331</t>
  </si>
  <si>
    <t>72861332</t>
  </si>
  <si>
    <t>72861333</t>
  </si>
  <si>
    <t>72861334</t>
  </si>
  <si>
    <t>72861335</t>
  </si>
  <si>
    <t>72861336</t>
  </si>
  <si>
    <t>72861337</t>
  </si>
  <si>
    <t>72861338</t>
  </si>
  <si>
    <t>72861339</t>
  </si>
  <si>
    <t>72861340</t>
  </si>
  <si>
    <t>72861341</t>
  </si>
  <si>
    <t>72861342</t>
  </si>
  <si>
    <t>72861343</t>
  </si>
  <si>
    <t>72861344</t>
  </si>
  <si>
    <t>72861345</t>
  </si>
  <si>
    <t>72861346</t>
  </si>
  <si>
    <t>72861347</t>
  </si>
  <si>
    <t>72861348</t>
  </si>
  <si>
    <t>72861349</t>
  </si>
  <si>
    <t>72861350</t>
  </si>
  <si>
    <t>72861351</t>
  </si>
  <si>
    <t>72861352</t>
  </si>
  <si>
    <t>72861353</t>
  </si>
  <si>
    <t>72861354</t>
  </si>
  <si>
    <t>72861355</t>
  </si>
  <si>
    <t>72861356</t>
  </si>
  <si>
    <t>72861357</t>
  </si>
  <si>
    <t>72861358</t>
  </si>
  <si>
    <t>72861359</t>
  </si>
  <si>
    <t>72861360</t>
  </si>
  <si>
    <t>72861361</t>
  </si>
  <si>
    <t>72861362</t>
  </si>
  <si>
    <t>72861363</t>
  </si>
  <si>
    <t>72861364</t>
  </si>
  <si>
    <t>72861365</t>
  </si>
  <si>
    <t>72861366</t>
  </si>
  <si>
    <t>72861367</t>
  </si>
  <si>
    <t>72861368</t>
  </si>
  <si>
    <t>72861369</t>
  </si>
  <si>
    <t>72861370</t>
  </si>
  <si>
    <t>72861371</t>
  </si>
  <si>
    <t>72861372</t>
  </si>
  <si>
    <t>72861373</t>
  </si>
  <si>
    <t>72861374</t>
  </si>
  <si>
    <t>72861375</t>
  </si>
  <si>
    <t>72861376</t>
  </si>
  <si>
    <t>72861377</t>
  </si>
  <si>
    <t>72861378</t>
  </si>
  <si>
    <t>72861379</t>
  </si>
  <si>
    <t>72861380</t>
  </si>
  <si>
    <t>72861381</t>
  </si>
  <si>
    <t>72861382</t>
  </si>
  <si>
    <t>72861383</t>
  </si>
  <si>
    <t>72861384</t>
  </si>
  <si>
    <t>72861385</t>
  </si>
  <si>
    <t>72861386</t>
  </si>
  <si>
    <t>72861387</t>
  </si>
  <si>
    <t>72861388</t>
  </si>
  <si>
    <t>72861389</t>
  </si>
  <si>
    <t>72861390</t>
  </si>
  <si>
    <t>72861391</t>
  </si>
  <si>
    <t>72861392</t>
  </si>
  <si>
    <t>72861393</t>
  </si>
  <si>
    <t>72861394</t>
  </si>
  <si>
    <t>72861395</t>
  </si>
  <si>
    <t>72861396</t>
  </si>
  <si>
    <t>72861397</t>
  </si>
  <si>
    <t>72861398</t>
  </si>
  <si>
    <t>72861399</t>
  </si>
  <si>
    <t>72861400</t>
  </si>
  <si>
    <t>72861401</t>
  </si>
  <si>
    <t>72861402</t>
  </si>
  <si>
    <t>72861403</t>
  </si>
  <si>
    <t>72861404</t>
  </si>
  <si>
    <t>72861405</t>
  </si>
  <si>
    <t>72861406</t>
  </si>
  <si>
    <t>72861407</t>
  </si>
  <si>
    <t>72861408</t>
  </si>
  <si>
    <t>72861409</t>
  </si>
  <si>
    <t>72861410</t>
  </si>
  <si>
    <t>72861411</t>
  </si>
  <si>
    <t>72861412</t>
  </si>
  <si>
    <t>72861413</t>
  </si>
  <si>
    <t>72861414</t>
  </si>
  <si>
    <t>72861415</t>
  </si>
  <si>
    <t>72861416</t>
  </si>
  <si>
    <t>72861417</t>
  </si>
  <si>
    <t>72861418</t>
  </si>
  <si>
    <t>72861419</t>
  </si>
  <si>
    <t>72861420</t>
  </si>
  <si>
    <t>72861421</t>
  </si>
  <si>
    <t>72861422</t>
  </si>
  <si>
    <t>72861423</t>
  </si>
  <si>
    <t>72861424</t>
  </si>
  <si>
    <t>72861425</t>
  </si>
  <si>
    <t>72861426</t>
  </si>
  <si>
    <t>72861427</t>
  </si>
  <si>
    <t>72861428</t>
  </si>
  <si>
    <t>72861429</t>
  </si>
  <si>
    <t>72861430</t>
  </si>
  <si>
    <t>72861431</t>
  </si>
  <si>
    <t>72861432</t>
  </si>
  <si>
    <t>72861433</t>
  </si>
  <si>
    <t>72861434</t>
  </si>
  <si>
    <t>72861435</t>
  </si>
  <si>
    <t>72861436</t>
  </si>
  <si>
    <t>72861437</t>
  </si>
  <si>
    <t>72861438</t>
  </si>
  <si>
    <t>72861439</t>
  </si>
  <si>
    <t>72861440</t>
  </si>
  <si>
    <t>72861441</t>
  </si>
  <si>
    <t>72861442</t>
  </si>
  <si>
    <t>72861443</t>
  </si>
  <si>
    <t>72861444</t>
  </si>
  <si>
    <t>72861445</t>
  </si>
  <si>
    <t>72861446</t>
  </si>
  <si>
    <t>72861447</t>
  </si>
  <si>
    <t>72861448</t>
  </si>
  <si>
    <t>72861449</t>
  </si>
  <si>
    <t>72861450</t>
  </si>
  <si>
    <t>72861451</t>
  </si>
  <si>
    <t>72861452</t>
  </si>
  <si>
    <t>72861453</t>
  </si>
  <si>
    <t>72861454</t>
  </si>
  <si>
    <t>72861455</t>
  </si>
  <si>
    <t>72861456</t>
  </si>
  <si>
    <t>72861457</t>
  </si>
  <si>
    <t>72861458</t>
  </si>
  <si>
    <t>72861459</t>
  </si>
  <si>
    <t>72861460</t>
  </si>
  <si>
    <t>72861461</t>
  </si>
  <si>
    <t>72861462</t>
  </si>
  <si>
    <t>72861463</t>
  </si>
  <si>
    <t>72861464</t>
  </si>
  <si>
    <t>72861465</t>
  </si>
  <si>
    <t>72861466</t>
  </si>
  <si>
    <t>72861467</t>
  </si>
  <si>
    <t>72861468</t>
  </si>
  <si>
    <t>72861469</t>
  </si>
  <si>
    <t>72861470</t>
  </si>
  <si>
    <t>72861471</t>
  </si>
  <si>
    <t>72861472</t>
  </si>
  <si>
    <t>72861473</t>
  </si>
  <si>
    <t>72861474</t>
  </si>
  <si>
    <t>72861475</t>
  </si>
  <si>
    <t>72861476</t>
  </si>
  <si>
    <t>72861477</t>
  </si>
  <si>
    <t>72861478</t>
  </si>
  <si>
    <t>72861479</t>
  </si>
  <si>
    <t>72861480</t>
  </si>
  <si>
    <t>72861481</t>
  </si>
  <si>
    <t>72861482</t>
  </si>
  <si>
    <t>72861483</t>
  </si>
  <si>
    <t>72861484</t>
  </si>
  <si>
    <t>72861485</t>
  </si>
  <si>
    <t>72861486</t>
  </si>
  <si>
    <t>72861487</t>
  </si>
  <si>
    <t>72861488</t>
  </si>
  <si>
    <t>72861489</t>
  </si>
  <si>
    <t>72861490</t>
  </si>
  <si>
    <t>72861491</t>
  </si>
  <si>
    <t>72861492</t>
  </si>
  <si>
    <t>72861493</t>
  </si>
  <si>
    <t>72861494</t>
  </si>
  <si>
    <t>72861495</t>
  </si>
  <si>
    <t>72861496</t>
  </si>
  <si>
    <t>72861497</t>
  </si>
  <si>
    <t>72861498</t>
  </si>
  <si>
    <t>72861499</t>
  </si>
  <si>
    <t>72861500</t>
  </si>
  <si>
    <t>72861501</t>
  </si>
  <si>
    <t>72861502</t>
  </si>
  <si>
    <t>72861503</t>
  </si>
  <si>
    <t>72861504</t>
  </si>
  <si>
    <t>72861505</t>
  </si>
  <si>
    <t>72861506</t>
  </si>
  <si>
    <t>72861507</t>
  </si>
  <si>
    <t>72861508</t>
  </si>
  <si>
    <t>72861509</t>
  </si>
  <si>
    <t>72861510</t>
  </si>
  <si>
    <t>72861511</t>
  </si>
  <si>
    <t>72861512</t>
  </si>
  <si>
    <t>72861513</t>
  </si>
  <si>
    <t>72861514</t>
  </si>
  <si>
    <t>72861515</t>
  </si>
  <si>
    <t>72861516</t>
  </si>
  <si>
    <t>72861517</t>
  </si>
  <si>
    <t>72861518</t>
  </si>
  <si>
    <t>72861519</t>
  </si>
  <si>
    <t>72861520</t>
  </si>
  <si>
    <t>72861521</t>
  </si>
  <si>
    <t>72861522</t>
  </si>
  <si>
    <t>72861523</t>
  </si>
  <si>
    <t>72861524</t>
  </si>
  <si>
    <t>72861525</t>
  </si>
  <si>
    <t>72861526</t>
  </si>
  <si>
    <t>72861527</t>
  </si>
  <si>
    <t>72861528</t>
  </si>
  <si>
    <t>72861529</t>
  </si>
  <si>
    <t>72861530</t>
  </si>
  <si>
    <t>72861531</t>
  </si>
  <si>
    <t>72861532</t>
  </si>
  <si>
    <t>72861533</t>
  </si>
  <si>
    <t>72861534</t>
  </si>
  <si>
    <t>72861535</t>
  </si>
  <si>
    <t>72861536</t>
  </si>
  <si>
    <t>72861537</t>
  </si>
  <si>
    <t>72861538</t>
  </si>
  <si>
    <t>72861539</t>
  </si>
  <si>
    <t>72861540</t>
  </si>
  <si>
    <t>72861541</t>
  </si>
  <si>
    <t>72861542</t>
  </si>
  <si>
    <t>72861543</t>
  </si>
  <si>
    <t>72861544</t>
  </si>
  <si>
    <t>72861545</t>
  </si>
  <si>
    <t>72861546</t>
  </si>
  <si>
    <t>72861547</t>
  </si>
  <si>
    <t>72861548</t>
  </si>
  <si>
    <t>72861549</t>
  </si>
  <si>
    <t>72861550</t>
  </si>
  <si>
    <t>72861551</t>
  </si>
  <si>
    <t>72861552</t>
  </si>
  <si>
    <t>72861553</t>
  </si>
  <si>
    <t>72861554</t>
  </si>
  <si>
    <t>72861555</t>
  </si>
  <si>
    <t>72861556</t>
  </si>
  <si>
    <t>72861557</t>
  </si>
  <si>
    <t>72861558</t>
  </si>
  <si>
    <t>72861559</t>
  </si>
  <si>
    <t>72861560</t>
  </si>
  <si>
    <t>72861561</t>
  </si>
  <si>
    <t>72861562</t>
  </si>
  <si>
    <t>72861563</t>
  </si>
  <si>
    <t>72861564</t>
  </si>
  <si>
    <t>72861565</t>
  </si>
  <si>
    <t>72861566</t>
  </si>
  <si>
    <t>72861567</t>
  </si>
  <si>
    <t>72861568</t>
  </si>
  <si>
    <t>72861569</t>
  </si>
  <si>
    <t>72861570</t>
  </si>
  <si>
    <t>72861571</t>
  </si>
  <si>
    <t>72861572</t>
  </si>
  <si>
    <t>72861573</t>
  </si>
  <si>
    <t>72861574</t>
  </si>
  <si>
    <t>72861575</t>
  </si>
  <si>
    <t>72861576</t>
  </si>
  <si>
    <t>72861577</t>
  </si>
  <si>
    <t>72861578</t>
  </si>
  <si>
    <t>72861579</t>
  </si>
  <si>
    <t>72861580</t>
  </si>
  <si>
    <t>72861581</t>
  </si>
  <si>
    <t>72861582</t>
  </si>
  <si>
    <t>72861583</t>
  </si>
  <si>
    <t>72861584</t>
  </si>
  <si>
    <t>72861585</t>
  </si>
  <si>
    <t>72861586</t>
  </si>
  <si>
    <t>72861587</t>
  </si>
  <si>
    <t>72861588</t>
  </si>
  <si>
    <t>72861589</t>
  </si>
  <si>
    <t>72861590</t>
  </si>
  <si>
    <t>72861591</t>
  </si>
  <si>
    <t>72861592</t>
  </si>
  <si>
    <t>72861593</t>
  </si>
  <si>
    <t>72861594</t>
  </si>
  <si>
    <t>72861595</t>
  </si>
  <si>
    <t>72861596</t>
  </si>
  <si>
    <t>72861597</t>
  </si>
  <si>
    <t>72861598</t>
  </si>
  <si>
    <t>72861599</t>
  </si>
  <si>
    <t>72861600</t>
  </si>
  <si>
    <t>72861601</t>
  </si>
  <si>
    <t>72861602</t>
  </si>
  <si>
    <t>72861603</t>
  </si>
  <si>
    <t>72861604</t>
  </si>
  <si>
    <t>72861605</t>
  </si>
  <si>
    <t>72861606</t>
  </si>
  <si>
    <t>72861607</t>
  </si>
  <si>
    <t>72861608</t>
  </si>
  <si>
    <t>72861609</t>
  </si>
  <si>
    <t>72861610</t>
  </si>
  <si>
    <t>72861611</t>
  </si>
  <si>
    <t>72861612</t>
  </si>
  <si>
    <t>72861613</t>
  </si>
  <si>
    <t>72861614</t>
  </si>
  <si>
    <t>72861615</t>
  </si>
  <si>
    <t>72861616</t>
  </si>
  <si>
    <t>72861617</t>
  </si>
  <si>
    <t>72861618</t>
  </si>
  <si>
    <t>72861619</t>
  </si>
  <si>
    <t>72861620</t>
  </si>
  <si>
    <t>72861621</t>
  </si>
  <si>
    <t>72861622</t>
  </si>
  <si>
    <t>72861623</t>
  </si>
  <si>
    <t>72861624</t>
  </si>
  <si>
    <t>72861625</t>
  </si>
  <si>
    <t>72861626</t>
  </si>
  <si>
    <t>72861627</t>
  </si>
  <si>
    <t>72861628</t>
  </si>
  <si>
    <t>72861629</t>
  </si>
  <si>
    <t>72861630</t>
  </si>
  <si>
    <t>72861631</t>
  </si>
  <si>
    <t>72861632</t>
  </si>
  <si>
    <t>72861633</t>
  </si>
  <si>
    <t>72861634</t>
  </si>
  <si>
    <t>72861635</t>
  </si>
  <si>
    <t>72861636</t>
  </si>
  <si>
    <t>72861637</t>
  </si>
  <si>
    <t>72861638</t>
  </si>
  <si>
    <t>72861639</t>
  </si>
  <si>
    <t>72861640</t>
  </si>
  <si>
    <t>72861641</t>
  </si>
  <si>
    <t>72861642</t>
  </si>
  <si>
    <t>72861643</t>
  </si>
  <si>
    <t>72861644</t>
  </si>
  <si>
    <t>72861645</t>
  </si>
  <si>
    <t>72861646</t>
  </si>
  <si>
    <t>72861647</t>
  </si>
  <si>
    <t>72861648</t>
  </si>
  <si>
    <t>72861649</t>
  </si>
  <si>
    <t>72861650</t>
  </si>
  <si>
    <t>72861651</t>
  </si>
  <si>
    <t>72861652</t>
  </si>
  <si>
    <t>72861653</t>
  </si>
  <si>
    <t>72861654</t>
  </si>
  <si>
    <t>72861655</t>
  </si>
  <si>
    <t>72861656</t>
  </si>
  <si>
    <t>72861657</t>
  </si>
  <si>
    <t>72861658</t>
  </si>
  <si>
    <t>72861659</t>
  </si>
  <si>
    <t>72861660</t>
  </si>
  <si>
    <t>72861661</t>
  </si>
  <si>
    <t>72861662</t>
  </si>
  <si>
    <t>72861663</t>
  </si>
  <si>
    <t>72861664</t>
  </si>
  <si>
    <t>72861665</t>
  </si>
  <si>
    <t>72861666</t>
  </si>
  <si>
    <t>72861667</t>
  </si>
  <si>
    <t>72861668</t>
  </si>
  <si>
    <t>72861669</t>
  </si>
  <si>
    <t>72861670</t>
  </si>
  <si>
    <t>72861671</t>
  </si>
  <si>
    <t>72861672</t>
  </si>
  <si>
    <t>72861673</t>
  </si>
  <si>
    <t>72861674</t>
  </si>
  <si>
    <t>72861675</t>
  </si>
  <si>
    <t>72861676</t>
  </si>
  <si>
    <t>72861677</t>
  </si>
  <si>
    <t>72861678</t>
  </si>
  <si>
    <t>72861679</t>
  </si>
  <si>
    <t>72861680</t>
  </si>
  <si>
    <t>72861681</t>
  </si>
  <si>
    <t>72861682</t>
  </si>
  <si>
    <t>72861683</t>
  </si>
  <si>
    <t>72861684</t>
  </si>
  <si>
    <t>72861685</t>
  </si>
  <si>
    <t>72861686</t>
  </si>
  <si>
    <t>72861687</t>
  </si>
  <si>
    <t>72861688</t>
  </si>
  <si>
    <t>72861689</t>
  </si>
  <si>
    <t>72861690</t>
  </si>
  <si>
    <t>72861691</t>
  </si>
  <si>
    <t>72861692</t>
  </si>
  <si>
    <t>72861693</t>
  </si>
  <si>
    <t>72861694</t>
  </si>
  <si>
    <t>72861695</t>
  </si>
  <si>
    <t>72861696</t>
  </si>
  <si>
    <t>72861697</t>
  </si>
  <si>
    <t>72861698</t>
  </si>
  <si>
    <t>72861699</t>
  </si>
  <si>
    <t>72861700</t>
  </si>
  <si>
    <t>72861701</t>
  </si>
  <si>
    <t>72861702</t>
  </si>
  <si>
    <t>72861703</t>
  </si>
  <si>
    <t>72861704</t>
  </si>
  <si>
    <t>72861705</t>
  </si>
  <si>
    <t>72861706</t>
  </si>
  <si>
    <t>72861707</t>
  </si>
  <si>
    <t>72861708</t>
  </si>
  <si>
    <t>72861709</t>
  </si>
  <si>
    <t>72861710</t>
  </si>
  <si>
    <t>72861711</t>
  </si>
  <si>
    <t>72861712</t>
  </si>
  <si>
    <t>72861713</t>
  </si>
  <si>
    <t>72861714</t>
  </si>
  <si>
    <t>72861715</t>
  </si>
  <si>
    <t>72861716</t>
  </si>
  <si>
    <t>72861717</t>
  </si>
  <si>
    <t>72861718</t>
  </si>
  <si>
    <t>72861719</t>
  </si>
  <si>
    <t>72861720</t>
  </si>
  <si>
    <t>72861721</t>
  </si>
  <si>
    <t>72861722</t>
  </si>
  <si>
    <t>72861723</t>
  </si>
  <si>
    <t>72861724</t>
  </si>
  <si>
    <t>72861725</t>
  </si>
  <si>
    <t>72861726</t>
  </si>
  <si>
    <t>72861727</t>
  </si>
  <si>
    <t>72861728</t>
  </si>
  <si>
    <t>72861729</t>
  </si>
  <si>
    <t>72861730</t>
  </si>
  <si>
    <t>72861731</t>
  </si>
  <si>
    <t>72861732</t>
  </si>
  <si>
    <t>72861733</t>
  </si>
  <si>
    <t>72861734</t>
  </si>
  <si>
    <t>72861735</t>
  </si>
  <si>
    <t>72861736</t>
  </si>
  <si>
    <t>72861737</t>
  </si>
  <si>
    <t>72861738</t>
  </si>
  <si>
    <t>72861739</t>
  </si>
  <si>
    <t>72861740</t>
  </si>
  <si>
    <t>72861741</t>
  </si>
  <si>
    <t>72861742</t>
  </si>
  <si>
    <t>72861743</t>
  </si>
  <si>
    <t>72861744</t>
  </si>
  <si>
    <t>72861745</t>
  </si>
  <si>
    <t>72861746</t>
  </si>
  <si>
    <t>72861747</t>
  </si>
  <si>
    <t>72861748</t>
  </si>
  <si>
    <t>72861749</t>
  </si>
  <si>
    <t>72861750</t>
  </si>
  <si>
    <t>72861751</t>
  </si>
  <si>
    <t>72861752</t>
  </si>
  <si>
    <t>72861753</t>
  </si>
  <si>
    <t>72861754</t>
  </si>
  <si>
    <t>72861755</t>
  </si>
  <si>
    <t>72861756</t>
  </si>
  <si>
    <t>72861757</t>
  </si>
  <si>
    <t>72861758</t>
  </si>
  <si>
    <t>72861759</t>
  </si>
  <si>
    <t>72861760</t>
  </si>
  <si>
    <t>72861761</t>
  </si>
  <si>
    <t>72861762</t>
  </si>
  <si>
    <t>72861763</t>
  </si>
  <si>
    <t>72861764</t>
  </si>
  <si>
    <t>72861765</t>
  </si>
  <si>
    <t>72861766</t>
  </si>
  <si>
    <t>72861767</t>
  </si>
  <si>
    <t>72861768</t>
  </si>
  <si>
    <t>72861769</t>
  </si>
  <si>
    <t>72861770</t>
  </si>
  <si>
    <t>72861771</t>
  </si>
  <si>
    <t>72861772</t>
  </si>
  <si>
    <t>72861773</t>
  </si>
  <si>
    <t>72861774</t>
  </si>
  <si>
    <t>72861775</t>
  </si>
  <si>
    <t>72861776</t>
  </si>
  <si>
    <t>72861777</t>
  </si>
  <si>
    <t>72861778</t>
  </si>
  <si>
    <t>72861779</t>
  </si>
  <si>
    <t>72861780</t>
  </si>
  <si>
    <t>72861781</t>
  </si>
  <si>
    <t>72861782</t>
  </si>
  <si>
    <t>72861784</t>
  </si>
  <si>
    <t>72861783</t>
  </si>
  <si>
    <t>72861785</t>
  </si>
  <si>
    <t>72861786</t>
  </si>
  <si>
    <t>72861787</t>
  </si>
  <si>
    <t>72861788</t>
  </si>
  <si>
    <t>72861789</t>
  </si>
  <si>
    <t>72861790</t>
  </si>
  <si>
    <t>72861791</t>
  </si>
  <si>
    <t>72861792</t>
  </si>
  <si>
    <t>72861793</t>
  </si>
  <si>
    <t>72861794</t>
  </si>
  <si>
    <t>72861795</t>
  </si>
  <si>
    <t>72861796</t>
  </si>
  <si>
    <t>72861797</t>
  </si>
  <si>
    <t>72861798</t>
  </si>
  <si>
    <t>72861799</t>
  </si>
  <si>
    <t>72861800</t>
  </si>
  <si>
    <t>72861801</t>
  </si>
  <si>
    <t>72861802</t>
  </si>
  <si>
    <t>72861803</t>
  </si>
  <si>
    <t>72861804</t>
  </si>
  <si>
    <t>72861805</t>
  </si>
  <si>
    <t>72861806</t>
  </si>
  <si>
    <t>72861807</t>
  </si>
  <si>
    <t>72861808</t>
  </si>
  <si>
    <t>72861809</t>
  </si>
  <si>
    <t>72861810</t>
  </si>
  <si>
    <t>72861811</t>
  </si>
  <si>
    <t>72861812</t>
  </si>
  <si>
    <t>72861813</t>
  </si>
  <si>
    <t>72861814</t>
  </si>
  <si>
    <t>72861815</t>
  </si>
  <si>
    <t>72861816</t>
  </si>
  <si>
    <t>72861817</t>
  </si>
  <si>
    <t>72861818</t>
  </si>
  <si>
    <t>72861819</t>
  </si>
  <si>
    <t>72861820</t>
  </si>
  <si>
    <t>72861821</t>
  </si>
  <si>
    <t>72861822</t>
  </si>
  <si>
    <t>72861823</t>
  </si>
  <si>
    <t>72861824</t>
  </si>
  <si>
    <t>72861825</t>
  </si>
  <si>
    <t>72861826</t>
  </si>
  <si>
    <t>72861827</t>
  </si>
  <si>
    <t>72861828</t>
  </si>
  <si>
    <t>72861829</t>
  </si>
  <si>
    <t>72861830</t>
  </si>
  <si>
    <t>72861831</t>
  </si>
  <si>
    <t>72861832</t>
  </si>
  <si>
    <t>72861833</t>
  </si>
  <si>
    <t>72861834</t>
  </si>
  <si>
    <t>72861835</t>
  </si>
  <si>
    <t>72861836</t>
  </si>
  <si>
    <t>72861837</t>
  </si>
  <si>
    <t>72861838</t>
  </si>
  <si>
    <t>72861839</t>
  </si>
  <si>
    <t>72861840</t>
  </si>
  <si>
    <t>72861841</t>
  </si>
  <si>
    <t>72861842</t>
  </si>
  <si>
    <t>72861843</t>
  </si>
  <si>
    <t>72861844</t>
  </si>
  <si>
    <t>72861845</t>
  </si>
  <si>
    <t>72861846</t>
  </si>
  <si>
    <t>72861847</t>
  </si>
  <si>
    <t>72861848</t>
  </si>
  <si>
    <t>72861849</t>
  </si>
  <si>
    <t>72861850</t>
  </si>
  <si>
    <t>72861851</t>
  </si>
  <si>
    <t>72861852</t>
  </si>
  <si>
    <t>72861853</t>
  </si>
  <si>
    <t>72861854</t>
  </si>
  <si>
    <t>72861855</t>
  </si>
  <si>
    <t>72861856</t>
  </si>
  <si>
    <t>72861857</t>
  </si>
  <si>
    <t>72861858</t>
  </si>
  <si>
    <t>72861859</t>
  </si>
  <si>
    <t>72861860</t>
  </si>
  <si>
    <t>72861861</t>
  </si>
  <si>
    <t>72861862</t>
  </si>
  <si>
    <t>72861863</t>
  </si>
  <si>
    <t>72861864</t>
  </si>
  <si>
    <t>72861865</t>
  </si>
  <si>
    <t>72861866</t>
  </si>
  <si>
    <t>72861867</t>
  </si>
  <si>
    <t>72861868</t>
  </si>
  <si>
    <t>72861869</t>
  </si>
  <si>
    <t>72861870</t>
  </si>
  <si>
    <t>72861871</t>
  </si>
  <si>
    <t>72861872</t>
  </si>
  <si>
    <t>72861873</t>
  </si>
  <si>
    <t>72861874</t>
  </si>
  <si>
    <t>72861875</t>
  </si>
  <si>
    <t>72861876</t>
  </si>
  <si>
    <t>72861877</t>
  </si>
  <si>
    <t>72861878</t>
  </si>
  <si>
    <t>72861879</t>
  </si>
  <si>
    <t>72861880</t>
  </si>
  <si>
    <t>72861881</t>
  </si>
  <si>
    <t>72861882</t>
  </si>
  <si>
    <t>72861883</t>
  </si>
  <si>
    <t>72861884</t>
  </si>
  <si>
    <t>72861885</t>
  </si>
  <si>
    <t>72861886</t>
  </si>
  <si>
    <t>72861887</t>
  </si>
  <si>
    <t>72861888</t>
  </si>
  <si>
    <t>72861889</t>
  </si>
  <si>
    <t>72861890</t>
  </si>
  <si>
    <t>72861891</t>
  </si>
  <si>
    <t>72861892</t>
  </si>
  <si>
    <t>72861893</t>
  </si>
  <si>
    <t>72861894</t>
  </si>
  <si>
    <t>72861895</t>
  </si>
  <si>
    <t>72861896</t>
  </si>
  <si>
    <t>72861897</t>
  </si>
  <si>
    <t>72861898</t>
  </si>
  <si>
    <t>72861899</t>
  </si>
  <si>
    <t>72861900</t>
  </si>
  <si>
    <t>72861901</t>
  </si>
  <si>
    <t>72861902</t>
  </si>
  <si>
    <t>72861903</t>
  </si>
  <si>
    <t>72861904</t>
  </si>
  <si>
    <t>72861905</t>
  </si>
  <si>
    <t>72861906</t>
  </si>
  <si>
    <t>72861907</t>
  </si>
  <si>
    <t>72861908</t>
  </si>
  <si>
    <t>72861909</t>
  </si>
  <si>
    <t>72861910</t>
  </si>
  <si>
    <t>72861911</t>
  </si>
  <si>
    <t>72861912</t>
  </si>
  <si>
    <t>72861913</t>
  </si>
  <si>
    <t>72861914</t>
  </si>
  <si>
    <t>72861915</t>
  </si>
  <si>
    <t>72861916</t>
  </si>
  <si>
    <t>72861917</t>
  </si>
  <si>
    <t>72861918</t>
  </si>
  <si>
    <t>72861919</t>
  </si>
  <si>
    <t>72861920</t>
  </si>
  <si>
    <t>72861921</t>
  </si>
  <si>
    <t>72861922</t>
  </si>
  <si>
    <t>72861923</t>
  </si>
  <si>
    <t>72861924</t>
  </si>
  <si>
    <t>72861925</t>
  </si>
  <si>
    <t>72861926</t>
  </si>
  <si>
    <t>72861927</t>
  </si>
  <si>
    <t>72861928</t>
  </si>
  <si>
    <t>72861929</t>
  </si>
  <si>
    <t>72861930</t>
  </si>
  <si>
    <t>72861931</t>
  </si>
  <si>
    <t>72861932</t>
  </si>
  <si>
    <t>72861933</t>
  </si>
  <si>
    <t>72861934</t>
  </si>
  <si>
    <t>72861935</t>
  </si>
  <si>
    <t>72861936</t>
  </si>
  <si>
    <t>72861937</t>
  </si>
  <si>
    <t>72861938</t>
  </si>
  <si>
    <t>72861939</t>
  </si>
  <si>
    <t>72861940</t>
  </si>
  <si>
    <t>72861941</t>
  </si>
  <si>
    <t>72861942</t>
  </si>
  <si>
    <t>72861943</t>
  </si>
  <si>
    <t>72861944</t>
  </si>
  <si>
    <t>72861945</t>
  </si>
  <si>
    <t>72861946</t>
  </si>
  <si>
    <t>72861947</t>
  </si>
  <si>
    <t>72861948</t>
  </si>
  <si>
    <t>72861949</t>
  </si>
  <si>
    <t>72861950</t>
  </si>
  <si>
    <t>72861951</t>
  </si>
  <si>
    <t>72861952</t>
  </si>
  <si>
    <t>72861953</t>
  </si>
  <si>
    <t>72861954</t>
  </si>
  <si>
    <t>72861955</t>
  </si>
  <si>
    <t>72861956</t>
  </si>
  <si>
    <t>72861957</t>
  </si>
  <si>
    <t>72861958</t>
  </si>
  <si>
    <t>72861959</t>
  </si>
  <si>
    <t>72861960</t>
  </si>
  <si>
    <t>72861961</t>
  </si>
  <si>
    <t>72861962</t>
  </si>
  <si>
    <t>72861963</t>
  </si>
  <si>
    <t>72861964</t>
  </si>
  <si>
    <t>72861965</t>
  </si>
  <si>
    <t>72861966</t>
  </si>
  <si>
    <t>72861967</t>
  </si>
  <si>
    <t>72861968</t>
  </si>
  <si>
    <t>72861969</t>
  </si>
  <si>
    <t>72861970</t>
  </si>
  <si>
    <t>72861971</t>
  </si>
  <si>
    <t>72861972</t>
  </si>
  <si>
    <t>72861973</t>
  </si>
  <si>
    <t>72861974</t>
  </si>
  <si>
    <t>72861975</t>
  </si>
  <si>
    <t>72861976</t>
  </si>
  <si>
    <t>72861977</t>
  </si>
  <si>
    <t>72861978</t>
  </si>
  <si>
    <t>72861979</t>
  </si>
  <si>
    <t>72861980</t>
  </si>
  <si>
    <t>72861981</t>
  </si>
  <si>
    <t>72861982</t>
  </si>
  <si>
    <t>72861983</t>
  </si>
  <si>
    <t>72861984</t>
  </si>
  <si>
    <t>72861985</t>
  </si>
  <si>
    <t>72861986</t>
  </si>
  <si>
    <t>72861987</t>
  </si>
  <si>
    <t>72861988</t>
  </si>
  <si>
    <t>72861989</t>
  </si>
  <si>
    <t>72861990</t>
  </si>
  <si>
    <t>72861991</t>
  </si>
  <si>
    <t>72861992</t>
  </si>
  <si>
    <t>72861993</t>
  </si>
  <si>
    <t>72861994</t>
  </si>
  <si>
    <t>72861995</t>
  </si>
  <si>
    <t>72861996</t>
  </si>
  <si>
    <t>72861997</t>
  </si>
  <si>
    <t>72861998</t>
  </si>
  <si>
    <t>72861999</t>
  </si>
  <si>
    <t>72862000</t>
  </si>
  <si>
    <t>72862001</t>
  </si>
  <si>
    <t>72862002</t>
  </si>
  <si>
    <t>72862003</t>
  </si>
  <si>
    <t>72862004</t>
  </si>
  <si>
    <t>72862005</t>
  </si>
  <si>
    <t>72862006</t>
  </si>
  <si>
    <t>72862007</t>
  </si>
  <si>
    <t>72862008</t>
  </si>
  <si>
    <t>72862009</t>
  </si>
  <si>
    <t>72862010</t>
  </si>
  <si>
    <t>72862011</t>
  </si>
  <si>
    <t>72862012</t>
  </si>
  <si>
    <t>72862013</t>
  </si>
  <si>
    <t>72862014</t>
  </si>
  <si>
    <t>72862015</t>
  </si>
  <si>
    <t>72862016</t>
  </si>
  <si>
    <t>72862017</t>
  </si>
  <si>
    <t>72862018</t>
  </si>
  <si>
    <t>72862019</t>
  </si>
  <si>
    <t>72862020</t>
  </si>
  <si>
    <t>72862021</t>
  </si>
  <si>
    <t>72862022</t>
  </si>
  <si>
    <t>72862023</t>
  </si>
  <si>
    <t>72862024</t>
  </si>
  <si>
    <t>72862025</t>
  </si>
  <si>
    <t>72862026</t>
  </si>
  <si>
    <t>72862027</t>
  </si>
  <si>
    <t>72862028</t>
  </si>
  <si>
    <t>72862029</t>
  </si>
  <si>
    <t>72862030</t>
  </si>
  <si>
    <t>72862031</t>
  </si>
  <si>
    <t>72862032</t>
  </si>
  <si>
    <t>72862033</t>
  </si>
  <si>
    <t>72862034</t>
  </si>
  <si>
    <t>72862035</t>
  </si>
  <si>
    <t>72862036</t>
  </si>
  <si>
    <t>72862037</t>
  </si>
  <si>
    <t>72862038</t>
  </si>
  <si>
    <t>72862039</t>
  </si>
  <si>
    <t>72862040</t>
  </si>
  <si>
    <t>72862041</t>
  </si>
  <si>
    <t>72862042</t>
  </si>
  <si>
    <t>72862043</t>
  </si>
  <si>
    <t>72862044</t>
  </si>
  <si>
    <t>72862045</t>
  </si>
  <si>
    <t>72862046</t>
  </si>
  <si>
    <t>72862047</t>
  </si>
  <si>
    <t>72862048</t>
  </si>
  <si>
    <t>72862049</t>
  </si>
  <si>
    <t>72862050</t>
  </si>
  <si>
    <t>72862051</t>
  </si>
  <si>
    <t>72862052</t>
  </si>
  <si>
    <t>72862053</t>
  </si>
  <si>
    <t>72862054</t>
  </si>
  <si>
    <t>72862055</t>
  </si>
  <si>
    <t>72862056</t>
  </si>
  <si>
    <t>72862057</t>
  </si>
  <si>
    <t>72862058</t>
  </si>
  <si>
    <t>72862059</t>
  </si>
  <si>
    <t>72862060</t>
  </si>
  <si>
    <t>72862061</t>
  </si>
  <si>
    <t>72862062</t>
  </si>
  <si>
    <t>72862063</t>
  </si>
  <si>
    <t>72862064</t>
  </si>
  <si>
    <t>72862065</t>
  </si>
  <si>
    <t>72862066</t>
  </si>
  <si>
    <t>72862067</t>
  </si>
  <si>
    <t>72862068</t>
  </si>
  <si>
    <t>72862069</t>
  </si>
  <si>
    <t>72862070</t>
  </si>
  <si>
    <t>72862071</t>
  </si>
  <si>
    <t>72862072</t>
  </si>
  <si>
    <t>72862073</t>
  </si>
  <si>
    <t>72862074</t>
  </si>
  <si>
    <t>72862075</t>
  </si>
  <si>
    <t>72862076</t>
  </si>
  <si>
    <t>72862077</t>
  </si>
  <si>
    <t>72862078</t>
  </si>
  <si>
    <t>72862079</t>
  </si>
  <si>
    <t>72862080</t>
  </si>
  <si>
    <t>72862081</t>
  </si>
  <si>
    <t>72862082</t>
  </si>
  <si>
    <t>72862083</t>
  </si>
  <si>
    <t>72862084</t>
  </si>
  <si>
    <t>72862085</t>
  </si>
  <si>
    <t>72862086</t>
  </si>
  <si>
    <t>72862087</t>
  </si>
  <si>
    <t>72862088</t>
  </si>
  <si>
    <t>72862089</t>
  </si>
  <si>
    <t>72862090</t>
  </si>
  <si>
    <t>72862091</t>
  </si>
  <si>
    <t>72862092</t>
  </si>
  <si>
    <t>72862093</t>
  </si>
  <si>
    <t>72862094</t>
  </si>
  <si>
    <t>72862095</t>
  </si>
  <si>
    <t>72862096</t>
  </si>
  <si>
    <t>72862097</t>
  </si>
  <si>
    <t>72862098</t>
  </si>
  <si>
    <t>72862099</t>
  </si>
  <si>
    <t>72862100</t>
  </si>
  <si>
    <t>72862101</t>
  </si>
  <si>
    <t>72862102</t>
  </si>
  <si>
    <t>72862103</t>
  </si>
  <si>
    <t>72862104</t>
  </si>
  <si>
    <t>72862105</t>
  </si>
  <si>
    <t>72862106</t>
  </si>
  <si>
    <t>72862107</t>
  </si>
  <si>
    <t>72862108</t>
  </si>
  <si>
    <t>72862109</t>
  </si>
  <si>
    <t>72862110</t>
  </si>
  <si>
    <t>72862111</t>
  </si>
  <si>
    <t>72862112</t>
  </si>
  <si>
    <t>72862113</t>
  </si>
  <si>
    <t>72862114</t>
  </si>
  <si>
    <t>72862115</t>
  </si>
  <si>
    <t>72862116</t>
  </si>
  <si>
    <t>72862117</t>
  </si>
  <si>
    <t>72862118</t>
  </si>
  <si>
    <t>72862119</t>
  </si>
  <si>
    <t>72862120</t>
  </si>
  <si>
    <t>72862121</t>
  </si>
  <si>
    <t>72862122</t>
  </si>
  <si>
    <t>72862123</t>
  </si>
  <si>
    <t>72862124</t>
  </si>
  <si>
    <t>72862125</t>
  </si>
  <si>
    <t>72862126</t>
  </si>
  <si>
    <t>72862127</t>
  </si>
  <si>
    <t>72862128</t>
  </si>
  <si>
    <t>72862129</t>
  </si>
  <si>
    <t>72862130</t>
  </si>
  <si>
    <t>72862131</t>
  </si>
  <si>
    <t>72862132</t>
  </si>
  <si>
    <t>72862133</t>
  </si>
  <si>
    <t>72862134</t>
  </si>
  <si>
    <t>72862135</t>
  </si>
  <si>
    <t>72862136</t>
  </si>
  <si>
    <t>72862137</t>
  </si>
  <si>
    <t>72862138</t>
  </si>
  <si>
    <t>72862139</t>
  </si>
  <si>
    <t>72862140</t>
  </si>
  <si>
    <t>72862141</t>
  </si>
  <si>
    <t>72862142</t>
  </si>
  <si>
    <t>72862143</t>
  </si>
  <si>
    <t>72862144</t>
  </si>
  <si>
    <t>72862145</t>
  </si>
  <si>
    <t>72862146</t>
  </si>
  <si>
    <t>72862147</t>
  </si>
  <si>
    <t>72862148</t>
  </si>
  <si>
    <t>72862149</t>
  </si>
  <si>
    <t>72862150</t>
  </si>
  <si>
    <t>72862151</t>
  </si>
  <si>
    <t>72862152</t>
  </si>
  <si>
    <t>72862153</t>
  </si>
  <si>
    <t>72862154</t>
  </si>
  <si>
    <t>72862155</t>
  </si>
  <si>
    <t>72862156</t>
  </si>
  <si>
    <t>72862157</t>
  </si>
  <si>
    <t>72862158</t>
  </si>
  <si>
    <t>72862159</t>
  </si>
  <si>
    <t>72862160</t>
  </si>
  <si>
    <t>72862161</t>
  </si>
  <si>
    <t>72862162</t>
  </si>
  <si>
    <t>72862163</t>
  </si>
  <si>
    <t>72862164</t>
  </si>
  <si>
    <t>72862165</t>
  </si>
  <si>
    <t>72862166</t>
  </si>
  <si>
    <t>72862167</t>
  </si>
  <si>
    <t>72862168</t>
  </si>
  <si>
    <t>72862169</t>
  </si>
  <si>
    <t>72862170</t>
  </si>
  <si>
    <t>72862171</t>
  </si>
  <si>
    <t>72862172</t>
  </si>
  <si>
    <t>72862173</t>
  </si>
  <si>
    <t>72862174</t>
  </si>
  <si>
    <t>72862175</t>
  </si>
  <si>
    <t>72862176</t>
  </si>
  <si>
    <t>72862177</t>
  </si>
  <si>
    <t>72862178</t>
  </si>
  <si>
    <t>72862179</t>
  </si>
  <si>
    <t>72862180</t>
  </si>
  <si>
    <t>72862181</t>
  </si>
  <si>
    <t>72862182</t>
  </si>
  <si>
    <t>72862183</t>
  </si>
  <si>
    <t>72862184</t>
  </si>
  <si>
    <t>72862185</t>
  </si>
  <si>
    <t>72862186</t>
  </si>
  <si>
    <t>72862187</t>
  </si>
  <si>
    <t>72862188</t>
  </si>
  <si>
    <t>72862189</t>
  </si>
  <si>
    <t>72862190</t>
  </si>
  <si>
    <t>72862191</t>
  </si>
  <si>
    <t>72862192</t>
  </si>
  <si>
    <t>72862193</t>
  </si>
  <si>
    <t>72862194</t>
  </si>
  <si>
    <t>72862195</t>
  </si>
  <si>
    <t>72862196</t>
  </si>
  <si>
    <t>72862197</t>
  </si>
  <si>
    <t>72862198</t>
  </si>
  <si>
    <t>72862199</t>
  </si>
  <si>
    <t>72862200</t>
  </si>
  <si>
    <t>72862201</t>
  </si>
  <si>
    <t>72862202</t>
  </si>
  <si>
    <t>72862203</t>
  </si>
  <si>
    <t>72862204</t>
  </si>
  <si>
    <t>72862205</t>
  </si>
  <si>
    <t>72862206</t>
  </si>
  <si>
    <t>72862207</t>
  </si>
  <si>
    <t>72862208</t>
  </si>
  <si>
    <t>72862209</t>
  </si>
  <si>
    <t>72862210</t>
  </si>
  <si>
    <t>72862211</t>
  </si>
  <si>
    <t>72862212</t>
  </si>
  <si>
    <t>72862213</t>
  </si>
  <si>
    <t>72862214</t>
  </si>
  <si>
    <t>72862215</t>
  </si>
  <si>
    <t>72862216</t>
  </si>
  <si>
    <t>72862217</t>
  </si>
  <si>
    <t>72862218</t>
  </si>
  <si>
    <t>72862219</t>
  </si>
  <si>
    <t>72862220</t>
  </si>
  <si>
    <t>72862221</t>
  </si>
  <si>
    <t>72862222</t>
  </si>
  <si>
    <t>72862223</t>
  </si>
  <si>
    <t>72862224</t>
  </si>
  <si>
    <t>72862225</t>
  </si>
  <si>
    <t>72862226</t>
  </si>
  <si>
    <t>72862227</t>
  </si>
  <si>
    <t>72862228</t>
  </si>
  <si>
    <t>72862229</t>
  </si>
  <si>
    <t>72862230</t>
  </si>
  <si>
    <t>72862231</t>
  </si>
  <si>
    <t>72862232</t>
  </si>
  <si>
    <t>72862233</t>
  </si>
  <si>
    <t>72862234</t>
  </si>
  <si>
    <t>72862235</t>
  </si>
  <si>
    <t>72862236</t>
  </si>
  <si>
    <t>72862237</t>
  </si>
  <si>
    <t>72862238</t>
  </si>
  <si>
    <t>72862239</t>
  </si>
  <si>
    <t>72862240</t>
  </si>
  <si>
    <t>72862241</t>
  </si>
  <si>
    <t>72862242</t>
  </si>
  <si>
    <t>72862243</t>
  </si>
  <si>
    <t>72862244</t>
  </si>
  <si>
    <t>72862245</t>
  </si>
  <si>
    <t>72862246</t>
  </si>
  <si>
    <t>72862247</t>
  </si>
  <si>
    <t>72862248</t>
  </si>
  <si>
    <t>72862249</t>
  </si>
  <si>
    <t>72862250</t>
  </si>
  <si>
    <t>72862251</t>
  </si>
  <si>
    <t>72862252</t>
  </si>
  <si>
    <t>72862253</t>
  </si>
  <si>
    <t>72862254</t>
  </si>
  <si>
    <t>72862255</t>
  </si>
  <si>
    <t>72862256</t>
  </si>
  <si>
    <t>72862257</t>
  </si>
  <si>
    <t>72862258</t>
  </si>
  <si>
    <t>72862259</t>
  </si>
  <si>
    <t>72862260</t>
  </si>
  <si>
    <t>72862261</t>
  </si>
  <si>
    <t>72862262</t>
  </si>
  <si>
    <t>72862263</t>
  </si>
  <si>
    <t>72862264</t>
  </si>
  <si>
    <t>72862265</t>
  </si>
  <si>
    <t>72862266</t>
  </si>
  <si>
    <t>72862267</t>
  </si>
  <si>
    <t>72862268</t>
  </si>
  <si>
    <t>72862269</t>
  </si>
  <si>
    <t>72862270</t>
  </si>
  <si>
    <t>72862271</t>
  </si>
  <si>
    <t>72862272</t>
  </si>
  <si>
    <t>72862274</t>
  </si>
  <si>
    <t>72862273</t>
  </si>
  <si>
    <t>72862275</t>
  </si>
  <si>
    <t>72862276</t>
  </si>
  <si>
    <t>72862277</t>
  </si>
  <si>
    <t>72862278</t>
  </si>
  <si>
    <t>72862279</t>
  </si>
  <si>
    <t>72862280</t>
  </si>
  <si>
    <t>72862281</t>
  </si>
  <si>
    <t>72862282</t>
  </si>
  <si>
    <t>72862283</t>
  </si>
  <si>
    <t>72862284</t>
  </si>
  <si>
    <t>72862285</t>
  </si>
  <si>
    <t>72862286</t>
  </si>
  <si>
    <t>72862287</t>
  </si>
  <si>
    <t>72862288</t>
  </si>
  <si>
    <t>72862289</t>
  </si>
  <si>
    <t>72862290</t>
  </si>
  <si>
    <t>72862291</t>
  </si>
  <si>
    <t>72862292</t>
  </si>
  <si>
    <t>72862293</t>
  </si>
  <si>
    <t>72862294</t>
  </si>
  <si>
    <t>72862295</t>
  </si>
  <si>
    <t>72862296</t>
  </si>
  <si>
    <t>72862297</t>
  </si>
  <si>
    <t>72862298</t>
  </si>
  <si>
    <t>72862299</t>
  </si>
  <si>
    <t>72862300</t>
  </si>
  <si>
    <t>72862301</t>
  </si>
  <si>
    <t>72862302</t>
  </si>
  <si>
    <t>72862303</t>
  </si>
  <si>
    <t>72862304</t>
  </si>
  <si>
    <t>72862305</t>
  </si>
  <si>
    <t>72862306</t>
  </si>
  <si>
    <t>72862307</t>
  </si>
  <si>
    <t>72862308</t>
  </si>
  <si>
    <t>72862309</t>
  </si>
  <si>
    <t>72862310</t>
  </si>
  <si>
    <t>72862311</t>
  </si>
  <si>
    <t>72862312</t>
  </si>
  <si>
    <t>72862313</t>
  </si>
  <si>
    <t>72862314</t>
  </si>
  <si>
    <t>72862315</t>
  </si>
  <si>
    <t>72862316</t>
  </si>
  <si>
    <t>72862317</t>
  </si>
  <si>
    <t>72862318</t>
  </si>
  <si>
    <t>72862319</t>
  </si>
  <si>
    <t>72862320</t>
  </si>
  <si>
    <t>72862321</t>
  </si>
  <si>
    <t>72862322</t>
  </si>
  <si>
    <t>72862323</t>
  </si>
  <si>
    <t>72862324</t>
  </si>
  <si>
    <t>72862325</t>
  </si>
  <si>
    <t>72862326</t>
  </si>
  <si>
    <t>72862327</t>
  </si>
  <si>
    <t>72862328</t>
  </si>
  <si>
    <t>72862329</t>
  </si>
  <si>
    <t>72862330</t>
  </si>
  <si>
    <t>72862331</t>
  </si>
  <si>
    <t>72862332</t>
  </si>
  <si>
    <t>72862333</t>
  </si>
  <si>
    <t>72862334</t>
  </si>
  <si>
    <t>72862335</t>
  </si>
  <si>
    <t>72862336</t>
  </si>
  <si>
    <t>72862337</t>
  </si>
  <si>
    <t>72862338</t>
  </si>
  <si>
    <t>72862339</t>
  </si>
  <si>
    <t>72862340</t>
  </si>
  <si>
    <t>72862341</t>
  </si>
  <si>
    <t>72862342</t>
  </si>
  <si>
    <t>72862343</t>
  </si>
  <si>
    <t>72862344</t>
  </si>
  <si>
    <t>72862345</t>
  </si>
  <si>
    <t>72862346</t>
  </si>
  <si>
    <t>72862347</t>
  </si>
  <si>
    <t>72862348</t>
  </si>
  <si>
    <t>72862349</t>
  </si>
  <si>
    <t>72862350</t>
  </si>
  <si>
    <t>72862351</t>
  </si>
  <si>
    <t>72862352</t>
  </si>
  <si>
    <t>72862353</t>
  </si>
  <si>
    <t>72862354</t>
  </si>
  <si>
    <t>72862355</t>
  </si>
  <si>
    <t>72862356</t>
  </si>
  <si>
    <t>72862357</t>
  </si>
  <si>
    <t>72862358</t>
  </si>
  <si>
    <t>72862359</t>
  </si>
  <si>
    <t>72862360</t>
  </si>
  <si>
    <t>72862361</t>
  </si>
  <si>
    <t>72862362</t>
  </si>
  <si>
    <t>72862363</t>
  </si>
  <si>
    <t>72862364</t>
  </si>
  <si>
    <t>72862365</t>
  </si>
  <si>
    <t>72862366</t>
  </si>
  <si>
    <t>72862367</t>
  </si>
  <si>
    <t>72862368</t>
  </si>
  <si>
    <t>72862369</t>
  </si>
  <si>
    <t>72862370</t>
  </si>
  <si>
    <t>72862371</t>
  </si>
  <si>
    <t>72862372</t>
  </si>
  <si>
    <t>72862373</t>
  </si>
  <si>
    <t>72862374</t>
  </si>
  <si>
    <t>72862375</t>
  </si>
  <si>
    <t>72862376</t>
  </si>
  <si>
    <t>72862377</t>
  </si>
  <si>
    <t>72862378</t>
  </si>
  <si>
    <t>72862379</t>
  </si>
  <si>
    <t>72862380</t>
  </si>
  <si>
    <t>72862381</t>
  </si>
  <si>
    <t>72862382</t>
  </si>
  <si>
    <t>72862383</t>
  </si>
  <si>
    <t>72862384</t>
  </si>
  <si>
    <t>72862385</t>
  </si>
  <si>
    <t>72862386</t>
  </si>
  <si>
    <t>72862387</t>
  </si>
  <si>
    <t>72862388</t>
  </si>
  <si>
    <t>72862389</t>
  </si>
  <si>
    <t>72862390</t>
  </si>
  <si>
    <t>72862391</t>
  </si>
  <si>
    <t>72862392</t>
  </si>
  <si>
    <t>72862393</t>
  </si>
  <si>
    <t>72862394</t>
  </si>
  <si>
    <t>72862395</t>
  </si>
  <si>
    <t>72862396</t>
  </si>
  <si>
    <t>72862397</t>
  </si>
  <si>
    <t>72862398</t>
  </si>
  <si>
    <t>72862399</t>
  </si>
  <si>
    <t>72862400</t>
  </si>
  <si>
    <t>72862401</t>
  </si>
  <si>
    <t>72862402</t>
  </si>
  <si>
    <t>72862403</t>
  </si>
  <si>
    <t>72862404</t>
  </si>
  <si>
    <t>72862405</t>
  </si>
  <si>
    <t>72862406</t>
  </si>
  <si>
    <t>72862407</t>
  </si>
  <si>
    <t>72862408</t>
  </si>
  <si>
    <t>72862409</t>
  </si>
  <si>
    <t>72862410</t>
  </si>
  <si>
    <t>72862411</t>
  </si>
  <si>
    <t>72862412</t>
  </si>
  <si>
    <t>72862413</t>
  </si>
  <si>
    <t>72862414</t>
  </si>
  <si>
    <t>72862415</t>
  </si>
  <si>
    <t>72862416</t>
  </si>
  <si>
    <t>72862417</t>
  </si>
  <si>
    <t>72862418</t>
  </si>
  <si>
    <t>72862419</t>
  </si>
  <si>
    <t>72862420</t>
  </si>
  <si>
    <t>72862421</t>
  </si>
  <si>
    <t>72862422</t>
  </si>
  <si>
    <t>72862423</t>
  </si>
  <si>
    <t>72862424</t>
  </si>
  <si>
    <t>72862425</t>
  </si>
  <si>
    <t>72862426</t>
  </si>
  <si>
    <t>72862427</t>
  </si>
  <si>
    <t>72862428</t>
  </si>
  <si>
    <t>72862429</t>
  </si>
  <si>
    <t>72862430</t>
  </si>
  <si>
    <t>72862431</t>
  </si>
  <si>
    <t>72862432</t>
  </si>
  <si>
    <t>72862433</t>
  </si>
  <si>
    <t>72862434</t>
  </si>
  <si>
    <t>72862435</t>
  </si>
  <si>
    <t>72862436</t>
  </si>
  <si>
    <t>72862437</t>
  </si>
  <si>
    <t>72862438</t>
  </si>
  <si>
    <t>72862439</t>
  </si>
  <si>
    <t>72862440</t>
  </si>
  <si>
    <t>72862441</t>
  </si>
  <si>
    <t>72862442</t>
  </si>
  <si>
    <t>72862443</t>
  </si>
  <si>
    <t>72862444</t>
  </si>
  <si>
    <t>72862445</t>
  </si>
  <si>
    <t>72862446</t>
  </si>
  <si>
    <t>72862447</t>
  </si>
  <si>
    <t>72862448</t>
  </si>
  <si>
    <t>72862449</t>
  </si>
  <si>
    <t>72862450</t>
  </si>
  <si>
    <t>72862451</t>
  </si>
  <si>
    <t>72862452</t>
  </si>
  <si>
    <t>72862453</t>
  </si>
  <si>
    <t>72862454</t>
  </si>
  <si>
    <t>72862455</t>
  </si>
  <si>
    <t>72862456</t>
  </si>
  <si>
    <t>72862457</t>
  </si>
  <si>
    <t>72862458</t>
  </si>
  <si>
    <t>72862459</t>
  </si>
  <si>
    <t>72862460</t>
  </si>
  <si>
    <t>72862461</t>
  </si>
  <si>
    <t>72862462</t>
  </si>
  <si>
    <t>72862463</t>
  </si>
  <si>
    <t>72862464</t>
  </si>
  <si>
    <t>72862465</t>
  </si>
  <si>
    <t>72862466</t>
  </si>
  <si>
    <t>72862467</t>
  </si>
  <si>
    <t>72862468</t>
  </si>
  <si>
    <t>72862469</t>
  </si>
  <si>
    <t>72862470</t>
  </si>
  <si>
    <t>72862471</t>
  </si>
  <si>
    <t>72862472</t>
  </si>
  <si>
    <t>72862473</t>
  </si>
  <si>
    <t>72862474</t>
  </si>
  <si>
    <t>72862475</t>
  </si>
  <si>
    <t>72862476</t>
  </si>
  <si>
    <t>72862477</t>
  </si>
  <si>
    <t>72862478</t>
  </si>
  <si>
    <t>72862479</t>
  </si>
  <si>
    <t>72862480</t>
  </si>
  <si>
    <t>72862481</t>
  </si>
  <si>
    <t>72862482</t>
  </si>
  <si>
    <t>72862483</t>
  </si>
  <si>
    <t>72862484</t>
  </si>
  <si>
    <t>72862485</t>
  </si>
  <si>
    <t>72862486</t>
  </si>
  <si>
    <t>72862487</t>
  </si>
  <si>
    <t>72862488</t>
  </si>
  <si>
    <t>72862489</t>
  </si>
  <si>
    <t>72862490</t>
  </si>
  <si>
    <t>72862491</t>
  </si>
  <si>
    <t>72862492</t>
  </si>
  <si>
    <t>72862493</t>
  </si>
  <si>
    <t>72862494</t>
  </si>
  <si>
    <t>72862495</t>
  </si>
  <si>
    <t>72862496</t>
  </si>
  <si>
    <t>72862497</t>
  </si>
  <si>
    <t>72862498</t>
  </si>
  <si>
    <t>72862499</t>
  </si>
  <si>
    <t>72862500</t>
  </si>
  <si>
    <t>72862501</t>
  </si>
  <si>
    <t>72862502</t>
  </si>
  <si>
    <t>72862503</t>
  </si>
  <si>
    <t>72862504</t>
  </si>
  <si>
    <t>72862505</t>
  </si>
  <si>
    <t>72862506</t>
  </si>
  <si>
    <t>72862507</t>
  </si>
  <si>
    <t>72862508</t>
  </si>
  <si>
    <t>72862509</t>
  </si>
  <si>
    <t>72862510</t>
  </si>
  <si>
    <t>72862511</t>
  </si>
  <si>
    <t>72862512</t>
  </si>
  <si>
    <t>72862513</t>
  </si>
  <si>
    <t>72862514</t>
  </si>
  <si>
    <t>72862515</t>
  </si>
  <si>
    <t>72862516</t>
  </si>
  <si>
    <t>72862517</t>
  </si>
  <si>
    <t>72862518</t>
  </si>
  <si>
    <t>72862519</t>
  </si>
  <si>
    <t>72862520</t>
  </si>
  <si>
    <t>72862521</t>
  </si>
  <si>
    <t>72862522</t>
  </si>
  <si>
    <t>72862523</t>
  </si>
  <si>
    <t>72862524</t>
  </si>
  <si>
    <t>72862525</t>
  </si>
  <si>
    <t>72862526</t>
  </si>
  <si>
    <t>72862527</t>
  </si>
  <si>
    <t>72862528</t>
  </si>
  <si>
    <t>72862529</t>
  </si>
  <si>
    <t>72862530</t>
  </si>
  <si>
    <t>72862531</t>
  </si>
  <si>
    <t>72862532</t>
  </si>
  <si>
    <t>72862533</t>
  </si>
  <si>
    <t>72862534</t>
  </si>
  <si>
    <t>72862535</t>
  </si>
  <si>
    <t>72862536</t>
  </si>
  <si>
    <t>72862537</t>
  </si>
  <si>
    <t>72862538</t>
  </si>
  <si>
    <t>72862539</t>
  </si>
  <si>
    <t>72862540</t>
  </si>
  <si>
    <t>72862541</t>
  </si>
  <si>
    <t>72862542</t>
  </si>
  <si>
    <t>72862543</t>
  </si>
  <si>
    <t>72862544</t>
  </si>
  <si>
    <t>72862545</t>
  </si>
  <si>
    <t>72862546</t>
  </si>
  <si>
    <t>72862547</t>
  </si>
  <si>
    <t>72862548</t>
  </si>
  <si>
    <t>72862549</t>
  </si>
  <si>
    <t>72862550</t>
  </si>
  <si>
    <t>72862551</t>
  </si>
  <si>
    <t>72862552</t>
  </si>
  <si>
    <t>72862553</t>
  </si>
  <si>
    <t>72862554</t>
  </si>
  <si>
    <t>72862555</t>
  </si>
  <si>
    <t>72862556</t>
  </si>
  <si>
    <t>72862557</t>
  </si>
  <si>
    <t>72862558</t>
  </si>
  <si>
    <t>72862559</t>
  </si>
  <si>
    <t>72862560</t>
  </si>
  <si>
    <t>72862561</t>
  </si>
  <si>
    <t>72862562</t>
  </si>
  <si>
    <t>72862563</t>
  </si>
  <si>
    <t>72862564</t>
  </si>
  <si>
    <t>72862565</t>
  </si>
  <si>
    <t>72862566</t>
  </si>
  <si>
    <t>72862567</t>
  </si>
  <si>
    <t>72862568</t>
  </si>
  <si>
    <t>72862569</t>
  </si>
  <si>
    <t>72862570</t>
  </si>
  <si>
    <t>72862571</t>
  </si>
  <si>
    <t>72862572</t>
  </si>
  <si>
    <t>72862573</t>
  </si>
  <si>
    <t>72862574</t>
  </si>
  <si>
    <t>72862575</t>
  </si>
  <si>
    <t>72862576</t>
  </si>
  <si>
    <t>72862577</t>
  </si>
  <si>
    <t>72862578</t>
  </si>
  <si>
    <t>72862579</t>
  </si>
  <si>
    <t>72862580</t>
  </si>
  <si>
    <t>72862581</t>
  </si>
  <si>
    <t>72862582</t>
  </si>
  <si>
    <t>72862583</t>
  </si>
  <si>
    <t>72862584</t>
  </si>
  <si>
    <t>72862585</t>
  </si>
  <si>
    <t>72862586</t>
  </si>
  <si>
    <t>72862587</t>
  </si>
  <si>
    <t>72862588</t>
  </si>
  <si>
    <t>72862589</t>
  </si>
  <si>
    <t>72862590</t>
  </si>
  <si>
    <t>72862591</t>
  </si>
  <si>
    <t>72862592</t>
  </si>
  <si>
    <t>72862593</t>
  </si>
  <si>
    <t>72862594</t>
  </si>
  <si>
    <t>72862595</t>
  </si>
  <si>
    <t>72862596</t>
  </si>
  <si>
    <t>72862597</t>
  </si>
  <si>
    <t>72862598</t>
  </si>
  <si>
    <t>72862599</t>
  </si>
  <si>
    <t>72862600</t>
  </si>
  <si>
    <t>72862601</t>
  </si>
  <si>
    <t>72862602</t>
  </si>
  <si>
    <t>72862603</t>
  </si>
  <si>
    <t>72862604</t>
  </si>
  <si>
    <t>72862605</t>
  </si>
  <si>
    <t>72862606</t>
  </si>
  <si>
    <t>72862607</t>
  </si>
  <si>
    <t>72862608</t>
  </si>
  <si>
    <t>72862609</t>
  </si>
  <si>
    <t>72862610</t>
  </si>
  <si>
    <t>72862611</t>
  </si>
  <si>
    <t>72862612</t>
  </si>
  <si>
    <t>72862613</t>
  </si>
  <si>
    <t>72862614</t>
  </si>
  <si>
    <t>72862615</t>
  </si>
  <si>
    <t>72862616</t>
  </si>
  <si>
    <t>72862617</t>
  </si>
  <si>
    <t>72862618</t>
  </si>
  <si>
    <t>72862619</t>
  </si>
  <si>
    <t>72862620</t>
  </si>
  <si>
    <t>72862621</t>
  </si>
  <si>
    <t>72862622</t>
  </si>
  <si>
    <t>72862623</t>
  </si>
  <si>
    <t>72862624</t>
  </si>
  <si>
    <t>72862625</t>
  </si>
  <si>
    <t>72862626</t>
  </si>
  <si>
    <t>72862627</t>
  </si>
  <si>
    <t>72862628</t>
  </si>
  <si>
    <t>72862629</t>
  </si>
  <si>
    <t>72862630</t>
  </si>
  <si>
    <t>72862631</t>
  </si>
  <si>
    <t>72862632</t>
  </si>
  <si>
    <t>72862633</t>
  </si>
  <si>
    <t>72862634</t>
  </si>
  <si>
    <t>72862635</t>
  </si>
  <si>
    <t>72862636</t>
  </si>
  <si>
    <t>72862637</t>
  </si>
  <si>
    <t>72862638</t>
  </si>
  <si>
    <t>72862639</t>
  </si>
  <si>
    <t>72862640</t>
  </si>
  <si>
    <t>72862641</t>
  </si>
  <si>
    <t>72862642</t>
  </si>
  <si>
    <t>72862643</t>
  </si>
  <si>
    <t>72862644</t>
  </si>
  <si>
    <t>72862645</t>
  </si>
  <si>
    <t>72862646</t>
  </si>
  <si>
    <t>72862647</t>
  </si>
  <si>
    <t>72862648</t>
  </si>
  <si>
    <t>72862649</t>
  </si>
  <si>
    <t>72862650</t>
  </si>
  <si>
    <t>72862651</t>
  </si>
  <si>
    <t>72862652</t>
  </si>
  <si>
    <t>72862653</t>
  </si>
  <si>
    <t>72862654</t>
  </si>
  <si>
    <t>72862655</t>
  </si>
  <si>
    <t>72862656</t>
  </si>
  <si>
    <t>72862657</t>
  </si>
  <si>
    <t>72862658</t>
  </si>
  <si>
    <t>72862659</t>
  </si>
  <si>
    <t>72862660</t>
  </si>
  <si>
    <t>72862661</t>
  </si>
  <si>
    <t>72862662</t>
  </si>
  <si>
    <t>72862663</t>
  </si>
  <si>
    <t>72862664</t>
  </si>
  <si>
    <t>72862665</t>
  </si>
  <si>
    <t>72862666</t>
  </si>
  <si>
    <t>72862667</t>
  </si>
  <si>
    <t>72862668</t>
  </si>
  <si>
    <t>72862669</t>
  </si>
  <si>
    <t>72862670</t>
  </si>
  <si>
    <t>72862671</t>
  </si>
  <si>
    <t>72862672</t>
  </si>
  <si>
    <t>72862673</t>
  </si>
  <si>
    <t>72862674</t>
  </si>
  <si>
    <t>72862675</t>
  </si>
  <si>
    <t>72862676</t>
  </si>
  <si>
    <t>72862677</t>
  </si>
  <si>
    <t>72862678</t>
  </si>
  <si>
    <t>72862679</t>
  </si>
  <si>
    <t>72862680</t>
  </si>
  <si>
    <t>72862681</t>
  </si>
  <si>
    <t>72862682</t>
  </si>
  <si>
    <t>72862683</t>
  </si>
  <si>
    <t>72862684</t>
  </si>
  <si>
    <t>72862685</t>
  </si>
  <si>
    <t>72862686</t>
  </si>
  <si>
    <t>72862687</t>
  </si>
  <si>
    <t>72862688</t>
  </si>
  <si>
    <t>72862689</t>
  </si>
  <si>
    <t>72862690</t>
  </si>
  <si>
    <t>72862691</t>
  </si>
  <si>
    <t>72862692</t>
  </si>
  <si>
    <t>72862693</t>
  </si>
  <si>
    <t>72862694</t>
  </si>
  <si>
    <t>72862695</t>
  </si>
  <si>
    <t>72862696</t>
  </si>
  <si>
    <t>72862697</t>
  </si>
  <si>
    <t>72862698</t>
  </si>
  <si>
    <t>72862699</t>
  </si>
  <si>
    <t>72862700</t>
  </si>
  <si>
    <t>72862701</t>
  </si>
  <si>
    <t>72862702</t>
  </si>
  <si>
    <t>72862703</t>
  </si>
  <si>
    <t>72862704</t>
  </si>
  <si>
    <t>72862705</t>
  </si>
  <si>
    <t>72862706</t>
  </si>
  <si>
    <t>72862707</t>
  </si>
  <si>
    <t>72862708</t>
  </si>
  <si>
    <t>72862709</t>
  </si>
  <si>
    <t>72862710</t>
  </si>
  <si>
    <t>72862711</t>
  </si>
  <si>
    <t>72862712</t>
  </si>
  <si>
    <t>72862713</t>
  </si>
  <si>
    <t>72862714</t>
  </si>
  <si>
    <t>72862715</t>
  </si>
  <si>
    <t>72862716</t>
  </si>
  <si>
    <t>72862717</t>
  </si>
  <si>
    <t>72862718</t>
  </si>
  <si>
    <t>72862719</t>
  </si>
  <si>
    <t>72862720</t>
  </si>
  <si>
    <t>72862721</t>
  </si>
  <si>
    <t>72862722</t>
  </si>
  <si>
    <t>72862723</t>
  </si>
  <si>
    <t>72862724</t>
  </si>
  <si>
    <t>72862725</t>
  </si>
  <si>
    <t>72862726</t>
  </si>
  <si>
    <t>72862727</t>
  </si>
  <si>
    <t>72862728</t>
  </si>
  <si>
    <t>72862729</t>
  </si>
  <si>
    <t>72862730</t>
  </si>
  <si>
    <t>72862731</t>
  </si>
  <si>
    <t>72862732</t>
  </si>
  <si>
    <t>72862733</t>
  </si>
  <si>
    <t>72862734</t>
  </si>
  <si>
    <t>72862735</t>
  </si>
  <si>
    <t>72862736</t>
  </si>
  <si>
    <t>72862737</t>
  </si>
  <si>
    <t>72862738</t>
  </si>
  <si>
    <t>72862739</t>
  </si>
  <si>
    <t>72862740</t>
  </si>
  <si>
    <t>72862741</t>
  </si>
  <si>
    <t>72862742</t>
  </si>
  <si>
    <t>72862743</t>
  </si>
  <si>
    <t>72862744</t>
  </si>
  <si>
    <t>72862745</t>
  </si>
  <si>
    <t>72862746</t>
  </si>
  <si>
    <t>72862747</t>
  </si>
  <si>
    <t>72862748</t>
  </si>
  <si>
    <t>72862749</t>
  </si>
  <si>
    <t>72862750</t>
  </si>
  <si>
    <t>72862751</t>
  </si>
  <si>
    <t>72862752</t>
  </si>
  <si>
    <t>72862753</t>
  </si>
  <si>
    <t>72862754</t>
  </si>
  <si>
    <t>72862755</t>
  </si>
  <si>
    <t>72862756</t>
  </si>
  <si>
    <t>72862757</t>
  </si>
  <si>
    <t>72862758</t>
  </si>
  <si>
    <t>72862759</t>
  </si>
  <si>
    <t>72862760</t>
  </si>
  <si>
    <t>72862761</t>
  </si>
  <si>
    <t>72862762</t>
  </si>
  <si>
    <t>72862763</t>
  </si>
  <si>
    <t>72862764</t>
  </si>
  <si>
    <t>72862765</t>
  </si>
  <si>
    <t>72862766</t>
  </si>
  <si>
    <t>72862767</t>
  </si>
  <si>
    <t>72862768</t>
  </si>
  <si>
    <t>72862769</t>
  </si>
  <si>
    <t>72862770</t>
  </si>
  <si>
    <t>72862771</t>
  </si>
  <si>
    <t>72862772</t>
  </si>
  <si>
    <t>72862773</t>
  </si>
  <si>
    <t>72862774</t>
  </si>
  <si>
    <t>72862775</t>
  </si>
  <si>
    <t>72862776</t>
  </si>
  <si>
    <t>72862777</t>
  </si>
  <si>
    <t>72862778</t>
  </si>
  <si>
    <t>72862779</t>
  </si>
  <si>
    <t>72862780</t>
  </si>
  <si>
    <t>72862781</t>
  </si>
  <si>
    <t>72862782</t>
  </si>
  <si>
    <t>72862783</t>
  </si>
  <si>
    <t>72862784</t>
  </si>
  <si>
    <t>72862785</t>
  </si>
  <si>
    <t>72862786</t>
  </si>
  <si>
    <t>72862787</t>
  </si>
  <si>
    <t>72862788</t>
  </si>
  <si>
    <t>72862789</t>
  </si>
  <si>
    <t>72862790</t>
  </si>
  <si>
    <t>72862791</t>
  </si>
  <si>
    <t>72862792</t>
  </si>
  <si>
    <t>72862793</t>
  </si>
  <si>
    <t>72862794</t>
  </si>
  <si>
    <t>72862795</t>
  </si>
  <si>
    <t>72862796</t>
  </si>
  <si>
    <t>72862797</t>
  </si>
  <si>
    <t>72862798</t>
  </si>
  <si>
    <t>72862799</t>
  </si>
  <si>
    <t>72862800</t>
  </si>
  <si>
    <t>72862801</t>
  </si>
  <si>
    <t>72862802</t>
  </si>
  <si>
    <t>72862803</t>
  </si>
  <si>
    <t>72862804</t>
  </si>
  <si>
    <t>72862805</t>
  </si>
  <si>
    <t>72862806</t>
  </si>
  <si>
    <t>72862807</t>
  </si>
  <si>
    <t>72862808</t>
  </si>
  <si>
    <t>72862809</t>
  </si>
  <si>
    <t>72862810</t>
  </si>
  <si>
    <t>72862811</t>
  </si>
  <si>
    <t>72862812</t>
  </si>
  <si>
    <t>72862813</t>
  </si>
  <si>
    <t>72862814</t>
  </si>
  <si>
    <t>72862815</t>
  </si>
  <si>
    <t>72862816</t>
  </si>
  <si>
    <t>72862817</t>
  </si>
  <si>
    <t>72862818</t>
  </si>
  <si>
    <t>72862819</t>
  </si>
  <si>
    <t>72862820</t>
  </si>
  <si>
    <t>72862821</t>
  </si>
  <si>
    <t>72862822</t>
  </si>
  <si>
    <t>72862823</t>
  </si>
  <si>
    <t>72862824</t>
  </si>
  <si>
    <t>72862825</t>
  </si>
  <si>
    <t>72862826</t>
  </si>
  <si>
    <t>72862827</t>
  </si>
  <si>
    <t>72862828</t>
  </si>
  <si>
    <t>72862829</t>
  </si>
  <si>
    <t>72862830</t>
  </si>
  <si>
    <t>72862831</t>
  </si>
  <si>
    <t>72862832</t>
  </si>
  <si>
    <t>72862833</t>
  </si>
  <si>
    <t>72862834</t>
  </si>
  <si>
    <t>72862835</t>
  </si>
  <si>
    <t>72862836</t>
  </si>
  <si>
    <t>72862837</t>
  </si>
  <si>
    <t>72862838</t>
  </si>
  <si>
    <t>72862839</t>
  </si>
  <si>
    <t>72862840</t>
  </si>
  <si>
    <t>72862841</t>
  </si>
  <si>
    <t>72862842</t>
  </si>
  <si>
    <t>72862843</t>
  </si>
  <si>
    <t>72862844</t>
  </si>
  <si>
    <t>72862845</t>
  </si>
  <si>
    <t>72862846</t>
  </si>
  <si>
    <t>72862847</t>
  </si>
  <si>
    <t>72862848</t>
  </si>
  <si>
    <t>72862849</t>
  </si>
  <si>
    <t>72862850</t>
  </si>
  <si>
    <t>72862851</t>
  </si>
  <si>
    <t>72862852</t>
  </si>
  <si>
    <t>72862853</t>
  </si>
  <si>
    <t>72862854</t>
  </si>
  <si>
    <t>72862855</t>
  </si>
  <si>
    <t>72862856</t>
  </si>
  <si>
    <t>72862857</t>
  </si>
  <si>
    <t>72862858</t>
  </si>
  <si>
    <t>72862859</t>
  </si>
  <si>
    <t>72862860</t>
  </si>
  <si>
    <t>72862861</t>
  </si>
  <si>
    <t>72862862</t>
  </si>
  <si>
    <t>72862863</t>
  </si>
  <si>
    <t>72862864</t>
  </si>
  <si>
    <t>72862865</t>
  </si>
  <si>
    <t>72862866</t>
  </si>
  <si>
    <t>72862867</t>
  </si>
  <si>
    <t>72862868</t>
  </si>
  <si>
    <t>72862869</t>
  </si>
  <si>
    <t>72862870</t>
  </si>
  <si>
    <t>72862871</t>
  </si>
  <si>
    <t>72862872</t>
  </si>
  <si>
    <t>72862873</t>
  </si>
  <si>
    <t>72862874</t>
  </si>
  <si>
    <t>72862875</t>
  </si>
  <si>
    <t>72862876</t>
  </si>
  <si>
    <t>72862877</t>
  </si>
  <si>
    <t>72862878</t>
  </si>
  <si>
    <t>72862879</t>
  </si>
  <si>
    <t>72862880</t>
  </si>
  <si>
    <t>72862881</t>
  </si>
  <si>
    <t>72862882</t>
  </si>
  <si>
    <t>72862883</t>
  </si>
  <si>
    <t>72862884</t>
  </si>
  <si>
    <t>72862885</t>
  </si>
  <si>
    <t>72862886</t>
  </si>
  <si>
    <t>72862887</t>
  </si>
  <si>
    <t>72862888</t>
  </si>
  <si>
    <t>72862889</t>
  </si>
  <si>
    <t>72862890</t>
  </si>
  <si>
    <t>72862891</t>
  </si>
  <si>
    <t>72862892</t>
  </si>
  <si>
    <t>72862893</t>
  </si>
  <si>
    <t>72862894</t>
  </si>
  <si>
    <t>72862895</t>
  </si>
  <si>
    <t>72862896</t>
  </si>
  <si>
    <t>72862897</t>
  </si>
  <si>
    <t>72862898</t>
  </si>
  <si>
    <t>72862899</t>
  </si>
  <si>
    <t>72862900</t>
  </si>
  <si>
    <t>72862901</t>
  </si>
  <si>
    <t>72862902</t>
  </si>
  <si>
    <t>72862903</t>
  </si>
  <si>
    <t>72862904</t>
  </si>
  <si>
    <t>72862905</t>
  </si>
  <si>
    <t>72862906</t>
  </si>
  <si>
    <t>72862907</t>
  </si>
  <si>
    <t>72862908</t>
  </si>
  <si>
    <t>72862909</t>
  </si>
  <si>
    <t>72862910</t>
  </si>
  <si>
    <t>72862911</t>
  </si>
  <si>
    <t>72862912</t>
  </si>
  <si>
    <t>72862913</t>
  </si>
  <si>
    <t>72862914</t>
  </si>
  <si>
    <t>72862915</t>
  </si>
  <si>
    <t>72862916</t>
  </si>
  <si>
    <t>72862917</t>
  </si>
  <si>
    <t>72862918</t>
  </si>
  <si>
    <t>72862919</t>
  </si>
  <si>
    <t>72862920</t>
  </si>
  <si>
    <t>72862921</t>
  </si>
  <si>
    <t>72862922</t>
  </si>
  <si>
    <t>72862923</t>
  </si>
  <si>
    <t>72862924</t>
  </si>
  <si>
    <t>72862925</t>
  </si>
  <si>
    <t>72862926</t>
  </si>
  <si>
    <t>72862927</t>
  </si>
  <si>
    <t>72862928</t>
  </si>
  <si>
    <t>72862929</t>
  </si>
  <si>
    <t>72862930</t>
  </si>
  <si>
    <t>72862931</t>
  </si>
  <si>
    <t>72862932</t>
  </si>
  <si>
    <t>72862933</t>
  </si>
  <si>
    <t>72862934</t>
  </si>
  <si>
    <t>72862935</t>
  </si>
  <si>
    <t>72862936</t>
  </si>
  <si>
    <t>72862937</t>
  </si>
  <si>
    <t>72862938</t>
  </si>
  <si>
    <t>72862939</t>
  </si>
  <si>
    <t>72862940</t>
  </si>
  <si>
    <t>72862941</t>
  </si>
  <si>
    <t>72862942</t>
  </si>
  <si>
    <t>72862943</t>
  </si>
  <si>
    <t>72862944</t>
  </si>
  <si>
    <t>72862945</t>
  </si>
  <si>
    <t>72862946</t>
  </si>
  <si>
    <t>72862947</t>
  </si>
  <si>
    <t>72862948</t>
  </si>
  <si>
    <t>72862949</t>
  </si>
  <si>
    <t>72862950</t>
  </si>
  <si>
    <t>72862951</t>
  </si>
  <si>
    <t>72862952</t>
  </si>
  <si>
    <t>72862953</t>
  </si>
  <si>
    <t>72862954</t>
  </si>
  <si>
    <t>72862955</t>
  </si>
  <si>
    <t>72862956</t>
  </si>
  <si>
    <t>72862957</t>
  </si>
  <si>
    <t>72862958</t>
  </si>
  <si>
    <t>72862959</t>
  </si>
  <si>
    <t>72862960</t>
  </si>
  <si>
    <t>72862961</t>
  </si>
  <si>
    <t>72862962</t>
  </si>
  <si>
    <t>72862963</t>
  </si>
  <si>
    <t>72862964</t>
  </si>
  <si>
    <t>72862965</t>
  </si>
  <si>
    <t>72862966</t>
  </si>
  <si>
    <t>72862967</t>
  </si>
  <si>
    <t>72862968</t>
  </si>
  <si>
    <t>72862969</t>
  </si>
  <si>
    <t>72862970</t>
  </si>
  <si>
    <t>72862971</t>
  </si>
  <si>
    <t>72862972</t>
  </si>
  <si>
    <t>72862973</t>
  </si>
  <si>
    <t>72862974</t>
  </si>
  <si>
    <t>72862975</t>
  </si>
  <si>
    <t>72862976</t>
  </si>
  <si>
    <t>72862977</t>
  </si>
  <si>
    <t>72862978</t>
  </si>
  <si>
    <t>72862979</t>
  </si>
  <si>
    <t>72862980</t>
  </si>
  <si>
    <t>72862981</t>
  </si>
  <si>
    <t>72862982</t>
  </si>
  <si>
    <t>72862983</t>
  </si>
  <si>
    <t>72862984</t>
  </si>
  <si>
    <t>72862985</t>
  </si>
  <si>
    <t>72862986</t>
  </si>
  <si>
    <t>72862987</t>
  </si>
  <si>
    <t>72862988</t>
  </si>
  <si>
    <t>72862989</t>
  </si>
  <si>
    <t>72862990</t>
  </si>
  <si>
    <t>72862991</t>
  </si>
  <si>
    <t>72862992</t>
  </si>
  <si>
    <t>72862993</t>
  </si>
  <si>
    <t>72862994</t>
  </si>
  <si>
    <t>72862995</t>
  </si>
  <si>
    <t>72862996</t>
  </si>
  <si>
    <t>72862997</t>
  </si>
  <si>
    <t>72862998</t>
  </si>
  <si>
    <t>72862999</t>
  </si>
  <si>
    <t>72863000</t>
  </si>
  <si>
    <t>72863001</t>
  </si>
  <si>
    <t>72863002</t>
  </si>
  <si>
    <t>72863003</t>
  </si>
  <si>
    <t>72863004</t>
  </si>
  <si>
    <t>72863005</t>
  </si>
  <si>
    <t>72863006</t>
  </si>
  <si>
    <t>72863007</t>
  </si>
  <si>
    <t>72863008</t>
  </si>
  <si>
    <t>72863009</t>
  </si>
  <si>
    <t>72863010</t>
  </si>
  <si>
    <t>72863011</t>
  </si>
  <si>
    <t>72863012</t>
  </si>
  <si>
    <t>72863013</t>
  </si>
  <si>
    <t>72863014</t>
  </si>
  <si>
    <t>72863015</t>
  </si>
  <si>
    <t>72863016</t>
  </si>
  <si>
    <t>72863017</t>
  </si>
  <si>
    <t>72863018</t>
  </si>
  <si>
    <t>72863019</t>
  </si>
  <si>
    <t>72863020</t>
  </si>
  <si>
    <t>72863021</t>
  </si>
  <si>
    <t>72863022</t>
  </si>
  <si>
    <t>72863023</t>
  </si>
  <si>
    <t>72863024</t>
  </si>
  <si>
    <t>72863025</t>
  </si>
  <si>
    <t>72863026</t>
  </si>
  <si>
    <t>72863027</t>
  </si>
  <si>
    <t>72863028</t>
  </si>
  <si>
    <t>72863029</t>
  </si>
  <si>
    <t>72863030</t>
  </si>
  <si>
    <t>72863031</t>
  </si>
  <si>
    <t>72863032</t>
  </si>
  <si>
    <t>72863033</t>
  </si>
  <si>
    <t>72863034</t>
  </si>
  <si>
    <t>72863035</t>
  </si>
  <si>
    <t>72863036</t>
  </si>
  <si>
    <t>72863037</t>
  </si>
  <si>
    <t>72863038</t>
  </si>
  <si>
    <t>72863039</t>
  </si>
  <si>
    <t>72863040</t>
  </si>
  <si>
    <t>72863041</t>
  </si>
  <si>
    <t>72863042</t>
  </si>
  <si>
    <t>72863043</t>
  </si>
  <si>
    <t>72863044</t>
  </si>
  <si>
    <t>72863045</t>
  </si>
  <si>
    <t>72863046</t>
  </si>
  <si>
    <t>72863047</t>
  </si>
  <si>
    <t>72863048</t>
  </si>
  <si>
    <t>72863049</t>
  </si>
  <si>
    <t>72863050</t>
  </si>
  <si>
    <t>72863051</t>
  </si>
  <si>
    <t>72863052</t>
  </si>
  <si>
    <t>72863053</t>
  </si>
  <si>
    <t>72863054</t>
  </si>
  <si>
    <t>72863055</t>
  </si>
  <si>
    <t>72863056</t>
  </si>
  <si>
    <t>72863057</t>
  </si>
  <si>
    <t>72863058</t>
  </si>
  <si>
    <t>72863059</t>
  </si>
  <si>
    <t>72863060</t>
  </si>
  <si>
    <t>72863061</t>
  </si>
  <si>
    <t>72863062</t>
  </si>
  <si>
    <t>72863063</t>
  </si>
  <si>
    <t>72863064</t>
  </si>
  <si>
    <t>72863065</t>
  </si>
  <si>
    <t>72863066</t>
  </si>
  <si>
    <t>72863067</t>
  </si>
  <si>
    <t>72863068</t>
  </si>
  <si>
    <t>72863069</t>
  </si>
  <si>
    <t>72863070</t>
  </si>
  <si>
    <t>72863071</t>
  </si>
  <si>
    <t>72863072</t>
  </si>
  <si>
    <t>72863073</t>
  </si>
  <si>
    <t>72863074</t>
  </si>
  <si>
    <t>72863075</t>
  </si>
  <si>
    <t>72863076</t>
  </si>
  <si>
    <t>72863077</t>
  </si>
  <si>
    <t>72863078</t>
  </si>
  <si>
    <t>72863079</t>
  </si>
  <si>
    <t>72863080</t>
  </si>
  <si>
    <t>72863081</t>
  </si>
  <si>
    <t>72863082</t>
  </si>
  <si>
    <t>72863083</t>
  </si>
  <si>
    <t>72863084</t>
  </si>
  <si>
    <t>72863085</t>
  </si>
  <si>
    <t>72863086</t>
  </si>
  <si>
    <t>72863087</t>
  </si>
  <si>
    <t>72863088</t>
  </si>
  <si>
    <t>72863089</t>
  </si>
  <si>
    <t>72863090</t>
  </si>
  <si>
    <t>72863091</t>
  </si>
  <si>
    <t>72863092</t>
  </si>
  <si>
    <t>72863093</t>
  </si>
  <si>
    <t>72863094</t>
  </si>
  <si>
    <t>72863095</t>
  </si>
  <si>
    <t>72863096</t>
  </si>
  <si>
    <t>72863097</t>
  </si>
  <si>
    <t>72863098</t>
  </si>
  <si>
    <t>72863099</t>
  </si>
  <si>
    <t>72863100</t>
  </si>
  <si>
    <t>72863101</t>
  </si>
  <si>
    <t>72863102</t>
  </si>
  <si>
    <t>72863103</t>
  </si>
  <si>
    <t>72863104</t>
  </si>
  <si>
    <t>72863105</t>
  </si>
  <si>
    <t>72863106</t>
  </si>
  <si>
    <t>72863107</t>
  </si>
  <si>
    <t>72863108</t>
  </si>
  <si>
    <t>72863109</t>
  </si>
  <si>
    <t>72863110</t>
  </si>
  <si>
    <t>72863111</t>
  </si>
  <si>
    <t>72863112</t>
  </si>
  <si>
    <t>72863113</t>
  </si>
  <si>
    <t>72863114</t>
  </si>
  <si>
    <t>72863115</t>
  </si>
  <si>
    <t>72863116</t>
  </si>
  <si>
    <t>72863117</t>
  </si>
  <si>
    <t>72863118</t>
  </si>
  <si>
    <t>72863119</t>
  </si>
  <si>
    <t>72863120</t>
  </si>
  <si>
    <t>72863121</t>
  </si>
  <si>
    <t>72863122</t>
  </si>
  <si>
    <t>72863123</t>
  </si>
  <si>
    <t>72863124</t>
  </si>
  <si>
    <t>72863125</t>
  </si>
  <si>
    <t>72863126</t>
  </si>
  <si>
    <t>72863127</t>
  </si>
  <si>
    <t>72863128</t>
  </si>
  <si>
    <t>72863129</t>
  </si>
  <si>
    <t>72863130</t>
  </si>
  <si>
    <t>72863131</t>
  </si>
  <si>
    <t>72863132</t>
  </si>
  <si>
    <t>72863133</t>
  </si>
  <si>
    <t>72863134</t>
  </si>
  <si>
    <t>72863135</t>
  </si>
  <si>
    <t>72863136</t>
  </si>
  <si>
    <t>72863137</t>
  </si>
  <si>
    <t>72863138</t>
  </si>
  <si>
    <t>72863139</t>
  </si>
  <si>
    <t>72863140</t>
  </si>
  <si>
    <t>72863141</t>
  </si>
  <si>
    <t>72863142</t>
  </si>
  <si>
    <t>72863143</t>
  </si>
  <si>
    <t>72863144</t>
  </si>
  <si>
    <t>72863145</t>
  </si>
  <si>
    <t>72863146</t>
  </si>
  <si>
    <t>72863147</t>
  </si>
  <si>
    <t>72863148</t>
  </si>
  <si>
    <t>72863149</t>
  </si>
  <si>
    <t>72863150</t>
  </si>
  <si>
    <t>72863151</t>
  </si>
  <si>
    <t>72863152</t>
  </si>
  <si>
    <t>72863153</t>
  </si>
  <si>
    <t>72863154</t>
  </si>
  <si>
    <t>72863155</t>
  </si>
  <si>
    <t>72863156</t>
  </si>
  <si>
    <t>72863157</t>
  </si>
  <si>
    <t>72863158</t>
  </si>
  <si>
    <t>72863159</t>
  </si>
  <si>
    <t>72863160</t>
  </si>
  <si>
    <t>72863161</t>
  </si>
  <si>
    <t>72863162</t>
  </si>
  <si>
    <t>72863163</t>
  </si>
  <si>
    <t>72863164</t>
  </si>
  <si>
    <t>72863165</t>
  </si>
  <si>
    <t>72863166</t>
  </si>
  <si>
    <t>72863167</t>
  </si>
  <si>
    <t>72863168</t>
  </si>
  <si>
    <t>72863169</t>
  </si>
  <si>
    <t>72863170</t>
  </si>
  <si>
    <t>72863171</t>
  </si>
  <si>
    <t>72863172</t>
  </si>
  <si>
    <t>72863173</t>
  </si>
  <si>
    <t>72863174</t>
  </si>
  <si>
    <t>72863175</t>
  </si>
  <si>
    <t>72863176</t>
  </si>
  <si>
    <t>72863177</t>
  </si>
  <si>
    <t>72863178</t>
  </si>
  <si>
    <t>72863179</t>
  </si>
  <si>
    <t>72863180</t>
  </si>
  <si>
    <t>72863181</t>
  </si>
  <si>
    <t>72863182</t>
  </si>
  <si>
    <t>72863183</t>
  </si>
  <si>
    <t>72863184</t>
  </si>
  <si>
    <t>72863185</t>
  </si>
  <si>
    <t>72863186</t>
  </si>
  <si>
    <t>72863187</t>
  </si>
  <si>
    <t>72863188</t>
  </si>
  <si>
    <t>72863189</t>
  </si>
  <si>
    <t>72863190</t>
  </si>
  <si>
    <t>72863191</t>
  </si>
  <si>
    <t>72863192</t>
  </si>
  <si>
    <t>72863193</t>
  </si>
  <si>
    <t>72863194</t>
  </si>
  <si>
    <t>72863195</t>
  </si>
  <si>
    <t>72863196</t>
  </si>
  <si>
    <t>72863197</t>
  </si>
  <si>
    <t>72863198</t>
  </si>
  <si>
    <t>72863199</t>
  </si>
  <si>
    <t>72863200</t>
  </si>
  <si>
    <t>72863201</t>
  </si>
  <si>
    <t>72863202</t>
  </si>
  <si>
    <t>72863203</t>
  </si>
  <si>
    <t>72863204</t>
  </si>
  <si>
    <t>72863205</t>
  </si>
  <si>
    <t>72863206</t>
  </si>
  <si>
    <t>72863207</t>
  </si>
  <si>
    <t>72863208</t>
  </si>
  <si>
    <t>72863209</t>
  </si>
  <si>
    <t>72863210</t>
  </si>
  <si>
    <t>72863211</t>
  </si>
  <si>
    <t>72863212</t>
  </si>
  <si>
    <t>72863213</t>
  </si>
  <si>
    <t>72863214</t>
  </si>
  <si>
    <t>72863215</t>
  </si>
  <si>
    <t>72863216</t>
  </si>
  <si>
    <t>72863217</t>
  </si>
  <si>
    <t>72863218</t>
  </si>
  <si>
    <t>72863219</t>
  </si>
  <si>
    <t>72863220</t>
  </si>
  <si>
    <t>72863221</t>
  </si>
  <si>
    <t>72863222</t>
  </si>
  <si>
    <t>72863223</t>
  </si>
  <si>
    <t>72863224</t>
  </si>
  <si>
    <t>72863225</t>
  </si>
  <si>
    <t>72863226</t>
  </si>
  <si>
    <t>72863227</t>
  </si>
  <si>
    <t>72863228</t>
  </si>
  <si>
    <t>72863229</t>
  </si>
  <si>
    <t>72863230</t>
  </si>
  <si>
    <t>72863231</t>
  </si>
  <si>
    <t>72863232</t>
  </si>
  <si>
    <t>72863233</t>
  </si>
  <si>
    <t>72863234</t>
  </si>
  <si>
    <t>72863235</t>
  </si>
  <si>
    <t>72863236</t>
  </si>
  <si>
    <t>72863237</t>
  </si>
  <si>
    <t>72863238</t>
  </si>
  <si>
    <t>72863239</t>
  </si>
  <si>
    <t>72863240</t>
  </si>
  <si>
    <t>72863241</t>
  </si>
  <si>
    <t>72863242</t>
  </si>
  <si>
    <t>72863243</t>
  </si>
  <si>
    <t>72863244</t>
  </si>
  <si>
    <t>72863245</t>
  </si>
  <si>
    <t>72863246</t>
  </si>
  <si>
    <t>72863247</t>
  </si>
  <si>
    <t>72863248</t>
  </si>
  <si>
    <t>72863249</t>
  </si>
  <si>
    <t>72863250</t>
  </si>
  <si>
    <t>72863251</t>
  </si>
  <si>
    <t>72863252</t>
  </si>
  <si>
    <t>72863253</t>
  </si>
  <si>
    <t>72863254</t>
  </si>
  <si>
    <t>72863255</t>
  </si>
  <si>
    <t>72863256</t>
  </si>
  <si>
    <t>72863257</t>
  </si>
  <si>
    <t>72863258</t>
  </si>
  <si>
    <t>72863259</t>
  </si>
  <si>
    <t>72863260</t>
  </si>
  <si>
    <t>72863261</t>
  </si>
  <si>
    <t>72863262</t>
  </si>
  <si>
    <t>72863263</t>
  </si>
  <si>
    <t>72863264</t>
  </si>
  <si>
    <t>72863265</t>
  </si>
  <si>
    <t>72863266</t>
  </si>
  <si>
    <t>72863267</t>
  </si>
  <si>
    <t>72863268</t>
  </si>
  <si>
    <t>72863269</t>
  </si>
  <si>
    <t>72863270</t>
  </si>
  <si>
    <t>72863271</t>
  </si>
  <si>
    <t>72863272</t>
  </si>
  <si>
    <t>72863273</t>
  </si>
  <si>
    <t>72863274</t>
  </si>
  <si>
    <t>72863275</t>
  </si>
  <si>
    <t>72863276</t>
  </si>
  <si>
    <t>72863277</t>
  </si>
  <si>
    <t>72863278</t>
  </si>
  <si>
    <t>72863279</t>
  </si>
  <si>
    <t>72863280</t>
  </si>
  <si>
    <t>72863281</t>
  </si>
  <si>
    <t>72863282</t>
  </si>
  <si>
    <t>72863283</t>
  </si>
  <si>
    <t>72863284</t>
  </si>
  <si>
    <t>72863285</t>
  </si>
  <si>
    <t>72863286</t>
  </si>
  <si>
    <t>72863287</t>
  </si>
  <si>
    <t>72863288</t>
  </si>
  <si>
    <t>72863289</t>
  </si>
  <si>
    <t>72863290</t>
  </si>
  <si>
    <t>72863291</t>
  </si>
  <si>
    <t>72863292</t>
  </si>
  <si>
    <t>72863293</t>
  </si>
  <si>
    <t>72863294</t>
  </si>
  <si>
    <t>72863295</t>
  </si>
  <si>
    <t>72863296</t>
  </si>
  <si>
    <t>72863297</t>
  </si>
  <si>
    <t>72863298</t>
  </si>
  <si>
    <t>72863299</t>
  </si>
  <si>
    <t>72863300</t>
  </si>
  <si>
    <t>72863301</t>
  </si>
  <si>
    <t>72863302</t>
  </si>
  <si>
    <t>72863303</t>
  </si>
  <si>
    <t>72863304</t>
  </si>
  <si>
    <t>72863305</t>
  </si>
  <si>
    <t>72863306</t>
  </si>
  <si>
    <t>72863307</t>
  </si>
  <si>
    <t>72863308</t>
  </si>
  <si>
    <t>72863309</t>
  </si>
  <si>
    <t>72863310</t>
  </si>
  <si>
    <t>72863311</t>
  </si>
  <si>
    <t>72863312</t>
  </si>
  <si>
    <t>72863313</t>
  </si>
  <si>
    <t>72863314</t>
  </si>
  <si>
    <t>72863315</t>
  </si>
  <si>
    <t>72863316</t>
  </si>
  <si>
    <t>72863317</t>
  </si>
  <si>
    <t>72863318</t>
  </si>
  <si>
    <t>72863319</t>
  </si>
  <si>
    <t>72863320</t>
  </si>
  <si>
    <t>72863321</t>
  </si>
  <si>
    <t>72863322</t>
  </si>
  <si>
    <t>72863323</t>
  </si>
  <si>
    <t>72863324</t>
  </si>
  <si>
    <t>72863325</t>
  </si>
  <si>
    <t>72863326</t>
  </si>
  <si>
    <t>72863327</t>
  </si>
  <si>
    <t>72863328</t>
  </si>
  <si>
    <t>72863329</t>
  </si>
  <si>
    <t>72863330</t>
  </si>
  <si>
    <t>72863331</t>
  </si>
  <si>
    <t>72863332</t>
  </si>
  <si>
    <t>72863333</t>
  </si>
  <si>
    <t>72863334</t>
  </si>
  <si>
    <t>72863335</t>
  </si>
  <si>
    <t>72863336</t>
  </si>
  <si>
    <t>72863337</t>
  </si>
  <si>
    <t>72863338</t>
  </si>
  <si>
    <t>72863339</t>
  </si>
  <si>
    <t>72863340</t>
  </si>
  <si>
    <t>72863341</t>
  </si>
  <si>
    <t>72863342</t>
  </si>
  <si>
    <t>72863343</t>
  </si>
  <si>
    <t>72863344</t>
  </si>
  <si>
    <t>72863345</t>
  </si>
  <si>
    <t>72863346</t>
  </si>
  <si>
    <t>72863347</t>
  </si>
  <si>
    <t>72863348</t>
  </si>
  <si>
    <t>72863349</t>
  </si>
  <si>
    <t>72863350</t>
  </si>
  <si>
    <t>72863351</t>
  </si>
  <si>
    <t>72863352</t>
  </si>
  <si>
    <t>72863353</t>
  </si>
  <si>
    <t>72863354</t>
  </si>
  <si>
    <t>72863355</t>
  </si>
  <si>
    <t>72863356</t>
  </si>
  <si>
    <t>72863357</t>
  </si>
  <si>
    <t>72863358</t>
  </si>
  <si>
    <t>72863359</t>
  </si>
  <si>
    <t>72863360</t>
  </si>
  <si>
    <t>72863361</t>
  </si>
  <si>
    <t>72863362</t>
  </si>
  <si>
    <t>72863363</t>
  </si>
  <si>
    <t>72863364</t>
  </si>
  <si>
    <t>72863365</t>
  </si>
  <si>
    <t>72863366</t>
  </si>
  <si>
    <t>72863367</t>
  </si>
  <si>
    <t>72863368</t>
  </si>
  <si>
    <t>72863369</t>
  </si>
  <si>
    <t>72863370</t>
  </si>
  <si>
    <t>72863371</t>
  </si>
  <si>
    <t>72863372</t>
  </si>
  <si>
    <t>72863373</t>
  </si>
  <si>
    <t>72863374</t>
  </si>
  <si>
    <t>72863375</t>
  </si>
  <si>
    <t>72863376</t>
  </si>
  <si>
    <t>72863377</t>
  </si>
  <si>
    <t>72863378</t>
  </si>
  <si>
    <t>72863379</t>
  </si>
  <si>
    <t>72863380</t>
  </si>
  <si>
    <t>72863381</t>
  </si>
  <si>
    <t>72863382</t>
  </si>
  <si>
    <t>72863383</t>
  </si>
  <si>
    <t>72863384</t>
  </si>
  <si>
    <t>72863385</t>
  </si>
  <si>
    <t>72863386</t>
  </si>
  <si>
    <t>72863387</t>
  </si>
  <si>
    <t>72863388</t>
  </si>
  <si>
    <t>72863389</t>
  </si>
  <si>
    <t>72863390</t>
  </si>
  <si>
    <t>72863391</t>
  </si>
  <si>
    <t>72863392</t>
  </si>
  <si>
    <t>72863393</t>
  </si>
  <si>
    <t>72863394</t>
  </si>
  <si>
    <t>72863395</t>
  </si>
  <si>
    <t>72863396</t>
  </si>
  <si>
    <t>72863397</t>
  </si>
  <si>
    <t>72863398</t>
  </si>
  <si>
    <t>72863399</t>
  </si>
  <si>
    <t>72863400</t>
  </si>
  <si>
    <t>72863401</t>
  </si>
  <si>
    <t>72863402</t>
  </si>
  <si>
    <t>72863403</t>
  </si>
  <si>
    <t>72863404</t>
  </si>
  <si>
    <t>72863405</t>
  </si>
  <si>
    <t>72863406</t>
  </si>
  <si>
    <t>72863407</t>
  </si>
  <si>
    <t>72863408</t>
  </si>
  <si>
    <t>72863409</t>
  </si>
  <si>
    <t>72863410</t>
  </si>
  <si>
    <t>72863411</t>
  </si>
  <si>
    <t>72863412</t>
  </si>
  <si>
    <t>72863413</t>
  </si>
  <si>
    <t>72863414</t>
  </si>
  <si>
    <t>72863415</t>
  </si>
  <si>
    <t>72863416</t>
  </si>
  <si>
    <t>72863417</t>
  </si>
  <si>
    <t>72863418</t>
  </si>
  <si>
    <t>72863419</t>
  </si>
  <si>
    <t>72863420</t>
  </si>
  <si>
    <t>72863421</t>
  </si>
  <si>
    <t>72863422</t>
  </si>
  <si>
    <t>72863423</t>
  </si>
  <si>
    <t>72863424</t>
  </si>
  <si>
    <t>72863425</t>
  </si>
  <si>
    <t>72863426</t>
  </si>
  <si>
    <t>72863427</t>
  </si>
  <si>
    <t>72863428</t>
  </si>
  <si>
    <t>72863429</t>
  </si>
  <si>
    <t>72863430</t>
  </si>
  <si>
    <t>72863431</t>
  </si>
  <si>
    <t>72863432</t>
  </si>
  <si>
    <t>72863433</t>
  </si>
  <si>
    <t>72863434</t>
  </si>
  <si>
    <t>72863435</t>
  </si>
  <si>
    <t>72863436</t>
  </si>
  <si>
    <t>72863437</t>
  </si>
  <si>
    <t>72863438</t>
  </si>
  <si>
    <t>72863439</t>
  </si>
  <si>
    <t>72863440</t>
  </si>
  <si>
    <t>72863441</t>
  </si>
  <si>
    <t>72863442</t>
  </si>
  <si>
    <t>72863443</t>
  </si>
  <si>
    <t>72863444</t>
  </si>
  <si>
    <t>72863445</t>
  </si>
  <si>
    <t>72863446</t>
  </si>
  <si>
    <t>72863447</t>
  </si>
  <si>
    <t>72863448</t>
  </si>
  <si>
    <t>72863449</t>
  </si>
  <si>
    <t>72863450</t>
  </si>
  <si>
    <t>72863451</t>
  </si>
  <si>
    <t>72863452</t>
  </si>
  <si>
    <t>72863453</t>
  </si>
  <si>
    <t>72863454</t>
  </si>
  <si>
    <t>72863455</t>
  </si>
  <si>
    <t>72863456</t>
  </si>
  <si>
    <t>72863457</t>
  </si>
  <si>
    <t>72863458</t>
  </si>
  <si>
    <t>72863459</t>
  </si>
  <si>
    <t>72863460</t>
  </si>
  <si>
    <t>72863461</t>
  </si>
  <si>
    <t>72863462</t>
  </si>
  <si>
    <t>72863463</t>
  </si>
  <si>
    <t>72863464</t>
  </si>
  <si>
    <t>72863465</t>
  </si>
  <si>
    <t>72863466</t>
  </si>
  <si>
    <t>72863467</t>
  </si>
  <si>
    <t>72863468</t>
  </si>
  <si>
    <t>72863469</t>
  </si>
  <si>
    <t>72863470</t>
  </si>
  <si>
    <t>72863472</t>
  </si>
  <si>
    <t>72863471</t>
  </si>
  <si>
    <t>72863473</t>
  </si>
  <si>
    <t>72863474</t>
  </si>
  <si>
    <t>72863475</t>
  </si>
  <si>
    <t>72863476</t>
  </si>
  <si>
    <t>72863477</t>
  </si>
  <si>
    <t>72863478</t>
  </si>
  <si>
    <t>72863479</t>
  </si>
  <si>
    <t>72863480</t>
  </si>
  <si>
    <t>72863481</t>
  </si>
  <si>
    <t>72863482</t>
  </si>
  <si>
    <t>72863483</t>
  </si>
  <si>
    <t>72863484</t>
  </si>
  <si>
    <t>72863485</t>
  </si>
  <si>
    <t>72863486</t>
  </si>
  <si>
    <t>72863487</t>
  </si>
  <si>
    <t>72863488</t>
  </si>
  <si>
    <t>72863489</t>
  </si>
  <si>
    <t>72863490</t>
  </si>
  <si>
    <t>72863491</t>
  </si>
  <si>
    <t>72863492</t>
  </si>
  <si>
    <t>72863493</t>
  </si>
  <si>
    <t>72863494</t>
  </si>
  <si>
    <t>72863495</t>
  </si>
  <si>
    <t>72863496</t>
  </si>
  <si>
    <t>72863497</t>
  </si>
  <si>
    <t>72863498</t>
  </si>
  <si>
    <t>72863499</t>
  </si>
  <si>
    <t>72863500</t>
  </si>
  <si>
    <t>72863501</t>
  </si>
  <si>
    <t>72863502</t>
  </si>
  <si>
    <t>72863503</t>
  </si>
  <si>
    <t>72863504</t>
  </si>
  <si>
    <t>72863505</t>
  </si>
  <si>
    <t>72863506</t>
  </si>
  <si>
    <t>72863507</t>
  </si>
  <si>
    <t>72863508</t>
  </si>
  <si>
    <t>72863509</t>
  </si>
  <si>
    <t>72863510</t>
  </si>
  <si>
    <t>72863511</t>
  </si>
  <si>
    <t>72863512</t>
  </si>
  <si>
    <t>72863513</t>
  </si>
  <si>
    <t>72863514</t>
  </si>
  <si>
    <t>72863515</t>
  </si>
  <si>
    <t>72863516</t>
  </si>
  <si>
    <t>72863517</t>
  </si>
  <si>
    <t>72863518</t>
  </si>
  <si>
    <t>72863519</t>
  </si>
  <si>
    <t>72863520</t>
  </si>
  <si>
    <t>72863521</t>
  </si>
  <si>
    <t>72863522</t>
  </si>
  <si>
    <t>72863523</t>
  </si>
  <si>
    <t>72863524</t>
  </si>
  <si>
    <t>72863525</t>
  </si>
  <si>
    <t>72863526</t>
  </si>
  <si>
    <t>72863527</t>
  </si>
  <si>
    <t>72863528</t>
  </si>
  <si>
    <t>72863529</t>
  </si>
  <si>
    <t>72863530</t>
  </si>
  <si>
    <t>72863531</t>
  </si>
  <si>
    <t>72863532</t>
  </si>
  <si>
    <t>72863533</t>
  </si>
  <si>
    <t>72863534</t>
  </si>
  <si>
    <t>72863535</t>
  </si>
  <si>
    <t>72863536</t>
  </si>
  <si>
    <t>72863537</t>
  </si>
  <si>
    <t>72863538</t>
  </si>
  <si>
    <t>72863539</t>
  </si>
  <si>
    <t>72863540</t>
  </si>
  <si>
    <t>72863541</t>
  </si>
  <si>
    <t>72863542</t>
  </si>
  <si>
    <t>72863543</t>
  </si>
  <si>
    <t>72863544</t>
  </si>
  <si>
    <t>72863545</t>
  </si>
  <si>
    <t>72863546</t>
  </si>
  <si>
    <t>72863547</t>
  </si>
  <si>
    <t>72863548</t>
  </si>
  <si>
    <t>72863549</t>
  </si>
  <si>
    <t>72863550</t>
  </si>
  <si>
    <t>72863551</t>
  </si>
  <si>
    <t>72863552</t>
  </si>
  <si>
    <t>72863553</t>
  </si>
  <si>
    <t>72863554</t>
  </si>
  <si>
    <t>72863555</t>
  </si>
  <si>
    <t>72863556</t>
  </si>
  <si>
    <t>72863557</t>
  </si>
  <si>
    <t>72863558</t>
  </si>
  <si>
    <t>72863559</t>
  </si>
  <si>
    <t>72863560</t>
  </si>
  <si>
    <t>72863561</t>
  </si>
  <si>
    <t>72863562</t>
  </si>
  <si>
    <t>72863563</t>
  </si>
  <si>
    <t>72863564</t>
  </si>
  <si>
    <t>72863565</t>
  </si>
  <si>
    <t>72863566</t>
  </si>
  <si>
    <t>72863567</t>
  </si>
  <si>
    <t>72863568</t>
  </si>
  <si>
    <t>72863569</t>
  </si>
  <si>
    <t>72863570</t>
  </si>
  <si>
    <t>72863571</t>
  </si>
  <si>
    <t>72863572</t>
  </si>
  <si>
    <t>72863573</t>
  </si>
  <si>
    <t>72863574</t>
  </si>
  <si>
    <t>72863575</t>
  </si>
  <si>
    <t>72863576</t>
  </si>
  <si>
    <t>72863577</t>
  </si>
  <si>
    <t>72863578</t>
  </si>
  <si>
    <t>72863579</t>
  </si>
  <si>
    <t>72863580</t>
  </si>
  <si>
    <t>72863581</t>
  </si>
  <si>
    <t>72863582</t>
  </si>
  <si>
    <t>72863583</t>
  </si>
  <si>
    <t>72863584</t>
  </si>
  <si>
    <t>72863585</t>
  </si>
  <si>
    <t>72863586</t>
  </si>
  <si>
    <t>72863587</t>
  </si>
  <si>
    <t>72863588</t>
  </si>
  <si>
    <t>72863589</t>
  </si>
  <si>
    <t>72863590</t>
  </si>
  <si>
    <t>72863591</t>
  </si>
  <si>
    <t>72863592</t>
  </si>
  <si>
    <t>72863593</t>
  </si>
  <si>
    <t>72863594</t>
  </si>
  <si>
    <t>72863595</t>
  </si>
  <si>
    <t>72863596</t>
  </si>
  <si>
    <t>72863597</t>
  </si>
  <si>
    <t>72863598</t>
  </si>
  <si>
    <t>72863599</t>
  </si>
  <si>
    <t>72863600</t>
  </si>
  <si>
    <t>72863601</t>
  </si>
  <si>
    <t>72863602</t>
  </si>
  <si>
    <t>72863603</t>
  </si>
  <si>
    <t>72863604</t>
  </si>
  <si>
    <t>72863605</t>
  </si>
  <si>
    <t>72863606</t>
  </si>
  <si>
    <t>72863607</t>
  </si>
  <si>
    <t>72863608</t>
  </si>
  <si>
    <t>72863609</t>
  </si>
  <si>
    <t>72863610</t>
  </si>
  <si>
    <t>72863611</t>
  </si>
  <si>
    <t>72863612</t>
  </si>
  <si>
    <t>72863613</t>
  </si>
  <si>
    <t>72863614</t>
  </si>
  <si>
    <t>72863615</t>
  </si>
  <si>
    <t>72863616</t>
  </si>
  <si>
    <t>72863617</t>
  </si>
  <si>
    <t>72863618</t>
  </si>
  <si>
    <t>72863619</t>
  </si>
  <si>
    <t>72863620</t>
  </si>
  <si>
    <t>72863621</t>
  </si>
  <si>
    <t>72863622</t>
  </si>
  <si>
    <t>72863623</t>
  </si>
  <si>
    <t>72863624</t>
  </si>
  <si>
    <t>72863625</t>
  </si>
  <si>
    <t>72863626</t>
  </si>
  <si>
    <t>72863627</t>
  </si>
  <si>
    <t>72863628</t>
  </si>
  <si>
    <t>72863629</t>
  </si>
  <si>
    <t>72863630</t>
  </si>
  <si>
    <t>72863631</t>
  </si>
  <si>
    <t>72863632</t>
  </si>
  <si>
    <t>72863633</t>
  </si>
  <si>
    <t>72863634</t>
  </si>
  <si>
    <t>72863635</t>
  </si>
  <si>
    <t>72863636</t>
  </si>
  <si>
    <t>72863637</t>
  </si>
  <si>
    <t>72863638</t>
  </si>
  <si>
    <t>72863639</t>
  </si>
  <si>
    <t>72863640</t>
  </si>
  <si>
    <t>72863641</t>
  </si>
  <si>
    <t>72863642</t>
  </si>
  <si>
    <t>72863643</t>
  </si>
  <si>
    <t>72863644</t>
  </si>
  <si>
    <t>72863645</t>
  </si>
  <si>
    <t>72863646</t>
  </si>
  <si>
    <t>72863647</t>
  </si>
  <si>
    <t>72863648</t>
  </si>
  <si>
    <t>72863649</t>
  </si>
  <si>
    <t>72863650</t>
  </si>
  <si>
    <t>72863651</t>
  </si>
  <si>
    <t>72863652</t>
  </si>
  <si>
    <t>72863653</t>
  </si>
  <si>
    <t>72863654</t>
  </si>
  <si>
    <t>72863655</t>
  </si>
  <si>
    <t>72863656</t>
  </si>
  <si>
    <t>72863657</t>
  </si>
  <si>
    <t>72863658</t>
  </si>
  <si>
    <t>72863659</t>
  </si>
  <si>
    <t>72863660</t>
  </si>
  <si>
    <t>72863661</t>
  </si>
  <si>
    <t>72863662</t>
  </si>
  <si>
    <t>72863663</t>
  </si>
  <si>
    <t>72863664</t>
  </si>
  <si>
    <t>72863665</t>
  </si>
  <si>
    <t>72863666</t>
  </si>
  <si>
    <t>72863667</t>
  </si>
  <si>
    <t>72863668</t>
  </si>
  <si>
    <t>72863669</t>
  </si>
  <si>
    <t>72863670</t>
  </si>
  <si>
    <t>72863671</t>
  </si>
  <si>
    <t>72863672</t>
  </si>
  <si>
    <t>72863673</t>
  </si>
  <si>
    <t>72863674</t>
  </si>
  <si>
    <t>72863675</t>
  </si>
  <si>
    <t>72863676</t>
  </si>
  <si>
    <t>72863677</t>
  </si>
  <si>
    <t>72863678</t>
  </si>
  <si>
    <t>72863679</t>
  </si>
  <si>
    <t>72863680</t>
  </si>
  <si>
    <t>72863682</t>
  </si>
  <si>
    <t>72863681</t>
  </si>
  <si>
    <t>72863683</t>
  </si>
  <si>
    <t>72863684</t>
  </si>
  <si>
    <t>72863685</t>
  </si>
  <si>
    <t>72863686</t>
  </si>
  <si>
    <t>72863687</t>
  </si>
  <si>
    <t>72863688</t>
  </si>
  <si>
    <t>72863689</t>
  </si>
  <si>
    <t>72863690</t>
  </si>
  <si>
    <t>72863691</t>
  </si>
  <si>
    <t>72863692</t>
  </si>
  <si>
    <t>72863693</t>
  </si>
  <si>
    <t>72863694</t>
  </si>
  <si>
    <t>72863695</t>
  </si>
  <si>
    <t>72863696</t>
  </si>
  <si>
    <t>72863697</t>
  </si>
  <si>
    <t>72863698</t>
  </si>
  <si>
    <t>72863699</t>
  </si>
  <si>
    <t>72863700</t>
  </si>
  <si>
    <t>72863701</t>
  </si>
  <si>
    <t>72863702</t>
  </si>
  <si>
    <t>72863703</t>
  </si>
  <si>
    <t>72863704</t>
  </si>
  <si>
    <t>72863705</t>
  </si>
  <si>
    <t>72863706</t>
  </si>
  <si>
    <t>72863707</t>
  </si>
  <si>
    <t>72863708</t>
  </si>
  <si>
    <t>72863709</t>
  </si>
  <si>
    <t>72863710</t>
  </si>
  <si>
    <t>72863711</t>
  </si>
  <si>
    <t>72863712</t>
  </si>
  <si>
    <t>72863713</t>
  </si>
  <si>
    <t>72863714</t>
  </si>
  <si>
    <t>72863715</t>
  </si>
  <si>
    <t>72863716</t>
  </si>
  <si>
    <t>72863717</t>
  </si>
  <si>
    <t>72863718</t>
  </si>
  <si>
    <t>72863719</t>
  </si>
  <si>
    <t>72863720</t>
  </si>
  <si>
    <t>72863721</t>
  </si>
  <si>
    <t>72863722</t>
  </si>
  <si>
    <t>72863723</t>
  </si>
  <si>
    <t>72863724</t>
  </si>
  <si>
    <t>72863725</t>
  </si>
  <si>
    <t>72863726</t>
  </si>
  <si>
    <t>72863727</t>
  </si>
  <si>
    <t>72863728</t>
  </si>
  <si>
    <t>72863729</t>
  </si>
  <si>
    <t>72863730</t>
  </si>
  <si>
    <t>72863731</t>
  </si>
  <si>
    <t>72863732</t>
  </si>
  <si>
    <t>72863733</t>
  </si>
  <si>
    <t>72863734</t>
  </si>
  <si>
    <t>72863735</t>
  </si>
  <si>
    <t>72863736</t>
  </si>
  <si>
    <t>72863737</t>
  </si>
  <si>
    <t>72863738</t>
  </si>
  <si>
    <t>72863739</t>
  </si>
  <si>
    <t>72863740</t>
  </si>
  <si>
    <t>72863741</t>
  </si>
  <si>
    <t>72863742</t>
  </si>
  <si>
    <t>72863743</t>
  </si>
  <si>
    <t>72863744</t>
  </si>
  <si>
    <t>72863745</t>
  </si>
  <si>
    <t>72863746</t>
  </si>
  <si>
    <t>72863747</t>
  </si>
  <si>
    <t>72863748</t>
  </si>
  <si>
    <t>72863749</t>
  </si>
  <si>
    <t>72863750</t>
  </si>
  <si>
    <t>72863751</t>
  </si>
  <si>
    <t>72863752</t>
  </si>
  <si>
    <t>72863753</t>
  </si>
  <si>
    <t>72863754</t>
  </si>
  <si>
    <t>72863755</t>
  </si>
  <si>
    <t>72863756</t>
  </si>
  <si>
    <t>72863757</t>
  </si>
  <si>
    <t>72863758</t>
  </si>
  <si>
    <t>72863759</t>
  </si>
  <si>
    <t>72863760</t>
  </si>
  <si>
    <t>72863761</t>
  </si>
  <si>
    <t>72863762</t>
  </si>
  <si>
    <t>72863763</t>
  </si>
  <si>
    <t>72863764</t>
  </si>
  <si>
    <t>72863765</t>
  </si>
  <si>
    <t>72863766</t>
  </si>
  <si>
    <t>72863767</t>
  </si>
  <si>
    <t>72863768</t>
  </si>
  <si>
    <t>72863769</t>
  </si>
  <si>
    <t>72863770</t>
  </si>
  <si>
    <t>72863771</t>
  </si>
  <si>
    <t>72863772</t>
  </si>
  <si>
    <t>72863773</t>
  </si>
  <si>
    <t>72863774</t>
  </si>
  <si>
    <t>72863775</t>
  </si>
  <si>
    <t>72863776</t>
  </si>
  <si>
    <t>72863777</t>
  </si>
  <si>
    <t>72863778</t>
  </si>
  <si>
    <t>72863779</t>
  </si>
  <si>
    <t>72863780</t>
  </si>
  <si>
    <t>72863781</t>
  </si>
  <si>
    <t>72863782</t>
  </si>
  <si>
    <t>72863783</t>
  </si>
  <si>
    <t>72863784</t>
  </si>
  <si>
    <t>72863785</t>
  </si>
  <si>
    <t>72863786</t>
  </si>
  <si>
    <t>72863787</t>
  </si>
  <si>
    <t>72863788</t>
  </si>
  <si>
    <t>72863789</t>
  </si>
  <si>
    <t>72863790</t>
  </si>
  <si>
    <t>72863791</t>
  </si>
  <si>
    <t>72863792</t>
  </si>
  <si>
    <t>72863793</t>
  </si>
  <si>
    <t>72863794</t>
  </si>
  <si>
    <t>72863795</t>
  </si>
  <si>
    <t>72863796</t>
  </si>
  <si>
    <t>72863797</t>
  </si>
  <si>
    <t>72863798</t>
  </si>
  <si>
    <t>72863799</t>
  </si>
  <si>
    <t>72863800</t>
  </si>
  <si>
    <t>72863801</t>
  </si>
  <si>
    <t>72863802</t>
  </si>
  <si>
    <t>72863803</t>
  </si>
  <si>
    <t>72863804</t>
  </si>
  <si>
    <t>72863805</t>
  </si>
  <si>
    <t>72863806</t>
  </si>
  <si>
    <t>72863807</t>
  </si>
  <si>
    <t>72863808</t>
  </si>
  <si>
    <t>72863809</t>
  </si>
  <si>
    <t>72863810</t>
  </si>
  <si>
    <t>72863811</t>
  </si>
  <si>
    <t>72863812</t>
  </si>
  <si>
    <t>72863813</t>
  </si>
  <si>
    <t>72863814</t>
  </si>
  <si>
    <t>72863815</t>
  </si>
  <si>
    <t>72863816</t>
  </si>
  <si>
    <t>72863817</t>
  </si>
  <si>
    <t>72863818</t>
  </si>
  <si>
    <t>72863819</t>
  </si>
  <si>
    <t>72863820</t>
  </si>
  <si>
    <t>72863821</t>
  </si>
  <si>
    <t>72863822</t>
  </si>
  <si>
    <t>72863823</t>
  </si>
  <si>
    <t>72863824</t>
  </si>
  <si>
    <t>72863825</t>
  </si>
  <si>
    <t>72863826</t>
  </si>
  <si>
    <t>72863827</t>
  </si>
  <si>
    <t>72863828</t>
  </si>
  <si>
    <t>72863829</t>
  </si>
  <si>
    <t>72863830</t>
  </si>
  <si>
    <t>72863831</t>
  </si>
  <si>
    <t>72863832</t>
  </si>
  <si>
    <t>72863833</t>
  </si>
  <si>
    <t>72863834</t>
  </si>
  <si>
    <t>72863835</t>
  </si>
  <si>
    <t>72863836</t>
  </si>
  <si>
    <t>72863837</t>
  </si>
  <si>
    <t>72863838</t>
  </si>
  <si>
    <t>72863839</t>
  </si>
  <si>
    <t>72863840</t>
  </si>
  <si>
    <t>72863841</t>
  </si>
  <si>
    <t>72863842</t>
  </si>
  <si>
    <t>72863843</t>
  </si>
  <si>
    <t>72863844</t>
  </si>
  <si>
    <t>72863845</t>
  </si>
  <si>
    <t>72863846</t>
  </si>
  <si>
    <t>72863847</t>
  </si>
  <si>
    <t>72863848</t>
  </si>
  <si>
    <t>72863849</t>
  </si>
  <si>
    <t>72863850</t>
  </si>
  <si>
    <t>72863851</t>
  </si>
  <si>
    <t>72863852</t>
  </si>
  <si>
    <t>72863853</t>
  </si>
  <si>
    <t>72863854</t>
  </si>
  <si>
    <t>72863855</t>
  </si>
  <si>
    <t>72863856</t>
  </si>
  <si>
    <t>72863857</t>
  </si>
  <si>
    <t>72863858</t>
  </si>
  <si>
    <t>72863859</t>
  </si>
  <si>
    <t>72863860</t>
  </si>
  <si>
    <t>72863861</t>
  </si>
  <si>
    <t>72863862</t>
  </si>
  <si>
    <t>72863863</t>
  </si>
  <si>
    <t>72863864</t>
  </si>
  <si>
    <t>72863865</t>
  </si>
  <si>
    <t>72863866</t>
  </si>
  <si>
    <t>72863867</t>
  </si>
  <si>
    <t>72863868</t>
  </si>
  <si>
    <t>72863869</t>
  </si>
  <si>
    <t>72863870</t>
  </si>
  <si>
    <t>72863871</t>
  </si>
  <si>
    <t>72863872</t>
  </si>
  <si>
    <t>72863873</t>
  </si>
  <si>
    <t>72863874</t>
  </si>
  <si>
    <t>72863875</t>
  </si>
  <si>
    <t>72863876</t>
  </si>
  <si>
    <t>72863877</t>
  </si>
  <si>
    <t>72863878</t>
  </si>
  <si>
    <t>72863879</t>
  </si>
  <si>
    <t>72863880</t>
  </si>
  <si>
    <t>72863881</t>
  </si>
  <si>
    <t>72863882</t>
  </si>
  <si>
    <t>72863883</t>
  </si>
  <si>
    <t>72863884</t>
  </si>
  <si>
    <t>72863885</t>
  </si>
  <si>
    <t>72863886</t>
  </si>
  <si>
    <t>72863887</t>
  </si>
  <si>
    <t>72863888</t>
  </si>
  <si>
    <t>72863889</t>
  </si>
  <si>
    <t>72863890</t>
  </si>
  <si>
    <t>72863891</t>
  </si>
  <si>
    <t>72863892</t>
  </si>
  <si>
    <t>72863893</t>
  </si>
  <si>
    <t>72863894</t>
  </si>
  <si>
    <t>72863895</t>
  </si>
  <si>
    <t>72863896</t>
  </si>
  <si>
    <t>72863897</t>
  </si>
  <si>
    <t>72863898</t>
  </si>
  <si>
    <t>72863899</t>
  </si>
  <si>
    <t>72863900</t>
  </si>
  <si>
    <t>72863901</t>
  </si>
  <si>
    <t>72863902</t>
  </si>
  <si>
    <t>72863903</t>
  </si>
  <si>
    <t>72863904</t>
  </si>
  <si>
    <t>72863905</t>
  </si>
  <si>
    <t>72863906</t>
  </si>
  <si>
    <t>72863907</t>
  </si>
  <si>
    <t>72863908</t>
  </si>
  <si>
    <t>72863909</t>
  </si>
  <si>
    <t>72863910</t>
  </si>
  <si>
    <t>72863911</t>
  </si>
  <si>
    <t>72863912</t>
  </si>
  <si>
    <t>72863913</t>
  </si>
  <si>
    <t>72863914</t>
  </si>
  <si>
    <t>72863915</t>
  </si>
  <si>
    <t>72863916</t>
  </si>
  <si>
    <t>72863917</t>
  </si>
  <si>
    <t>72863918</t>
  </si>
  <si>
    <t>72863919</t>
  </si>
  <si>
    <t>72863920</t>
  </si>
  <si>
    <t>72863921</t>
  </si>
  <si>
    <t>72863922</t>
  </si>
  <si>
    <t>72863923</t>
  </si>
  <si>
    <t>72863924</t>
  </si>
  <si>
    <t>72863925</t>
  </si>
  <si>
    <t>72863926</t>
  </si>
  <si>
    <t>72863927</t>
  </si>
  <si>
    <t>72863928</t>
  </si>
  <si>
    <t>72863929</t>
  </si>
  <si>
    <t>72863930</t>
  </si>
  <si>
    <t>72863931</t>
  </si>
  <si>
    <t>72863932</t>
  </si>
  <si>
    <t>72863933</t>
  </si>
  <si>
    <t>72863934</t>
  </si>
  <si>
    <t>72863935</t>
  </si>
  <si>
    <t>72863936</t>
  </si>
  <si>
    <t>72863937</t>
  </si>
  <si>
    <t>72863938</t>
  </si>
  <si>
    <t>72863939</t>
  </si>
  <si>
    <t>72863940</t>
  </si>
  <si>
    <t>72863941</t>
  </si>
  <si>
    <t>72863942</t>
  </si>
  <si>
    <t>72863943</t>
  </si>
  <si>
    <t>72863944</t>
  </si>
  <si>
    <t>72863945</t>
  </si>
  <si>
    <t>72863946</t>
  </si>
  <si>
    <t>72863947</t>
  </si>
  <si>
    <t>72863948</t>
  </si>
  <si>
    <t>72863949</t>
  </si>
  <si>
    <t>72863950</t>
  </si>
  <si>
    <t>72863951</t>
  </si>
  <si>
    <t>72863952</t>
  </si>
  <si>
    <t>72863953</t>
  </si>
  <si>
    <t>72863954</t>
  </si>
  <si>
    <t>72863955</t>
  </si>
  <si>
    <t>72863956</t>
  </si>
  <si>
    <t>72863957</t>
  </si>
  <si>
    <t>72863958</t>
  </si>
  <si>
    <t>72863959</t>
  </si>
  <si>
    <t>72863960</t>
  </si>
  <si>
    <t>72863961</t>
  </si>
  <si>
    <t>72863962</t>
  </si>
  <si>
    <t>72863963</t>
  </si>
  <si>
    <t>72863964</t>
  </si>
  <si>
    <t>72863965</t>
  </si>
  <si>
    <t>72863966</t>
  </si>
  <si>
    <t>72863967</t>
  </si>
  <si>
    <t>72863968</t>
  </si>
  <si>
    <t>72863969</t>
  </si>
  <si>
    <t>72863970</t>
  </si>
  <si>
    <t>72863971</t>
  </si>
  <si>
    <t>72863972</t>
  </si>
  <si>
    <t>72863973</t>
  </si>
  <si>
    <t>72863974</t>
  </si>
  <si>
    <t>72863975</t>
  </si>
  <si>
    <t>72863976</t>
  </si>
  <si>
    <t>72863977</t>
  </si>
  <si>
    <t>72863978</t>
  </si>
  <si>
    <t>72863979</t>
  </si>
  <si>
    <t>72863980</t>
  </si>
  <si>
    <t>72863981</t>
  </si>
  <si>
    <t>72863982</t>
  </si>
  <si>
    <t>72863983</t>
  </si>
  <si>
    <t>72863984</t>
  </si>
  <si>
    <t>72863985</t>
  </si>
  <si>
    <t>72863986</t>
  </si>
  <si>
    <t>72863987</t>
  </si>
  <si>
    <t>72863988</t>
  </si>
  <si>
    <t>72863989</t>
  </si>
  <si>
    <t>72863990</t>
  </si>
  <si>
    <t>72863991</t>
  </si>
  <si>
    <t>72863992</t>
  </si>
  <si>
    <t>72863993</t>
  </si>
  <si>
    <t>72863994</t>
  </si>
  <si>
    <t>72863995</t>
  </si>
  <si>
    <t>72863996</t>
  </si>
  <si>
    <t>72863997</t>
  </si>
  <si>
    <t>72863998</t>
  </si>
  <si>
    <t>72863999</t>
  </si>
  <si>
    <t>72864000</t>
  </si>
  <si>
    <t>72864001</t>
  </si>
  <si>
    <t>72864002</t>
  </si>
  <si>
    <t>72864003</t>
  </si>
  <si>
    <t>72864004</t>
  </si>
  <si>
    <t>72864005</t>
  </si>
  <si>
    <t>72864006</t>
  </si>
  <si>
    <t>72864007</t>
  </si>
  <si>
    <t>72864008</t>
  </si>
  <si>
    <t>72864009</t>
  </si>
  <si>
    <t>72864010</t>
  </si>
  <si>
    <t>72864011</t>
  </si>
  <si>
    <t>72864012</t>
  </si>
  <si>
    <t>72864013</t>
  </si>
  <si>
    <t>72864014</t>
  </si>
  <si>
    <t>72864015</t>
  </si>
  <si>
    <t>72864016</t>
  </si>
  <si>
    <t>72864017</t>
  </si>
  <si>
    <t>72864018</t>
  </si>
  <si>
    <t>72864019</t>
  </si>
  <si>
    <t>72864020</t>
  </si>
  <si>
    <t>72864021</t>
  </si>
  <si>
    <t>72864022</t>
  </si>
  <si>
    <t>72864023</t>
  </si>
  <si>
    <t>72864024</t>
  </si>
  <si>
    <t>72864025</t>
  </si>
  <si>
    <t>72864026</t>
  </si>
  <si>
    <t>72864027</t>
  </si>
  <si>
    <t>72864028</t>
  </si>
  <si>
    <t>72864029</t>
  </si>
  <si>
    <t>72864030</t>
  </si>
  <si>
    <t>72864031</t>
  </si>
  <si>
    <t>72864032</t>
  </si>
  <si>
    <t>72864033</t>
  </si>
  <si>
    <t>72864034</t>
  </si>
  <si>
    <t>72864035</t>
  </si>
  <si>
    <t>72864036</t>
  </si>
  <si>
    <t>72864037</t>
  </si>
  <si>
    <t>72864038</t>
  </si>
  <si>
    <t>72864039</t>
  </si>
  <si>
    <t>72864040</t>
  </si>
  <si>
    <t>72864041</t>
  </si>
  <si>
    <t>72864042</t>
  </si>
  <si>
    <t>72864043</t>
  </si>
  <si>
    <t>72864044</t>
  </si>
  <si>
    <t>72864045</t>
  </si>
  <si>
    <t>72864046</t>
  </si>
  <si>
    <t>72864047</t>
  </si>
  <si>
    <t>72864048</t>
  </si>
  <si>
    <t>72864049</t>
  </si>
  <si>
    <t>72864050</t>
  </si>
  <si>
    <t>72864051</t>
  </si>
  <si>
    <t>72864052</t>
  </si>
  <si>
    <t>72864053</t>
  </si>
  <si>
    <t>72864054</t>
  </si>
  <si>
    <t>72864055</t>
  </si>
  <si>
    <t>72864056</t>
  </si>
  <si>
    <t>72864057</t>
  </si>
  <si>
    <t>72864058</t>
  </si>
  <si>
    <t>72864059</t>
  </si>
  <si>
    <t>72864060</t>
  </si>
  <si>
    <t>72864061</t>
  </si>
  <si>
    <t>72864062</t>
  </si>
  <si>
    <t>72864063</t>
  </si>
  <si>
    <t>72864064</t>
  </si>
  <si>
    <t>72864065</t>
  </si>
  <si>
    <t>72864066</t>
  </si>
  <si>
    <t>72864067</t>
  </si>
  <si>
    <t>72864068</t>
  </si>
  <si>
    <t>72864069</t>
  </si>
  <si>
    <t>72864070</t>
  </si>
  <si>
    <t>72864071</t>
  </si>
  <si>
    <t>72864072</t>
  </si>
  <si>
    <t>72864073</t>
  </si>
  <si>
    <t>72864074</t>
  </si>
  <si>
    <t>72864075</t>
  </si>
  <si>
    <t>72864076</t>
  </si>
  <si>
    <t>72864077</t>
  </si>
  <si>
    <t>72864078</t>
  </si>
  <si>
    <t>72864079</t>
  </si>
  <si>
    <t>72864080</t>
  </si>
  <si>
    <t>72864081</t>
  </si>
  <si>
    <t>72864082</t>
  </si>
  <si>
    <t>72864083</t>
  </si>
  <si>
    <t>72864084</t>
  </si>
  <si>
    <t>72864085</t>
  </si>
  <si>
    <t>72864086</t>
  </si>
  <si>
    <t>72864087</t>
  </si>
  <si>
    <t>72864088</t>
  </si>
  <si>
    <t>72864089</t>
  </si>
  <si>
    <t>72864090</t>
  </si>
  <si>
    <t>72864091</t>
  </si>
  <si>
    <t>72864092</t>
  </si>
  <si>
    <t>72864093</t>
  </si>
  <si>
    <t>72864094</t>
  </si>
  <si>
    <t>72864095</t>
  </si>
  <si>
    <t>72864096</t>
  </si>
  <si>
    <t>72864097</t>
  </si>
  <si>
    <t>72864098</t>
  </si>
  <si>
    <t>72864099</t>
  </si>
  <si>
    <t>72864100</t>
  </si>
  <si>
    <t>72864101</t>
  </si>
  <si>
    <t>72864102</t>
  </si>
  <si>
    <t>72864103</t>
  </si>
  <si>
    <t>72864104</t>
  </si>
  <si>
    <t>72864105</t>
  </si>
  <si>
    <t>72864106</t>
  </si>
  <si>
    <t>72864107</t>
  </si>
  <si>
    <t>72864108</t>
  </si>
  <si>
    <t>72864109</t>
  </si>
  <si>
    <t>72864110</t>
  </si>
  <si>
    <t>72864111</t>
  </si>
  <si>
    <t>72864112</t>
  </si>
  <si>
    <t>72864113</t>
  </si>
  <si>
    <t>72864114</t>
  </si>
  <si>
    <t>72864115</t>
  </si>
  <si>
    <t>72864116</t>
  </si>
  <si>
    <t>72864117</t>
  </si>
  <si>
    <t>72864118</t>
  </si>
  <si>
    <t>72864119</t>
  </si>
  <si>
    <t>72864120</t>
  </si>
  <si>
    <t>72864121</t>
  </si>
  <si>
    <t>72864122</t>
  </si>
  <si>
    <t>72864123</t>
  </si>
  <si>
    <t>72864124</t>
  </si>
  <si>
    <t>72864125</t>
  </si>
  <si>
    <t>72864126</t>
  </si>
  <si>
    <t>72864127</t>
  </si>
  <si>
    <t>72864128</t>
  </si>
  <si>
    <t>72864129</t>
  </si>
  <si>
    <t>72864130</t>
  </si>
  <si>
    <t>72864131</t>
  </si>
  <si>
    <t>72864132</t>
  </si>
  <si>
    <t>72864133</t>
  </si>
  <si>
    <t>72864134</t>
  </si>
  <si>
    <t>72864135</t>
  </si>
  <si>
    <t>72864136</t>
  </si>
  <si>
    <t>72864137</t>
  </si>
  <si>
    <t>72864138</t>
  </si>
  <si>
    <t>72864139</t>
  </si>
  <si>
    <t>72864140</t>
  </si>
  <si>
    <t>72864141</t>
  </si>
  <si>
    <t>72864142</t>
  </si>
  <si>
    <t>72864143</t>
  </si>
  <si>
    <t>72864144</t>
  </si>
  <si>
    <t>72864145</t>
  </si>
  <si>
    <t>72864146</t>
  </si>
  <si>
    <t>72864147</t>
  </si>
  <si>
    <t>72864148</t>
  </si>
  <si>
    <t>72864149</t>
  </si>
  <si>
    <t>72864150</t>
  </si>
  <si>
    <t>72864151</t>
  </si>
  <si>
    <t>72864152</t>
  </si>
  <si>
    <t>72864153</t>
  </si>
  <si>
    <t>72864154</t>
  </si>
  <si>
    <t>72864155</t>
  </si>
  <si>
    <t>72864156</t>
  </si>
  <si>
    <t>72864157</t>
  </si>
  <si>
    <t>72864158</t>
  </si>
  <si>
    <t>72864159</t>
  </si>
  <si>
    <t>72864160</t>
  </si>
  <si>
    <t>72864161</t>
  </si>
  <si>
    <t>72864162</t>
  </si>
  <si>
    <t>72864163</t>
  </si>
  <si>
    <t>72864164</t>
  </si>
  <si>
    <t>72864165</t>
  </si>
  <si>
    <t>72864166</t>
  </si>
  <si>
    <t>72864167</t>
  </si>
  <si>
    <t>72864168</t>
  </si>
  <si>
    <t>72864169</t>
  </si>
  <si>
    <t>72864170</t>
  </si>
  <si>
    <t>72864171</t>
  </si>
  <si>
    <t>72864172</t>
  </si>
  <si>
    <t>72864173</t>
  </si>
  <si>
    <t>72864174</t>
  </si>
  <si>
    <t>72864175</t>
  </si>
  <si>
    <t>72864176</t>
  </si>
  <si>
    <t>72864177</t>
  </si>
  <si>
    <t>72864178</t>
  </si>
  <si>
    <t>72864179</t>
  </si>
  <si>
    <t>72864180</t>
  </si>
  <si>
    <t>72864181</t>
  </si>
  <si>
    <t>72864182</t>
  </si>
  <si>
    <t>72864183</t>
  </si>
  <si>
    <t>72864184</t>
  </si>
  <si>
    <t>72864185</t>
  </si>
  <si>
    <t>72864186</t>
  </si>
  <si>
    <t>72864187</t>
  </si>
  <si>
    <t>72864188</t>
  </si>
  <si>
    <t>72864189</t>
  </si>
  <si>
    <t>72864190</t>
  </si>
  <si>
    <t>72864191</t>
  </si>
  <si>
    <t>72864192</t>
  </si>
  <si>
    <t>72864193</t>
  </si>
  <si>
    <t>72864194</t>
  </si>
  <si>
    <t>72864195</t>
  </si>
  <si>
    <t>72864196</t>
  </si>
  <si>
    <t>72864197</t>
  </si>
  <si>
    <t>72864198</t>
  </si>
  <si>
    <t>72864199</t>
  </si>
  <si>
    <t>72864200</t>
  </si>
  <si>
    <t>72864201</t>
  </si>
  <si>
    <t>72864202</t>
  </si>
  <si>
    <t>72864203</t>
  </si>
  <si>
    <t>72864204</t>
  </si>
  <si>
    <t>72864205</t>
  </si>
  <si>
    <t>72864206</t>
  </si>
  <si>
    <t>72864207</t>
  </si>
  <si>
    <t>72864208</t>
  </si>
  <si>
    <t>72864209</t>
  </si>
  <si>
    <t>72864210</t>
  </si>
  <si>
    <t>72864211</t>
  </si>
  <si>
    <t>72864212</t>
  </si>
  <si>
    <t>72864213</t>
  </si>
  <si>
    <t>72864214</t>
  </si>
  <si>
    <t>72864215</t>
  </si>
  <si>
    <t>72864216</t>
  </si>
  <si>
    <t>72864217</t>
  </si>
  <si>
    <t>72864218</t>
  </si>
  <si>
    <t>72864219</t>
  </si>
  <si>
    <t>72864220</t>
  </si>
  <si>
    <t>72864221</t>
  </si>
  <si>
    <t>72864222</t>
  </si>
  <si>
    <t>72864223</t>
  </si>
  <si>
    <t>72864224</t>
  </si>
  <si>
    <t>72864225</t>
  </si>
  <si>
    <t>72864226</t>
  </si>
  <si>
    <t>72864227</t>
  </si>
  <si>
    <t>72864228</t>
  </si>
  <si>
    <t>72864229</t>
  </si>
  <si>
    <t>72864230</t>
  </si>
  <si>
    <t>72864231</t>
  </si>
  <si>
    <t>72864232</t>
  </si>
  <si>
    <t>72864233</t>
  </si>
  <si>
    <t>72864234</t>
  </si>
  <si>
    <t>72864235</t>
  </si>
  <si>
    <t>72864236</t>
  </si>
  <si>
    <t>72864237</t>
  </si>
  <si>
    <t>72864238</t>
  </si>
  <si>
    <t>72864239</t>
  </si>
  <si>
    <t>72864240</t>
  </si>
  <si>
    <t>72864241</t>
  </si>
  <si>
    <t>72864242</t>
  </si>
  <si>
    <t>72864243</t>
  </si>
  <si>
    <t>72864244</t>
  </si>
  <si>
    <t>72864245</t>
  </si>
  <si>
    <t>72864246</t>
  </si>
  <si>
    <t>72864247</t>
  </si>
  <si>
    <t>72864248</t>
  </si>
  <si>
    <t>72864249</t>
  </si>
  <si>
    <t>72864250</t>
  </si>
  <si>
    <t>72864251</t>
  </si>
  <si>
    <t>72864252</t>
  </si>
  <si>
    <t>72864253</t>
  </si>
  <si>
    <t>72864254</t>
  </si>
  <si>
    <t>72864255</t>
  </si>
  <si>
    <t>72864256</t>
  </si>
  <si>
    <t>72864257</t>
  </si>
  <si>
    <t>72864258</t>
  </si>
  <si>
    <t>72864259</t>
  </si>
  <si>
    <t>72864260</t>
  </si>
  <si>
    <t>72864261</t>
  </si>
  <si>
    <t>72864262</t>
  </si>
  <si>
    <t>72864263</t>
  </si>
  <si>
    <t>72864264</t>
  </si>
  <si>
    <t>72864265</t>
  </si>
  <si>
    <t>72864266</t>
  </si>
  <si>
    <t>72864267</t>
  </si>
  <si>
    <t>72864268</t>
  </si>
  <si>
    <t>72864269</t>
  </si>
  <si>
    <t>72864270</t>
  </si>
  <si>
    <t>72864271</t>
  </si>
  <si>
    <t>72864272</t>
  </si>
  <si>
    <t>72864273</t>
  </si>
  <si>
    <t>72864274</t>
  </si>
  <si>
    <t>72864275</t>
  </si>
  <si>
    <t>72864276</t>
  </si>
  <si>
    <t>72864277</t>
  </si>
  <si>
    <t>72864278</t>
  </si>
  <si>
    <t>72864279</t>
  </si>
  <si>
    <t>72864280</t>
  </si>
  <si>
    <t>72864281</t>
  </si>
  <si>
    <t>72864282</t>
  </si>
  <si>
    <t>72864283</t>
  </si>
  <si>
    <t>72864284</t>
  </si>
  <si>
    <t>72864285</t>
  </si>
  <si>
    <t>72864286</t>
  </si>
  <si>
    <t>72864287</t>
  </si>
  <si>
    <t>72864288</t>
  </si>
  <si>
    <t>72864289</t>
  </si>
  <si>
    <t>72864290</t>
  </si>
  <si>
    <t>72864291</t>
  </si>
  <si>
    <t>72864292</t>
  </si>
  <si>
    <t>72864293</t>
  </si>
  <si>
    <t>72864294</t>
  </si>
  <si>
    <t>72864295</t>
  </si>
  <si>
    <t>72864296</t>
  </si>
  <si>
    <t>72864297</t>
  </si>
  <si>
    <t>72864298</t>
  </si>
  <si>
    <t>72864299</t>
  </si>
  <si>
    <t>72864300</t>
  </si>
  <si>
    <t>72864301</t>
  </si>
  <si>
    <t>72864302</t>
  </si>
  <si>
    <t>72864303</t>
  </si>
  <si>
    <t>72864304</t>
  </si>
  <si>
    <t>72864305</t>
  </si>
  <si>
    <t>72864306</t>
  </si>
  <si>
    <t>72864307</t>
  </si>
  <si>
    <t>72864308</t>
  </si>
  <si>
    <t>72864309</t>
  </si>
  <si>
    <t>72864310</t>
  </si>
  <si>
    <t>72864311</t>
  </si>
  <si>
    <t>72864312</t>
  </si>
  <si>
    <t>72864313</t>
  </si>
  <si>
    <t>72864314</t>
  </si>
  <si>
    <t>72864315</t>
  </si>
  <si>
    <t>72864316</t>
  </si>
  <si>
    <t>72864317</t>
  </si>
  <si>
    <t>72864318</t>
  </si>
  <si>
    <t>72864319</t>
  </si>
  <si>
    <t>72864320</t>
  </si>
  <si>
    <t>72864321</t>
  </si>
  <si>
    <t>72864322</t>
  </si>
  <si>
    <t>72864323</t>
  </si>
  <si>
    <t>72864324</t>
  </si>
  <si>
    <t>72864325</t>
  </si>
  <si>
    <t>72864326</t>
  </si>
  <si>
    <t>72864327</t>
  </si>
  <si>
    <t>72864328</t>
  </si>
  <si>
    <t>72864329</t>
  </si>
  <si>
    <t>72864330</t>
  </si>
  <si>
    <t>72864331</t>
  </si>
  <si>
    <t>72864332</t>
  </si>
  <si>
    <t>72864333</t>
  </si>
  <si>
    <t>72864334</t>
  </si>
  <si>
    <t>72864335</t>
  </si>
  <si>
    <t>72864336</t>
  </si>
  <si>
    <t>72864337</t>
  </si>
  <si>
    <t>72864338</t>
  </si>
  <si>
    <t>72864339</t>
  </si>
  <si>
    <t>72864340</t>
  </si>
  <si>
    <t>72864341</t>
  </si>
  <si>
    <t>72864342</t>
  </si>
  <si>
    <t>72864343</t>
  </si>
  <si>
    <t>72864344</t>
  </si>
  <si>
    <t>72864345</t>
  </si>
  <si>
    <t>72864346</t>
  </si>
  <si>
    <t>72864347</t>
  </si>
  <si>
    <t>72864348</t>
  </si>
  <si>
    <t>72864349</t>
  </si>
  <si>
    <t>72864350</t>
  </si>
  <si>
    <t>72864351</t>
  </si>
  <si>
    <t>72864352</t>
  </si>
  <si>
    <t>72864353</t>
  </si>
  <si>
    <t>72864354</t>
  </si>
  <si>
    <t>72864355</t>
  </si>
  <si>
    <t>72864356</t>
  </si>
  <si>
    <t>72864357</t>
  </si>
  <si>
    <t>72864358</t>
  </si>
  <si>
    <t>72864359</t>
  </si>
  <si>
    <t>72864360</t>
  </si>
  <si>
    <t>72864361</t>
  </si>
  <si>
    <t>72864362</t>
  </si>
  <si>
    <t>72864363</t>
  </si>
  <si>
    <t>72864364</t>
  </si>
  <si>
    <t>72864365</t>
  </si>
  <si>
    <t>72864366</t>
  </si>
  <si>
    <t>72864367</t>
  </si>
  <si>
    <t>72864368</t>
  </si>
  <si>
    <t>72864369</t>
  </si>
  <si>
    <t>72864370</t>
  </si>
  <si>
    <t>72864371</t>
  </si>
  <si>
    <t>72864372</t>
  </si>
  <si>
    <t>72864373</t>
  </si>
  <si>
    <t>72864374</t>
  </si>
  <si>
    <t>72864375</t>
  </si>
  <si>
    <t>72864376</t>
  </si>
  <si>
    <t>72864377</t>
  </si>
  <si>
    <t>72864378</t>
  </si>
  <si>
    <t>72864379</t>
  </si>
  <si>
    <t>72864380</t>
  </si>
  <si>
    <t>72864381</t>
  </si>
  <si>
    <t>72864382</t>
  </si>
  <si>
    <t>72864383</t>
  </si>
  <si>
    <t>72864384</t>
  </si>
  <si>
    <t>72864385</t>
  </si>
  <si>
    <t>72864386</t>
  </si>
  <si>
    <t>72864387</t>
  </si>
  <si>
    <t>72864388</t>
  </si>
  <si>
    <t>72864389</t>
  </si>
  <si>
    <t>72864390</t>
  </si>
  <si>
    <t>72864391</t>
  </si>
  <si>
    <t>72864392</t>
  </si>
  <si>
    <t>72864393</t>
  </si>
  <si>
    <t>72864394</t>
  </si>
  <si>
    <t>72864395</t>
  </si>
  <si>
    <t>72864396</t>
  </si>
  <si>
    <t>72864397</t>
  </si>
  <si>
    <t>72864398</t>
  </si>
  <si>
    <t>72864399</t>
  </si>
  <si>
    <t>72864400</t>
  </si>
  <si>
    <t>72864401</t>
  </si>
  <si>
    <t>72864402</t>
  </si>
  <si>
    <t>72864403</t>
  </si>
  <si>
    <t>72864404</t>
  </si>
  <si>
    <t>72864405</t>
  </si>
  <si>
    <t>72864406</t>
  </si>
  <si>
    <t>72864407</t>
  </si>
  <si>
    <t>72864408</t>
  </si>
  <si>
    <t>72864409</t>
  </si>
  <si>
    <t>72864410</t>
  </si>
  <si>
    <t>72864411</t>
  </si>
  <si>
    <t>72864412</t>
  </si>
  <si>
    <t>72864413</t>
  </si>
  <si>
    <t>72864414</t>
  </si>
  <si>
    <t>72864415</t>
  </si>
  <si>
    <t>72864416</t>
  </si>
  <si>
    <t>72864417</t>
  </si>
  <si>
    <t>72864418</t>
  </si>
  <si>
    <t>72864419</t>
  </si>
  <si>
    <t>72864420</t>
  </si>
  <si>
    <t>72864421</t>
  </si>
  <si>
    <t>72864422</t>
  </si>
  <si>
    <t>72864423</t>
  </si>
  <si>
    <t>72864424</t>
  </si>
  <si>
    <t>72864425</t>
  </si>
  <si>
    <t>72864426</t>
  </si>
  <si>
    <t>72864427</t>
  </si>
  <si>
    <t>72864428</t>
  </si>
  <si>
    <t>72864429</t>
  </si>
  <si>
    <t>72864430</t>
  </si>
  <si>
    <t>72864431</t>
  </si>
  <si>
    <t>72864432</t>
  </si>
  <si>
    <t>72864433</t>
  </si>
  <si>
    <t>72864434</t>
  </si>
  <si>
    <t>72864435</t>
  </si>
  <si>
    <t>72864436</t>
  </si>
  <si>
    <t>72864437</t>
  </si>
  <si>
    <t>72864438</t>
  </si>
  <si>
    <t>72864439</t>
  </si>
  <si>
    <t>72864440</t>
  </si>
  <si>
    <t>72864441</t>
  </si>
  <si>
    <t>72864442</t>
  </si>
  <si>
    <t>72864443</t>
  </si>
  <si>
    <t>72864444</t>
  </si>
  <si>
    <t>72864445</t>
  </si>
  <si>
    <t>72864446</t>
  </si>
  <si>
    <t>72864447</t>
  </si>
  <si>
    <t>72864448</t>
  </si>
  <si>
    <t>72864449</t>
  </si>
  <si>
    <t>72864450</t>
  </si>
  <si>
    <t>72864451</t>
  </si>
  <si>
    <t>72864452</t>
  </si>
  <si>
    <t>72864453</t>
  </si>
  <si>
    <t>72864454</t>
  </si>
  <si>
    <t>72864455</t>
  </si>
  <si>
    <t>72864456</t>
  </si>
  <si>
    <t>72864457</t>
  </si>
  <si>
    <t>72864458</t>
  </si>
  <si>
    <t>72864459</t>
  </si>
  <si>
    <t>72864460</t>
  </si>
  <si>
    <t>72864461</t>
  </si>
  <si>
    <t>72864462</t>
  </si>
  <si>
    <t>72864463</t>
  </si>
  <si>
    <t>72864464</t>
  </si>
  <si>
    <t>72864465</t>
  </si>
  <si>
    <t>72864466</t>
  </si>
  <si>
    <t>72864467</t>
  </si>
  <si>
    <t>72864468</t>
  </si>
  <si>
    <t>72864469</t>
  </si>
  <si>
    <t>72864470</t>
  </si>
  <si>
    <t>72864471</t>
  </si>
  <si>
    <t>72864472</t>
  </si>
  <si>
    <t>72864473</t>
  </si>
  <si>
    <t>72864474</t>
  </si>
  <si>
    <t>72864475</t>
  </si>
  <si>
    <t>72864476</t>
  </si>
  <si>
    <t>72864477</t>
  </si>
  <si>
    <t>72864478</t>
  </si>
  <si>
    <t>72864479</t>
  </si>
  <si>
    <t>72864480</t>
  </si>
  <si>
    <t>72864481</t>
  </si>
  <si>
    <t>72864482</t>
  </si>
  <si>
    <t>72864483</t>
  </si>
  <si>
    <t>72864484</t>
  </si>
  <si>
    <t>72864485</t>
  </si>
  <si>
    <t>72864486</t>
  </si>
  <si>
    <t>72864487</t>
  </si>
  <si>
    <t>72864488</t>
  </si>
  <si>
    <t>72864489</t>
  </si>
  <si>
    <t>72864490</t>
  </si>
  <si>
    <t>72864491</t>
  </si>
  <si>
    <t>72864492</t>
  </si>
  <si>
    <t>72864493</t>
  </si>
  <si>
    <t>72864494</t>
  </si>
  <si>
    <t>72864495</t>
  </si>
  <si>
    <t>72864496</t>
  </si>
  <si>
    <t>72864497</t>
  </si>
  <si>
    <t>72864498</t>
  </si>
  <si>
    <t>72864499</t>
  </si>
  <si>
    <t>72864500</t>
  </si>
  <si>
    <t>72864501</t>
  </si>
  <si>
    <t>72864502</t>
  </si>
  <si>
    <t>72864503</t>
  </si>
  <si>
    <t>72864504</t>
  </si>
  <si>
    <t>72864505</t>
  </si>
  <si>
    <t>72864506</t>
  </si>
  <si>
    <t>72864507</t>
  </si>
  <si>
    <t>72864508</t>
  </si>
  <si>
    <t>72864509</t>
  </si>
  <si>
    <t>72864510</t>
  </si>
  <si>
    <t>72864511</t>
  </si>
  <si>
    <t>72864512</t>
  </si>
  <si>
    <t>72864513</t>
  </si>
  <si>
    <t>72864514</t>
  </si>
  <si>
    <t>72864515</t>
  </si>
  <si>
    <t>72864516</t>
  </si>
  <si>
    <t>72864517</t>
  </si>
  <si>
    <t>72864518</t>
  </si>
  <si>
    <t>72864519</t>
  </si>
  <si>
    <t>72864520</t>
  </si>
  <si>
    <t>72864521</t>
  </si>
  <si>
    <t>72864522</t>
  </si>
  <si>
    <t>72864524</t>
  </si>
  <si>
    <t>72864523</t>
  </si>
  <si>
    <t>72864525</t>
  </si>
  <si>
    <t>72864526</t>
  </si>
  <si>
    <t>72864527</t>
  </si>
  <si>
    <t>72864528</t>
  </si>
  <si>
    <t>72864529</t>
  </si>
  <si>
    <t>72864530</t>
  </si>
  <si>
    <t>72864531</t>
  </si>
  <si>
    <t>72864532</t>
  </si>
  <si>
    <t>72864533</t>
  </si>
  <si>
    <t>72864534</t>
  </si>
  <si>
    <t>72864535</t>
  </si>
  <si>
    <t>72864536</t>
  </si>
  <si>
    <t>72864537</t>
  </si>
  <si>
    <t>72864538</t>
  </si>
  <si>
    <t>72864539</t>
  </si>
  <si>
    <t>72864540</t>
  </si>
  <si>
    <t>72864541</t>
  </si>
  <si>
    <t>72864542</t>
  </si>
  <si>
    <t>72864543</t>
  </si>
  <si>
    <t>72864544</t>
  </si>
  <si>
    <t>72864545</t>
  </si>
  <si>
    <t>72864546</t>
  </si>
  <si>
    <t>72864547</t>
  </si>
  <si>
    <t>72864548</t>
  </si>
  <si>
    <t>72864549</t>
  </si>
  <si>
    <t>72864550</t>
  </si>
  <si>
    <t>72864551</t>
  </si>
  <si>
    <t>72864552</t>
  </si>
  <si>
    <t>72864553</t>
  </si>
  <si>
    <t>72864554</t>
  </si>
  <si>
    <t>72864555</t>
  </si>
  <si>
    <t>72864556</t>
  </si>
  <si>
    <t>72864557</t>
  </si>
  <si>
    <t>72864558</t>
  </si>
  <si>
    <t>72864559</t>
  </si>
  <si>
    <t>72864560</t>
  </si>
  <si>
    <t>72864561</t>
  </si>
  <si>
    <t>72864562</t>
  </si>
  <si>
    <t>72864563</t>
  </si>
  <si>
    <t>72864564</t>
  </si>
  <si>
    <t>72864565</t>
  </si>
  <si>
    <t>72864566</t>
  </si>
  <si>
    <t>72864567</t>
  </si>
  <si>
    <t>72864568</t>
  </si>
  <si>
    <t>72864569</t>
  </si>
  <si>
    <t>72864570</t>
  </si>
  <si>
    <t>72864571</t>
  </si>
  <si>
    <t>72864572</t>
  </si>
  <si>
    <t>72864573</t>
  </si>
  <si>
    <t>72864574</t>
  </si>
  <si>
    <t>72864575</t>
  </si>
  <si>
    <t>72864576</t>
  </si>
  <si>
    <t>72864577</t>
  </si>
  <si>
    <t>72864578</t>
  </si>
  <si>
    <t>72864579</t>
  </si>
  <si>
    <t>72864580</t>
  </si>
  <si>
    <t>72864581</t>
  </si>
  <si>
    <t>72864582</t>
  </si>
  <si>
    <t>72864583</t>
  </si>
  <si>
    <t>72864584</t>
  </si>
  <si>
    <t>72864585</t>
  </si>
  <si>
    <t>72864586</t>
  </si>
  <si>
    <t>72864587</t>
  </si>
  <si>
    <t>72864588</t>
  </si>
  <si>
    <t>72864589</t>
  </si>
  <si>
    <t>72864590</t>
  </si>
  <si>
    <t>72864591</t>
  </si>
  <si>
    <t>72864592</t>
  </si>
  <si>
    <t>72864593</t>
  </si>
  <si>
    <t>72864594</t>
  </si>
  <si>
    <t>72864595</t>
  </si>
  <si>
    <t>72864596</t>
  </si>
  <si>
    <t>72864597</t>
  </si>
  <si>
    <t>72864598</t>
  </si>
  <si>
    <t>72864599</t>
  </si>
  <si>
    <t>72864600</t>
  </si>
  <si>
    <t>72864601</t>
  </si>
  <si>
    <t>72864602</t>
  </si>
  <si>
    <t>72864603</t>
  </si>
  <si>
    <t>72864604</t>
  </si>
  <si>
    <t>72864605</t>
  </si>
  <si>
    <t>72864606</t>
  </si>
  <si>
    <t>72864607</t>
  </si>
  <si>
    <t>72864608</t>
  </si>
  <si>
    <t>72864609</t>
  </si>
  <si>
    <t>72864610</t>
  </si>
  <si>
    <t>72864611</t>
  </si>
  <si>
    <t>72864613</t>
  </si>
  <si>
    <t>72864612</t>
  </si>
  <si>
    <t>72864614</t>
  </si>
  <si>
    <t>72864615</t>
  </si>
  <si>
    <t>72864616</t>
  </si>
  <si>
    <t>72864617</t>
  </si>
  <si>
    <t>72864618</t>
  </si>
  <si>
    <t>72864619</t>
  </si>
  <si>
    <t>72864620</t>
  </si>
  <si>
    <t>72864621</t>
  </si>
  <si>
    <t>72864622</t>
  </si>
  <si>
    <t>72864623</t>
  </si>
  <si>
    <t>72864624</t>
  </si>
  <si>
    <t>72864625</t>
  </si>
  <si>
    <t>72864626</t>
  </si>
  <si>
    <t>72864627</t>
  </si>
  <si>
    <t>72864628</t>
  </si>
  <si>
    <t>72864629</t>
  </si>
  <si>
    <t>72864630</t>
  </si>
  <si>
    <t>72864631</t>
  </si>
  <si>
    <t>72864632</t>
  </si>
  <si>
    <t>72864633</t>
  </si>
  <si>
    <t>72864634</t>
  </si>
  <si>
    <t>72864635</t>
  </si>
  <si>
    <t>72864636</t>
  </si>
  <si>
    <t>72864637</t>
  </si>
  <si>
    <t>72864638</t>
  </si>
  <si>
    <t>72864639</t>
  </si>
  <si>
    <t>72864640</t>
  </si>
  <si>
    <t>72864641</t>
  </si>
  <si>
    <t>72864642</t>
  </si>
  <si>
    <t>72864643</t>
  </si>
  <si>
    <t>72864644</t>
  </si>
  <si>
    <t>72864645</t>
  </si>
  <si>
    <t>72864646</t>
  </si>
  <si>
    <t>72864647</t>
  </si>
  <si>
    <t>72864648</t>
  </si>
  <si>
    <t>72864649</t>
  </si>
  <si>
    <t>72864650</t>
  </si>
  <si>
    <t>72864651</t>
  </si>
  <si>
    <t>72864652</t>
  </si>
  <si>
    <t>72864653</t>
  </si>
  <si>
    <t>72864654</t>
  </si>
  <si>
    <t>72864655</t>
  </si>
  <si>
    <t>72864656</t>
  </si>
  <si>
    <t>72864657</t>
  </si>
  <si>
    <t>72864658</t>
  </si>
  <si>
    <t>72864659</t>
  </si>
  <si>
    <t>72864660</t>
  </si>
  <si>
    <t>72864661</t>
  </si>
  <si>
    <t>72864662</t>
  </si>
  <si>
    <t>72864663</t>
  </si>
  <si>
    <t>72864664</t>
  </si>
  <si>
    <t>72864665</t>
  </si>
  <si>
    <t>72864666</t>
  </si>
  <si>
    <t>72864667</t>
  </si>
  <si>
    <t>72864668</t>
  </si>
  <si>
    <t>72864669</t>
  </si>
  <si>
    <t>72864670</t>
  </si>
  <si>
    <t>72864671</t>
  </si>
  <si>
    <t>72864672</t>
  </si>
  <si>
    <t>72864673</t>
  </si>
  <si>
    <t>72864674</t>
  </si>
  <si>
    <t>72864675</t>
  </si>
  <si>
    <t>72864676</t>
  </si>
  <si>
    <t>72864677</t>
  </si>
  <si>
    <t>72864678</t>
  </si>
  <si>
    <t>72864679</t>
  </si>
  <si>
    <t>72864680</t>
  </si>
  <si>
    <t>72864681</t>
  </si>
  <si>
    <t>72864682</t>
  </si>
  <si>
    <t>72864683</t>
  </si>
  <si>
    <t>72864684</t>
  </si>
  <si>
    <t>72864685</t>
  </si>
  <si>
    <t>72864686</t>
  </si>
  <si>
    <t>72864687</t>
  </si>
  <si>
    <t>72864688</t>
  </si>
  <si>
    <t>72864689</t>
  </si>
  <si>
    <t>72864690</t>
  </si>
  <si>
    <t>72864691</t>
  </si>
  <si>
    <t>72864692</t>
  </si>
  <si>
    <t>72864693</t>
  </si>
  <si>
    <t>72864694</t>
  </si>
  <si>
    <t>72864695</t>
  </si>
  <si>
    <t>72864696</t>
  </si>
  <si>
    <t>72864697</t>
  </si>
  <si>
    <t>72864698</t>
  </si>
  <si>
    <t>72864699</t>
  </si>
  <si>
    <t>72864700</t>
  </si>
  <si>
    <t>72864701</t>
  </si>
  <si>
    <t>72864702</t>
  </si>
  <si>
    <t>72864703</t>
  </si>
  <si>
    <t>72864704</t>
  </si>
  <si>
    <t>72864705</t>
  </si>
  <si>
    <t>72864706</t>
  </si>
  <si>
    <t>72864707</t>
  </si>
  <si>
    <t>72864708</t>
  </si>
  <si>
    <t>72864709</t>
  </si>
  <si>
    <t>72864710</t>
  </si>
  <si>
    <t>72864711</t>
  </si>
  <si>
    <t>72864712</t>
  </si>
  <si>
    <t>72864713</t>
  </si>
  <si>
    <t>72864714</t>
  </si>
  <si>
    <t>72864715</t>
  </si>
  <si>
    <t>72864716</t>
  </si>
  <si>
    <t>72864717</t>
  </si>
  <si>
    <t>72864718</t>
  </si>
  <si>
    <t>72864719</t>
  </si>
  <si>
    <t>72864720</t>
  </si>
  <si>
    <t>72864721</t>
  </si>
  <si>
    <t>72864722</t>
  </si>
  <si>
    <t>72864723</t>
  </si>
  <si>
    <t>72864724</t>
  </si>
  <si>
    <t>72864725</t>
  </si>
  <si>
    <t>72864726</t>
  </si>
  <si>
    <t>72864727</t>
  </si>
  <si>
    <t>72864728</t>
  </si>
  <si>
    <t>72864729</t>
  </si>
  <si>
    <t>72864731</t>
  </si>
  <si>
    <t>72864730</t>
  </si>
  <si>
    <t>72864732</t>
  </si>
  <si>
    <t>72864733</t>
  </si>
  <si>
    <t>72864734</t>
  </si>
  <si>
    <t>72864735</t>
  </si>
  <si>
    <t>72864736</t>
  </si>
  <si>
    <t>72864737</t>
  </si>
  <si>
    <t>72864738</t>
  </si>
  <si>
    <t>72864739</t>
  </si>
  <si>
    <t>72864740</t>
  </si>
  <si>
    <t>72864741</t>
  </si>
  <si>
    <t>72864742</t>
  </si>
  <si>
    <t>72864743</t>
  </si>
  <si>
    <t>72864744</t>
  </si>
  <si>
    <t>72864745</t>
  </si>
  <si>
    <t>72864746</t>
  </si>
  <si>
    <t>72864747</t>
  </si>
  <si>
    <t>72864748</t>
  </si>
  <si>
    <t>72864749</t>
  </si>
  <si>
    <t>72864750</t>
  </si>
  <si>
    <t>72864751</t>
  </si>
  <si>
    <t>72864752</t>
  </si>
  <si>
    <t>72864753</t>
  </si>
  <si>
    <t>72864754</t>
  </si>
  <si>
    <t>72864755</t>
  </si>
  <si>
    <t>72864756</t>
  </si>
  <si>
    <t>72864757</t>
  </si>
  <si>
    <t>72864758</t>
  </si>
  <si>
    <t>72864759</t>
  </si>
  <si>
    <t>72864760</t>
  </si>
  <si>
    <t>72864761</t>
  </si>
  <si>
    <t>72864762</t>
  </si>
  <si>
    <t>72864763</t>
  </si>
  <si>
    <t>72864764</t>
  </si>
  <si>
    <t>72864765</t>
  </si>
  <si>
    <t>72864766</t>
  </si>
  <si>
    <t>72864767</t>
  </si>
  <si>
    <t>72864768</t>
  </si>
  <si>
    <t>72864769</t>
  </si>
  <si>
    <t>72864770</t>
  </si>
  <si>
    <t>72864771</t>
  </si>
  <si>
    <t>72864772</t>
  </si>
  <si>
    <t>72864773</t>
  </si>
  <si>
    <t>72864774</t>
  </si>
  <si>
    <t>72864775</t>
  </si>
  <si>
    <t>72864776</t>
  </si>
  <si>
    <t>72864777</t>
  </si>
  <si>
    <t>72864778</t>
  </si>
  <si>
    <t>72864779</t>
  </si>
  <si>
    <t>72864780</t>
  </si>
  <si>
    <t>72864781</t>
  </si>
  <si>
    <t>72864782</t>
  </si>
  <si>
    <t>72864783</t>
  </si>
  <si>
    <t>72864784</t>
  </si>
  <si>
    <t>72864785</t>
  </si>
  <si>
    <t>72864786</t>
  </si>
  <si>
    <t>72864787</t>
  </si>
  <si>
    <t>72864788</t>
  </si>
  <si>
    <t>72864789</t>
  </si>
  <si>
    <t>72864790</t>
  </si>
  <si>
    <t>72864791</t>
  </si>
  <si>
    <t>72864792</t>
  </si>
  <si>
    <t>72864793</t>
  </si>
  <si>
    <t>72864794</t>
  </si>
  <si>
    <t>72864795</t>
  </si>
  <si>
    <t>72864796</t>
  </si>
  <si>
    <t>72864797</t>
  </si>
  <si>
    <t>72864798</t>
  </si>
  <si>
    <t>72864799</t>
  </si>
  <si>
    <t>72864800</t>
  </si>
  <si>
    <t>72864801</t>
  </si>
  <si>
    <t>72864802</t>
  </si>
  <si>
    <t>72864803</t>
  </si>
  <si>
    <t>72864804</t>
  </si>
  <si>
    <t>72864805</t>
  </si>
  <si>
    <t>72864806</t>
  </si>
  <si>
    <t>72864807</t>
  </si>
  <si>
    <t>72864808</t>
  </si>
  <si>
    <t>72864809</t>
  </si>
  <si>
    <t>72864810</t>
  </si>
  <si>
    <t>72864811</t>
  </si>
  <si>
    <t>72864812</t>
  </si>
  <si>
    <t>72864813</t>
  </si>
  <si>
    <t>72864814</t>
  </si>
  <si>
    <t>72864815</t>
  </si>
  <si>
    <t>72864816</t>
  </si>
  <si>
    <t>72864817</t>
  </si>
  <si>
    <t>72864818</t>
  </si>
  <si>
    <t>72864819</t>
  </si>
  <si>
    <t>72864820</t>
  </si>
  <si>
    <t>72864821</t>
  </si>
  <si>
    <t>72864822</t>
  </si>
  <si>
    <t>72864823</t>
  </si>
  <si>
    <t>72864824</t>
  </si>
  <si>
    <t>72864825</t>
  </si>
  <si>
    <t>72864826</t>
  </si>
  <si>
    <t>72864827</t>
  </si>
  <si>
    <t>72864828</t>
  </si>
  <si>
    <t>72864829</t>
  </si>
  <si>
    <t>72864830</t>
  </si>
  <si>
    <t>72864831</t>
  </si>
  <si>
    <t>72864832</t>
  </si>
  <si>
    <t>72864833</t>
  </si>
  <si>
    <t>72864834</t>
  </si>
  <si>
    <t>72864835</t>
  </si>
  <si>
    <t>72864836</t>
  </si>
  <si>
    <t>72864837</t>
  </si>
  <si>
    <t>72864838</t>
  </si>
  <si>
    <t>72864839</t>
  </si>
  <si>
    <t>72864840</t>
  </si>
  <si>
    <t>72864841</t>
  </si>
  <si>
    <t>72864842</t>
  </si>
  <si>
    <t>72864843</t>
  </si>
  <si>
    <t>72864844</t>
  </si>
  <si>
    <t>72864845</t>
  </si>
  <si>
    <t>72864846</t>
  </si>
  <si>
    <t>72864847</t>
  </si>
  <si>
    <t>72864848</t>
  </si>
  <si>
    <t>72864849</t>
  </si>
  <si>
    <t>72864850</t>
  </si>
  <si>
    <t>72864851</t>
  </si>
  <si>
    <t>72864852</t>
  </si>
  <si>
    <t>72864853</t>
  </si>
  <si>
    <t>72864854</t>
  </si>
  <si>
    <t>72864855</t>
  </si>
  <si>
    <t>72864856</t>
  </si>
  <si>
    <t>72864857</t>
  </si>
  <si>
    <t>72864858</t>
  </si>
  <si>
    <t>72864859</t>
  </si>
  <si>
    <t>72864860</t>
  </si>
  <si>
    <t>72864861</t>
  </si>
  <si>
    <t>72864862</t>
  </si>
  <si>
    <t>72864863</t>
  </si>
  <si>
    <t>72864864</t>
  </si>
  <si>
    <t>72864865</t>
  </si>
  <si>
    <t>72864866</t>
  </si>
  <si>
    <t>72864867</t>
  </si>
  <si>
    <t>72864868</t>
  </si>
  <si>
    <t>72864869</t>
  </si>
  <si>
    <t>72864870</t>
  </si>
  <si>
    <t>72864871</t>
  </si>
  <si>
    <t>72864872</t>
  </si>
  <si>
    <t>72864873</t>
  </si>
  <si>
    <t>72864874</t>
  </si>
  <si>
    <t>72864875</t>
  </si>
  <si>
    <t>72864876</t>
  </si>
  <si>
    <t>72864877</t>
  </si>
  <si>
    <t>72864878</t>
  </si>
  <si>
    <t>72864879</t>
  </si>
  <si>
    <t>72864880</t>
  </si>
  <si>
    <t>72864881</t>
  </si>
  <si>
    <t>72864882</t>
  </si>
  <si>
    <t>72864883</t>
  </si>
  <si>
    <t>72864884</t>
  </si>
  <si>
    <t>72864885</t>
  </si>
  <si>
    <t>72864886</t>
  </si>
  <si>
    <t>72864887</t>
  </si>
  <si>
    <t>72864888</t>
  </si>
  <si>
    <t>72864889</t>
  </si>
  <si>
    <t>72864890</t>
  </si>
  <si>
    <t>72864891</t>
  </si>
  <si>
    <t>72864892</t>
  </si>
  <si>
    <t>72864893</t>
  </si>
  <si>
    <t>72864894</t>
  </si>
  <si>
    <t>72864895</t>
  </si>
  <si>
    <t>001D48E3 00000028</t>
  </si>
  <si>
    <t>0012D0E1 00000024</t>
  </si>
  <si>
    <t>0019F90F 00000024</t>
  </si>
  <si>
    <t>001E00E8 00000024</t>
  </si>
  <si>
    <t>000078EC 00000024</t>
  </si>
  <si>
    <t>0012D0E1 00000025</t>
  </si>
  <si>
    <t>001E00E8 00000025</t>
  </si>
  <si>
    <t>001CF8E2 00000026</t>
  </si>
  <si>
    <t>001E00E8 00000026</t>
  </si>
  <si>
    <t>000078EC 00000026</t>
  </si>
  <si>
    <t>0012D0E1 00000027</t>
  </si>
  <si>
    <t>000078EC 00000028</t>
  </si>
  <si>
    <t>001E00E8 00000030</t>
  </si>
  <si>
    <t>0012D0E1 00000031</t>
  </si>
  <si>
    <t>0012D0E1 00000032</t>
  </si>
  <si>
    <t>001A0104 00000008</t>
  </si>
  <si>
    <t>0017149B 00000087</t>
  </si>
  <si>
    <t>00140C97 00000088</t>
  </si>
  <si>
    <t>001ABC99 00000087</t>
  </si>
  <si>
    <t>0019949A 00000088</t>
  </si>
  <si>
    <t>00164498 00000088</t>
  </si>
  <si>
    <t>0018FC9C 00000088</t>
  </si>
  <si>
    <t>0017149B 00000089</t>
  </si>
  <si>
    <t>00164498 00000090</t>
  </si>
  <si>
    <t>0017149B 00000090</t>
  </si>
  <si>
    <t>0018FC9C 00000091</t>
  </si>
  <si>
    <t>00140C97 00000093</t>
  </si>
  <si>
    <t>00164498 00000093</t>
  </si>
  <si>
    <t>0018FC9C 00000093</t>
  </si>
  <si>
    <t>0017149B 00000094</t>
  </si>
  <si>
    <t>0017149B 00000095</t>
  </si>
  <si>
    <t>0019949A 00000210</t>
  </si>
  <si>
    <t>00164498 00000210</t>
  </si>
  <si>
    <t>0017149B 00000210</t>
  </si>
  <si>
    <t>001ABC99 00000210</t>
  </si>
  <si>
    <t>00140C97 00000211</t>
  </si>
  <si>
    <t>0017149B 00000211</t>
  </si>
  <si>
    <t>0018FC9C 00000212</t>
  </si>
  <si>
    <t>00140C97 00000213</t>
  </si>
  <si>
    <t>0018FC9C 00000213</t>
  </si>
  <si>
    <t>001ABC99 00000213</t>
  </si>
  <si>
    <t>0019949A 00000214</t>
  </si>
  <si>
    <t>0017149B 00000215</t>
  </si>
  <si>
    <t>0018FC9C 00000216</t>
  </si>
  <si>
    <t>00140C97 00000217</t>
  </si>
  <si>
    <t>00164498 00000217</t>
  </si>
  <si>
    <t>000FDD85 00000062</t>
  </si>
  <si>
    <t>001ABC99 00000336</t>
  </si>
  <si>
    <t>00140C97 00000337</t>
  </si>
  <si>
    <t>0018FC9C 00000336</t>
  </si>
  <si>
    <t>0019949A 00000337</t>
  </si>
  <si>
    <t>0017149B 00000337</t>
  </si>
  <si>
    <t>0019949A 00000338</t>
  </si>
  <si>
    <t>00164498 00000338</t>
  </si>
  <si>
    <t>0018FC9C 00000338</t>
  </si>
  <si>
    <t>00140C97 00000340</t>
  </si>
  <si>
    <t>0017149B 00000340</t>
  </si>
  <si>
    <t>0019949A 00000341</t>
  </si>
  <si>
    <t>0019949A 00000342</t>
  </si>
  <si>
    <t>001ABC99 00000342</t>
  </si>
  <si>
    <t>0017149B 00000343</t>
  </si>
  <si>
    <t>00140C97 00000344</t>
  </si>
  <si>
    <t>0018A584 00000079</t>
  </si>
  <si>
    <t>0010F587 00000093</t>
  </si>
  <si>
    <t>00022D83 00000094</t>
  </si>
  <si>
    <t>00140C97 00000463</t>
  </si>
  <si>
    <t>0017149B 00000463</t>
  </si>
  <si>
    <t>00164498 00000463</t>
  </si>
  <si>
    <t>0018FC9C 00000463</t>
  </si>
  <si>
    <t>001ABC99 00000463</t>
  </si>
  <si>
    <t>0018FC9C 00000464</t>
  </si>
  <si>
    <t>0017149B 00000465</t>
  </si>
  <si>
    <t>00140C97 00000466</t>
  </si>
  <si>
    <t>001ABC99 00000467</t>
  </si>
  <si>
    <t>00164498 00000468</t>
  </si>
  <si>
    <t>001ABC99 00000468</t>
  </si>
  <si>
    <t>00164498 00000469</t>
  </si>
  <si>
    <t>001ABC99 00000469</t>
  </si>
  <si>
    <t>0019949A 00000469</t>
  </si>
  <si>
    <t>0018FC9C 00000470</t>
  </si>
  <si>
    <t>0010F587 00000131</t>
  </si>
  <si>
    <t>00125D88 00000132</t>
  </si>
  <si>
    <t>0018A584 00000144</t>
  </si>
  <si>
    <t>000FDD85 00000144</t>
  </si>
  <si>
    <t>00140C97 00000601</t>
  </si>
  <si>
    <t>00164498 00000602</t>
  </si>
  <si>
    <t>001ABC99 00000602</t>
  </si>
  <si>
    <t>0017149B 00000602</t>
  </si>
  <si>
    <t>0018FC9C 00000602</t>
  </si>
  <si>
    <t>00140C97 00000602</t>
  </si>
  <si>
    <t>001ABC99 00000603</t>
  </si>
  <si>
    <t>00164498 00000604</t>
  </si>
  <si>
    <t>0019949A 00000604</t>
  </si>
  <si>
    <t>00140C97 00000604</t>
  </si>
  <si>
    <t>00140C97 00000605</t>
  </si>
  <si>
    <t>0019949A 00000606</t>
  </si>
  <si>
    <t>00164498 00000607</t>
  </si>
  <si>
    <t>00164498 00000608</t>
  </si>
  <si>
    <t>001ABC99 00000608</t>
  </si>
  <si>
    <t>00078D86 00000223</t>
  </si>
  <si>
    <t>00140C97 00000734</t>
  </si>
  <si>
    <t>0019949A 00000734</t>
  </si>
  <si>
    <t>00164498 00000735</t>
  </si>
  <si>
    <t>001ABC99 00000735</t>
  </si>
  <si>
    <t>0017149B 00000735</t>
  </si>
  <si>
    <t>0018FC9C 00000735</t>
  </si>
  <si>
    <t>0017149B 00000736</t>
  </si>
  <si>
    <t>00140C97 00000736</t>
  </si>
  <si>
    <t>0019949A 00000736</t>
  </si>
  <si>
    <t>00164498 00000737</t>
  </si>
  <si>
    <t>001ABC99 00000737</t>
  </si>
  <si>
    <t>00140C97 00000737</t>
  </si>
  <si>
    <t>00164498 00000738</t>
  </si>
  <si>
    <t>0017149B 00000738</t>
  </si>
  <si>
    <t>0019949A 00000738</t>
  </si>
  <si>
    <t>00022D83 00000254</t>
  </si>
  <si>
    <t>000E2D08 00001012</t>
  </si>
  <si>
    <t>001ABC99 00000844</t>
  </si>
  <si>
    <t>0017149B 00000844</t>
  </si>
  <si>
    <t>00140C97 00000843</t>
  </si>
  <si>
    <t>0019949A 00000844</t>
  </si>
  <si>
    <t>0018FC9C 00000844</t>
  </si>
  <si>
    <t>0017149B 00000845</t>
  </si>
  <si>
    <t>0019949A 00000845</t>
  </si>
  <si>
    <t>001ABC99 00000846</t>
  </si>
  <si>
    <t>0018FC9C 00000846</t>
  </si>
  <si>
    <t>001ABC99 00000847</t>
  </si>
  <si>
    <t>0017149B 00000847</t>
  </si>
  <si>
    <t>0018FC9C 00000847</t>
  </si>
  <si>
    <t>0017149B 00000848</t>
  </si>
  <si>
    <t>0019949A 00000848</t>
  </si>
  <si>
    <t>00164498 00000849</t>
  </si>
  <si>
    <t>00022D83 00000308</t>
  </si>
  <si>
    <t>0018FC9C 00000936</t>
  </si>
  <si>
    <t>001ABC99 00000937</t>
  </si>
  <si>
    <t>00140C97 00000936</t>
  </si>
  <si>
    <t>00164498 00000937</t>
  </si>
  <si>
    <t>0017149B 00000937</t>
  </si>
  <si>
    <t>00140C97 00000937</t>
  </si>
  <si>
    <t>0019949A 00000938</t>
  </si>
  <si>
    <t>00140C97 00000938</t>
  </si>
  <si>
    <t>0017149B 00000939</t>
  </si>
  <si>
    <t>00140C97 00000939</t>
  </si>
  <si>
    <t>0018FC9C 00000940</t>
  </si>
  <si>
    <t>00164498 00000941</t>
  </si>
  <si>
    <t>0019949A 00000941</t>
  </si>
  <si>
    <t>00164498 00000942</t>
  </si>
  <si>
    <t>0019949A 00000942</t>
  </si>
  <si>
    <t>0019949A 00001024</t>
  </si>
  <si>
    <t>0018FC9C 00001024</t>
  </si>
  <si>
    <t>0017149B 00001025</t>
  </si>
  <si>
    <t>001ABC99 00001025</t>
  </si>
  <si>
    <t>00140C97 00001024</t>
  </si>
  <si>
    <t>0019949A 00001026</t>
  </si>
  <si>
    <t>0017149B 00001027</t>
  </si>
  <si>
    <t>0019949A 00001027</t>
  </si>
  <si>
    <t>001ABC99 00001028</t>
  </si>
  <si>
    <t>0019949A 00001028</t>
  </si>
  <si>
    <t>001ABC99 00001029</t>
  </si>
  <si>
    <t>0018FC9C 00001029</t>
  </si>
  <si>
    <t>001ABC99 00001030</t>
  </si>
  <si>
    <t>0017149B 00001031</t>
  </si>
  <si>
    <t>00140C97 00001030</t>
  </si>
  <si>
    <t>00140C97 00001083</t>
  </si>
  <si>
    <t>0018FC9C 00001123</t>
  </si>
  <si>
    <t>00164498 00001126</t>
  </si>
  <si>
    <t>0017149B 00001127</t>
  </si>
  <si>
    <t>0019949A 00001126</t>
  </si>
  <si>
    <t>00140C97 00001124</t>
  </si>
  <si>
    <t>0019949A 00001127</t>
  </si>
  <si>
    <t>0018FC9C 00001125</t>
  </si>
  <si>
    <t>0017149B 00001129</t>
  </si>
  <si>
    <t>0018FC9C 00001126</t>
  </si>
  <si>
    <t>00140C97 00001127</t>
  </si>
  <si>
    <t>001ABC99 00001130</t>
  </si>
  <si>
    <t>00164498 00001130</t>
  </si>
  <si>
    <t>00140C97 00001128</t>
  </si>
  <si>
    <t>0017149B 00001132</t>
  </si>
  <si>
    <t>00140C97 00001129</t>
  </si>
  <si>
    <t>00140C97 00001212</t>
  </si>
  <si>
    <t>0018FC9C 00001212</t>
  </si>
  <si>
    <t>0017149B 00001216</t>
  </si>
  <si>
    <t>00164498 00001215</t>
  </si>
  <si>
    <t>0019949A 00001215</t>
  </si>
  <si>
    <t>001ABC99 00001216</t>
  </si>
  <si>
    <t>0018FC9C 00001213</t>
  </si>
  <si>
    <t>0017149B 00001217</t>
  </si>
  <si>
    <t>0019949A 00001216</t>
  </si>
  <si>
    <t>00140C97 00001214</t>
  </si>
  <si>
    <t>0017149B 00001218</t>
  </si>
  <si>
    <t>00164498 00001217</t>
  </si>
  <si>
    <t>0019949A 00001217</t>
  </si>
  <si>
    <t>0018FC9C 00001215</t>
  </si>
  <si>
    <t>0017149B 00001219</t>
  </si>
  <si>
    <t>0010F587 00000483</t>
  </si>
  <si>
    <t>00078D86 00000486</t>
  </si>
  <si>
    <t>00125D88 00000498</t>
  </si>
  <si>
    <t>0019949A 00001288</t>
  </si>
  <si>
    <t>001ABC99 00001289</t>
  </si>
  <si>
    <t>00164498 00001288</t>
  </si>
  <si>
    <t>0018FC9C 00001286</t>
  </si>
  <si>
    <t>0017149B 00001290</t>
  </si>
  <si>
    <t>00140C97 00001286</t>
  </si>
  <si>
    <t>00164498 00001289</t>
  </si>
  <si>
    <t>0017149B 00001291</t>
  </si>
  <si>
    <t>0019949A 00001290</t>
  </si>
  <si>
    <t>0019949A 00001291</t>
  </si>
  <si>
    <t>0018FC9C 00001289</t>
  </si>
  <si>
    <t>00140C97 00001289</t>
  </si>
  <si>
    <t>0019949A 00001292</t>
  </si>
  <si>
    <t>0018FC9C 00001290</t>
  </si>
  <si>
    <t>0019949A 00001293</t>
  </si>
  <si>
    <t>000342C6 00000053</t>
  </si>
  <si>
    <t>00194E66 00000001</t>
  </si>
  <si>
    <t>00022559 00000044</t>
  </si>
  <si>
    <t>00168D5C 00000044</t>
  </si>
  <si>
    <t>0019F55A 00000044</t>
  </si>
  <si>
    <t>0018B55D 00000044</t>
  </si>
  <si>
    <t>00128558 00000046</t>
  </si>
  <si>
    <t>001C2D5B 00000045</t>
  </si>
  <si>
    <t>00022559 00000045</t>
  </si>
  <si>
    <t>00168D5C 00000045</t>
  </si>
  <si>
    <t>00128558 00000047</t>
  </si>
  <si>
    <t>001C2D5B 00000046</t>
  </si>
  <si>
    <t>00022559 00000046</t>
  </si>
  <si>
    <t>00168D5C 00000046</t>
  </si>
  <si>
    <t>0018B55D 00000046</t>
  </si>
  <si>
    <t>00128558 00000048</t>
  </si>
  <si>
    <t>00168D5C 00000047</t>
  </si>
  <si>
    <t>001C2D5B 00000107</t>
  </si>
  <si>
    <t>00022559 00000107</t>
  </si>
  <si>
    <t>00168D5C 00000107</t>
  </si>
  <si>
    <t>0019F55A 00000107</t>
  </si>
  <si>
    <t>00128558 00000109</t>
  </si>
  <si>
    <t>0018B55D 00000107</t>
  </si>
  <si>
    <t>001C2D5B 00000108</t>
  </si>
  <si>
    <t>00022559 00000108</t>
  </si>
  <si>
    <t>00168D5C 00000108</t>
  </si>
  <si>
    <t>0019F55A 00000108</t>
  </si>
  <si>
    <t>00128558 00000110</t>
  </si>
  <si>
    <t>00022559 00000109</t>
  </si>
  <si>
    <t>0019F55A 00000109</t>
  </si>
  <si>
    <t>0019F55A 00000110</t>
  </si>
  <si>
    <t>001C2D5B 00000111</t>
  </si>
  <si>
    <t>0018B55D 00000165</t>
  </si>
  <si>
    <t>001C2D5B 00000166</t>
  </si>
  <si>
    <t>00022559 00000166</t>
  </si>
  <si>
    <t>00168D5C 00000166</t>
  </si>
  <si>
    <t>0019F55A 00000166</t>
  </si>
  <si>
    <t>0018B55D 00000166</t>
  </si>
  <si>
    <t>00168D5C 00000167</t>
  </si>
  <si>
    <t>00128558 00000170</t>
  </si>
  <si>
    <t>00128558 00000173</t>
  </si>
  <si>
    <t>001C2D5B 00000172</t>
  </si>
  <si>
    <t>00022559 00000172</t>
  </si>
  <si>
    <t>0019F55A 00000172</t>
  </si>
  <si>
    <t>0018B55D 00000172</t>
  </si>
  <si>
    <t>00168D5C 00000173</t>
  </si>
  <si>
    <t>0018B55D 00000173</t>
  </si>
  <si>
    <t>001BAE65 00000056</t>
  </si>
  <si>
    <t>001F9668 00000061</t>
  </si>
  <si>
    <t>00128558 00000235</t>
  </si>
  <si>
    <t>0018B55D 00000233</t>
  </si>
  <si>
    <t>001C2D5B 00000234</t>
  </si>
  <si>
    <t>00168D5C 00000234</t>
  </si>
  <si>
    <t>00022559 00000234</t>
  </si>
  <si>
    <t>0019F55A 00000234</t>
  </si>
  <si>
    <t>0018B55D 00000234</t>
  </si>
  <si>
    <t>001C2D5B 00000235</t>
  </si>
  <si>
    <t>0019F55A 00000235</t>
  </si>
  <si>
    <t>00128558 00000237</t>
  </si>
  <si>
    <t>001C2D5B 00000236</t>
  </si>
  <si>
    <t>00022559 00000236</t>
  </si>
  <si>
    <t>0019F55A 00000236</t>
  </si>
  <si>
    <t>00128558 00000238</t>
  </si>
  <si>
    <t>00168D5C 00000237</t>
  </si>
  <si>
    <t>00128558 00000300</t>
  </si>
  <si>
    <t>0018B55D 00000298</t>
  </si>
  <si>
    <t>001C2D5B 00000299</t>
  </si>
  <si>
    <t>00168D5C 00000299</t>
  </si>
  <si>
    <t>00022559 00000299</t>
  </si>
  <si>
    <t>0018B55D 00000299</t>
  </si>
  <si>
    <t>001C2D5B 00000300</t>
  </si>
  <si>
    <t>00022559 00000300</t>
  </si>
  <si>
    <t>00128558 00000302</t>
  </si>
  <si>
    <t>00022559 00000301</t>
  </si>
  <si>
    <t>0018B55D 00000301</t>
  </si>
  <si>
    <t>001C2D5B 00000302</t>
  </si>
  <si>
    <t>0019F55A 00000302</t>
  </si>
  <si>
    <t>00168D5C 00000303</t>
  </si>
  <si>
    <t>0019F55A 00000303</t>
  </si>
  <si>
    <t>0018B55D 00000367</t>
  </si>
  <si>
    <t>00128558 00000369</t>
  </si>
  <si>
    <t>001C2D5B 00000368</t>
  </si>
  <si>
    <t>00168D5C 00000368</t>
  </si>
  <si>
    <t>00022559 00000368</t>
  </si>
  <si>
    <t>0019F55A 00000368</t>
  </si>
  <si>
    <t>0018B55D 00000368</t>
  </si>
  <si>
    <t>001C2D5B 00000369</t>
  </si>
  <si>
    <t>00168D5C 00000369</t>
  </si>
  <si>
    <t>00022559 00000369</t>
  </si>
  <si>
    <t>0019F55A 00000369</t>
  </si>
  <si>
    <t>001C2D5B 00000370</t>
  </si>
  <si>
    <t>0019F55A 00000370</t>
  </si>
  <si>
    <t>00128558 00000372</t>
  </si>
  <si>
    <t>00168D5C 00000371</t>
  </si>
  <si>
    <t>00168D5C 00000437</t>
  </si>
  <si>
    <t>0019F55A 00000437</t>
  </si>
  <si>
    <t>00022559 00000437</t>
  </si>
  <si>
    <t>0018B55D 00000437</t>
  </si>
  <si>
    <t>00128558 00000439</t>
  </si>
  <si>
    <t>001C2D5B 00000438</t>
  </si>
  <si>
    <t>00022559 00000438</t>
  </si>
  <si>
    <t>0018B55D 00000438</t>
  </si>
  <si>
    <t>00128558 00000440</t>
  </si>
  <si>
    <t>00168D5C 00000439</t>
  </si>
  <si>
    <t>0019F55A 00000439</t>
  </si>
  <si>
    <t>00022559 00000439</t>
  </si>
  <si>
    <t>00128558 00000441</t>
  </si>
  <si>
    <t>00168D5C 00000440</t>
  </si>
  <si>
    <t>0019F55A 00000440</t>
  </si>
  <si>
    <t>0011F503 00000003</t>
  </si>
  <si>
    <t>0004C51B 00000001</t>
  </si>
  <si>
    <t>00178D14 00000001</t>
  </si>
  <si>
    <t>00146D1F 00000001</t>
  </si>
  <si>
    <t>00162D26 00000001</t>
  </si>
  <si>
    <t>00174D29 00000001</t>
  </si>
  <si>
    <t>0011F503 00000004</t>
  </si>
  <si>
    <t>00034D99 00000001</t>
  </si>
  <si>
    <t>00013D9A 00000001</t>
  </si>
  <si>
    <t>001F45A0 00000001</t>
  </si>
  <si>
    <t>001255AF 00000001</t>
  </si>
  <si>
    <t>001EBDC7 00000001</t>
  </si>
  <si>
    <t>00034D99 00000003</t>
  </si>
  <si>
    <t>00013D9A 00000002</t>
  </si>
  <si>
    <t>00040E3D 00000001</t>
  </si>
  <si>
    <t>00002577 00000001</t>
  </si>
  <si>
    <t>001DED60 00000002</t>
  </si>
  <si>
    <t>001B4541 00000003</t>
  </si>
  <si>
    <t>0004C54F 00000003</t>
  </si>
  <si>
    <t>001C9D65 00000002</t>
  </si>
  <si>
    <t>001D9DF4 00000001</t>
  </si>
  <si>
    <t>001D9DF4 00000003</t>
  </si>
  <si>
    <t>00019607 00000001</t>
  </si>
  <si>
    <t>000B0E03 00000001</t>
  </si>
  <si>
    <t>0003DDFC 00000001</t>
  </si>
  <si>
    <t>0002ADEE 00000001</t>
  </si>
  <si>
    <t>00194621 00000001</t>
  </si>
  <si>
    <t>001BBEE8 00000002</t>
  </si>
  <si>
    <t>001E7EF9 00000001</t>
  </si>
  <si>
    <t>001D96F4 00000001</t>
  </si>
  <si>
    <t>0011B8CF 00000001</t>
  </si>
  <si>
    <t>001628CE 00000001</t>
  </si>
  <si>
    <t>001A88C2 00000001</t>
  </si>
  <si>
    <t>001A18CA 00000001</t>
  </si>
  <si>
    <t>001AD90F 00000001</t>
  </si>
  <si>
    <t>0012E907 00000001</t>
  </si>
  <si>
    <t>0011B8CF 00000002</t>
  </si>
  <si>
    <t>001628CE 00000002</t>
  </si>
  <si>
    <t>001A88C2 00000002</t>
  </si>
  <si>
    <t>001A18CA 00000002</t>
  </si>
  <si>
    <t>001AD90F 00000002</t>
  </si>
  <si>
    <t>00049171 00000001</t>
  </si>
  <si>
    <t>00049171 00000002</t>
  </si>
  <si>
    <t>0000599D 00000001</t>
  </si>
  <si>
    <t>0002617D 00000001</t>
  </si>
  <si>
    <t>001F7CC0 00000001</t>
  </si>
  <si>
    <t>001EDCC7 00000001</t>
  </si>
  <si>
    <t>00005CCC 00000001</t>
  </si>
  <si>
    <t>001154E2 00000001</t>
  </si>
  <si>
    <t>001D84E4 00000001</t>
  </si>
  <si>
    <t>000DA4DF 00000001</t>
  </si>
  <si>
    <t>001F7CC0 00000002</t>
  </si>
  <si>
    <t>001EDCC7 00000002</t>
  </si>
  <si>
    <t>00005CCC 00000002</t>
  </si>
  <si>
    <t>001154E2 00000002</t>
  </si>
  <si>
    <t>000415A7 00000001</t>
  </si>
  <si>
    <t>001EADC0 00000001</t>
  </si>
  <si>
    <t>000415A7 00000002</t>
  </si>
  <si>
    <t>00063DBE 00000001</t>
  </si>
  <si>
    <t>0009D5B9 00000001</t>
  </si>
  <si>
    <t>000F313B 00000001</t>
  </si>
  <si>
    <t>0012E13D 00000001</t>
  </si>
  <si>
    <t>00188912 00000002</t>
  </si>
  <si>
    <t>001E314A 00000002</t>
  </si>
  <si>
    <t>000F313B 00000002</t>
  </si>
  <si>
    <t>00188912 00000003</t>
  </si>
  <si>
    <t>001581CD 00000001</t>
  </si>
  <si>
    <t>001581CD 00000002</t>
  </si>
  <si>
    <t>0003A1D6 00000001</t>
  </si>
  <si>
    <t>0019A1D9 00000001</t>
  </si>
  <si>
    <t>001031DA 00000001</t>
  </si>
  <si>
    <t>001BE9E5 00000001</t>
  </si>
  <si>
    <t>0009624C 00000001</t>
  </si>
  <si>
    <t>0009624C 00000002</t>
  </si>
  <si>
    <t>0000B249 00000001</t>
  </si>
  <si>
    <t>001F338F 00000002</t>
  </si>
  <si>
    <t>001F338F 00000003</t>
  </si>
  <si>
    <t>0018E397 00000001</t>
  </si>
  <si>
    <t>00082B8C 00000001</t>
  </si>
  <si>
    <t>001AE39A 00000001</t>
  </si>
  <si>
    <t>001F338F 00000004</t>
  </si>
  <si>
    <t>0018E397 00000002</t>
  </si>
  <si>
    <t>001AE39A 00000002</t>
  </si>
  <si>
    <t>0012ABB6 00000001</t>
  </si>
  <si>
    <t>001F338F 00000005</t>
  </si>
  <si>
    <t>00082B8C 00000003</t>
  </si>
  <si>
    <t>001CDC27 00000001</t>
  </si>
  <si>
    <t>001A542D 00000001</t>
  </si>
  <si>
    <t>00179434 00000001</t>
  </si>
  <si>
    <t>00010C2F 00000001</t>
  </si>
  <si>
    <t>001C82DF 00000003</t>
  </si>
  <si>
    <t>000512E0 00000001</t>
  </si>
  <si>
    <t>001FBAFB 00000001</t>
  </si>
  <si>
    <t>00124ACC 00000001</t>
  </si>
  <si>
    <t>001202FC 00000001</t>
  </si>
  <si>
    <t>0005A2F8 00000001</t>
  </si>
  <si>
    <t>001C82DF 00000004</t>
  </si>
  <si>
    <t>000512E0 00000002</t>
  </si>
  <si>
    <t>001FBAFB 00000002</t>
  </si>
  <si>
    <t>0007DB7B 00000001</t>
  </si>
  <si>
    <t>0007DB7B 00000002</t>
  </si>
  <si>
    <t>0004BB87 00000001</t>
  </si>
  <si>
    <t>0004CB8E 00000001</t>
  </si>
  <si>
    <t>001F6B89 00000001</t>
  </si>
  <si>
    <t>001F7390 00000001</t>
  </si>
  <si>
    <t>0009E247 00000001</t>
  </si>
  <si>
    <t>000A7A48 00000001</t>
  </si>
  <si>
    <t>00000A42 00000001</t>
  </si>
  <si>
    <t>0003FA16 00000002</t>
  </si>
  <si>
    <t>00033A1C 00000002</t>
  </si>
  <si>
    <t>001C1240 00000002</t>
  </si>
  <si>
    <t>0009E247 00000002</t>
  </si>
  <si>
    <t>001FAAD7 00000001</t>
  </si>
  <si>
    <t>001FAAD7 00000002</t>
  </si>
  <si>
    <t>00101AAE 00000001</t>
  </si>
  <si>
    <t>00154A9B 00000001</t>
  </si>
  <si>
    <t>000EAAAD 00000001</t>
  </si>
  <si>
    <t>000C6AAB 00000001</t>
  </si>
  <si>
    <t>00119AB7 00000001</t>
  </si>
  <si>
    <t>001FAAD7 00000003</t>
  </si>
  <si>
    <t>0019E126 00000001</t>
  </si>
  <si>
    <t>001A4922 00000001</t>
  </si>
  <si>
    <t>00139130 00000001</t>
  </si>
  <si>
    <t>0015D145 00000001</t>
  </si>
  <si>
    <t>0001794C 00000001</t>
  </si>
  <si>
    <t>0002495B 00000001</t>
  </si>
  <si>
    <t>0019E126 00000002</t>
  </si>
  <si>
    <t>001A4922 00000002</t>
  </si>
  <si>
    <t>00139130 00000002</t>
  </si>
  <si>
    <t>0015D145 00000002</t>
  </si>
  <si>
    <t>001631C7 00000001</t>
  </si>
  <si>
    <t>001631C7 00000002</t>
  </si>
  <si>
    <t>0005D1E0 00000001</t>
  </si>
  <si>
    <t>001AC9F3 00000001</t>
  </si>
  <si>
    <t>0017B1D4 00000001</t>
  </si>
  <si>
    <t>001B8AEE 00000001</t>
  </si>
  <si>
    <t>001D3B03 00000001</t>
  </si>
  <si>
    <t>001E4B01 00000001</t>
  </si>
  <si>
    <t>001B3AE6 00000001</t>
  </si>
  <si>
    <t>001B2B13 00000001</t>
  </si>
  <si>
    <t>00014B10 00000001</t>
  </si>
  <si>
    <t>001B8AEE 00000002</t>
  </si>
  <si>
    <t>001D3B03 00000002</t>
  </si>
  <si>
    <t>001E4B01 00000002</t>
  </si>
  <si>
    <t>001B3AE6 00000002</t>
  </si>
  <si>
    <t>00100BB2 00000001</t>
  </si>
  <si>
    <t>00100BB2 00000002</t>
  </si>
  <si>
    <t>0007F3B5 00000001</t>
  </si>
  <si>
    <t>00162B9F 00000001</t>
  </si>
  <si>
    <t>001C1B8D 00000001</t>
  </si>
  <si>
    <t>001C4ABE 00000003</t>
  </si>
  <si>
    <t>001112C4 00000003</t>
  </si>
  <si>
    <t>001ECAD5 00000003</t>
  </si>
  <si>
    <t>000212B6 00000003</t>
  </si>
  <si>
    <t>001A92BC 00000003</t>
  </si>
  <si>
    <t>000DB2E7 00000003</t>
  </si>
  <si>
    <t>001C4ABE 00000004</t>
  </si>
  <si>
    <t>001112C4 00000004</t>
  </si>
  <si>
    <t>001ECAD5 00000004</t>
  </si>
  <si>
    <t>000212B6 00000004</t>
  </si>
  <si>
    <t>001A92BC 00000004</t>
  </si>
  <si>
    <t>000DB2E7 00000004</t>
  </si>
  <si>
    <t>001112C4 00000005</t>
  </si>
  <si>
    <t>001ECAD5 00000005</t>
  </si>
  <si>
    <t>000212B6 00000005</t>
  </si>
  <si>
    <t>001CED74 00000001</t>
  </si>
  <si>
    <t>0008D56A 00000001</t>
  </si>
  <si>
    <t>001F0533 00000002</t>
  </si>
  <si>
    <t>001EDD60 00000002</t>
  </si>
  <si>
    <t>001B0537 00000003</t>
  </si>
  <si>
    <t>00066D3F 00000002</t>
  </si>
  <si>
    <t>000015D7 00000001</t>
  </si>
  <si>
    <t>000015D7 00000002</t>
  </si>
  <si>
    <t>001E5DE3 00000001</t>
  </si>
  <si>
    <t>00019DDD 00000001</t>
  </si>
  <si>
    <t>0002A5E5 00000001</t>
  </si>
  <si>
    <t>001E5DE3 00000002</t>
  </si>
  <si>
    <t>001E5DE3 00000003</t>
  </si>
  <si>
    <t>001B5E58 00000001</t>
  </si>
  <si>
    <t>0019CE7B 00000001</t>
  </si>
  <si>
    <t>00101589 00000024</t>
  </si>
  <si>
    <t>001235B3 00000024</t>
  </si>
  <si>
    <t>000095A0 00000025</t>
  </si>
  <si>
    <t>0001C591 00000025</t>
  </si>
  <si>
    <t>00029D93 00000025</t>
  </si>
  <si>
    <t>00101589 00000025</t>
  </si>
  <si>
    <t>001235B3 00000025</t>
  </si>
  <si>
    <t>0001C591 00000026</t>
  </si>
  <si>
    <t>000A5DB8 00000026</t>
  </si>
  <si>
    <t>00101589 00000026</t>
  </si>
  <si>
    <t>000095A0 00000027</t>
  </si>
  <si>
    <t>0001C591 00000027</t>
  </si>
  <si>
    <t>000A5DB8 00000027</t>
  </si>
  <si>
    <t>001235B3 00000027</t>
  </si>
  <si>
    <t>000095A0 00000028</t>
  </si>
  <si>
    <t>00136DAF 00000013</t>
  </si>
  <si>
    <t>000D25AC 00000013</t>
  </si>
  <si>
    <t>0013CDB2 00000013</t>
  </si>
  <si>
    <t>001FADAB 00000013</t>
  </si>
  <si>
    <t>001F0DB1 00000013</t>
  </si>
  <si>
    <t>00123DB3 00000013</t>
  </si>
  <si>
    <t>0013CDB2 00000014</t>
  </si>
  <si>
    <t>001FADAB 00000014</t>
  </si>
  <si>
    <t>001F0DB1 00000014</t>
  </si>
  <si>
    <t>000D25AC 00000015</t>
  </si>
  <si>
    <t>0013CDB2 00000015</t>
  </si>
  <si>
    <t>001FADAB 00000015</t>
  </si>
  <si>
    <t>00136DAF 00000016</t>
  </si>
  <si>
    <t>000D25AC 00000016</t>
  </si>
  <si>
    <t>0013CDB2 00000016</t>
  </si>
  <si>
    <t>00123DB3 00000054</t>
  </si>
  <si>
    <t>00136DAF 00000055</t>
  </si>
  <si>
    <t>000D25AC 00000055</t>
  </si>
  <si>
    <t>0013CDB2 00000055</t>
  </si>
  <si>
    <t>001FADAB 00000055</t>
  </si>
  <si>
    <t>001F0DB1 00000055</t>
  </si>
  <si>
    <t>00123DB3 00000055</t>
  </si>
  <si>
    <t>00136DAF 00000056</t>
  </si>
  <si>
    <t>000D25AC 00000056</t>
  </si>
  <si>
    <t>0013CDB2 00000056</t>
  </si>
  <si>
    <t>001FADAB 00000056</t>
  </si>
  <si>
    <t>001F0DB1 00000056</t>
  </si>
  <si>
    <t>00123DB3 00000056</t>
  </si>
  <si>
    <t>00136DAF 00000057</t>
  </si>
  <si>
    <t>0013CDB2 00000057</t>
  </si>
  <si>
    <t>001FADAB 00000088</t>
  </si>
  <si>
    <t>001F0DB1 00000088</t>
  </si>
  <si>
    <t>00123DB3 00000088</t>
  </si>
  <si>
    <t>00136DAF 00000089</t>
  </si>
  <si>
    <t>000D25AC 00000089</t>
  </si>
  <si>
    <t>0013CDB2 00000089</t>
  </si>
  <si>
    <t>001FADAB 00000089</t>
  </si>
  <si>
    <t>001F0DB1 00000089</t>
  </si>
  <si>
    <t>00123DB3 00000089</t>
  </si>
  <si>
    <t>00136DAF 00000090</t>
  </si>
  <si>
    <t>000D25AC 00000090</t>
  </si>
  <si>
    <t>0013CDB2 00000090</t>
  </si>
  <si>
    <t>001FADAB 00000090</t>
  </si>
  <si>
    <t>001F0DB1 00000090</t>
  </si>
  <si>
    <t>00123DB3 00000090</t>
  </si>
  <si>
    <t>000D25AC 00000121</t>
  </si>
  <si>
    <t>0013CDB2 00000121</t>
  </si>
  <si>
    <t>001FADAB 00000121</t>
  </si>
  <si>
    <t>001F0DB1 00000121</t>
  </si>
  <si>
    <t>00123DB3 00000121</t>
  </si>
  <si>
    <t>00136DAF 00000122</t>
  </si>
  <si>
    <t>000D25AC 00000122</t>
  </si>
  <si>
    <t>0013CDB2 00000122</t>
  </si>
  <si>
    <t>001F0DB1 00000122</t>
  </si>
  <si>
    <t>00136DAF 00000123</t>
  </si>
  <si>
    <t>000D25AC 00000123</t>
  </si>
  <si>
    <t>0013CDB2 00000123</t>
  </si>
  <si>
    <t>001FADAB 00000123</t>
  </si>
  <si>
    <t>00123DB3 00000123</t>
  </si>
  <si>
    <t>001F0DB1 00000123</t>
  </si>
  <si>
    <t>001F0DB1 00000163</t>
  </si>
  <si>
    <t>0013CDB2 00000165</t>
  </si>
  <si>
    <t>001FADAB 00000165</t>
  </si>
  <si>
    <t>00123DB3 00000165</t>
  </si>
  <si>
    <t>00136DAF 00000166</t>
  </si>
  <si>
    <t>000D25AC 00000166</t>
  </si>
  <si>
    <t>0013CDB2 00000166</t>
  </si>
  <si>
    <t>001FADAB 00000166</t>
  </si>
  <si>
    <t>00123DB3 00000166</t>
  </si>
  <si>
    <t>00136DAF 00000167</t>
  </si>
  <si>
    <t>000D25AC 00000167</t>
  </si>
  <si>
    <t>0013CDB2 00000167</t>
  </si>
  <si>
    <t>001FADAB 00000167</t>
  </si>
  <si>
    <t>00136DAF 00000168</t>
  </si>
  <si>
    <t>000D25AC 00000169</t>
  </si>
  <si>
    <t>001498E1 00000027</t>
  </si>
  <si>
    <t>001168DD 00000041</t>
  </si>
  <si>
    <t>000760DE 00000044</t>
  </si>
  <si>
    <t>000880DC 00000046</t>
  </si>
  <si>
    <t>00123DB3 00000213</t>
  </si>
  <si>
    <t>000D25AC 00000214</t>
  </si>
  <si>
    <t>00136DAF 00000214</t>
  </si>
  <si>
    <t>0013CDB2 00000214</t>
  </si>
  <si>
    <t>001F0DB1 00000209</t>
  </si>
  <si>
    <t>001FADAB 00000214</t>
  </si>
  <si>
    <t>00123DB3 00000214</t>
  </si>
  <si>
    <t>00136DAF 00000215</t>
  </si>
  <si>
    <t>0013CDB2 00000215</t>
  </si>
  <si>
    <t>001F0DB1 00000210</t>
  </si>
  <si>
    <t>00136DAF 00000216</t>
  </si>
  <si>
    <t>0013CDB2 00000216</t>
  </si>
  <si>
    <t>001F0DB1 00000211</t>
  </si>
  <si>
    <t>001FADAB 00000216</t>
  </si>
  <si>
    <t>000D25AC 00000217</t>
  </si>
  <si>
    <t>000E10DF 00000050</t>
  </si>
  <si>
    <t>000E10DF 00000051</t>
  </si>
  <si>
    <t>0013CDB2 00000264</t>
  </si>
  <si>
    <t>00136DAF 00000264</t>
  </si>
  <si>
    <t>001F0DB1 00000259</t>
  </si>
  <si>
    <t>001FADAB 00000264</t>
  </si>
  <si>
    <t>00123DB3 00000263</t>
  </si>
  <si>
    <t>0013CDB2 00000265</t>
  </si>
  <si>
    <t>00136DAF 00000265</t>
  </si>
  <si>
    <t>001F0DB1 00000260</t>
  </si>
  <si>
    <t>00123DB3 00000264</t>
  </si>
  <si>
    <t>000D25AC 00000266</t>
  </si>
  <si>
    <t>0013CDB2 00000266</t>
  </si>
  <si>
    <t>00123DB3 00000265</t>
  </si>
  <si>
    <t>000D25AC 00000267</t>
  </si>
  <si>
    <t>0013CDB2 00000267</t>
  </si>
  <si>
    <t>001FADAB 00000267</t>
  </si>
  <si>
    <t>000D25AC 00000316</t>
  </si>
  <si>
    <t>00123DB3 00000315</t>
  </si>
  <si>
    <t>0013CDB2 00000316</t>
  </si>
  <si>
    <t>00136DAF 00000317</t>
  </si>
  <si>
    <t>001FADAB 00000313</t>
  </si>
  <si>
    <t>001F0DB1 00000312</t>
  </si>
  <si>
    <t>000D25AC 00000317</t>
  </si>
  <si>
    <t>00123DB3 00000316</t>
  </si>
  <si>
    <t>0013CDB2 00000317</t>
  </si>
  <si>
    <t>00136DAF 00000318</t>
  </si>
  <si>
    <t>001F0DB1 00000313</t>
  </si>
  <si>
    <t>00123DB3 00000317</t>
  </si>
  <si>
    <t>0013CDB2 00000318</t>
  </si>
  <si>
    <t>001F0DB1 00000314</t>
  </si>
  <si>
    <t>000D25AC 00000319</t>
  </si>
  <si>
    <t>00123DB3 00000375</t>
  </si>
  <si>
    <t>000D25AC 00000375</t>
  </si>
  <si>
    <t>001F0DB1 00000372</t>
  </si>
  <si>
    <t>00136DAF 00000378</t>
  </si>
  <si>
    <t>0013CDB2 00000376</t>
  </si>
  <si>
    <t>000D25AC 00000376</t>
  </si>
  <si>
    <t>001F0DB1 00000373</t>
  </si>
  <si>
    <t>00123DB3 00000377</t>
  </si>
  <si>
    <t>001F0DB1 00000374</t>
  </si>
  <si>
    <t>00136DAF 00000380</t>
  </si>
  <si>
    <t>00123DB3 00000378</t>
  </si>
  <si>
    <t>000D25AC 00000378</t>
  </si>
  <si>
    <t>001F0DB1 00000375</t>
  </si>
  <si>
    <t>0013CDB2 00000379</t>
  </si>
  <si>
    <t>001FADAB 00000377</t>
  </si>
  <si>
    <t>00123DB3 00000463</t>
  </si>
  <si>
    <t>000D25AC 00000463</t>
  </si>
  <si>
    <t>0013CDB2 00000463</t>
  </si>
  <si>
    <t>001FADAB 00000461</t>
  </si>
  <si>
    <t>001F0DB1 00000460</t>
  </si>
  <si>
    <t>000D25AC 00000464</t>
  </si>
  <si>
    <t>00136DAF 00000466</t>
  </si>
  <si>
    <t>0013CDB2 00000465</t>
  </si>
  <si>
    <t>00136DAF 00000467</t>
  </si>
  <si>
    <t>000D25AC 00000466</t>
  </si>
  <si>
    <t>0013CDB2 00000466</t>
  </si>
  <si>
    <t>001F0DB1 00000463</t>
  </si>
  <si>
    <t>00136DAF 00000468</t>
  </si>
  <si>
    <t>000D25AC 00000467</t>
  </si>
  <si>
    <t>001FADAB 00000465</t>
  </si>
  <si>
    <t>001FADAB 00000535</t>
  </si>
  <si>
    <t>001F0DB1 00000534</t>
  </si>
  <si>
    <t>00123DB3 00000538</t>
  </si>
  <si>
    <t>000D25AC 00000538</t>
  </si>
  <si>
    <t>00136DAF 00000538</t>
  </si>
  <si>
    <t>001F0DB1 00000535</t>
  </si>
  <si>
    <t>00136DAF 00000539</t>
  </si>
  <si>
    <t>00123DB3 00000540</t>
  </si>
  <si>
    <t>00136DAF 00000540</t>
  </si>
  <si>
    <t>001F0DB1 00000537</t>
  </si>
  <si>
    <t>00136DAF 00000541</t>
  </si>
  <si>
    <t>00123DB3 00000542</t>
  </si>
  <si>
    <t>001FADAB 00000540</t>
  </si>
  <si>
    <t>00123DB3 00000543</t>
  </si>
  <si>
    <t>000D25AC 00000543</t>
  </si>
  <si>
    <t>001168DD 00000207</t>
  </si>
  <si>
    <t>001168DD 00000234</t>
  </si>
  <si>
    <t>001F0DB1 00000594</t>
  </si>
  <si>
    <t>00123DB3 00000631</t>
  </si>
  <si>
    <t>00136DAF 00000631</t>
  </si>
  <si>
    <t>0013CDB2 00000631</t>
  </si>
  <si>
    <t>001FADAB 00000629</t>
  </si>
  <si>
    <t>000D25AC 00000630</t>
  </si>
  <si>
    <t>001FADAB 00000631</t>
  </si>
  <si>
    <t>000D25AC 00000632</t>
  </si>
  <si>
    <t>00136DAF 00000634</t>
  </si>
  <si>
    <t>000D25AC 00000633</t>
  </si>
  <si>
    <t>001F0DB1 00000631</t>
  </si>
  <si>
    <t>00123DB3 00000635</t>
  </si>
  <si>
    <t>001F0DB1 00000632</t>
  </si>
  <si>
    <t>00123DB3 00000636</t>
  </si>
  <si>
    <t>00136DAF 00000636</t>
  </si>
  <si>
    <t>001F0DB1 00000633</t>
  </si>
  <si>
    <t>000E10DF 00000271</t>
  </si>
  <si>
    <t>000E10DF 00000277</t>
  </si>
  <si>
    <t>00147492 00000019</t>
  </si>
  <si>
    <t>0018A493 00000019</t>
  </si>
  <si>
    <t>00025C8D 00000021</t>
  </si>
  <si>
    <t>001AC48E 00000020</t>
  </si>
  <si>
    <t>0018DC91 00000020</t>
  </si>
  <si>
    <t>00025C8D 00000022</t>
  </si>
  <si>
    <t>001C2C90 00000020</t>
  </si>
  <si>
    <t>0018DC91 00000022</t>
  </si>
  <si>
    <t>00025C8D 00000024</t>
  </si>
  <si>
    <t>0018DC91 00000023</t>
  </si>
  <si>
    <t>00147492 00000023</t>
  </si>
  <si>
    <t>001C2C90 00000023</t>
  </si>
  <si>
    <t>001AC48E 00000025</t>
  </si>
  <si>
    <t>0018A493 00000025</t>
  </si>
  <si>
    <t>0018A493 00000026</t>
  </si>
  <si>
    <t>001C2C90 00000132</t>
  </si>
  <si>
    <t>00025C8D 00000134</t>
  </si>
  <si>
    <t>001AC48E 00000133</t>
  </si>
  <si>
    <t>00147492 00000133</t>
  </si>
  <si>
    <t>0018A493 00000133</t>
  </si>
  <si>
    <t>001C2C90 00000134</t>
  </si>
  <si>
    <t>00025C8D 00000136</t>
  </si>
  <si>
    <t>00025C8D 00000137</t>
  </si>
  <si>
    <t>001AC48E 00000136</t>
  </si>
  <si>
    <t>00025C8D 00000138</t>
  </si>
  <si>
    <t>001AC48E 00000137</t>
  </si>
  <si>
    <t>0018A493 00000137</t>
  </si>
  <si>
    <t>001C2C90 00000137</t>
  </si>
  <si>
    <t>001AC48E 00000138</t>
  </si>
  <si>
    <t>001C2C90 00000138</t>
  </si>
  <si>
    <t>00141D88 00000093</t>
  </si>
  <si>
    <t>001324FE 00000285</t>
  </si>
  <si>
    <t>00025C8D 00000271</t>
  </si>
  <si>
    <t>0018A493 00000269</t>
  </si>
  <si>
    <t>00147492 00000270</t>
  </si>
  <si>
    <t>001C2C90 00000270</t>
  </si>
  <si>
    <t>0018DC91 00000270</t>
  </si>
  <si>
    <t>001C2C90 00000271</t>
  </si>
  <si>
    <t>001AC48E 00000273</t>
  </si>
  <si>
    <t>00147492 00000274</t>
  </si>
  <si>
    <t>001C2C90 00000275</t>
  </si>
  <si>
    <t>0018A493 00000276</t>
  </si>
  <si>
    <t>0018A493 00000278</t>
  </si>
  <si>
    <t>0018DC91 00000279</t>
  </si>
  <si>
    <t>001C2C90 00000281</t>
  </si>
  <si>
    <t>00025C8D 00000283</t>
  </si>
  <si>
    <t>0018DC91 00000283</t>
  </si>
  <si>
    <t>00147492 00000426</t>
  </si>
  <si>
    <t>0018A493 00000425</t>
  </si>
  <si>
    <t>0018DC91 00000425</t>
  </si>
  <si>
    <t>00025C8D 00000427</t>
  </si>
  <si>
    <t>001C2C90 00000426</t>
  </si>
  <si>
    <t>00147492 00000427</t>
  </si>
  <si>
    <t>0018DC91 00000426</t>
  </si>
  <si>
    <t>00025C8D 00000428</t>
  </si>
  <si>
    <t>001AC48E 00000429</t>
  </si>
  <si>
    <t>0018A493 00000428</t>
  </si>
  <si>
    <t>0018DC91 00000429</t>
  </si>
  <si>
    <t>001AC48E 00000431</t>
  </si>
  <si>
    <t>001C2C90 00000431</t>
  </si>
  <si>
    <t>00147492 00000432</t>
  </si>
  <si>
    <t>001C2C90 00000433</t>
  </si>
  <si>
    <t>0014B28E 00000343</t>
  </si>
  <si>
    <t>001AC48E 00000631</t>
  </si>
  <si>
    <t>00147492 00000632</t>
  </si>
  <si>
    <t>0018A493 00000630</t>
  </si>
  <si>
    <t>001C2C90 00000627</t>
  </si>
  <si>
    <t>0018DC91 00000629</t>
  </si>
  <si>
    <t>001AC48E 00000632</t>
  </si>
  <si>
    <t>00147492 00000633</t>
  </si>
  <si>
    <t>0018DC91 00000630</t>
  </si>
  <si>
    <t>00025C8D 00000634</t>
  </si>
  <si>
    <t>00147492 00000635</t>
  </si>
  <si>
    <t>0018A493 00000634</t>
  </si>
  <si>
    <t>00147492 00000637</t>
  </si>
  <si>
    <t>001AC48E 00000638</t>
  </si>
  <si>
    <t>0018DC91 00000637</t>
  </si>
  <si>
    <t>001C2C90 00000637</t>
  </si>
  <si>
    <t>001C2C90 00000897</t>
  </si>
  <si>
    <t>00025C8D 00000903</t>
  </si>
  <si>
    <t>00147492 00000902</t>
  </si>
  <si>
    <t>0018DC91 00000900</t>
  </si>
  <si>
    <t>001AC48E 00000902</t>
  </si>
  <si>
    <t>00147492 00000903</t>
  </si>
  <si>
    <t>001C2C90 00000899</t>
  </si>
  <si>
    <t>00025C8D 00000906</t>
  </si>
  <si>
    <t>00147492 00000907</t>
  </si>
  <si>
    <t>001AC48E 00000909</t>
  </si>
  <si>
    <t>0018DC91 00000909</t>
  </si>
  <si>
    <t>001AC48E 00000912</t>
  </si>
  <si>
    <t>001AC48E 00000913</t>
  </si>
  <si>
    <t>00025C8D 00000916</t>
  </si>
  <si>
    <t>00147492 00000915</t>
  </si>
  <si>
    <t>0014D296 00000556</t>
  </si>
  <si>
    <t>00187A92 00000563</t>
  </si>
  <si>
    <t>001AC48E 00001483</t>
  </si>
  <si>
    <t>0018A493 00001489</t>
  </si>
  <si>
    <t>001C2C90 00001459</t>
  </si>
  <si>
    <t>00025C8D 00001487</t>
  </si>
  <si>
    <t>00147492 00001492</t>
  </si>
  <si>
    <t>00025C8D 00001488</t>
  </si>
  <si>
    <t>00147492 00001494</t>
  </si>
  <si>
    <t>001AC48E 00001488</t>
  </si>
  <si>
    <t>00147492 00001498</t>
  </si>
  <si>
    <t>0018A493 00001497</t>
  </si>
  <si>
    <t>00025C8D 00001496</t>
  </si>
  <si>
    <t>0018DC91 00001501</t>
  </si>
  <si>
    <t>0018DC91 00001504</t>
  </si>
  <si>
    <t>001C2C90 00001476</t>
  </si>
  <si>
    <t>001C2C90 00001479</t>
  </si>
  <si>
    <t>000FE547 00000637</t>
  </si>
  <si>
    <t>00028D4B 00000651</t>
  </si>
  <si>
    <t>00105589 00000529</t>
  </si>
  <si>
    <t>0018DC91 00001878</t>
  </si>
  <si>
    <t>001AC48E 00001871</t>
  </si>
  <si>
    <t>001C2C90 00001847</t>
  </si>
  <si>
    <t>00025C8D 00001874</t>
  </si>
  <si>
    <t>0018DC91 00001879</t>
  </si>
  <si>
    <t>001AC48E 00001875</t>
  </si>
  <si>
    <t>0018A493 00001880</t>
  </si>
  <si>
    <t>00147492 00001886</t>
  </si>
  <si>
    <t>0018DC91 00001888</t>
  </si>
  <si>
    <t>00025C8D 00001889</t>
  </si>
  <si>
    <t>0018DC91 00001896</t>
  </si>
  <si>
    <t>00147492 00001898</t>
  </si>
  <si>
    <t>00025C8D 00001894</t>
  </si>
  <si>
    <t>001C2C90 00001871</t>
  </si>
  <si>
    <t>00025C8D 00001900</t>
  </si>
  <si>
    <t>001A6D84 00000610</t>
  </si>
  <si>
    <t>00028D4B 00000794</t>
  </si>
  <si>
    <t>0001554C 00000799</t>
  </si>
  <si>
    <t>000FE547 00000814</t>
  </si>
  <si>
    <t>001F3D4A 00000806</t>
  </si>
  <si>
    <t>0001ECCE 00001644</t>
  </si>
  <si>
    <t>001C2C90 00002339</t>
  </si>
  <si>
    <t>00025C8D 00002366</t>
  </si>
  <si>
    <t>00147492 00002370</t>
  </si>
  <si>
    <t>0018A493 00002366</t>
  </si>
  <si>
    <t>001AC48E 00002363</t>
  </si>
  <si>
    <t>00025C8D 00002369</t>
  </si>
  <si>
    <t>00147492 00002375</t>
  </si>
  <si>
    <t>001AC48E 00002370</t>
  </si>
  <si>
    <t>0018A493 00002377</t>
  </si>
  <si>
    <t>001C2C90 00002353</t>
  </si>
  <si>
    <t>0018DC91 00002384</t>
  </si>
  <si>
    <t>001AC48E 00002382</t>
  </si>
  <si>
    <t>001C2C90 00002362</t>
  </si>
  <si>
    <t>001AC48E 00002386</t>
  </si>
  <si>
    <t>001C2C90 00002366</t>
  </si>
  <si>
    <t>0018DC91 00002556</t>
  </si>
  <si>
    <t>00119D85 00000884</t>
  </si>
  <si>
    <t>00025C8D 00002931</t>
  </si>
  <si>
    <t>0018DC91 00002922</t>
  </si>
  <si>
    <t>00147492 00002933</t>
  </si>
  <si>
    <t>001AC48E 00002928</t>
  </si>
  <si>
    <t>001C2C90 00002894</t>
  </si>
  <si>
    <t>0018DC91 00002926</t>
  </si>
  <si>
    <t>00147492 00002938</t>
  </si>
  <si>
    <t>00025C8D 00002939</t>
  </si>
  <si>
    <t>001AC48E 00002938</t>
  </si>
  <si>
    <t>001AC48E 00002940</t>
  </si>
  <si>
    <t>001AC48E 00002943</t>
  </si>
  <si>
    <t>001AC48E 00002946</t>
  </si>
  <si>
    <t>0018A493 00002951</t>
  </si>
  <si>
    <t>0018A493 00002955</t>
  </si>
  <si>
    <t>00025C8D 00002959</t>
  </si>
  <si>
    <t>0010BA53 00003564</t>
  </si>
  <si>
    <t>001A2A52 00003584</t>
  </si>
  <si>
    <t>000DFA58 00003569</t>
  </si>
  <si>
    <t>0018DC91 00003240</t>
  </si>
  <si>
    <t>00119D85 00001040</t>
  </si>
  <si>
    <t>0001554C 00001400</t>
  </si>
  <si>
    <t>0014D296 00001187</t>
  </si>
  <si>
    <t>00147492 00003558</t>
  </si>
  <si>
    <t>0018A493 00003553</t>
  </si>
  <si>
    <t>00147492 00003559</t>
  </si>
  <si>
    <t>0018DC91 00003542</t>
  </si>
  <si>
    <t>001AC48E 00003545</t>
  </si>
  <si>
    <t>0018DC91 00003546</t>
  </si>
  <si>
    <t>00147492 00003568</t>
  </si>
  <si>
    <t>00025C8D 00003563</t>
  </si>
  <si>
    <t>001AC48E 00003560</t>
  </si>
  <si>
    <t>0018A493 00003571</t>
  </si>
  <si>
    <t>0018DC91 00003567</t>
  </si>
  <si>
    <t>0018A493 00003583</t>
  </si>
  <si>
    <t>00147492 00003593</t>
  </si>
  <si>
    <t>00025C8D 00003587</t>
  </si>
  <si>
    <t>0018DC91 00003582</t>
  </si>
  <si>
    <t>0001554C 00001599</t>
  </si>
  <si>
    <t>00028D4B 00001763</t>
  </si>
  <si>
    <t>0003F583 00001321</t>
  </si>
  <si>
    <t>0003F583 00001361</t>
  </si>
  <si>
    <t>00105589 00001372</t>
  </si>
  <si>
    <t>0003F583 00001393</t>
  </si>
  <si>
    <t>00105589 00001401</t>
  </si>
  <si>
    <t>000FE547 00002097</t>
  </si>
  <si>
    <t>00028D4B 00002078</t>
  </si>
  <si>
    <t>001C2C90 00004349</t>
  </si>
  <si>
    <t>00025C8D 00004387</t>
  </si>
  <si>
    <t>00147492 00004389</t>
  </si>
  <si>
    <t>00025C8D 00004388</t>
  </si>
  <si>
    <t>0018A493 00004393</t>
  </si>
  <si>
    <t>0018A493 00004398</t>
  </si>
  <si>
    <t>00147492 00004400</t>
  </si>
  <si>
    <t>0018A493 00004407</t>
  </si>
  <si>
    <t>0018A493 00004411</t>
  </si>
  <si>
    <t>0018DC91 00004397</t>
  </si>
  <si>
    <t>0018A493 00004421</t>
  </si>
  <si>
    <t>0018A493 00004426</t>
  </si>
  <si>
    <t>0018A493 00004435</t>
  </si>
  <si>
    <t>0018DC91 00004423</t>
  </si>
  <si>
    <t>001C2C90 00004401</t>
  </si>
  <si>
    <t>00028D4B 00002160</t>
  </si>
  <si>
    <t>000DFA58 00005141</t>
  </si>
  <si>
    <t>001B08FC 00000049</t>
  </si>
  <si>
    <t>001EC0F9 00000050</t>
  </si>
  <si>
    <t>0018C0FE 00000049</t>
  </si>
  <si>
    <t>001AD8FD 00000050</t>
  </si>
  <si>
    <t>001B30FA 00000050</t>
  </si>
  <si>
    <t>001EC0F9 00000053</t>
  </si>
  <si>
    <t>001B08FC 00000056</t>
  </si>
  <si>
    <t>001AD8FD 00000060</t>
  </si>
  <si>
    <t>001EC0F9 00000062</t>
  </si>
  <si>
    <t>0019A8FB 00000068</t>
  </si>
  <si>
    <t>001B30FA 00000071</t>
  </si>
  <si>
    <t>001EC0F9 00000073</t>
  </si>
  <si>
    <t>0018C0FE 00000076</t>
  </si>
  <si>
    <t>001B30FA 00000081</t>
  </si>
  <si>
    <t>001B08FC 00000083</t>
  </si>
  <si>
    <t>001F3D4A 00002457</t>
  </si>
  <si>
    <t>0003F583 00001688</t>
  </si>
  <si>
    <t>001A6D84 00001716</t>
  </si>
  <si>
    <t>001F8A07 00000008</t>
  </si>
  <si>
    <t>000AB4C9 00000767</t>
  </si>
  <si>
    <t>001DC4D3 00000773</t>
  </si>
  <si>
    <t>00067A09 00000100</t>
  </si>
  <si>
    <t>001F8A07 00000161</t>
  </si>
  <si>
    <t>0018C0FE 00000729</t>
  </si>
  <si>
    <t>001EC0F9 00000735</t>
  </si>
  <si>
    <t>0018C0FE 00000730</t>
  </si>
  <si>
    <t>001AD8FD 00000738</t>
  </si>
  <si>
    <t>001B30FA 00000743</t>
  </si>
  <si>
    <t>001B08FC 00000741</t>
  </si>
  <si>
    <t>001EC0F9 00000744</t>
  </si>
  <si>
    <t>001EC0F9 00000749</t>
  </si>
  <si>
    <t>001B08FC 00000752</t>
  </si>
  <si>
    <t>001EC0F9 00000756</t>
  </si>
  <si>
    <t>0019A8FB 00000756</t>
  </si>
  <si>
    <t>001AD8FD 00000766</t>
  </si>
  <si>
    <t>0018C0FE 00000763</t>
  </si>
  <si>
    <t>001AD8FD 00000773</t>
  </si>
  <si>
    <t>001EC0F9 00000776</t>
  </si>
  <si>
    <t>0019D524 00000326</t>
  </si>
  <si>
    <t>001FAA04 00000395</t>
  </si>
  <si>
    <t>001FAA04 00000416</t>
  </si>
  <si>
    <t>001FAA04 00000418</t>
  </si>
  <si>
    <t>0018C0FE 00001534</t>
  </si>
  <si>
    <t>0019A8FB 00001449</t>
  </si>
  <si>
    <t>001AD8FD 00001517</t>
  </si>
  <si>
    <t>001B30FA 00001492</t>
  </si>
  <si>
    <t>001EC0F9 00001533</t>
  </si>
  <si>
    <t>001B30FA 00001497</t>
  </si>
  <si>
    <t>001B30FA 00001501</t>
  </si>
  <si>
    <t>001EC0F9 00001544</t>
  </si>
  <si>
    <t>001EC0F9 00001549</t>
  </si>
  <si>
    <t>001EC0F9 00001553</t>
  </si>
  <si>
    <t>001B30FA 00001518</t>
  </si>
  <si>
    <t>0018C0FE 00001563</t>
  </si>
  <si>
    <t>001AD8FD 00001549</t>
  </si>
  <si>
    <t>001AD8FD 00001554</t>
  </si>
  <si>
    <t>001AD8FD 00001558</t>
  </si>
  <si>
    <t>0000AA05 00000537</t>
  </si>
  <si>
    <t>0000AA05 00000542</t>
  </si>
  <si>
    <t>00067A09 00000676</t>
  </si>
  <si>
    <t>001B30FA 00002385</t>
  </si>
  <si>
    <t>0018C0FE 00002438</t>
  </si>
  <si>
    <t>001AD8FD 00002391</t>
  </si>
  <si>
    <t>001B08FC 00002433</t>
  </si>
  <si>
    <t>001EC0F9 00002444</t>
  </si>
  <si>
    <t>001B30FA 00002389</t>
  </si>
  <si>
    <t>001AD8FD 00002397</t>
  </si>
  <si>
    <t>001B08FC 00002444</t>
  </si>
  <si>
    <t>0018C0FE 00002453</t>
  </si>
  <si>
    <t>001B08FC 00002450</t>
  </si>
  <si>
    <t>001B08FC 00002455</t>
  </si>
  <si>
    <t>001B08FC 00002460</t>
  </si>
  <si>
    <t>001B08FC 00002463</t>
  </si>
  <si>
    <t>001B30FA 00002419</t>
  </si>
  <si>
    <t>0018C0FE 00002477</t>
  </si>
  <si>
    <t>000564D5 00003577</t>
  </si>
  <si>
    <t>00067A09 00000847</t>
  </si>
  <si>
    <t>0000AA05 00000862</t>
  </si>
  <si>
    <t>000219BA 00001432</t>
  </si>
  <si>
    <t>001F51BE 00001377</t>
  </si>
  <si>
    <t>001F8A07 00000955</t>
  </si>
  <si>
    <t>001F8A07 00000971</t>
  </si>
  <si>
    <t>001EC0F9 00003260</t>
  </si>
  <si>
    <t>0018C0FE 00003233</t>
  </si>
  <si>
    <t>0019A8FB 00003135</t>
  </si>
  <si>
    <t>001AD8FD 00003208</t>
  </si>
  <si>
    <t>0018C0FE 00003234</t>
  </si>
  <si>
    <t>0018C0FE 00003237</t>
  </si>
  <si>
    <t>001B08FC 00003263</t>
  </si>
  <si>
    <t>001B30FA 00003217</t>
  </si>
  <si>
    <t>001AD8FD 00003224</t>
  </si>
  <si>
    <t>001AD8FD 00003228</t>
  </si>
  <si>
    <t>0018C0FE 00003256</t>
  </si>
  <si>
    <t>001B30FA 00003225</t>
  </si>
  <si>
    <t>001F51BE 00001605</t>
  </si>
  <si>
    <t>001B08FC 00003279</t>
  </si>
  <si>
    <t>001EC0F9 00003290</t>
  </si>
  <si>
    <t>0018C0FE 00003267</t>
  </si>
  <si>
    <t>0018C0FE 00003271</t>
  </si>
  <si>
    <t>001DAA08 00001176</t>
  </si>
  <si>
    <t>00055206 00001197</t>
  </si>
  <si>
    <t>001B08FC 00004065</t>
  </si>
  <si>
    <t>0000AA05 00001321</t>
  </si>
  <si>
    <t>00067A09 00001339</t>
  </si>
  <si>
    <t>0018C0FE 00004735</t>
  </si>
  <si>
    <t>001AD8FD 00004720</t>
  </si>
  <si>
    <t>001EC0F9 00004768</t>
  </si>
  <si>
    <t>001B08FC 00004764</t>
  </si>
  <si>
    <t>0019A8FB 00004634</t>
  </si>
  <si>
    <t>001B30FA 00004706</t>
  </si>
  <si>
    <t>001AD8FD 00004730</t>
  </si>
  <si>
    <t>001FAA04 00001353</t>
  </si>
  <si>
    <t>001EC0F9 00004780</t>
  </si>
  <si>
    <t>001B30FA 00004716</t>
  </si>
  <si>
    <t>0019A8FB 00004653</t>
  </si>
  <si>
    <t>0018C0FE 00004759</t>
  </si>
  <si>
    <t>0018C0FE 00004763</t>
  </si>
  <si>
    <t>001B30FA 00004732</t>
  </si>
  <si>
    <t>001B30FA 00004735</t>
  </si>
  <si>
    <t>0019A8FB 00004672</t>
  </si>
  <si>
    <t>00055206 00001383</t>
  </si>
  <si>
    <t>001EC0F9 00005042</t>
  </si>
  <si>
    <t>001B30FA 00004986</t>
  </si>
  <si>
    <t>0019A8FB 00004964</t>
  </si>
  <si>
    <t>0013CD23 00001468</t>
  </si>
  <si>
    <t>0000AA05 00001495</t>
  </si>
  <si>
    <t>0018C0FE 00005107</t>
  </si>
  <si>
    <t>0019A8FB 00005028</t>
  </si>
  <si>
    <t>0019A8FB 00005035</t>
  </si>
  <si>
    <t>0010313E 00004563</t>
  </si>
  <si>
    <t>001ED13C 00004530</t>
  </si>
  <si>
    <t>0010613B 00004504</t>
  </si>
  <si>
    <t>001EC0F9 00005322</t>
  </si>
  <si>
    <t>000AB4C9 00006452</t>
  </si>
  <si>
    <t>001F8A07 00001574</t>
  </si>
  <si>
    <t>00055206 00001583</t>
  </si>
  <si>
    <t>001AD8FD 00005329</t>
  </si>
  <si>
    <t>001B30FA 00005557</t>
  </si>
  <si>
    <t>001AD8FD 00005584</t>
  </si>
  <si>
    <t>001B08FC 00005632</t>
  </si>
  <si>
    <t>0019A8FB 00005498</t>
  </si>
  <si>
    <t>0018C0FE 00005594</t>
  </si>
  <si>
    <t>0019A8FB 00005502</t>
  </si>
  <si>
    <t>001B08FC 00005641</t>
  </si>
  <si>
    <t>001AD8FD 00005597</t>
  </si>
  <si>
    <t>001B08FC 00005649</t>
  </si>
  <si>
    <t>001B30FA 00005577</t>
  </si>
  <si>
    <t>001B08FC 00005657</t>
  </si>
  <si>
    <t>001B08FC 00005660</t>
  </si>
  <si>
    <t>0019A8FB 00005530</t>
  </si>
  <si>
    <t>0019A8FB 00005535</t>
  </si>
  <si>
    <t>001AD8FD 00005627</t>
  </si>
  <si>
    <t>0010F51D 00001720</t>
  </si>
  <si>
    <t>0002A9BD 00002749</t>
  </si>
  <si>
    <t>0002A9BD 00002865</t>
  </si>
  <si>
    <t>0019D524 00001824</t>
  </si>
  <si>
    <t>000219BA 00002934</t>
  </si>
  <si>
    <t>001981B9 00002983</t>
  </si>
  <si>
    <t>001F51BE 00002919</t>
  </si>
  <si>
    <t>000219BA 00002990</t>
  </si>
  <si>
    <t>00055206 00001978</t>
  </si>
  <si>
    <t>001169BC 00003044</t>
  </si>
  <si>
    <t>001EC0F9 00006541</t>
  </si>
  <si>
    <t>001B08FC 00006544</t>
  </si>
  <si>
    <t>0019A8FB 00006406</t>
  </si>
  <si>
    <t>0018C0FE 00006499</t>
  </si>
  <si>
    <t>001B30FA 00006468</t>
  </si>
  <si>
    <t>001B08FC 00006548</t>
  </si>
  <si>
    <t>0002A9BD 00003078</t>
  </si>
  <si>
    <t>001EC0F9 00006550</t>
  </si>
  <si>
    <t>0019A8FB 00006418</t>
  </si>
  <si>
    <t>0019A8FB 00006422</t>
  </si>
  <si>
    <t>00067A09 00001996</t>
  </si>
  <si>
    <t>001B08FC 00006566</t>
  </si>
  <si>
    <t>0018C0FE 00006525</t>
  </si>
  <si>
    <t>001B08FC 00006574</t>
  </si>
  <si>
    <t>0018C0FE 00006533</t>
  </si>
  <si>
    <t>001B30FA 00006504</t>
  </si>
  <si>
    <t>0019A8FB 00006447</t>
  </si>
  <si>
    <t>0002A9BD 00003113</t>
  </si>
  <si>
    <t>001FAA04 00002016</t>
  </si>
  <si>
    <t>0002A9BD 00003138</t>
  </si>
  <si>
    <t>001169BC 00003183</t>
  </si>
  <si>
    <t>001169BC 00003184</t>
  </si>
  <si>
    <t>0006B9B8 00003221</t>
  </si>
  <si>
    <t>001AD8FD 00006754</t>
  </si>
  <si>
    <t>001981B9 00003251</t>
  </si>
  <si>
    <t>001B08FC 00006866</t>
  </si>
  <si>
    <t>0006B9B8 00003249</t>
  </si>
  <si>
    <t>000219BA 00003238</t>
  </si>
  <si>
    <t>001F51BE 00003190</t>
  </si>
  <si>
    <t>001F51BE 00003194</t>
  </si>
  <si>
    <t>0006B9B8 00003276</t>
  </si>
  <si>
    <t>001EC0F9 00006930</t>
  </si>
  <si>
    <t>0006B9B8 00003283</t>
  </si>
  <si>
    <t>001981B9 00003303</t>
  </si>
  <si>
    <t>001981B9 00003306</t>
  </si>
  <si>
    <t>0006B9B8 00003289</t>
  </si>
  <si>
    <t>001169BC 00003310</t>
  </si>
  <si>
    <t>000219BA 00003297</t>
  </si>
  <si>
    <t>001169BC 00003324</t>
  </si>
  <si>
    <t>0002A9BD 00003342</t>
  </si>
  <si>
    <t>001F51BE 00003268</t>
  </si>
  <si>
    <t>0006B9B8 00003355</t>
  </si>
  <si>
    <t>001DAA08 00002208</t>
  </si>
  <si>
    <t>001F51BE 00003308</t>
  </si>
  <si>
    <t>001169BC 00003396</t>
  </si>
  <si>
    <t>000219BA 00003371</t>
  </si>
  <si>
    <t>00067A09 00002270</t>
  </si>
  <si>
    <t>001FAA04 00002266</t>
  </si>
  <si>
    <t>001F8A07 00002275</t>
  </si>
  <si>
    <t>0006B9B8 00003473</t>
  </si>
  <si>
    <t>000219BA 00003507</t>
  </si>
  <si>
    <t>001F8A07 00002348</t>
  </si>
  <si>
    <t>001F51BE 00003563</t>
  </si>
  <si>
    <t>001EC0F9 00007510</t>
  </si>
  <si>
    <t>0018C0FE 00007470</t>
  </si>
  <si>
    <t>001B30FA 00007440</t>
  </si>
  <si>
    <t>001B08FC 00007506</t>
  </si>
  <si>
    <t>001AD8FD 00007451</t>
  </si>
  <si>
    <t>001B08FC 00007510</t>
  </si>
  <si>
    <t>001B30FA 00007449</t>
  </si>
  <si>
    <t>0019A8FB 00007383</t>
  </si>
  <si>
    <t>0018C0FE 00007484</t>
  </si>
  <si>
    <t>0018C0FE 00007488</t>
  </si>
  <si>
    <t>0019A8FB 00007392</t>
  </si>
  <si>
    <t>001EC0F9 00007535</t>
  </si>
  <si>
    <t>0019A8FB 00007399</t>
  </si>
  <si>
    <t>001B08FC 00007539</t>
  </si>
  <si>
    <t>0019A8FB 00007408</t>
  </si>
  <si>
    <t>00055206 00002487</t>
  </si>
  <si>
    <t>001FAA04 00002469</t>
  </si>
  <si>
    <t>000AB4C9 00009280</t>
  </si>
  <si>
    <t>001FAA04 00002501</t>
  </si>
  <si>
    <t>000219BA 00003900</t>
  </si>
  <si>
    <t>0006B9B8 00003923</t>
  </si>
  <si>
    <t>0002A9BD 00003951</t>
  </si>
  <si>
    <t>0006B9B8 00003937</t>
  </si>
  <si>
    <t>001169BC 00003990</t>
  </si>
  <si>
    <t>001169BC 00004016</t>
  </si>
  <si>
    <t>00067A09 00002688</t>
  </si>
  <si>
    <t>001F8A07 00002828</t>
  </si>
  <si>
    <t>0000AA05 00002839</t>
  </si>
  <si>
    <t>00055206 00002849</t>
  </si>
  <si>
    <t>00055206 00002866</t>
  </si>
  <si>
    <t>001EC0F9 00008509</t>
  </si>
  <si>
    <t>001B08FC 00008531</t>
  </si>
  <si>
    <t>001B30FA 00008468</t>
  </si>
  <si>
    <t>0019A8FB 00008392</t>
  </si>
  <si>
    <t>001AD8FD 00008484</t>
  </si>
  <si>
    <t>0019A8FB 00008395</t>
  </si>
  <si>
    <t>001B08FC 00008538</t>
  </si>
  <si>
    <t>001B30FA 00008479</t>
  </si>
  <si>
    <t>001B30FA 00008486</t>
  </si>
  <si>
    <t>0018C0FE 00008520</t>
  </si>
  <si>
    <t>001AD8FD 00008512</t>
  </si>
  <si>
    <t>0019A8FB 00008425</t>
  </si>
  <si>
    <t>001B08FC 00008570</t>
  </si>
  <si>
    <t>001B30FA 00008514</t>
  </si>
  <si>
    <t>001B08FC 00008581</t>
  </si>
  <si>
    <t>001AD8FD 00008540</t>
  </si>
  <si>
    <t>001FAA04 00002929</t>
  </si>
  <si>
    <t>001FAA04 00002934</t>
  </si>
  <si>
    <t>001FAA04 00002949</t>
  </si>
  <si>
    <t>00055206 00002983</t>
  </si>
  <si>
    <t>001DAA08 00003058</t>
  </si>
  <si>
    <t>00067A09 00003077</t>
  </si>
  <si>
    <t>001FAA04 00003115</t>
  </si>
  <si>
    <t>00067A09 00003125</t>
  </si>
  <si>
    <t>001F51BE 00004513</t>
  </si>
  <si>
    <t>0002A9BD 00004606</t>
  </si>
  <si>
    <t>0006B9B8 00004579</t>
  </si>
  <si>
    <t>00055206 00003217</t>
  </si>
  <si>
    <t>001DAA08 00003211</t>
  </si>
  <si>
    <t>00055206 00003234</t>
  </si>
  <si>
    <t>001FAA04 00003210</t>
  </si>
  <si>
    <t>001AD8FD 00009367</t>
  </si>
  <si>
    <t>0019A8FB 00009273</t>
  </si>
  <si>
    <t>001B08FC 00009414</t>
  </si>
  <si>
    <t>0018C0FE 00009376</t>
  </si>
  <si>
    <t>001AD8FD 00009368</t>
  </si>
  <si>
    <t>001B30FA 00009357</t>
  </si>
  <si>
    <t>0018C0FE 00009382</t>
  </si>
  <si>
    <t>001B08FC 00009424</t>
  </si>
  <si>
    <t>0019A8FB 00009287</t>
  </si>
  <si>
    <t>001EC0F9 00009408</t>
  </si>
  <si>
    <t>001AD8FD 00009388</t>
  </si>
  <si>
    <t>001EC0F9 00009414</t>
  </si>
  <si>
    <t>001B30FA 00009380</t>
  </si>
  <si>
    <t>001B08FC 00009445</t>
  </si>
  <si>
    <t>001AD8FD 00009402</t>
  </si>
  <si>
    <t>0006B9B8 00004731</t>
  </si>
  <si>
    <t>001F51BE 00004669</t>
  </si>
  <si>
    <t>0002A9BD 00004767</t>
  </si>
  <si>
    <t>0002A9BD 00004775</t>
  </si>
  <si>
    <t>000219BA 00004743</t>
  </si>
  <si>
    <t>00055206 00003317</t>
  </si>
  <si>
    <t>001169BC 00004911</t>
  </si>
  <si>
    <t>001169BC 00004930</t>
  </si>
  <si>
    <t>001F51BE 00004809</t>
  </si>
  <si>
    <t>001981B9 00004906</t>
  </si>
  <si>
    <t>0006B9B8 00004892</t>
  </si>
  <si>
    <t>001F51BE 00004835</t>
  </si>
  <si>
    <t>001169BC 00004985</t>
  </si>
  <si>
    <t>0000AA05 00003452</t>
  </si>
  <si>
    <t>0019251E 00003062</t>
  </si>
  <si>
    <t>001B30FA 00010141</t>
  </si>
  <si>
    <t>001AD8FD 00010162</t>
  </si>
  <si>
    <t>001EC0F9 00010188</t>
  </si>
  <si>
    <t>0018C0FE 00010173</t>
  </si>
  <si>
    <t>001B30FA 00010142</t>
  </si>
  <si>
    <t>001AD8FD 00010167</t>
  </si>
  <si>
    <t>001AD8FD 00010176</t>
  </si>
  <si>
    <t>001B08FC 00010221</t>
  </si>
  <si>
    <t>001B30FA 00010162</t>
  </si>
  <si>
    <t>001B30FA 00010167</t>
  </si>
  <si>
    <t>001F8A07 00003598</t>
  </si>
  <si>
    <t>0019A8FB 00010099</t>
  </si>
  <si>
    <t>001B08FC 00010236</t>
  </si>
  <si>
    <t>001B08FC 00010239</t>
  </si>
  <si>
    <t>001AD8FD 00010200</t>
  </si>
  <si>
    <t>0018C0FE 00010216</t>
  </si>
  <si>
    <t>001981B9 00005249</t>
  </si>
  <si>
    <t>001B08FC 00010435</t>
  </si>
  <si>
    <t>001D61E5 00000001</t>
  </si>
  <si>
    <t>001F8A07 00003728</t>
  </si>
  <si>
    <t>00052E2B 00000552</t>
  </si>
  <si>
    <t>0002B9E9 00000098</t>
  </si>
  <si>
    <t>00043628 00000622</t>
  </si>
  <si>
    <t>00064627 00000641</t>
  </si>
  <si>
    <t>00057E2A 00000638</t>
  </si>
  <si>
    <t>001FC625 00000656</t>
  </si>
  <si>
    <t>0003EE2C 00000666</t>
  </si>
  <si>
    <t>00034B38 00000102</t>
  </si>
  <si>
    <t>00133AEC 00000189</t>
  </si>
  <si>
    <t>001DA2ED 00000192</t>
  </si>
  <si>
    <t>00037344 00000101</t>
  </si>
  <si>
    <t>0002B2F1 00000201</t>
  </si>
  <si>
    <t>0002B2F1 00000207</t>
  </si>
  <si>
    <t>000F62EB 00000217</t>
  </si>
  <si>
    <t>0002B2F1 00000236</t>
  </si>
  <si>
    <t>000F62EB 00000243</t>
  </si>
  <si>
    <t>0002B9E9 00000661</t>
  </si>
  <si>
    <t>001D61E5 00000661</t>
  </si>
  <si>
    <t>0003C1E4 00000667</t>
  </si>
  <si>
    <t>000019E7 00000664</t>
  </si>
  <si>
    <t>000299E8 00000664</t>
  </si>
  <si>
    <t>000299E8 00000666</t>
  </si>
  <si>
    <t>001D61E5 00000668</t>
  </si>
  <si>
    <t>000229E6 00000665</t>
  </si>
  <si>
    <t>001D61E5 00000675</t>
  </si>
  <si>
    <t>0002B9E9 00000678</t>
  </si>
  <si>
    <t>000299E8 00000683</t>
  </si>
  <si>
    <t>0002B9E9 00000684</t>
  </si>
  <si>
    <t>000299E8 00000694</t>
  </si>
  <si>
    <t>0002B9E9 00000695</t>
  </si>
  <si>
    <t>0002B9E9 00000702</t>
  </si>
  <si>
    <t>00037344 00000255</t>
  </si>
  <si>
    <t>000F62EB 00000449</t>
  </si>
  <si>
    <t>001DA2ED 00000456</t>
  </si>
  <si>
    <t>0003C2F2 00000454</t>
  </si>
  <si>
    <t>00133AEC 00000449</t>
  </si>
  <si>
    <t>000F62EB 00000655</t>
  </si>
  <si>
    <t>001D61E5 00001432</t>
  </si>
  <si>
    <t>000229E6 00001426</t>
  </si>
  <si>
    <t>0002B9E9 00001432</t>
  </si>
  <si>
    <t>000019E7 00001435</t>
  </si>
  <si>
    <t>000299E8 00001430</t>
  </si>
  <si>
    <t>0002B9E9 00001436</t>
  </si>
  <si>
    <t>001D61E5 00001441</t>
  </si>
  <si>
    <t>000019E7 00001445</t>
  </si>
  <si>
    <t>001D61E5 00001446</t>
  </si>
  <si>
    <t>000229E6 00001443</t>
  </si>
  <si>
    <t>0002B9E9 00001450</t>
  </si>
  <si>
    <t>0002B9E9 00001453</t>
  </si>
  <si>
    <t>000019E7 00001459</t>
  </si>
  <si>
    <t>001D61E5 00001459</t>
  </si>
  <si>
    <t>0003C1E4 00001461</t>
  </si>
  <si>
    <t>00088AF0 00000805</t>
  </si>
  <si>
    <t>001DA2ED 00000882</t>
  </si>
  <si>
    <t>001DF0E7 00001640</t>
  </si>
  <si>
    <t>000090E4 00001700</t>
  </si>
  <si>
    <t>000090E4 00001752</t>
  </si>
  <si>
    <t>001FA8E5 00001754</t>
  </si>
  <si>
    <t>001BF8E6 00001771</t>
  </si>
  <si>
    <t>0003C2F2 00001065</t>
  </si>
  <si>
    <t>000F62EB 00001055</t>
  </si>
  <si>
    <t>001DF0E7 00001830</t>
  </si>
  <si>
    <t>0002B2F1 00001084</t>
  </si>
  <si>
    <t>000229E6 00001941</t>
  </si>
  <si>
    <t>0002B9E9 00002153</t>
  </si>
  <si>
    <t>000229E6 00002157</t>
  </si>
  <si>
    <t>000019E7 00002159</t>
  </si>
  <si>
    <t>0002B9E9 00002154</t>
  </si>
  <si>
    <t>000229E6 00002158</t>
  </si>
  <si>
    <t>0002B9E9 00002159</t>
  </si>
  <si>
    <t>0003C2F2 00001220</t>
  </si>
  <si>
    <t>000229E6 00002168</t>
  </si>
  <si>
    <t>001D61E5 00002175</t>
  </si>
  <si>
    <t>000299E8 00002182</t>
  </si>
  <si>
    <t>0002B9E9 00002178</t>
  </si>
  <si>
    <t>000019E7 00002188</t>
  </si>
  <si>
    <t>000299E8 00002194</t>
  </si>
  <si>
    <t>001D61E5 00002193</t>
  </si>
  <si>
    <t>0002B9E9 00002193</t>
  </si>
  <si>
    <t>001D61E5 00002202</t>
  </si>
  <si>
    <t>00133AEC 00001357</t>
  </si>
  <si>
    <t>00037344 00000893</t>
  </si>
  <si>
    <t>000299E8 00002637</t>
  </si>
  <si>
    <t>00034B38 00000981</t>
  </si>
  <si>
    <t>00072281 00004191</t>
  </si>
  <si>
    <t>00072281 00004196</t>
  </si>
  <si>
    <t>000299E8 00002771</t>
  </si>
  <si>
    <t>0003C1E4 00002885</t>
  </si>
  <si>
    <t>000019E7 00002879</t>
  </si>
  <si>
    <t>0002B9E9 00002870</t>
  </si>
  <si>
    <t>0003C1E4 00002886</t>
  </si>
  <si>
    <t>0002B9E9 00002871</t>
  </si>
  <si>
    <t>000019E7 00002884</t>
  </si>
  <si>
    <t>0003C1E4 00002891</t>
  </si>
  <si>
    <t>0002B9E9 00002880</t>
  </si>
  <si>
    <t>0003C1E4 00002899</t>
  </si>
  <si>
    <t>0003C1E4 00002902</t>
  </si>
  <si>
    <t>001D61E5 00002903</t>
  </si>
  <si>
    <t>0002B9E9 00002897</t>
  </si>
  <si>
    <t>0003C1E4 00002914</t>
  </si>
  <si>
    <t>000299E8 00002913</t>
  </si>
  <si>
    <t>000229E6 00002913</t>
  </si>
  <si>
    <t>000299E8 00002926</t>
  </si>
  <si>
    <t>00037344 00001207</t>
  </si>
  <si>
    <t>0008CB3E 00001278</t>
  </si>
  <si>
    <t>001DA2ED 00001938</t>
  </si>
  <si>
    <t>000019E7 00003391</t>
  </si>
  <si>
    <t>00037344 00001314</t>
  </si>
  <si>
    <t>0006BB46 00001349</t>
  </si>
  <si>
    <t>001D61E5 00003439</t>
  </si>
  <si>
    <t>0008CB3E 00001352</t>
  </si>
  <si>
    <t>0002B2F1 00002023</t>
  </si>
  <si>
    <t>000019E7 00003511</t>
  </si>
  <si>
    <t>00037344 00001381</t>
  </si>
  <si>
    <t>000019E7 00003572</t>
  </si>
  <si>
    <t>000B6B3A 00001451</t>
  </si>
  <si>
    <t>000229E6 00003681</t>
  </si>
  <si>
    <t>0003C1E4 00003697</t>
  </si>
  <si>
    <t>0002B9E9 00003709</t>
  </si>
  <si>
    <t>000019E7 00003716</t>
  </si>
  <si>
    <t>000229E6 00003713</t>
  </si>
  <si>
    <t>001D61E5 00003721</t>
  </si>
  <si>
    <t>001D61E5 00003724</t>
  </si>
  <si>
    <t>000019E7 00003724</t>
  </si>
  <si>
    <t>000019E7 00003728</t>
  </si>
  <si>
    <t>000229E6 00003727</t>
  </si>
  <si>
    <t>001D61E5 00003742</t>
  </si>
  <si>
    <t>0002B9E9 00003732</t>
  </si>
  <si>
    <t>000019E7 00003742</t>
  </si>
  <si>
    <t>000229E6 00003743</t>
  </si>
  <si>
    <t>001D61E5 00003755</t>
  </si>
  <si>
    <t>000019E7 00003754</t>
  </si>
  <si>
    <t>00034B38 00001629</t>
  </si>
  <si>
    <t>000F62EB 00002384</t>
  </si>
  <si>
    <t>0008CB3E 00001646</t>
  </si>
  <si>
    <t>0002B9E9 00004494</t>
  </si>
  <si>
    <t>000229E6 00004499</t>
  </si>
  <si>
    <t>000299E8 00004484</t>
  </si>
  <si>
    <t>000019E7 00004504</t>
  </si>
  <si>
    <t>0002B9E9 00004495</t>
  </si>
  <si>
    <t>000299E8 00004487</t>
  </si>
  <si>
    <t>000229E6 00004506</t>
  </si>
  <si>
    <t>0002B9E9 00004508</t>
  </si>
  <si>
    <t>000299E8 00004500</t>
  </si>
  <si>
    <t>000229E6 00004521</t>
  </si>
  <si>
    <t>001D61E5 00004531</t>
  </si>
  <si>
    <t>001D61E5 00004537</t>
  </si>
  <si>
    <t>0002B9E9 00004530</t>
  </si>
  <si>
    <t>0003C1E4 00004512</t>
  </si>
  <si>
    <t>0003C1E4 00004516</t>
  </si>
  <si>
    <t>0003C2F2 00002696</t>
  </si>
  <si>
    <t>000299E8 00004694</t>
  </si>
  <si>
    <t>000F62EB 00002760</t>
  </si>
  <si>
    <t>00034B38 00001932</t>
  </si>
  <si>
    <t>0003C2F2 00002870</t>
  </si>
  <si>
    <t>0008CB3E 00001989</t>
  </si>
  <si>
    <t>001D61E5 00005333</t>
  </si>
  <si>
    <t>0003C1E4 00005301</t>
  </si>
  <si>
    <t>000019E7 00005334</t>
  </si>
  <si>
    <t>000299E8 00005311</t>
  </si>
  <si>
    <t>001D61E5 00005334</t>
  </si>
  <si>
    <t>000229E6 00005333</t>
  </si>
  <si>
    <t>0002B9E9 00005336</t>
  </si>
  <si>
    <t>000299E8 00005325</t>
  </si>
  <si>
    <t>000229E6 00005349</t>
  </si>
  <si>
    <t>001D61E5 00005358</t>
  </si>
  <si>
    <t>0002B9E9 00005354</t>
  </si>
  <si>
    <t>0003C1E4 00005332</t>
  </si>
  <si>
    <t>0003C1E4 00005335</t>
  </si>
  <si>
    <t>000299E8 00005348</t>
  </si>
  <si>
    <t>0003C1E4 00005340</t>
  </si>
  <si>
    <t>00034B38 00002093</t>
  </si>
  <si>
    <t>000C8A35 00005474</t>
  </si>
  <si>
    <t>00034B38 00002158</t>
  </si>
  <si>
    <t>0012EA80 00009283</t>
  </si>
  <si>
    <t>0006BB46 00002261</t>
  </si>
  <si>
    <t>0002B9E9 00005986</t>
  </si>
  <si>
    <t>000299E8 00006048</t>
  </si>
  <si>
    <t>000019E7 00006170</t>
  </si>
  <si>
    <t>0003C1E4 00006140</t>
  </si>
  <si>
    <t>000229E6 00006159</t>
  </si>
  <si>
    <t>0002B9E9 00006162</t>
  </si>
  <si>
    <t>000299E8 00006142</t>
  </si>
  <si>
    <t>000299E8 00006145</t>
  </si>
  <si>
    <t>001D61E5 00006174</t>
  </si>
  <si>
    <t>000229E6 00006170</t>
  </si>
  <si>
    <t>001D61E5 00006184</t>
  </si>
  <si>
    <t>000229E6 00006179</t>
  </si>
  <si>
    <t>000299E8 00006169</t>
  </si>
  <si>
    <t>0003C1E4 00006169</t>
  </si>
  <si>
    <t>000019E7 00006204</t>
  </si>
  <si>
    <t>000229E6 00006195</t>
  </si>
  <si>
    <t>0002B9E9 00006203</t>
  </si>
  <si>
    <t>0009D237 00006109</t>
  </si>
  <si>
    <t>00037344 00002356</t>
  </si>
  <si>
    <t>000B6B3A 00002475</t>
  </si>
  <si>
    <t>00034B38 00002503</t>
  </si>
  <si>
    <t>0002B2F1 00003754</t>
  </si>
  <si>
    <t>00034B38 00002527</t>
  </si>
  <si>
    <t>00049B45 00002581</t>
  </si>
  <si>
    <t>00088AF0 00003825</t>
  </si>
  <si>
    <t>00034B38 00002581</t>
  </si>
  <si>
    <t>00049B45 00002615</t>
  </si>
  <si>
    <t>001CEE73 00002638</t>
  </si>
  <si>
    <t>000299E8 00007035</t>
  </si>
  <si>
    <t>0002B9E9 00007041</t>
  </si>
  <si>
    <t>000229E6 00007062</t>
  </si>
  <si>
    <t>001D61E5 00007046</t>
  </si>
  <si>
    <t>000019E7 00007068</t>
  </si>
  <si>
    <t>0002B9E9 00007046</t>
  </si>
  <si>
    <t>000299E8 00007044</t>
  </si>
  <si>
    <t>001D61E5 00007060</t>
  </si>
  <si>
    <t>0003C1E4 00007043</t>
  </si>
  <si>
    <t>000B6B3A 00002633</t>
  </si>
  <si>
    <t>001D61E5 00007068</t>
  </si>
  <si>
    <t>000299E8 00007059</t>
  </si>
  <si>
    <t>000019E7 00007097</t>
  </si>
  <si>
    <t>000229E6 00007095</t>
  </si>
  <si>
    <t>000299E8 00007071</t>
  </si>
  <si>
    <t>000019E7 00007108</t>
  </si>
  <si>
    <t>001D61E5 00007140</t>
  </si>
  <si>
    <t>001FA8E5 00006318</t>
  </si>
  <si>
    <t>001BF8E6 00006331</t>
  </si>
  <si>
    <t>001DF0E7 00006317</t>
  </si>
  <si>
    <t>0003EE2C 00009192</t>
  </si>
  <si>
    <t>0002B9E9 00007346</t>
  </si>
  <si>
    <t>001D61E5 00007361</t>
  </si>
  <si>
    <t>000229E6 00007383</t>
  </si>
  <si>
    <t>00034B38 00002736</t>
  </si>
  <si>
    <t>000229E6 00007414</t>
  </si>
  <si>
    <t>000019E7 00007460</t>
  </si>
  <si>
    <t>0002B2F1 00004148</t>
  </si>
  <si>
    <t>000299E8 00007494</t>
  </si>
  <si>
    <t>0008CB3E 00002757</t>
  </si>
  <si>
    <t>00043628 00009443</t>
  </si>
  <si>
    <t>0003C1E4 00007511</t>
  </si>
  <si>
    <t>000299E8 00007556</t>
  </si>
  <si>
    <t>000229E6 00007600</t>
  </si>
  <si>
    <t>00034B38 00002817</t>
  </si>
  <si>
    <t>00049B45 00002974</t>
  </si>
  <si>
    <t>000229E6 00007976</t>
  </si>
  <si>
    <t>000019E7 00007992</t>
  </si>
  <si>
    <t>0003C1E4 00007941</t>
  </si>
  <si>
    <t>000229E6 00007977</t>
  </si>
  <si>
    <t>000299E8 00007953</t>
  </si>
  <si>
    <t>0002B2F1 00004382</t>
  </si>
  <si>
    <t>000229E6 00007983</t>
  </si>
  <si>
    <t>000299E8 00007961</t>
  </si>
  <si>
    <t>001D61E5 00007977</t>
  </si>
  <si>
    <t>000299E8 00007969</t>
  </si>
  <si>
    <t>0002B9E9 00007985</t>
  </si>
  <si>
    <t>000229E6 00008002</t>
  </si>
  <si>
    <t>000019E7 00008024</t>
  </si>
  <si>
    <t>000019E7 00008027</t>
  </si>
  <si>
    <t>0002B9E9 00008001</t>
  </si>
  <si>
    <t>000299E8 00007994</t>
  </si>
  <si>
    <t>000019E7 00008107</t>
  </si>
  <si>
    <t>00037344 00002994</t>
  </si>
  <si>
    <t>00034B38 00003046</t>
  </si>
  <si>
    <t>001F5E26 00010373</t>
  </si>
  <si>
    <t>0003C2F2 00004545</t>
  </si>
  <si>
    <t>00006624 00010523</t>
  </si>
  <si>
    <t>000B6B3A 00003156</t>
  </si>
  <si>
    <t>0006BB46 00003191</t>
  </si>
  <si>
    <t>00034B38 00003181</t>
  </si>
  <si>
    <t>000019E7 00008894</t>
  </si>
  <si>
    <t>0003C1E4 00008841</t>
  </si>
  <si>
    <t>000229E6 00008866</t>
  </si>
  <si>
    <t>000299E8 00008846</t>
  </si>
  <si>
    <t>0002B9E9 00008852</t>
  </si>
  <si>
    <t>000299E8 00008851</t>
  </si>
  <si>
    <t>000229E6 00008875</t>
  </si>
  <si>
    <t>0002B9E9 00008864</t>
  </si>
  <si>
    <t>0002B9E9 00008870</t>
  </si>
  <si>
    <t>001D61E5 00008882</t>
  </si>
  <si>
    <t>0003C1E4 00008869</t>
  </si>
  <si>
    <t>000229E6 00008899</t>
  </si>
  <si>
    <t>0002B9E9 00008886</t>
  </si>
  <si>
    <t>000229E6 00008906</t>
  </si>
  <si>
    <t>001D61E5 00008904</t>
  </si>
  <si>
    <t>00036679 00003258</t>
  </si>
  <si>
    <t>001DA2ED 00004882</t>
  </si>
  <si>
    <t>00034B38 00003289</t>
  </si>
  <si>
    <t>00037344 00003376</t>
  </si>
  <si>
    <t>00037344 00003392</t>
  </si>
  <si>
    <t>000B6B3A 00003383</t>
  </si>
  <si>
    <t>000B6B3A 00003385</t>
  </si>
  <si>
    <t>00034B38 00003394</t>
  </si>
  <si>
    <t>0008CB3E 00003405</t>
  </si>
  <si>
    <t>0003CA82 00015158</t>
  </si>
  <si>
    <t>001D61E5 00009786</t>
  </si>
  <si>
    <t>0002B9E9 00009766</t>
  </si>
  <si>
    <t>000019E7 00009824</t>
  </si>
  <si>
    <t>000229E6 00009792</t>
  </si>
  <si>
    <t>0003C1E4 00009764</t>
  </si>
  <si>
    <t>0008CB3E 00003530</t>
  </si>
  <si>
    <t>0003C1E4 00009780</t>
  </si>
  <si>
    <t>0003C1E4 00009787</t>
  </si>
  <si>
    <t>000299E8 00009793</t>
  </si>
  <si>
    <t>000229E6 00009823</t>
  </si>
  <si>
    <t>000299E8 00009801</t>
  </si>
  <si>
    <t>0002B9E9 00009804</t>
  </si>
  <si>
    <t>0002B9E9 00009810</t>
  </si>
  <si>
    <t>001D61E5 00009835</t>
  </si>
  <si>
    <t>0002B9E9 00009818</t>
  </si>
  <si>
    <t>000019E7 00009880</t>
  </si>
  <si>
    <t>001D1447 00000129</t>
  </si>
  <si>
    <t>001D1447 00000300</t>
  </si>
  <si>
    <t>0018AE1F 00000096</t>
  </si>
  <si>
    <t>000235A5 00000192</t>
  </si>
  <si>
    <t>001E0C4A 00000533</t>
  </si>
  <si>
    <t>0000C449 00000672</t>
  </si>
  <si>
    <t>001E744B 00000677</t>
  </si>
  <si>
    <t>00065C4E 00000674</t>
  </si>
  <si>
    <t>001D1447 00000673</t>
  </si>
  <si>
    <t>001E0C4A 00000675</t>
  </si>
  <si>
    <t>00065C4E 00000679</t>
  </si>
  <si>
    <t>001E0C4A 00000688</t>
  </si>
  <si>
    <t>00065C4E 00000691</t>
  </si>
  <si>
    <t>001E744B 00000698</t>
  </si>
  <si>
    <t>001E744B 00000703</t>
  </si>
  <si>
    <t>001E744B 00000706</t>
  </si>
  <si>
    <t>00065C4E 00000707</t>
  </si>
  <si>
    <t>001E744B 00000715</t>
  </si>
  <si>
    <t>0007844D 00000721</t>
  </si>
  <si>
    <t>001E0C4A 00000720</t>
  </si>
  <si>
    <t>00011D9E 00000418</t>
  </si>
  <si>
    <t>0007EDA2 00000413</t>
  </si>
  <si>
    <t>0000259F 00000421</t>
  </si>
  <si>
    <t>0006FDA4 00000422</t>
  </si>
  <si>
    <t>0007844D 00000924</t>
  </si>
  <si>
    <t>0001D61A 00000433</t>
  </si>
  <si>
    <t>000141DB 00002180</t>
  </si>
  <si>
    <t>0001D61A 00000481</t>
  </si>
  <si>
    <t>0007844D 00001523</t>
  </si>
  <si>
    <t>001E0C4A 00001519</t>
  </si>
  <si>
    <t>001D1447 00001515</t>
  </si>
  <si>
    <t>00065C4E 00001516</t>
  </si>
  <si>
    <t>0000C449 00001515</t>
  </si>
  <si>
    <t>0000C449 00001520</t>
  </si>
  <si>
    <t>0007844D 00001536</t>
  </si>
  <si>
    <t>0007844D 00001541</t>
  </si>
  <si>
    <t>0007844D 00001544</t>
  </si>
  <si>
    <t>00065C4E 00001538</t>
  </si>
  <si>
    <t>00065C4E 00001542</t>
  </si>
  <si>
    <t>0000C449 00001544</t>
  </si>
  <si>
    <t>001E0C4A 00001552</t>
  </si>
  <si>
    <t>001D1447 00001551</t>
  </si>
  <si>
    <t>001D1447 00001557</t>
  </si>
  <si>
    <t>001E0C4A 00001646</t>
  </si>
  <si>
    <t>00065C4E 00001648</t>
  </si>
  <si>
    <t>001D6A40 00000686</t>
  </si>
  <si>
    <t>001B1E1B 00000777</t>
  </si>
  <si>
    <t>001D1447 00002442</t>
  </si>
  <si>
    <t>001E744B 00002522</t>
  </si>
  <si>
    <t>001D1447 00002521</t>
  </si>
  <si>
    <t>001E0C4A 00002521</t>
  </si>
  <si>
    <t>001E0C4A 00002523</t>
  </si>
  <si>
    <t>0000C449 00002523</t>
  </si>
  <si>
    <t>001E0C4A 00002529</t>
  </si>
  <si>
    <t>00065C4E 00002532</t>
  </si>
  <si>
    <t>001E0C4A 00002537</t>
  </si>
  <si>
    <t>001E744B 00002542</t>
  </si>
  <si>
    <t>0000C449 00002544</t>
  </si>
  <si>
    <t>001E0C4A 00002548</t>
  </si>
  <si>
    <t>00065C4E 00002552</t>
  </si>
  <si>
    <t>001D1447 00002557</t>
  </si>
  <si>
    <t>0000C449 00002559</t>
  </si>
  <si>
    <t>0000C449 00002562</t>
  </si>
  <si>
    <t>0019FE1D 00000917</t>
  </si>
  <si>
    <t>0002261C 00000918</t>
  </si>
  <si>
    <t>001B1E1B 00000941</t>
  </si>
  <si>
    <t>001B29DC 00003755</t>
  </si>
  <si>
    <t>001D1447 00002801</t>
  </si>
  <si>
    <t>0007EDA2 00001386</t>
  </si>
  <si>
    <t>000235A5 00001549</t>
  </si>
  <si>
    <t>001E0C4A 00003374</t>
  </si>
  <si>
    <t>001D1447 00003394</t>
  </si>
  <si>
    <t>0007844D 00003400</t>
  </si>
  <si>
    <t>001E744B 00003397</t>
  </si>
  <si>
    <t>001E0C4A 00003375</t>
  </si>
  <si>
    <t>001E0C4A 00003378</t>
  </si>
  <si>
    <t>0000C449 00003399</t>
  </si>
  <si>
    <t>0000C449 00003403</t>
  </si>
  <si>
    <t>0007844D 00003415</t>
  </si>
  <si>
    <t>0000C449 00003413</t>
  </si>
  <si>
    <t>0018AE1F 00001252</t>
  </si>
  <si>
    <t>00065C4E 00003419</t>
  </si>
  <si>
    <t>0000259F 00001648</t>
  </si>
  <si>
    <t>0000C449 00003421</t>
  </si>
  <si>
    <t>001D1447 00003427</t>
  </si>
  <si>
    <t>001D1447 00003430</t>
  </si>
  <si>
    <t>00065C4E 00003434</t>
  </si>
  <si>
    <t>001E744B 00003450</t>
  </si>
  <si>
    <t>00069D46 00005224</t>
  </si>
  <si>
    <t>001BC9DE 00004742</t>
  </si>
  <si>
    <t>001B1E1B 00001630</t>
  </si>
  <si>
    <t>0005A36D 00003910</t>
  </si>
  <si>
    <t>0005A36D 00003920</t>
  </si>
  <si>
    <t>0007EDA2 00002164</t>
  </si>
  <si>
    <t>0000C449 00004341</t>
  </si>
  <si>
    <t>00065C4E 00004345</t>
  </si>
  <si>
    <t>001E0C4A 00004326</t>
  </si>
  <si>
    <t>001E744B 00004348</t>
  </si>
  <si>
    <t>0007844D 00004354</t>
  </si>
  <si>
    <t>001D1447 00004358</t>
  </si>
  <si>
    <t>0000C449 00004351</t>
  </si>
  <si>
    <t>00065C4E 00004359</t>
  </si>
  <si>
    <t>001E0C4A 00004344</t>
  </si>
  <si>
    <t>001E744B 00004370</t>
  </si>
  <si>
    <t>001E0C4A 00004352</t>
  </si>
  <si>
    <t>00065C4E 00004375</t>
  </si>
  <si>
    <t>001E744B 00004381</t>
  </si>
  <si>
    <t>001E0C4A 00004365</t>
  </si>
  <si>
    <t>0007844D 00004395</t>
  </si>
  <si>
    <t>0007EDA2 00002366</t>
  </si>
  <si>
    <t>0019B61E 00001903</t>
  </si>
  <si>
    <t>00065C4E 00004604</t>
  </si>
  <si>
    <t>001B59D9 00006185</t>
  </si>
  <si>
    <t>0019B61E 00002034</t>
  </si>
  <si>
    <t>0001D61A 00002082</t>
  </si>
  <si>
    <t>0011E9DA 00006451</t>
  </si>
  <si>
    <t>0019FE1D 00002146</t>
  </si>
  <si>
    <t>0002261C 00002158</t>
  </si>
  <si>
    <t>0000ADA3 00002809</t>
  </si>
  <si>
    <t>001D1447 00005189</t>
  </si>
  <si>
    <t>0000C449 00005179</t>
  </si>
  <si>
    <t>001E744B 00005177</t>
  </si>
  <si>
    <t>00065C4E 00005170</t>
  </si>
  <si>
    <t>001E0C4A 00005164</t>
  </si>
  <si>
    <t>001D1447 00005194</t>
  </si>
  <si>
    <t>001E0C4A 00005171</t>
  </si>
  <si>
    <t>0007844D 00005193</t>
  </si>
  <si>
    <t>00065C4E 00005182</t>
  </si>
  <si>
    <t>001E0C4A 00005179</t>
  </si>
  <si>
    <t>001E0C4A 00005182</t>
  </si>
  <si>
    <t>001D1447 00005211</t>
  </si>
  <si>
    <t>001D1447 00005214</t>
  </si>
  <si>
    <t>001E744B 00005205</t>
  </si>
  <si>
    <t>001E744B 00005209</t>
  </si>
  <si>
    <t>000729E0 00006859</t>
  </si>
  <si>
    <t>001BC9DE 00006804</t>
  </si>
  <si>
    <t>0019B61E 00002364</t>
  </si>
  <si>
    <t>001E744B 00005429</t>
  </si>
  <si>
    <t>0019FE1D 00002466</t>
  </si>
  <si>
    <t>001B79DD 00007305</t>
  </si>
  <si>
    <t>000235A5 00003177</t>
  </si>
  <si>
    <t>001B29DC 00007501</t>
  </si>
  <si>
    <t>001E0C4A 00005937</t>
  </si>
  <si>
    <t>001E744B 00005951</t>
  </si>
  <si>
    <t>0000C449 00005955</t>
  </si>
  <si>
    <t>00065C4E 00005939</t>
  </si>
  <si>
    <t>0007844D 00005955</t>
  </si>
  <si>
    <t>0007844D 00005958</t>
  </si>
  <si>
    <t>0000C449 00005962</t>
  </si>
  <si>
    <t>001E744B 00005962</t>
  </si>
  <si>
    <t>001E0C4A 00005952</t>
  </si>
  <si>
    <t>001D1447 00005987</t>
  </si>
  <si>
    <t>001E0C4A 00005956</t>
  </si>
  <si>
    <t>0000C449 00005978</t>
  </si>
  <si>
    <t>001D1447 00005995</t>
  </si>
  <si>
    <t>001E0C4A 00005965</t>
  </si>
  <si>
    <t>0000C449 00005989</t>
  </si>
  <si>
    <t>0000C449 00006589</t>
  </si>
  <si>
    <t>00065C4E 00006579</t>
  </si>
  <si>
    <t>0007844D 00006593</t>
  </si>
  <si>
    <t>001E0C4A 00006574</t>
  </si>
  <si>
    <t>001E744B 00006592</t>
  </si>
  <si>
    <t>001E0C4A 00006578</t>
  </si>
  <si>
    <t>001D1447 00006615</t>
  </si>
  <si>
    <t>0009D9DF 00008527</t>
  </si>
  <si>
    <t>001D1447 00006620</t>
  </si>
  <si>
    <t>001D1447 00006624</t>
  </si>
  <si>
    <t>001B79DD 00008552</t>
  </si>
  <si>
    <t>0009D9DF 00008534</t>
  </si>
  <si>
    <t>001D1447 00006628</t>
  </si>
  <si>
    <t>001E744B 00006615</t>
  </si>
  <si>
    <t>001E744B 00006617</t>
  </si>
  <si>
    <t>00065C4E 00006608</t>
  </si>
  <si>
    <t>0007844D 00006624</t>
  </si>
  <si>
    <t>0007844D 00006626</t>
  </si>
  <si>
    <t>0000259F 00003868</t>
  </si>
  <si>
    <t>001D1447 00006852</t>
  </si>
  <si>
    <t>0002261C 00003171</t>
  </si>
  <si>
    <t>0007EDA2 00004070</t>
  </si>
  <si>
    <t>0000ADA3 00004150</t>
  </si>
  <si>
    <t>0019FE1D 00003297</t>
  </si>
  <si>
    <t>0019FE1D 00003300</t>
  </si>
  <si>
    <t>001E744B 00007249</t>
  </si>
  <si>
    <t>00065C4E 00007240</t>
  </si>
  <si>
    <t>001D1447 00007269</t>
  </si>
  <si>
    <t>001E0C4A 00007235</t>
  </si>
  <si>
    <t>0007844D 00007250</t>
  </si>
  <si>
    <t>001E0C4A 00007237</t>
  </si>
  <si>
    <t>001D1447 00007272</t>
  </si>
  <si>
    <t>0007844D 00007255</t>
  </si>
  <si>
    <t>0007844D 00007260</t>
  </si>
  <si>
    <t>001E744B 00007262</t>
  </si>
  <si>
    <t>0007844D 00007266</t>
  </si>
  <si>
    <t>001E0C4A 00007255</t>
  </si>
  <si>
    <t>0000C449 00007270</t>
  </si>
  <si>
    <t>001D1447 00007296</t>
  </si>
  <si>
    <t>001E744B 00007277</t>
  </si>
  <si>
    <t>0019FE1D 00003326</t>
  </si>
  <si>
    <t>001BC9DE 00009445</t>
  </si>
  <si>
    <t>001E744B 00007765</t>
  </si>
  <si>
    <t>001E0C4A 00007752</t>
  </si>
  <si>
    <t>0000C449 00007762</t>
  </si>
  <si>
    <t>00065C4E 00007756</t>
  </si>
  <si>
    <t>001D1447 00007787</t>
  </si>
  <si>
    <t>0000C449 00007766</t>
  </si>
  <si>
    <t>0007844D 00007775</t>
  </si>
  <si>
    <t>001D1447 00007798</t>
  </si>
  <si>
    <t>001E0C4A 00007768</t>
  </si>
  <si>
    <t>001E744B 00007783</t>
  </si>
  <si>
    <t>001E0C4A 00007772</t>
  </si>
  <si>
    <t>00065C4E 00007779</t>
  </si>
  <si>
    <t>00065C4E 00007783</t>
  </si>
  <si>
    <t>0000C449 00007791</t>
  </si>
  <si>
    <t>001E744B 00007796</t>
  </si>
  <si>
    <t>001B1E1B 00003571</t>
  </si>
  <si>
    <t>0002261C 00003645</t>
  </si>
  <si>
    <t>0018AE1F 00003643</t>
  </si>
  <si>
    <t>0000259F 00004750</t>
  </si>
  <si>
    <t>00011D9E 00004841</t>
  </si>
  <si>
    <t>001B1E1B 00003764</t>
  </si>
  <si>
    <t>001E744B 00008224</t>
  </si>
  <si>
    <t>00065C4E 00008217</t>
  </si>
  <si>
    <t>0007844D 00008227</t>
  </si>
  <si>
    <t>001E0C4A 00008213</t>
  </si>
  <si>
    <t>001D1447 00008248</t>
  </si>
  <si>
    <t>00065C4E 00008220</t>
  </si>
  <si>
    <t>001D1447 00008252</t>
  </si>
  <si>
    <t>001E744B 00008231</t>
  </si>
  <si>
    <t>0007844D 00008235</t>
  </si>
  <si>
    <t>001E0C4A 00008224</t>
  </si>
  <si>
    <t>001D1447 00008260</t>
  </si>
  <si>
    <t>001E0C4A 00008229</t>
  </si>
  <si>
    <t>0007844D 00008249</t>
  </si>
  <si>
    <t>001E0C4A 00008240</t>
  </si>
  <si>
    <t>00065C4E 00008248</t>
  </si>
  <si>
    <t>0000ADA3 00004949</t>
  </si>
  <si>
    <t>000235A5 00004940</t>
  </si>
  <si>
    <t>0018AE1F 00003884</t>
  </si>
  <si>
    <t>000235A5 00005067</t>
  </si>
  <si>
    <t>0006FDA4 00005031</t>
  </si>
  <si>
    <t>001D4660 00000023</t>
  </si>
  <si>
    <t>00023E5F 00000024</t>
  </si>
  <si>
    <t>000A2661 00000023</t>
  </si>
  <si>
    <t>00131E5B 00000025</t>
  </si>
  <si>
    <t>0001A65D 00000024</t>
  </si>
  <si>
    <t>00028E5E 00000027</t>
  </si>
  <si>
    <t>00028E5E 00000029</t>
  </si>
  <si>
    <t>000A2661 00000028</t>
  </si>
  <si>
    <t>000A2661 00000030</t>
  </si>
  <si>
    <t>001D4660 00000033</t>
  </si>
  <si>
    <t>000A2661 00000036</t>
  </si>
  <si>
    <t>00023E5F 00000041</t>
  </si>
  <si>
    <t>00131E5B 00000045</t>
  </si>
  <si>
    <t>00028E5E 00000049</t>
  </si>
  <si>
    <t>000A2661 00000048</t>
  </si>
  <si>
    <t>001D78A9 00000028</t>
  </si>
  <si>
    <t>001560AC 00000059</t>
  </si>
  <si>
    <t>0003237A 00000736</t>
  </si>
  <si>
    <t>0008637C 00000737</t>
  </si>
  <si>
    <t>0017BB7E 00000725</t>
  </si>
  <si>
    <t>00131E5B 00000413</t>
  </si>
  <si>
    <t>000A2661 00000418</t>
  </si>
  <si>
    <t>001D4660 00000422</t>
  </si>
  <si>
    <t>00023E5F 00000422</t>
  </si>
  <si>
    <t>00131E5B 00000414</t>
  </si>
  <si>
    <t>000A2661 00000419</t>
  </si>
  <si>
    <t>001D4660 00000425</t>
  </si>
  <si>
    <t>00023E5F 00000427</t>
  </si>
  <si>
    <t>0001A65D 00000427</t>
  </si>
  <si>
    <t>001D4660 00000430</t>
  </si>
  <si>
    <t>00028E5E 00000432</t>
  </si>
  <si>
    <t>001D4660 00000433</t>
  </si>
  <si>
    <t>001D4660 00000435</t>
  </si>
  <si>
    <t>00028E5E 00000439</t>
  </si>
  <si>
    <t>0001A65D 00000440</t>
  </si>
  <si>
    <t>00028E5E 00000588</t>
  </si>
  <si>
    <t>000A18AB 00000239</t>
  </si>
  <si>
    <t>0003237A 00001115</t>
  </si>
  <si>
    <t>000CDB81 00001139</t>
  </si>
  <si>
    <t>00131E5B 00000750</t>
  </si>
  <si>
    <t>00028E5E 00000760</t>
  </si>
  <si>
    <t>00023E5F 00000758</t>
  </si>
  <si>
    <t>001D4660 00000758</t>
  </si>
  <si>
    <t>000A2661 00000753</t>
  </si>
  <si>
    <t>00023E5F 00000760</t>
  </si>
  <si>
    <t>000A2661 00000758</t>
  </si>
  <si>
    <t>00131E5B 00000758</t>
  </si>
  <si>
    <t>00028E5E 00000769</t>
  </si>
  <si>
    <t>000A2661 00000762</t>
  </si>
  <si>
    <t>0001A65D 00000767</t>
  </si>
  <si>
    <t>001D4660 00000769</t>
  </si>
  <si>
    <t>00028E5E 00000773</t>
  </si>
  <si>
    <t>0001A65D 00000770</t>
  </si>
  <si>
    <t>00023E5F 00000773</t>
  </si>
  <si>
    <t>0002A0A6 00000333</t>
  </si>
  <si>
    <t>0010A861 00000638</t>
  </si>
  <si>
    <t>001560AC 00000421</t>
  </si>
  <si>
    <t>000CDB81 00001537</t>
  </si>
  <si>
    <t>0002A0A6 00000427</t>
  </si>
  <si>
    <t>001D4660 00001213</t>
  </si>
  <si>
    <t>00023E5F 00001210</t>
  </si>
  <si>
    <t>001D4660 00001214</t>
  </si>
  <si>
    <t>00028E5E 00001217</t>
  </si>
  <si>
    <t>00131E5B 00001212</t>
  </si>
  <si>
    <t>001D4660 00001238</t>
  </si>
  <si>
    <t>000A2661 00001265</t>
  </si>
  <si>
    <t>00131E5B 00001293</t>
  </si>
  <si>
    <t>00023E5F 00001306</t>
  </si>
  <si>
    <t>001D4660 00001334</t>
  </si>
  <si>
    <t>00023E5F 00001341</t>
  </si>
  <si>
    <t>00028E5E 00001366</t>
  </si>
  <si>
    <t>0001A65D 00001370</t>
  </si>
  <si>
    <t>00023E5F 00001376</t>
  </si>
  <si>
    <t>0001A65D 00001399</t>
  </si>
  <si>
    <t>00014BC7 00000520</t>
  </si>
  <si>
    <t>12</t>
  </si>
  <si>
    <t>E                    FATALERR         B987A233_TX_AUDIT_EMAIL_SCO</t>
  </si>
  <si>
    <t>E                    COMPLETEDSO       error returned from call to B133B_TX_VALID_SERV_ORD_SCO</t>
  </si>
  <si>
    <t>E                    SODOESNTEXIST      error returned from call to B133B_TX_VALID_SERV_ORD_SCO</t>
  </si>
  <si>
    <t>EW                   FATALERR         B986A458_PR_ACCT_SNG_SO_COB</t>
  </si>
  <si>
    <t>E                    FATALERR         B129B01_TX_READ_SERV_SCO</t>
  </si>
  <si>
    <t>INITIAL        E                    FATALERR         B872C_TX_VAL_AUC_RES_SCO</t>
  </si>
  <si>
    <t>null          E                    FATALERR         B986A119_PR_SERV_INFO_COB</t>
  </si>
  <si>
    <t>ADD MORE        S                    PRVRLSBRKN</t>
  </si>
  <si>
    <t>FIRST         W                    FATALERR         B986A448_PR_BROWSE_SO_COB</t>
  </si>
  <si>
    <t>FIRST_LEG       E                    DBRECNOTFND       B113A2_TX_VALDT_PLANT_SCO</t>
  </si>
  <si>
    <t>E                    FATALERR         TX_COSTS_SCO</t>
  </si>
  <si>
    <t>S</t>
  </si>
  <si>
    <t>PROVPROD        E                    PRVRLSBRKN</t>
  </si>
  <si>
    <t>PRELOAD        E                    FATALERR         B129Y_TX_STARTUP_SCO</t>
  </si>
  <si>
    <t>E                    FATALERR         B27A19_TX_GET_SO_SCO</t>
  </si>
  <si>
    <t>REFRSH         E                    RPTNOTFND        B160C_PR_GET_STATUS_COB</t>
  </si>
  <si>
    <t>AUC_LOAD        E                    FATALERR         B872C_TX_VAL_AUC_RES_SCO</t>
  </si>
  <si>
    <t>E                    FATALERR         B24_TX_PROCESS_ROS_SCO</t>
  </si>
  <si>
    <t xml:space="preserve">ADD MORE        E                    PORTHUBFAIL       REQUEST FAILED:7: Porting too soon - The phone number 8762070033 was already subject to a previous completed porting within the last³	ÐY!¥PAHJ3737ECACS Ñ¹                                                                                          CACS N  SHERIDA Johnson             8762070033     N                                                                                                                                                                         BRYCE_ALEX YD     N                                                         </t>
  </si>
  <si>
    <t>E                    PRVRLSBRKN</t>
  </si>
  <si>
    <t>null          E                    FATALERR         PR_SCROLL_BILL_REF_SCO</t>
  </si>
  <si>
    <t xml:space="preserve">ADD MORE        E                    PORTHUBFAIL       REQUEST FAILED:7: Porting too soon - The phone number 8768182665 was already subject to a previous completed porting within the last]à¥PAHE3496EBKCS                                                                                           BKCS N  Errol Bailey              8768182665     N      p&lt;¹ p&lt;¹ p&lt;¹ p&lt;¹ p&lt;¹ p&lt;¹ p&lt;¹ p&lt;¹ p&lt;¹ p&lt;¹ p&lt;¹ p&lt;¹ p&lt;¹ p&lt;¹ p&lt;¹ p&lt;¹ p&lt;¹ p&lt;¹ p&lt;¹ p&lt;¹ p&lt;¹ p&lt;¹ p&lt;¹ p&lt;¹ p&lt;¹ p&lt;¹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t>
  </si>
  <si>
    <t xml:space="preserve">ADD MORE        E                    PORTHUBFAIL       REQUEST FAILED:7: Porting too soon - The phone number 8763239368 was already subject to a previous completed porting within the last³	ðòWQAHA3744ECACS Ñ¹                                                                                          CACS N  LOTOYA Gray               8763239368     N      p&lt;¹ p&lt;¹ p&lt;¹ p&lt;¹ p&lt;¹ p&lt;¹ p&lt;¹ p&lt;¹ p&lt;¹ p&lt;¹ p&lt;¹ p&lt;¹ p&lt;¹ p&lt;¹ p&lt;¹ p&lt;¹ p&lt;¹ p&lt;¹ p&lt;¹ p&lt;¹ p&lt;¹ p&lt;¹ p&lt;¹ p&lt;¹ p&lt;¹ p&lt;¹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t>
  </si>
  <si>
    <t>NEW          E                    DEPTNOTCIRC       B129D01_TX_STARTUP_SCO</t>
  </si>
  <si>
    <t>E                    SODOESNTEXIST</t>
  </si>
  <si>
    <t>E                    FATALERR         B986A191_TX_INSERT_RCT_SCO</t>
  </si>
  <si>
    <t>UPDATE         E                    FATALERR         B148D01_TX_SIGN_OFF_SO_SCO</t>
  </si>
  <si>
    <t>UPDATE_ROUTE      E                    DBRECNOTFND       B113A2_TX_VALDT_PLANT_SCO</t>
  </si>
  <si>
    <t>ALLOC_PORT       E Y                   FATALERR         B986A526_PR_ALLOC_AUTO_ROUT_COB</t>
  </si>
  <si>
    <t>SO_EXTRA        E                    FATALERR         B129Z01_TX_STARTUP_SCO</t>
  </si>
  <si>
    <t>CHECKSAPUPDATE     S</t>
  </si>
  <si>
    <t>E                    FATALERR         B27A29_TX_READ_AUDIT_SCO</t>
  </si>
  <si>
    <t>E                    ERRLOGNO</t>
  </si>
  <si>
    <t>E         N          ALPONSRV</t>
  </si>
  <si>
    <t>UPDATE         S</t>
  </si>
  <si>
    <t>ACCEPT         E                    NOSOFORDEPT       B145A01_TX_ASS_SERV_ORD_SCO</t>
  </si>
  <si>
    <t>E                    NOSOTODEPT</t>
  </si>
  <si>
    <t>RELEASE        E                    FATALERR         B115A_TX_GET_ROUTE_SCO</t>
  </si>
  <si>
    <t>UPDATE_ROUTE      E                    INVAREANO        B113A2_TX_VALDT_AREA_SCO</t>
  </si>
  <si>
    <t>E                    FATALERR         B148D01_TX_VAL_SERV_ORD_SCO Switch Request has not yet Progressed</t>
  </si>
  <si>
    <t>E                    FATALERR         B768A_TX_VAL_PLAN_ID_SCO</t>
  </si>
  <si>
    <t>E                    FATALERR         B159A10_TX_ROUTE_SCO</t>
  </si>
  <si>
    <t>E                    NOOUTSTDEBT</t>
  </si>
  <si>
    <t xml:space="preserve">ADD MORE        E                    PORTHUBFAIL       REQUEST FAILED:7: Porting too soon - The phone number 8762255356 was already subject to a previous completed porting within the lastj@NìòKAHW3788EKNS XSpA¹                                                                                          KNS N  MS Denice Holness            8762255356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t>
  </si>
  <si>
    <t>E                    FATALERR         B148D01_TX_STARTUP_SCO</t>
  </si>
  <si>
    <t>E                    SONOTSCHED        B185A_TX_GET_DETAILS_SCO</t>
  </si>
  <si>
    <t xml:space="preserve">ADD MORE        E                    PORTHUBFAIL       REQUEST FAILED:7: Porting too soon - The phone number 8762255356 was already subject to a previous completed porting within the lastj@NìòKAHW3788EKNS                                                                                           KNS N  MS Denice Holness            8762255356     N                                                                                                                                                                         BROWN_ROC  YD     N                                                         </t>
  </si>
  <si>
    <t>NEW          E Y                   DBRECNOTFND       B987A280_TX_MAITN_ONT_SCO</t>
  </si>
  <si>
    <t>E                    FATALERR         B113A2_TX_STARTUP_SCO</t>
  </si>
  <si>
    <t>ADD MORE        E                    PORTHUBFAIL       REQUEST FAILED:7: Porting too soon - The phone number 8762255356 was already subject to a previous completed porting within the lastv@NìòKAHW3788EKNS                                                                                           KNS N  MS Denice Holness            8762255356     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</si>
  <si>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Rhq      System            Rhq System                                                           NEWACC    N             ¡¨¹Å² N N              </t>
  </si>
  <si>
    <t>VALSERV        E                    FATALERR         B109C_TX_STARTUP_SCO</t>
  </si>
  <si>
    <t xml:space="preserve">ADD MORE        E                    PORTHUBFAIL       REQUEST FAILED:7: Porting too soon - The phone number 8762255356 was already subject to a previous completed porting within the lastj@NìòKAHW3788EKNS                                                                                           KNS N  MS Denice Holness            8762255356     N                                                                                                                                                                         WHITE_SHAN YD     N                                                         </t>
  </si>
  <si>
    <t>E                    PDLALREADY</t>
  </si>
  <si>
    <t>E                    UNAUTHPVAR</t>
  </si>
  <si>
    <t>E                    FATALERR         B161A01_TX_UPD_SEL_CD_SCO</t>
  </si>
  <si>
    <t>UPDATE         E                    PORTHUBFAIL</t>
  </si>
  <si>
    <t>ADD MORE        E                    PORTHUBFAIL       REQUEST FAILED:7: Porting too soon - The phone number 8762255356 was already subject to a previous completed porting within the lastj@NìòKAHW3788EKNS                                                                                           KNS N  MS Denice Holness            8762255356     N</t>
  </si>
  <si>
    <t>UPDATEACCT       E                    FATALERR         B987A283_TX_AMD_REG_ACC_SCO</t>
  </si>
  <si>
    <t>E                    FATALERR         B986A119_PR_SERV_INFO_COB</t>
  </si>
  <si>
    <t>E                    FATALERR         B986A30_TX_API_GET_CUST_SCO</t>
  </si>
  <si>
    <t>? (CIS2013DC)</t>
  </si>
  <si>
    <t>19-MAY-2024 19:06:15.92</t>
  </si>
  <si>
    <t>19-MAY-2024 19:06:43.98</t>
  </si>
  <si>
    <t>19-MAY-2024 19:06:44.11</t>
  </si>
  <si>
    <t>19-MAY-2024 19:06:44.12</t>
  </si>
  <si>
    <t>19-MAY-2024 19:06:44.19</t>
  </si>
  <si>
    <t>19-MAY-2024 19:07:01.83</t>
  </si>
  <si>
    <t>19-MAY-2024 19:07:01.84</t>
  </si>
  <si>
    <t>19-MAY-2024 19:07:01.85</t>
  </si>
  <si>
    <t>19-MAY-2024 19:07:01.86</t>
  </si>
  <si>
    <t>19-MAY-2024 19:07:01.87</t>
  </si>
  <si>
    <t>19-MAY-2024 19:07:01.94</t>
  </si>
  <si>
    <t>19-MAY-2024 19:07:02.03</t>
  </si>
  <si>
    <t>19-MAY-2024 19:07:02.05</t>
  </si>
  <si>
    <t>19-MAY-2024 19:07:02.10</t>
  </si>
  <si>
    <t>19-MAY-2024 19:07:02.11</t>
  </si>
  <si>
    <t>19-MAY-2024 19:07:02.18</t>
  </si>
  <si>
    <t>19-MAY-2024 19:07:02.19</t>
  </si>
  <si>
    <t>19-MAY-2024 19:07:02.45</t>
  </si>
  <si>
    <t>19-MAY-2024 19:07:02.46</t>
  </si>
  <si>
    <t>19-MAY-2024 19:07:02.47</t>
  </si>
  <si>
    <t>19-MAY-2024 19:07:02.48</t>
  </si>
  <si>
    <t>19-MAY-2024 19:08:30.87</t>
  </si>
  <si>
    <t>19-MAY-2024 19:08:31.03</t>
  </si>
  <si>
    <t>19-MAY-2024 19:08:31.11</t>
  </si>
  <si>
    <t>19-MAY-2024 19:08:31.19</t>
  </si>
  <si>
    <t>19-MAY-2024 19:08:31.28</t>
  </si>
  <si>
    <t>19-MAY-2024 19:08:31.29</t>
  </si>
  <si>
    <t>19-MAY-2024 19:08:35.39</t>
  </si>
  <si>
    <t>19-MAY-2024 19:08:35.40</t>
  </si>
  <si>
    <t>19-MAY-2024 19:08:39.51</t>
  </si>
  <si>
    <t>19-MAY-2024 19:08:39.52</t>
  </si>
  <si>
    <t>19-MAY-2024 19:08:43.68</t>
  </si>
  <si>
    <t>19-MAY-2024 19:08:43.70</t>
  </si>
  <si>
    <t>19-MAY-2024 19:08:50.17</t>
  </si>
  <si>
    <t>19-MAY-2024 19:08:54.61</t>
  </si>
  <si>
    <t>19-MAY-2024 19:08:54.62</t>
  </si>
  <si>
    <t>19-MAY-2024 19:08:58.88</t>
  </si>
  <si>
    <t>19-MAY-2024 19:09:03.24</t>
  </si>
  <si>
    <t>19-MAY-2024 19:09:03.25</t>
  </si>
  <si>
    <t>19-MAY-2024 19:09:07.37</t>
  </si>
  <si>
    <t>19-MAY-2024 19:09:07.38</t>
  </si>
  <si>
    <t>19-MAY-2024 19:09:14.02</t>
  </si>
  <si>
    <t>19-MAY-2024 19:09:14.04</t>
  </si>
  <si>
    <t>19-MAY-2024 19:09:18.20</t>
  </si>
  <si>
    <t>19-MAY-2024 19:09:18.21</t>
  </si>
  <si>
    <t>19-MAY-2024 19:10:11.30</t>
  </si>
  <si>
    <t>19-MAY-2024 19:10:12.93</t>
  </si>
  <si>
    <t>19-MAY-2024 19:10:44.35</t>
  </si>
  <si>
    <t>19-MAY-2024 19:13:32.59</t>
  </si>
  <si>
    <t>19-MAY-2024 19:13:32.66</t>
  </si>
  <si>
    <t>19-MAY-2024 19:14:35.34</t>
  </si>
  <si>
    <t>19-MAY-2024 19:14:35.35</t>
  </si>
  <si>
    <t>19-MAY-2024 19:14:35.36</t>
  </si>
  <si>
    <t>19-MAY-2024 19:14:35.38</t>
  </si>
  <si>
    <t>19-MAY-2024 19:14:35.39</t>
  </si>
  <si>
    <t>19-MAY-2024 19:14:41.19</t>
  </si>
  <si>
    <t>19-MAY-2024 19:14:41.23</t>
  </si>
  <si>
    <t>19-MAY-2024 19:14:58.17</t>
  </si>
  <si>
    <t>19-MAY-2024 19:14:58.20</t>
  </si>
  <si>
    <t>19-MAY-2024 19:15:30.71</t>
  </si>
  <si>
    <t>19-MAY-2024 19:15:30.72</t>
  </si>
  <si>
    <t>19-MAY-2024 19:16:17.30</t>
  </si>
  <si>
    <t>19-MAY-2024 19:16:17.31</t>
  </si>
  <si>
    <t>19-MAY-2024 19:16:21.06</t>
  </si>
  <si>
    <t>19-MAY-2024 19:16:21.11</t>
  </si>
  <si>
    <t>19-MAY-2024 19:16:21.13</t>
  </si>
  <si>
    <t>19-MAY-2024 19:16:26.74</t>
  </si>
  <si>
    <t>19-MAY-2024 19:16:26.78</t>
  </si>
  <si>
    <t>19-MAY-2024 19:16:26.79</t>
  </si>
  <si>
    <t>19-MAY-2024 19:16:26.80</t>
  </si>
  <si>
    <t>19-MAY-2024 19:18:34.67</t>
  </si>
  <si>
    <t>19-MAY-2024 19:18:34.68</t>
  </si>
  <si>
    <t>19-MAY-2024 19:19:43.16</t>
  </si>
  <si>
    <t>19-MAY-2024 19:19:43.17</t>
  </si>
  <si>
    <t>19-MAY-2024 19:19:43.20</t>
  </si>
  <si>
    <t>19-MAY-2024 19:19:43.21</t>
  </si>
  <si>
    <t>19-MAY-2024 19:20:42.25</t>
  </si>
  <si>
    <t>19-MAY-2024 19:20:42.30</t>
  </si>
  <si>
    <t>19-MAY-2024 19:23:11.13</t>
  </si>
  <si>
    <t>19-MAY-2024 19:23:11.24</t>
  </si>
  <si>
    <t>19-MAY-2024 19:23:11.25</t>
  </si>
  <si>
    <t>19-MAY-2024 19:23:11.28</t>
  </si>
  <si>
    <t>19-MAY-2024 19:23:11.29</t>
  </si>
  <si>
    <t>19-MAY-2024 19:23:11.36</t>
  </si>
  <si>
    <t>19-MAY-2024 19:23:11.47</t>
  </si>
  <si>
    <t>19-MAY-2024 19:23:11.49</t>
  </si>
  <si>
    <t>19-MAY-2024 19:23:11.60</t>
  </si>
  <si>
    <t>19-MAY-2024 19:23:11.61</t>
  </si>
  <si>
    <t>19-MAY-2024 19:23:15.78</t>
  </si>
  <si>
    <t>19-MAY-2024 19:23:19.89</t>
  </si>
  <si>
    <t>19-MAY-2024 19:23:24.02</t>
  </si>
  <si>
    <t>19-MAY-2024 19:23:24.03</t>
  </si>
  <si>
    <t>19-MAY-2024 19:23:28.33</t>
  </si>
  <si>
    <t>19-MAY-2024 19:23:28.34</t>
  </si>
  <si>
    <t>19-MAY-2024 19:23:32.62</t>
  </si>
  <si>
    <t>19-MAY-2024 19:23:32.63</t>
  </si>
  <si>
    <t>19-MAY-2024 19:23:36.88</t>
  </si>
  <si>
    <t>19-MAY-2024 19:23:36.89</t>
  </si>
  <si>
    <t>19-MAY-2024 19:23:41.07</t>
  </si>
  <si>
    <t>19-MAY-2024 19:23:45.18</t>
  </si>
  <si>
    <t>19-MAY-2024 19:23:45.19</t>
  </si>
  <si>
    <t>19-MAY-2024 19:23:49.63</t>
  </si>
  <si>
    <t>19-MAY-2024 19:23:49.64</t>
  </si>
  <si>
    <t>19-MAY-2024 19:23:53.75</t>
  </si>
  <si>
    <t>19-MAY-2024 19:23:53.76</t>
  </si>
  <si>
    <t>19-MAY-2024 19:25:13.78</t>
  </si>
  <si>
    <t>19-MAY-2024 19:25:13.79</t>
  </si>
  <si>
    <t>19-MAY-2024 19:26:47.44</t>
  </si>
  <si>
    <t>19-MAY-2024 19:26:47.43</t>
  </si>
  <si>
    <t>19-MAY-2024 19:26:47.83</t>
  </si>
  <si>
    <t>19-MAY-2024 19:26:47.87</t>
  </si>
  <si>
    <t>19-MAY-2024 19:30:11.94</t>
  </si>
  <si>
    <t>19-MAY-2024 19:31:33.03</t>
  </si>
  <si>
    <t>19-MAY-2024 19:31:33.16</t>
  </si>
  <si>
    <t>19-MAY-2024 19:33:24.07</t>
  </si>
  <si>
    <t>19-MAY-2024 19:33:24.13</t>
  </si>
  <si>
    <t>19-MAY-2024 19:34:32.72</t>
  </si>
  <si>
    <t>19-MAY-2024 19:34:32.73</t>
  </si>
  <si>
    <t>19-MAY-2024 19:34:32.74</t>
  </si>
  <si>
    <t>19-MAY-2024 19:34:46.40</t>
  </si>
  <si>
    <t>19-MAY-2024 19:34:46.41</t>
  </si>
  <si>
    <t>19-MAY-2024 19:34:47.17</t>
  </si>
  <si>
    <t>19-MAY-2024 19:34:47.18</t>
  </si>
  <si>
    <t>19-MAY-2024 19:34:57.82</t>
  </si>
  <si>
    <t>19-MAY-2024 19:34:57.84</t>
  </si>
  <si>
    <t>19-MAY-2024 19:34:58.44</t>
  </si>
  <si>
    <t>19-MAY-2024 19:34:58.45</t>
  </si>
  <si>
    <t>19-MAY-2024 19:35:10.05</t>
  </si>
  <si>
    <t>19-MAY-2024 19:35:10.06</t>
  </si>
  <si>
    <t>19-MAY-2024 19:35:11.47</t>
  </si>
  <si>
    <t>19-MAY-2024 19:35:11.74</t>
  </si>
  <si>
    <t>19-MAY-2024 19:35:11.75</t>
  </si>
  <si>
    <t>19-MAY-2024 19:35:11.87</t>
  </si>
  <si>
    <t>19-MAY-2024 19:35:32.41</t>
  </si>
  <si>
    <t>19-MAY-2024 19:35:32.45</t>
  </si>
  <si>
    <t>19-MAY-2024 19:35:32.46</t>
  </si>
  <si>
    <t>19-MAY-2024 19:35:52.14</t>
  </si>
  <si>
    <t>19-MAY-2024 19:35:52.15</t>
  </si>
  <si>
    <t>19-MAY-2024 19:35:54.84</t>
  </si>
  <si>
    <t>19-MAY-2024 19:35:54.85</t>
  </si>
  <si>
    <t>19-MAY-2024 19:36:06.21</t>
  </si>
  <si>
    <t>19-MAY-2024 19:36:06.22</t>
  </si>
  <si>
    <t>19-MAY-2024 19:36:06.23</t>
  </si>
  <si>
    <t>19-MAY-2024 19:36:06.24</t>
  </si>
  <si>
    <t>19-MAY-2024 19:36:06.25</t>
  </si>
  <si>
    <t>19-MAY-2024 19:36:06.82</t>
  </si>
  <si>
    <t>19-MAY-2024 19:36:06.83</t>
  </si>
  <si>
    <t>19-MAY-2024 19:36:06.84</t>
  </si>
  <si>
    <t>19-MAY-2024 19:36:07.24</t>
  </si>
  <si>
    <t>19-MAY-2024 19:37:34.88</t>
  </si>
  <si>
    <t>19-MAY-2024 19:37:35.01</t>
  </si>
  <si>
    <t>19-MAY-2024 19:37:53.78</t>
  </si>
  <si>
    <t>19-MAY-2024 19:37:53.86</t>
  </si>
  <si>
    <t>19-MAY-2024 19:37:53.87</t>
  </si>
  <si>
    <t>19-MAY-2024 19:37:53.94</t>
  </si>
  <si>
    <t>19-MAY-2024 19:37:53.95</t>
  </si>
  <si>
    <t>19-MAY-2024 19:37:54.04</t>
  </si>
  <si>
    <t>19-MAY-2024 19:37:54.10</t>
  </si>
  <si>
    <t>19-MAY-2024 19:37:58.19</t>
  </si>
  <si>
    <t>19-MAY-2024 19:37:58.20</t>
  </si>
  <si>
    <t>19-MAY-2024 19:38:02.30</t>
  </si>
  <si>
    <t>19-MAY-2024 19:38:02.31</t>
  </si>
  <si>
    <t>19-MAY-2024 19:38:06.76</t>
  </si>
  <si>
    <t>19-MAY-2024 19:38:11.04</t>
  </si>
  <si>
    <t>19-MAY-2024 19:38:15.47</t>
  </si>
  <si>
    <t>19-MAY-2024 19:38:19.58</t>
  </si>
  <si>
    <t>19-MAY-2024 19:38:23.70</t>
  </si>
  <si>
    <t>19-MAY-2024 19:38:23.71</t>
  </si>
  <si>
    <t>19-MAY-2024 19:38:27.81</t>
  </si>
  <si>
    <t>19-MAY-2024 19:38:27.82</t>
  </si>
  <si>
    <t>19-MAY-2024 19:38:31.90</t>
  </si>
  <si>
    <t>19-MAY-2024 19:38:36.61</t>
  </si>
  <si>
    <t>19-MAY-2024 19:38:45.14</t>
  </si>
  <si>
    <t>19-MAY-2024 19:38:45.15</t>
  </si>
  <si>
    <t>19-MAY-2024 19:44:04.08</t>
  </si>
  <si>
    <t>19-MAY-2024 19:44:04.09</t>
  </si>
  <si>
    <t>19-MAY-2024 19:48:00.05</t>
  </si>
  <si>
    <t>19-MAY-2024 19:50:16.38</t>
  </si>
  <si>
    <t>19-MAY-2024 19:50:16.39</t>
  </si>
  <si>
    <t>19-MAY-2024 19:50:16.40</t>
  </si>
  <si>
    <t>19-MAY-2024 19:50:16.41</t>
  </si>
  <si>
    <t>19-MAY-2024 19:50:16.42</t>
  </si>
  <si>
    <t>19-MAY-2024 19:50:16.43</t>
  </si>
  <si>
    <t>19-MAY-2024 19:50:16.52</t>
  </si>
  <si>
    <t>19-MAY-2024 19:50:16.53</t>
  </si>
  <si>
    <t>19-MAY-2024 19:50:48.14</t>
  </si>
  <si>
    <t>19-MAY-2024 19:52:15.49</t>
  </si>
  <si>
    <t>19-MAY-2024 19:52:15.50</t>
  </si>
  <si>
    <t>19-MAY-2024 19:52:15.56</t>
  </si>
  <si>
    <t>19-MAY-2024 19:52:15.57</t>
  </si>
  <si>
    <t>19-MAY-2024 19:52:15.63</t>
  </si>
  <si>
    <t>19-MAY-2024 19:52:15.70</t>
  </si>
  <si>
    <t>19-MAY-2024 19:52:15.77</t>
  </si>
  <si>
    <t>19-MAY-2024 19:52:19.86</t>
  </si>
  <si>
    <t>19-MAY-2024 19:52:23.96</t>
  </si>
  <si>
    <t>19-MAY-2024 19:52:23.97</t>
  </si>
  <si>
    <t>19-MAY-2024 19:52:28.25</t>
  </si>
  <si>
    <t>19-MAY-2024 19:52:28.26</t>
  </si>
  <si>
    <t>19-MAY-2024 19:52:32.37</t>
  </si>
  <si>
    <t>19-MAY-2024 19:52:36.48</t>
  </si>
  <si>
    <t>19-MAY-2024 19:52:36.49</t>
  </si>
  <si>
    <t>19-MAY-2024 19:52:40.67</t>
  </si>
  <si>
    <t>19-MAY-2024 19:52:40.68</t>
  </si>
  <si>
    <t>19-MAY-2024 19:52:49.88</t>
  </si>
  <si>
    <t>19-MAY-2024 19:52:49.89</t>
  </si>
  <si>
    <t>19-MAY-2024 19:52:54.07</t>
  </si>
  <si>
    <t>19-MAY-2024 19:52:54.08</t>
  </si>
  <si>
    <t>19-MAY-2024 19:52:58.26</t>
  </si>
  <si>
    <t>19-MAY-2024 19:53:02.34</t>
  </si>
  <si>
    <t>19-MAY-2024 19:53:17.89</t>
  </si>
  <si>
    <t>19-MAY-2024 19:53:20.01</t>
  </si>
  <si>
    <t>19-MAY-2024 19:55:12.20</t>
  </si>
  <si>
    <t>19-MAY-2024 19:55:12.21</t>
  </si>
  <si>
    <t>19-MAY-2024 19:55:12.22</t>
  </si>
  <si>
    <t>19-MAY-2024 19:55:52.20</t>
  </si>
  <si>
    <t>19-MAY-2024 19:55:52.21</t>
  </si>
  <si>
    <t>19-MAY-2024 19:58:53.32</t>
  </si>
  <si>
    <t>19-MAY-2024 19:58:53.74</t>
  </si>
  <si>
    <t>19-MAY-2024 19:58:53.77</t>
  </si>
  <si>
    <t>19-MAY-2024 19:59:24.39</t>
  </si>
  <si>
    <t>19-MAY-2024 19:59:43.92</t>
  </si>
  <si>
    <t>19-MAY-2024 19:59:43.95</t>
  </si>
  <si>
    <t>19-MAY-2024 19:59:44.16</t>
  </si>
  <si>
    <t>19-MAY-2024 19:59:44.23</t>
  </si>
  <si>
    <t>19-MAY-2024 19:59:44.24</t>
  </si>
  <si>
    <t>19-MAY-2024 20:02:19.02</t>
  </si>
  <si>
    <t>19-MAY-2024 20:02:23.14</t>
  </si>
  <si>
    <t>19-MAY-2024 20:04:27.53</t>
  </si>
  <si>
    <t>19-MAY-2024 20:04:28.69</t>
  </si>
  <si>
    <t>19-MAY-2024 20:04:50.39</t>
  </si>
  <si>
    <t>19-MAY-2024 20:04:50.40</t>
  </si>
  <si>
    <t>19-MAY-2024 20:05:23.67</t>
  </si>
  <si>
    <t>19-MAY-2024 20:06:25.42</t>
  </si>
  <si>
    <t>19-MAY-2024 20:06:25.43</t>
  </si>
  <si>
    <t>19-MAY-2024 20:06:32.12</t>
  </si>
  <si>
    <t>19-MAY-2024 20:06:44.39</t>
  </si>
  <si>
    <t>19-MAY-2024 20:06:44.46</t>
  </si>
  <si>
    <t>19-MAY-2024 20:06:44.47</t>
  </si>
  <si>
    <t>19-MAY-2024 20:06:44.55</t>
  </si>
  <si>
    <t>19-MAY-2024 20:06:44.61</t>
  </si>
  <si>
    <t>19-MAY-2024 20:06:44.62</t>
  </si>
  <si>
    <t>19-MAY-2024 20:06:44.68</t>
  </si>
  <si>
    <t>19-MAY-2024 20:06:48.78</t>
  </si>
  <si>
    <t>19-MAY-2024 20:06:48.79</t>
  </si>
  <si>
    <t>19-MAY-2024 20:06:52.99</t>
  </si>
  <si>
    <t>19-MAY-2024 20:06:53.00</t>
  </si>
  <si>
    <t>19-MAY-2024 20:06:56.83</t>
  </si>
  <si>
    <t>19-MAY-2024 20:06:56.84</t>
  </si>
  <si>
    <t>19-MAY-2024 20:06:57.13</t>
  </si>
  <si>
    <t>19-MAY-2024 20:07:01.32</t>
  </si>
  <si>
    <t>19-MAY-2024 20:07:05.48</t>
  </si>
  <si>
    <t>19-MAY-2024 20:07:09.68</t>
  </si>
  <si>
    <t>19-MAY-2024 20:07:09.69</t>
  </si>
  <si>
    <t>19-MAY-2024 20:07:13.97</t>
  </si>
  <si>
    <t>19-MAY-2024 20:07:13.98</t>
  </si>
  <si>
    <t>19-MAY-2024 20:07:18.10</t>
  </si>
  <si>
    <t>19-MAY-2024 20:07:18.11</t>
  </si>
  <si>
    <t>19-MAY-2024 20:07:22.35</t>
  </si>
  <si>
    <t>19-MAY-2024 20:07:27.74</t>
  </si>
  <si>
    <t>19-MAY-2024 20:07:27.75</t>
  </si>
  <si>
    <t>19-MAY-2024 20:07:35.66</t>
  </si>
  <si>
    <t>19-MAY-2024 20:08:21.48</t>
  </si>
  <si>
    <t>19-MAY-2024 20:08:21.49</t>
  </si>
  <si>
    <t>19-MAY-2024 20:08:21.51</t>
  </si>
  <si>
    <t>19-MAY-2024 20:08:21.55</t>
  </si>
  <si>
    <t>19-MAY-2024 20:08:21.56</t>
  </si>
  <si>
    <t>19-MAY-2024 20:08:21.65</t>
  </si>
  <si>
    <t>19-MAY-2024 20:08:21.71</t>
  </si>
  <si>
    <t>19-MAY-2024 20:08:21.75</t>
  </si>
  <si>
    <t>19-MAY-2024 20:08:22.50</t>
  </si>
  <si>
    <t>19-MAY-2024 20:08:22.51</t>
  </si>
  <si>
    <t>19-MAY-2024 20:08:36.08</t>
  </si>
  <si>
    <t>19-MAY-2024 20:09:01.25</t>
  </si>
  <si>
    <t>19-MAY-2024 20:10:04.65</t>
  </si>
  <si>
    <t>19-MAY-2024 20:10:04.66</t>
  </si>
  <si>
    <t>19-MAY-2024 20:10:51.63</t>
  </si>
  <si>
    <t>19-MAY-2024 20:10:51.64</t>
  </si>
  <si>
    <t>19-MAY-2024 20:12:46.59</t>
  </si>
  <si>
    <t>19-MAY-2024 20:12:46.60</t>
  </si>
  <si>
    <t>19-MAY-2024 20:12:47.80</t>
  </si>
  <si>
    <t>19-MAY-2024 20:12:47.81</t>
  </si>
  <si>
    <t>19-MAY-2024 20:14:01.42</t>
  </si>
  <si>
    <t>19-MAY-2024 20:14:01.46</t>
  </si>
  <si>
    <t>19-MAY-2024 20:14:26.52</t>
  </si>
  <si>
    <t>19-MAY-2024 20:14:26.62</t>
  </si>
  <si>
    <t>19-MAY-2024 20:14:33.37</t>
  </si>
  <si>
    <t>19-MAY-2024 20:14:33.43</t>
  </si>
  <si>
    <t>19-MAY-2024 20:14:33.44</t>
  </si>
  <si>
    <t>19-MAY-2024 20:14:37.92</t>
  </si>
  <si>
    <t>19-MAY-2024 20:14:37.93</t>
  </si>
  <si>
    <t>19-MAY-2024 20:14:37.95</t>
  </si>
  <si>
    <t>19-MAY-2024 20:14:45.72</t>
  </si>
  <si>
    <t>19-MAY-2024 20:14:45.73</t>
  </si>
  <si>
    <t>19-MAY-2024 20:14:45.76</t>
  </si>
  <si>
    <t>19-MAY-2024 20:14:46.54</t>
  </si>
  <si>
    <t>19-MAY-2024 20:14:46.56</t>
  </si>
  <si>
    <t>19-MAY-2024 20:14:46.57</t>
  </si>
  <si>
    <t>19-MAY-2024 20:15:45.52</t>
  </si>
  <si>
    <t>19-MAY-2024 20:15:45.55</t>
  </si>
  <si>
    <t>19-MAY-2024 20:15:45.73</t>
  </si>
  <si>
    <t>19-MAY-2024 20:15:45.75</t>
  </si>
  <si>
    <t>19-MAY-2024 20:15:45.82</t>
  </si>
  <si>
    <t>19-MAY-2024 20:15:45.87</t>
  </si>
  <si>
    <t>19-MAY-2024 20:15:46.58</t>
  </si>
  <si>
    <t>19-MAY-2024 20:15:46.59</t>
  </si>
  <si>
    <t>19-MAY-2024 20:15:46.68</t>
  </si>
  <si>
    <t>19-MAY-2024 20:16:12.03</t>
  </si>
  <si>
    <t>19-MAY-2024 20:16:12.04</t>
  </si>
  <si>
    <t>19-MAY-2024 20:16:28.37</t>
  </si>
  <si>
    <t>19-MAY-2024 20:16:28.38</t>
  </si>
  <si>
    <t>19-MAY-2024 20:16:28.39</t>
  </si>
  <si>
    <t>19-MAY-2024 20:16:28.40</t>
  </si>
  <si>
    <t>19-MAY-2024 20:16:28.51</t>
  </si>
  <si>
    <t>19-MAY-2024 20:16:28.52</t>
  </si>
  <si>
    <t>19-MAY-2024 20:17:12.86</t>
  </si>
  <si>
    <t>19-MAY-2024 20:17:12.87</t>
  </si>
  <si>
    <t>19-MAY-2024 20:17:13.35</t>
  </si>
  <si>
    <t>19-MAY-2024 20:17:57.03</t>
  </si>
  <si>
    <t>19-MAY-2024 20:18:12.55</t>
  </si>
  <si>
    <t>19-MAY-2024 20:18:12.56</t>
  </si>
  <si>
    <t>19-MAY-2024 20:18:12.60</t>
  </si>
  <si>
    <t>19-MAY-2024 20:18:12.61</t>
  </si>
  <si>
    <t>19-MAY-2024 20:18:53.29</t>
  </si>
  <si>
    <t>19-MAY-2024 20:18:53.30</t>
  </si>
  <si>
    <t>19-MAY-2024 20:18:53.31</t>
  </si>
  <si>
    <t>19-MAY-2024 20:20:51.06</t>
  </si>
  <si>
    <t>19-MAY-2024 20:20:51.07</t>
  </si>
  <si>
    <t>19-MAY-2024 20:20:51.18</t>
  </si>
  <si>
    <t>19-MAY-2024 20:20:51.19</t>
  </si>
  <si>
    <t>19-MAY-2024 20:20:51.25</t>
  </si>
  <si>
    <t>19-MAY-2024 20:20:51.32</t>
  </si>
  <si>
    <t>19-MAY-2024 20:20:51.33</t>
  </si>
  <si>
    <t>19-MAY-2024 20:20:51.39</t>
  </si>
  <si>
    <t>19-MAY-2024 20:20:55.50</t>
  </si>
  <si>
    <t>19-MAY-2024 20:20:55.51</t>
  </si>
  <si>
    <t>19-MAY-2024 20:20:59.60</t>
  </si>
  <si>
    <t>19-MAY-2024 20:20:59.61</t>
  </si>
  <si>
    <t>19-MAY-2024 20:21:03.76</t>
  </si>
  <si>
    <t>19-MAY-2024 20:21:03.77</t>
  </si>
  <si>
    <t>19-MAY-2024 20:21:07.95</t>
  </si>
  <si>
    <t>19-MAY-2024 20:21:07.96</t>
  </si>
  <si>
    <t>19-MAY-2024 20:21:12.08</t>
  </si>
  <si>
    <t>19-MAY-2024 20:21:12.09</t>
  </si>
  <si>
    <t>19-MAY-2024 20:21:16.25</t>
  </si>
  <si>
    <t>19-MAY-2024 20:21:20.43</t>
  </si>
  <si>
    <t>19-MAY-2024 20:21:20.44</t>
  </si>
  <si>
    <t>19-MAY-2024 20:21:24.55</t>
  </si>
  <si>
    <t>19-MAY-2024 20:21:24.56</t>
  </si>
  <si>
    <t>19-MAY-2024 20:21:28.80</t>
  </si>
  <si>
    <t>19-MAY-2024 20:21:28.81</t>
  </si>
  <si>
    <t>19-MAY-2024 20:21:32.98</t>
  </si>
  <si>
    <t>19-MAY-2024 20:21:32.99</t>
  </si>
  <si>
    <t>19-MAY-2024 20:21:51.35</t>
  </si>
  <si>
    <t>19-MAY-2024 20:21:51.36</t>
  </si>
  <si>
    <t>19-MAY-2024 20:21:51.37</t>
  </si>
  <si>
    <t>19-MAY-2024 20:21:51.38</t>
  </si>
  <si>
    <t>19-MAY-2024 20:21:51.39</t>
  </si>
  <si>
    <t>19-MAY-2024 20:21:51.83</t>
  </si>
  <si>
    <t>19-MAY-2024 20:21:51.91</t>
  </si>
  <si>
    <t>19-MAY-2024 20:21:52.37</t>
  </si>
  <si>
    <t>19-MAY-2024 20:21:52.38</t>
  </si>
  <si>
    <t>19-MAY-2024 20:21:52.39</t>
  </si>
  <si>
    <t>19-MAY-2024 20:21:52.40</t>
  </si>
  <si>
    <t>19-MAY-2024 20:21:52.41</t>
  </si>
  <si>
    <t>19-MAY-2024 20:21:52.42</t>
  </si>
  <si>
    <t>19-MAY-2024 20:23:51.87</t>
  </si>
  <si>
    <t>19-MAY-2024 20:25:43.41</t>
  </si>
  <si>
    <t>19-MAY-2024 20:25:43.46</t>
  </si>
  <si>
    <t>19-MAY-2024 20:26:47.36</t>
  </si>
  <si>
    <t>19-MAY-2024 20:26:47.38</t>
  </si>
  <si>
    <t>19-MAY-2024 20:29:10.90</t>
  </si>
  <si>
    <t>19-MAY-2024 20:31:17.43</t>
  </si>
  <si>
    <t>19-MAY-2024 20:31:17.44</t>
  </si>
  <si>
    <t>19-MAY-2024 20:31:17.45</t>
  </si>
  <si>
    <t>19-MAY-2024 20:31:29.65</t>
  </si>
  <si>
    <t>19-MAY-2024 20:33:23.02</t>
  </si>
  <si>
    <t>19-MAY-2024 20:33:23.03</t>
  </si>
  <si>
    <t>19-MAY-2024 20:34:11.15</t>
  </si>
  <si>
    <t>19-MAY-2024 20:34:11.19</t>
  </si>
  <si>
    <t>19-MAY-2024 20:34:11.20</t>
  </si>
  <si>
    <t>19-MAY-2024 20:34:37.59</t>
  </si>
  <si>
    <t>19-MAY-2024 20:34:37.60</t>
  </si>
  <si>
    <t>19-MAY-2024 20:34:37.61</t>
  </si>
  <si>
    <t>19-MAY-2024 20:34:37.62</t>
  </si>
  <si>
    <t>19-MAY-2024 20:34:38.12</t>
  </si>
  <si>
    <t>19-MAY-2024 20:34:38.13</t>
  </si>
  <si>
    <t>19-MAY-2024 20:35:32.59</t>
  </si>
  <si>
    <t>19-MAY-2024 20:35:41.95</t>
  </si>
  <si>
    <t>19-MAY-2024 20:35:41.96</t>
  </si>
  <si>
    <t>19-MAY-2024 20:35:42.03</t>
  </si>
  <si>
    <t>19-MAY-2024 20:35:42.04</t>
  </si>
  <si>
    <t>19-MAY-2024 20:35:42.10</t>
  </si>
  <si>
    <t>19-MAY-2024 20:35:42.16</t>
  </si>
  <si>
    <t>19-MAY-2024 20:35:42.22</t>
  </si>
  <si>
    <t>19-MAY-2024 20:35:42.23</t>
  </si>
  <si>
    <t>19-MAY-2024 20:35:46.37</t>
  </si>
  <si>
    <t>19-MAY-2024 20:35:46.38</t>
  </si>
  <si>
    <t>19-MAY-2024 20:35:50.47</t>
  </si>
  <si>
    <t>19-MAY-2024 20:35:50.48</t>
  </si>
  <si>
    <t>19-MAY-2024 20:35:54.58</t>
  </si>
  <si>
    <t>19-MAY-2024 20:35:54.59</t>
  </si>
  <si>
    <t>19-MAY-2024 20:35:58.70</t>
  </si>
  <si>
    <t>19-MAY-2024 20:35:58.71</t>
  </si>
  <si>
    <t>19-MAY-2024 20:36:02.85</t>
  </si>
  <si>
    <t>19-MAY-2024 20:36:03.52</t>
  </si>
  <si>
    <t>19-MAY-2024 20:36:03.57</t>
  </si>
  <si>
    <t>19-MAY-2024 20:36:03.58</t>
  </si>
  <si>
    <t>19-MAY-2024 20:36:07.03</t>
  </si>
  <si>
    <t>19-MAY-2024 20:36:07.04</t>
  </si>
  <si>
    <t>19-MAY-2024 20:36:11.26</t>
  </si>
  <si>
    <t>19-MAY-2024 20:36:15.46</t>
  </si>
  <si>
    <t>19-MAY-2024 20:36:15.47</t>
  </si>
  <si>
    <t>19-MAY-2024 20:36:19.65</t>
  </si>
  <si>
    <t>19-MAY-2024 20:36:23.94</t>
  </si>
  <si>
    <t>19-MAY-2024 20:36:23.95</t>
  </si>
  <si>
    <t>19-MAY-2024 20:36:57.16</t>
  </si>
  <si>
    <t>19-MAY-2024 20:36:57.17</t>
  </si>
  <si>
    <t>19-MAY-2024 20:36:57.18</t>
  </si>
  <si>
    <t>19-MAY-2024 20:37:33.46</t>
  </si>
  <si>
    <t>19-MAY-2024 20:37:33.53</t>
  </si>
  <si>
    <t>19-MAY-2024 20:37:48.19</t>
  </si>
  <si>
    <t>19-MAY-2024 20:37:48.20</t>
  </si>
  <si>
    <t>19-MAY-2024 20:37:48.43</t>
  </si>
  <si>
    <t>19-MAY-2024 20:37:48.44</t>
  </si>
  <si>
    <t>19-MAY-2024 20:37:53.53</t>
  </si>
  <si>
    <t>19-MAY-2024 20:37:53.72</t>
  </si>
  <si>
    <t>19-MAY-2024 20:38:53.27</t>
  </si>
  <si>
    <t>19-MAY-2024 20:38:53.28</t>
  </si>
  <si>
    <t>19-MAY-2024 20:39:00.93</t>
  </si>
  <si>
    <t>19-MAY-2024 20:39:00.94</t>
  </si>
  <si>
    <t>19-MAY-2024 20:39:00.95</t>
  </si>
  <si>
    <t>19-MAY-2024 20:39:01.30</t>
  </si>
  <si>
    <t>19-MAY-2024 20:39:01.34</t>
  </si>
  <si>
    <t>19-MAY-2024 20:39:01.35</t>
  </si>
  <si>
    <t>19-MAY-2024 20:41:11.90</t>
  </si>
  <si>
    <t>19-MAY-2024 20:41:11.91</t>
  </si>
  <si>
    <t>19-MAY-2024 20:41:28.15</t>
  </si>
  <si>
    <t>19-MAY-2024 20:41:29.15</t>
  </si>
  <si>
    <t>19-MAY-2024 20:41:48.83</t>
  </si>
  <si>
    <t>19-MAY-2024 20:45:49.92</t>
  </si>
  <si>
    <t>19-MAY-2024 20:45:49.93</t>
  </si>
  <si>
    <t>19-MAY-2024 20:46:45.44</t>
  </si>
  <si>
    <t>19-MAY-2024 20:46:45.45</t>
  </si>
  <si>
    <t>19-MAY-2024 20:46:57.05</t>
  </si>
  <si>
    <t>19-MAY-2024 20:46:57.06</t>
  </si>
  <si>
    <t>19-MAY-2024 20:46:57.07</t>
  </si>
  <si>
    <t>19-MAY-2024 20:46:57.29</t>
  </si>
  <si>
    <t>19-MAY-2024 20:46:57.30</t>
  </si>
  <si>
    <t>19-MAY-2024 20:46:57.34</t>
  </si>
  <si>
    <t>19-MAY-2024 20:46:58.13</t>
  </si>
  <si>
    <t>19-MAY-2024 20:46:58.16</t>
  </si>
  <si>
    <t>19-MAY-2024 20:46:59.62</t>
  </si>
  <si>
    <t>19-MAY-2024 20:46:59.63</t>
  </si>
  <si>
    <t>19-MAY-2024 20:47:32.69</t>
  </si>
  <si>
    <t>19-MAY-2024 20:47:32.70</t>
  </si>
  <si>
    <t>19-MAY-2024 20:47:40.60</t>
  </si>
  <si>
    <t>19-MAY-2024 20:47:42.52</t>
  </si>
  <si>
    <t>19-MAY-2024 20:48:46.64</t>
  </si>
  <si>
    <t>19-MAY-2024 20:49:03.98</t>
  </si>
  <si>
    <t>19-MAY-2024 20:49:03.99</t>
  </si>
  <si>
    <t>19-MAY-2024 20:49:45.16</t>
  </si>
  <si>
    <t>19-MAY-2024 20:49:45.17</t>
  </si>
  <si>
    <t>19-MAY-2024 20:51:09.45</t>
  </si>
  <si>
    <t>19-MAY-2024 20:51:09.46</t>
  </si>
  <si>
    <t>19-MAY-2024 20:51:09.53</t>
  </si>
  <si>
    <t>19-MAY-2024 20:51:09.54</t>
  </si>
  <si>
    <t>19-MAY-2024 20:51:09.62</t>
  </si>
  <si>
    <t>19-MAY-2024 20:51:09.63</t>
  </si>
  <si>
    <t>19-MAY-2024 20:51:09.70</t>
  </si>
  <si>
    <t>19-MAY-2024 20:51:09.77</t>
  </si>
  <si>
    <t>19-MAY-2024 20:51:09.78</t>
  </si>
  <si>
    <t>19-MAY-2024 20:51:13.90</t>
  </si>
  <si>
    <t>19-MAY-2024 20:51:13.91</t>
  </si>
  <si>
    <t>19-MAY-2024 20:51:18.06</t>
  </si>
  <si>
    <t>19-MAY-2024 20:51:18.07</t>
  </si>
  <si>
    <t>19-MAY-2024 20:51:22.41</t>
  </si>
  <si>
    <t>19-MAY-2024 20:51:23.76</t>
  </si>
  <si>
    <t>19-MAY-2024 20:51:23.86</t>
  </si>
  <si>
    <t>19-MAY-2024 20:51:23.87</t>
  </si>
  <si>
    <t>19-MAY-2024 20:51:24.73</t>
  </si>
  <si>
    <t>19-MAY-2024 20:51:24.74</t>
  </si>
  <si>
    <t>19-MAY-2024 20:51:26.69</t>
  </si>
  <si>
    <t>19-MAY-2024 20:51:26.70</t>
  </si>
  <si>
    <t>19-MAY-2024 20:51:30.89</t>
  </si>
  <si>
    <t>19-MAY-2024 20:51:35.02</t>
  </si>
  <si>
    <t>19-MAY-2024 20:51:39.15</t>
  </si>
  <si>
    <t>19-MAY-2024 20:51:39.16</t>
  </si>
  <si>
    <t>19-MAY-2024 20:51:43.27</t>
  </si>
  <si>
    <t>19-MAY-2024 20:51:47.48</t>
  </si>
  <si>
    <t>19-MAY-2024 20:51:47.49</t>
  </si>
  <si>
    <t>19-MAY-2024 20:51:49.15</t>
  </si>
  <si>
    <t>19-MAY-2024 20:51:49.32</t>
  </si>
  <si>
    <t>19-MAY-2024 20:51:49.33</t>
  </si>
  <si>
    <t>19-MAY-2024 20:51:51.80</t>
  </si>
  <si>
    <t>19-MAY-2024 20:52:06.34</t>
  </si>
  <si>
    <t>19-MAY-2024 20:52:06.35</t>
  </si>
  <si>
    <t>19-MAY-2024 20:52:06.37</t>
  </si>
  <si>
    <t>19-MAY-2024 20:52:06.38</t>
  </si>
  <si>
    <t>19-MAY-2024 20:52:06.39</t>
  </si>
  <si>
    <t>19-MAY-2024 20:52:41.91</t>
  </si>
  <si>
    <t>19-MAY-2024 20:52:58.41</t>
  </si>
  <si>
    <t>19-MAY-2024 20:52:58.48</t>
  </si>
  <si>
    <t>19-MAY-2024 20:53:17.15</t>
  </si>
  <si>
    <t>19-MAY-2024 20:53:48.36</t>
  </si>
  <si>
    <t>19-MAY-2024 20:57:34.61</t>
  </si>
  <si>
    <t>19-MAY-2024 20:57:34.62</t>
  </si>
  <si>
    <t>19-MAY-2024 20:57:34.63</t>
  </si>
  <si>
    <t>19-MAY-2024 20:58:15.52</t>
  </si>
  <si>
    <t>19-MAY-2024 20:58:48.85</t>
  </si>
  <si>
    <t>19-MAY-2024 20:58:48.87</t>
  </si>
  <si>
    <t>19-MAY-2024 20:58:48.88</t>
  </si>
  <si>
    <t>19-MAY-2024 20:58:48.92</t>
  </si>
  <si>
    <t>19-MAY-2024 20:58:49.72</t>
  </si>
  <si>
    <t>19-MAY-2024 20:58:49.77</t>
  </si>
  <si>
    <t>19-MAY-2024 20:59:15.60</t>
  </si>
  <si>
    <t>19-MAY-2024 20:59:54.55</t>
  </si>
  <si>
    <t>19-MAY-2024 20:59:54.58</t>
  </si>
  <si>
    <t>19-MAY-2024 20:59:54.59</t>
  </si>
  <si>
    <t>19-MAY-2024 20:59:54.72</t>
  </si>
  <si>
    <t>19-MAY-2024 20:59:54.73</t>
  </si>
  <si>
    <t>19-MAY-2024 21:00:32.22</t>
  </si>
  <si>
    <t>19-MAY-2024 21:00:32.23</t>
  </si>
  <si>
    <t>19-MAY-2024 21:00:32.77</t>
  </si>
  <si>
    <t>19-MAY-2024 21:00:33.22</t>
  </si>
  <si>
    <t>19-MAY-2024 21:00:52.96</t>
  </si>
  <si>
    <t>19-MAY-2024 21:02:41.88</t>
  </si>
  <si>
    <t>19-MAY-2024 21:02:41.90</t>
  </si>
  <si>
    <t>19-MAY-2024 21:02:41.91</t>
  </si>
  <si>
    <t>19-MAY-2024 21:02:41.94</t>
  </si>
  <si>
    <t>19-MAY-2024 21:04:16.86</t>
  </si>
  <si>
    <t>19-MAY-2024 21:04:16.91</t>
  </si>
  <si>
    <t>19-MAY-2024 21:05:09.60</t>
  </si>
  <si>
    <t>19-MAY-2024 21:05:09.62</t>
  </si>
  <si>
    <t>19-MAY-2024 21:05:09.63</t>
  </si>
  <si>
    <t>19-MAY-2024 21:05:12.20</t>
  </si>
  <si>
    <t>19-MAY-2024 21:05:12.21</t>
  </si>
  <si>
    <t>19-MAY-2024 21:05:46.58</t>
  </si>
  <si>
    <t>19-MAY-2024 21:05:46.60</t>
  </si>
  <si>
    <t>19-MAY-2024 21:05:46.69</t>
  </si>
  <si>
    <t>19-MAY-2024 21:05:46.77</t>
  </si>
  <si>
    <t>19-MAY-2024 21:05:46.78</t>
  </si>
  <si>
    <t>19-MAY-2024 21:05:46.84</t>
  </si>
  <si>
    <t>19-MAY-2024 21:05:46.85</t>
  </si>
  <si>
    <t>19-MAY-2024 21:05:46.91</t>
  </si>
  <si>
    <t>19-MAY-2024 21:05:46.92</t>
  </si>
  <si>
    <t>19-MAY-2024 21:05:51.01</t>
  </si>
  <si>
    <t>19-MAY-2024 21:05:51.02</t>
  </si>
  <si>
    <t>19-MAY-2024 21:05:55.12</t>
  </si>
  <si>
    <t>19-MAY-2024 21:05:55.13</t>
  </si>
  <si>
    <t>19-MAY-2024 21:05:59.48</t>
  </si>
  <si>
    <t>19-MAY-2024 21:05:59.49</t>
  </si>
  <si>
    <t>19-MAY-2024 21:06:03.65</t>
  </si>
  <si>
    <t>19-MAY-2024 21:06:03.67</t>
  </si>
  <si>
    <t>19-MAY-2024 21:06:07.80</t>
  </si>
  <si>
    <t>19-MAY-2024 21:06:07.81</t>
  </si>
  <si>
    <t>19-MAY-2024 21:06:11.91</t>
  </si>
  <si>
    <t>19-MAY-2024 21:06:16.02</t>
  </si>
  <si>
    <t>19-MAY-2024 21:06:16.03</t>
  </si>
  <si>
    <t>19-MAY-2024 21:06:20.12</t>
  </si>
  <si>
    <t>19-MAY-2024 21:06:20.13</t>
  </si>
  <si>
    <t>19-MAY-2024 21:06:24.23</t>
  </si>
  <si>
    <t>19-MAY-2024 21:06:24.24</t>
  </si>
  <si>
    <t>19-MAY-2024 21:06:28.35</t>
  </si>
  <si>
    <t>19-MAY-2024 21:11:06.77</t>
  </si>
  <si>
    <t>19-MAY-2024 21:11:06.79</t>
  </si>
  <si>
    <t>19-MAY-2024 21:11:06.80</t>
  </si>
  <si>
    <t>19-MAY-2024 21:11:06.81</t>
  </si>
  <si>
    <t>19-MAY-2024 21:13:08.24</t>
  </si>
  <si>
    <t>19-MAY-2024 21:13:08.29</t>
  </si>
  <si>
    <t>19-MAY-2024 21:13:08.78</t>
  </si>
  <si>
    <t>19-MAY-2024 21:13:15.80</t>
  </si>
  <si>
    <t>19-MAY-2024 21:13:15.81</t>
  </si>
  <si>
    <t>19-MAY-2024 21:15:19.91</t>
  </si>
  <si>
    <t>19-MAY-2024 21:15:19.98</t>
  </si>
  <si>
    <t>19-MAY-2024 21:17:21.16</t>
  </si>
  <si>
    <t>19-MAY-2024 21:20:08.60</t>
  </si>
  <si>
    <t>19-MAY-2024 21:20:08.62</t>
  </si>
  <si>
    <t>19-MAY-2024 21:20:08.73</t>
  </si>
  <si>
    <t>19-MAY-2024 21:20:08.80</t>
  </si>
  <si>
    <t>19-MAY-2024 21:20:08.90</t>
  </si>
  <si>
    <t>19-MAY-2024 21:20:08.98</t>
  </si>
  <si>
    <t>19-MAY-2024 21:20:13.13</t>
  </si>
  <si>
    <t>19-MAY-2024 21:20:13.14</t>
  </si>
  <si>
    <t>19-MAY-2024 21:20:17.23</t>
  </si>
  <si>
    <t>19-MAY-2024 21:20:17.24</t>
  </si>
  <si>
    <t>19-MAY-2024 21:20:21.37</t>
  </si>
  <si>
    <t>19-MAY-2024 21:20:21.38</t>
  </si>
  <si>
    <t>19-MAY-2024 21:20:25.50</t>
  </si>
  <si>
    <t>19-MAY-2024 21:20:25.51</t>
  </si>
  <si>
    <t>19-MAY-2024 21:20:29.55</t>
  </si>
  <si>
    <t>19-MAY-2024 21:20:33.65</t>
  </si>
  <si>
    <t>19-MAY-2024 21:20:33.66</t>
  </si>
  <si>
    <t>19-MAY-2024 21:20:37.86</t>
  </si>
  <si>
    <t>19-MAY-2024 21:20:42.00</t>
  </si>
  <si>
    <t>19-MAY-2024 21:20:46.40</t>
  </si>
  <si>
    <t>19-MAY-2024 21:20:50.63</t>
  </si>
  <si>
    <t>19-MAY-2024 21:22:18.75</t>
  </si>
  <si>
    <t>19-MAY-2024 21:22:29.21</t>
  </si>
  <si>
    <t>19-MAY-2024 21:22:29.22</t>
  </si>
  <si>
    <t>19-MAY-2024 21:22:45.58</t>
  </si>
  <si>
    <t>19-MAY-2024 21:23:14.15</t>
  </si>
  <si>
    <t>19-MAY-2024 21:23:14.16</t>
  </si>
  <si>
    <t>19-MAY-2024 21:23:14.17</t>
  </si>
  <si>
    <t>19-MAY-2024 21:23:14.18</t>
  </si>
  <si>
    <t>19-MAY-2024 21:28:19.28</t>
  </si>
  <si>
    <t>19-MAY-2024 21:28:19.32</t>
  </si>
  <si>
    <t>19-MAY-2024 21:29:18.81</t>
  </si>
  <si>
    <t>19-MAY-2024 21:32:31.71</t>
  </si>
  <si>
    <t>19-MAY-2024 21:32:31.88</t>
  </si>
  <si>
    <t>19-MAY-2024 21:33:47.61</t>
  </si>
  <si>
    <t>19-MAY-2024 21:33:47.83</t>
  </si>
  <si>
    <t>19-MAY-2024 21:34:26.78</t>
  </si>
  <si>
    <t>19-MAY-2024 21:34:26.79</t>
  </si>
  <si>
    <t>19-MAY-2024 21:34:26.86</t>
  </si>
  <si>
    <t>19-MAY-2024 21:34:26.87</t>
  </si>
  <si>
    <t>19-MAY-2024 21:34:26.93</t>
  </si>
  <si>
    <t>19-MAY-2024 21:34:26.94</t>
  </si>
  <si>
    <t>19-MAY-2024 21:34:27.00</t>
  </si>
  <si>
    <t>19-MAY-2024 21:34:27.01</t>
  </si>
  <si>
    <t>19-MAY-2024 21:34:27.07</t>
  </si>
  <si>
    <t>19-MAY-2024 21:34:31.19</t>
  </si>
  <si>
    <t>19-MAY-2024 21:34:31.20</t>
  </si>
  <si>
    <t>19-MAY-2024 21:34:35.29</t>
  </si>
  <si>
    <t>19-MAY-2024 21:34:35.30</t>
  </si>
  <si>
    <t>19-MAY-2024 21:34:39.49</t>
  </si>
  <si>
    <t>19-MAY-2024 21:34:39.50</t>
  </si>
  <si>
    <t>19-MAY-2024 21:34:43.65</t>
  </si>
  <si>
    <t>19-MAY-2024 21:34:47.79</t>
  </si>
  <si>
    <t>19-MAY-2024 21:34:51.95</t>
  </si>
  <si>
    <t>19-MAY-2024 21:34:51.96</t>
  </si>
  <si>
    <t>19-MAY-2024 21:34:56.16</t>
  </si>
  <si>
    <t>19-MAY-2024 21:34:57.84</t>
  </si>
  <si>
    <t>19-MAY-2024 21:35:00.30</t>
  </si>
  <si>
    <t>19-MAY-2024 21:35:00.31</t>
  </si>
  <si>
    <t>19-MAY-2024 21:35:04.46</t>
  </si>
  <si>
    <t>19-MAY-2024 21:35:04.47</t>
  </si>
  <si>
    <t>19-MAY-2024 21:35:08.52</t>
  </si>
  <si>
    <t>19-MAY-2024 21:35:08.53</t>
  </si>
  <si>
    <t>19-MAY-2024 21:35:36.83</t>
  </si>
  <si>
    <t>19-MAY-2024 21:35:36.84</t>
  </si>
  <si>
    <t>19-MAY-2024 21:35:36.85</t>
  </si>
  <si>
    <t>19-MAY-2024 21:35:36.86</t>
  </si>
  <si>
    <t>19-MAY-2024 21:36:02.97</t>
  </si>
  <si>
    <t>19-MAY-2024 21:36:09.69</t>
  </si>
  <si>
    <t>19-MAY-2024 21:36:09.70</t>
  </si>
  <si>
    <t>19-MAY-2024 21:37:30.06</t>
  </si>
  <si>
    <t>19-MAY-2024 21:39:07.86</t>
  </si>
  <si>
    <t>19-MAY-2024 21:39:07.89</t>
  </si>
  <si>
    <t>19-MAY-2024 21:39:52.96</t>
  </si>
  <si>
    <t>19-MAY-2024 21:39:52.98</t>
  </si>
  <si>
    <t>19-MAY-2024 21:40:10.68</t>
  </si>
  <si>
    <t>19-MAY-2024 21:40:19.82</t>
  </si>
  <si>
    <t>19-MAY-2024 21:40:19.86</t>
  </si>
  <si>
    <t>19-MAY-2024 21:40:19.87</t>
  </si>
  <si>
    <t>19-MAY-2024 21:40:37.16</t>
  </si>
  <si>
    <t>19-MAY-2024 21:42:32.77</t>
  </si>
  <si>
    <t>19-MAY-2024 21:42:32.78</t>
  </si>
  <si>
    <t>19-MAY-2024 21:42:32.79</t>
  </si>
  <si>
    <t>19-MAY-2024 21:43:02.75</t>
  </si>
  <si>
    <t>19-MAY-2024 21:43:02.77</t>
  </si>
  <si>
    <t>19-MAY-2024 21:43:02.78</t>
  </si>
  <si>
    <t>19-MAY-2024 21:43:06.34</t>
  </si>
  <si>
    <t>19-MAY-2024 21:43:06.36</t>
  </si>
  <si>
    <t>19-MAY-2024 21:43:21.14</t>
  </si>
  <si>
    <t>19-MAY-2024 21:43:21.18</t>
  </si>
  <si>
    <t>19-MAY-2024 21:43:31.77</t>
  </si>
  <si>
    <t>19-MAY-2024 21:43:31.86</t>
  </si>
  <si>
    <t>19-MAY-2024 21:44:01.87</t>
  </si>
  <si>
    <t>19-MAY-2024 21:44:01.91</t>
  </si>
  <si>
    <t>19-MAY-2024 21:44:48.51</t>
  </si>
  <si>
    <t>19-MAY-2024 21:44:49.77</t>
  </si>
  <si>
    <t>19-MAY-2024 21:45:44.26</t>
  </si>
  <si>
    <t>19-MAY-2024 21:45:44.30</t>
  </si>
  <si>
    <t>19-MAY-2024 21:46:46.06</t>
  </si>
  <si>
    <t>19-MAY-2024 21:46:46.33</t>
  </si>
  <si>
    <t>19-MAY-2024 21:47:05.76</t>
  </si>
  <si>
    <t>19-MAY-2024 21:47:37.72</t>
  </si>
  <si>
    <t>19-MAY-2024 21:47:37.79</t>
  </si>
  <si>
    <t>19-MAY-2024 21:47:37.80</t>
  </si>
  <si>
    <t>19-MAY-2024 21:47:46.52</t>
  </si>
  <si>
    <t>19-MAY-2024 21:47:46.57</t>
  </si>
  <si>
    <t>19-MAY-2024 21:48:27.94</t>
  </si>
  <si>
    <t>19-MAY-2024 21:48:27.95</t>
  </si>
  <si>
    <t>19-MAY-2024 21:48:28.03</t>
  </si>
  <si>
    <t>19-MAY-2024 21:48:28.05</t>
  </si>
  <si>
    <t>19-MAY-2024 21:48:28.12</t>
  </si>
  <si>
    <t>19-MAY-2024 21:48:28.18</t>
  </si>
  <si>
    <t>19-MAY-2024 21:48:28.19</t>
  </si>
  <si>
    <t>19-MAY-2024 21:48:28.26</t>
  </si>
  <si>
    <t>19-MAY-2024 21:48:32.48</t>
  </si>
  <si>
    <t>19-MAY-2024 21:48:32.49</t>
  </si>
  <si>
    <t>19-MAY-2024 21:48:36.57</t>
  </si>
  <si>
    <t>19-MAY-2024 21:48:36.58</t>
  </si>
  <si>
    <t>19-MAY-2024 21:48:40.69</t>
  </si>
  <si>
    <t>19-MAY-2024 21:48:40.70</t>
  </si>
  <si>
    <t>19-MAY-2024 21:48:44.85</t>
  </si>
  <si>
    <t>19-MAY-2024 21:48:44.86</t>
  </si>
  <si>
    <t>19-MAY-2024 21:48:49.07</t>
  </si>
  <si>
    <t>19-MAY-2024 21:48:49.08</t>
  </si>
  <si>
    <t>19-MAY-2024 21:48:53.34</t>
  </si>
  <si>
    <t>19-MAY-2024 21:48:57.47</t>
  </si>
  <si>
    <t>19-MAY-2024 21:48:57.48</t>
  </si>
  <si>
    <t>19-MAY-2024 21:49:01.63</t>
  </si>
  <si>
    <t>19-MAY-2024 21:49:05.88</t>
  </si>
  <si>
    <t>19-MAY-2024 21:49:05.89</t>
  </si>
  <si>
    <t>19-MAY-2024 21:49:10.11</t>
  </si>
  <si>
    <t>19-MAY-2024 21:49:10.12</t>
  </si>
  <si>
    <t>19-MAY-2024 21:50:11.41</t>
  </si>
  <si>
    <t>19-MAY-2024 21:50:11.42</t>
  </si>
  <si>
    <t>19-MAY-2024 21:50:11.44</t>
  </si>
  <si>
    <t>19-MAY-2024 21:52:06.65</t>
  </si>
  <si>
    <t>19-MAY-2024 21:52:06.73</t>
  </si>
  <si>
    <t>19-MAY-2024 21:52:06.74</t>
  </si>
  <si>
    <t>19-MAY-2024 21:52:19.27</t>
  </si>
  <si>
    <t>19-MAY-2024 21:52:19.28</t>
  </si>
  <si>
    <t>19-MAY-2024 21:57:01.64</t>
  </si>
  <si>
    <t>19-MAY-2024 21:57:01.65</t>
  </si>
  <si>
    <t>19-MAY-2024 21:57:01.66</t>
  </si>
  <si>
    <t>19-MAY-2024 21:57:01.67</t>
  </si>
  <si>
    <t>19-MAY-2024 21:57:01.68</t>
  </si>
  <si>
    <t>19-MAY-2024 21:57:01.73</t>
  </si>
  <si>
    <t>19-MAY-2024 21:57:01.74</t>
  </si>
  <si>
    <t>19-MAY-2024 21:57:50.84</t>
  </si>
  <si>
    <t>19-MAY-2024 21:58:35.01</t>
  </si>
  <si>
    <t>19-MAY-2024 21:59:01.96</t>
  </si>
  <si>
    <t>19-MAY-2024 21:59:17.88</t>
  </si>
  <si>
    <t>19-MAY-2024 21:59:17.91</t>
  </si>
  <si>
    <t>19-MAY-2024 21:59:30.78</t>
  </si>
  <si>
    <t>19-MAY-2024 21:59:30.79</t>
  </si>
  <si>
    <t>19-MAY-2024 21:59:30.80</t>
  </si>
  <si>
    <t>19-MAY-2024 21:59:30.92</t>
  </si>
  <si>
    <t>19-MAY-2024 21:59:30.95</t>
  </si>
  <si>
    <t>19-MAY-2024 21:59:30.96</t>
  </si>
  <si>
    <t>19-MAY-2024 22:00:13.64</t>
  </si>
  <si>
    <t>19-MAY-2024 22:00:13.65</t>
  </si>
  <si>
    <t>19-MAY-2024 22:00:13.67</t>
  </si>
  <si>
    <t>19-MAY-2024 22:00:13.71</t>
  </si>
  <si>
    <t>19-MAY-2024 22:00:13.72</t>
  </si>
  <si>
    <t>19-MAY-2024 22:00:13.80</t>
  </si>
  <si>
    <t>19-MAY-2024 22:00:13.81</t>
  </si>
  <si>
    <t>19-MAY-2024 22:00:13.82</t>
  </si>
  <si>
    <t>19-MAY-2024 22:01:13.03</t>
  </si>
  <si>
    <t>19-MAY-2024 22:02:46.91</t>
  </si>
  <si>
    <t>19-MAY-2024 22:02:46.93</t>
  </si>
  <si>
    <t>19-MAY-2024 22:02:47.92</t>
  </si>
  <si>
    <t>19-MAY-2024 22:02:47.93</t>
  </si>
  <si>
    <t>19-MAY-2024 22:02:48.63</t>
  </si>
  <si>
    <t>19-MAY-2024 22:02:54.13</t>
  </si>
  <si>
    <t>19-MAY-2024 22:02:54.14</t>
  </si>
  <si>
    <t>19-MAY-2024 22:02:54.15</t>
  </si>
  <si>
    <t>19-MAY-2024 22:02:55.16</t>
  </si>
  <si>
    <t>19-MAY-2024 22:02:55.19</t>
  </si>
  <si>
    <t>19-MAY-2024 22:03:08.06</t>
  </si>
  <si>
    <t>19-MAY-2024 22:03:08.18</t>
  </si>
  <si>
    <t>19-MAY-2024 22:03:08.19</t>
  </si>
  <si>
    <t>19-MAY-2024 22:03:08.20</t>
  </si>
  <si>
    <t>19-MAY-2024 22:03:08.40</t>
  </si>
  <si>
    <t>19-MAY-2024 22:03:08.41</t>
  </si>
  <si>
    <t>19-MAY-2024 22:03:44.95</t>
  </si>
  <si>
    <t>19-MAY-2024 22:03:44.96</t>
  </si>
  <si>
    <t>19-MAY-2024 22:03:45.01</t>
  </si>
  <si>
    <t>19-MAY-2024 22:03:45.02</t>
  </si>
  <si>
    <t>19-MAY-2024 22:03:45.09</t>
  </si>
  <si>
    <t>19-MAY-2024 22:03:45.10</t>
  </si>
  <si>
    <t>19-MAY-2024 22:03:45.18</t>
  </si>
  <si>
    <t>19-MAY-2024 22:03:45.23</t>
  </si>
  <si>
    <t>19-MAY-2024 22:03:45.24</t>
  </si>
  <si>
    <t>19-MAY-2024 22:03:49.34</t>
  </si>
  <si>
    <t>19-MAY-2024 22:03:53.76</t>
  </si>
  <si>
    <t>19-MAY-2024 22:03:53.77</t>
  </si>
  <si>
    <t>19-MAY-2024 22:03:57.90</t>
  </si>
  <si>
    <t>19-MAY-2024 22:03:57.91</t>
  </si>
  <si>
    <t>19-MAY-2024 22:04:02.01</t>
  </si>
  <si>
    <t>19-MAY-2024 22:04:06.14</t>
  </si>
  <si>
    <t>19-MAY-2024 22:04:10.25</t>
  </si>
  <si>
    <t>19-MAY-2024 22:04:14.34</t>
  </si>
  <si>
    <t>19-MAY-2024 22:04:14.35</t>
  </si>
  <si>
    <t>19-MAY-2024 22:04:18.45</t>
  </si>
  <si>
    <t>19-MAY-2024 22:04:18.46</t>
  </si>
  <si>
    <t>19-MAY-2024 22:04:18.47</t>
  </si>
  <si>
    <t>19-MAY-2024 22:04:18.48</t>
  </si>
  <si>
    <t>19-MAY-2024 22:04:18.49</t>
  </si>
  <si>
    <t>19-MAY-2024 22:04:18.50</t>
  </si>
  <si>
    <t>19-MAY-2024 22:04:18.51</t>
  </si>
  <si>
    <t>19-MAY-2024 22:04:18.58</t>
  </si>
  <si>
    <t>19-MAY-2024 22:04:22.60</t>
  </si>
  <si>
    <t>19-MAY-2024 22:04:22.61</t>
  </si>
  <si>
    <t>19-MAY-2024 22:04:26.74</t>
  </si>
  <si>
    <t>19-MAY-2024 22:05:50.54</t>
  </si>
  <si>
    <t>19-MAY-2024 22:05:54.43</t>
  </si>
  <si>
    <t>19-MAY-2024 22:05:54.44</t>
  </si>
  <si>
    <t>19-MAY-2024 22:06:03.88</t>
  </si>
  <si>
    <t>19-MAY-2024 22:06:03.89</t>
  </si>
  <si>
    <t>19-MAY-2024 22:06:03.95</t>
  </si>
  <si>
    <t>19-MAY-2024 22:06:03.96</t>
  </si>
  <si>
    <t>19-MAY-2024 22:06:03.97</t>
  </si>
  <si>
    <t>19-MAY-2024 22:06:03.98</t>
  </si>
  <si>
    <t>19-MAY-2024 22:06:04.02</t>
  </si>
  <si>
    <t>19-MAY-2024 22:07:03.14</t>
  </si>
  <si>
    <t>19-MAY-2024 22:07:03.15</t>
  </si>
  <si>
    <t>19-MAY-2024 22:07:03.16</t>
  </si>
  <si>
    <t>19-MAY-2024 22:07:03.17</t>
  </si>
  <si>
    <t>19-MAY-2024 22:07:05.31</t>
  </si>
  <si>
    <t>19-MAY-2024 22:09:17.12</t>
  </si>
  <si>
    <t>19-MAY-2024 22:09:17.13</t>
  </si>
  <si>
    <t>19-MAY-2024 22:09:17.14</t>
  </si>
  <si>
    <t>19-MAY-2024 22:09:18.09</t>
  </si>
  <si>
    <t>19-MAY-2024 22:09:18.10</t>
  </si>
  <si>
    <t>19-MAY-2024 22:10:11.77</t>
  </si>
  <si>
    <t>19-MAY-2024 22:11:34.94</t>
  </si>
  <si>
    <t>19-MAY-2024 22:11:36.04</t>
  </si>
  <si>
    <t>19-MAY-2024 22:12:56.65</t>
  </si>
  <si>
    <t>19-MAY-2024 22:12:56.66</t>
  </si>
  <si>
    <t>19-MAY-2024 22:12:56.68</t>
  </si>
  <si>
    <t>19-MAY-2024 22:13:12.33</t>
  </si>
  <si>
    <t>19-MAY-2024 22:13:12.37</t>
  </si>
  <si>
    <t>19-MAY-2024 22:13:12.38</t>
  </si>
  <si>
    <t>19-MAY-2024 22:14:35.65</t>
  </si>
  <si>
    <t>19-MAY-2024 22:14:35.68</t>
  </si>
  <si>
    <t>19-MAY-2024 22:15:13.04</t>
  </si>
  <si>
    <t>19-MAY-2024 22:15:13.09</t>
  </si>
  <si>
    <t>19-MAY-2024 22:16:13.66</t>
  </si>
  <si>
    <t>19-MAY-2024 22:16:13.71</t>
  </si>
  <si>
    <t>19-MAY-2024 22:16:13.73</t>
  </si>
  <si>
    <t>19-MAY-2024 22:16:13.74</t>
  </si>
  <si>
    <t>19-MAY-2024 22:18:51.84</t>
  </si>
  <si>
    <t>19-MAY-2024 22:18:51.85</t>
  </si>
  <si>
    <t>19-MAY-2024 22:18:51.92</t>
  </si>
  <si>
    <t>19-MAY-2024 22:18:51.98</t>
  </si>
  <si>
    <t>19-MAY-2024 22:18:51.99</t>
  </si>
  <si>
    <t>19-MAY-2024 22:18:52.05</t>
  </si>
  <si>
    <t>19-MAY-2024 22:18:52.13</t>
  </si>
  <si>
    <t>19-MAY-2024 22:18:56.36</t>
  </si>
  <si>
    <t>19-MAY-2024 22:19:00.47</t>
  </si>
  <si>
    <t>19-MAY-2024 22:19:04.59</t>
  </si>
  <si>
    <t>19-MAY-2024 22:19:08.74</t>
  </si>
  <si>
    <t>19-MAY-2024 22:19:08.75</t>
  </si>
  <si>
    <t>19-MAY-2024 22:19:12.86</t>
  </si>
  <si>
    <t>19-MAY-2024 22:19:16.97</t>
  </si>
  <si>
    <t>19-MAY-2024 22:19:21.06</t>
  </si>
  <si>
    <t>19-MAY-2024 22:19:21.07</t>
  </si>
  <si>
    <t>19-MAY-2024 22:19:25.18</t>
  </si>
  <si>
    <t>19-MAY-2024 22:19:25.19</t>
  </si>
  <si>
    <t>19-MAY-2024 22:19:29.31</t>
  </si>
  <si>
    <t>19-MAY-2024 22:19:33.40</t>
  </si>
  <si>
    <t>19-MAY-2024 22:19:33.41</t>
  </si>
  <si>
    <t>19-MAY-2024 22:20:36.76</t>
  </si>
  <si>
    <t>19-MAY-2024 22:21:31.97</t>
  </si>
  <si>
    <t>19-MAY-2024 22:21:32.02</t>
  </si>
  <si>
    <t>19-MAY-2024 22:24:56.18</t>
  </si>
  <si>
    <t>19-MAY-2024 22:26:24.89</t>
  </si>
  <si>
    <t>19-MAY-2024 22:26:24.92</t>
  </si>
  <si>
    <t>19-MAY-2024 22:26:25.25</t>
  </si>
  <si>
    <t>19-MAY-2024 22:26:25.89</t>
  </si>
  <si>
    <t>19-MAY-2024 22:26:25.90</t>
  </si>
  <si>
    <t>19-MAY-2024 22:26:25.91</t>
  </si>
  <si>
    <t>19-MAY-2024 22:26:25.92</t>
  </si>
  <si>
    <t>19-MAY-2024 22:30:39.09</t>
  </si>
  <si>
    <t>19-MAY-2024 22:31:07.71</t>
  </si>
  <si>
    <t>19-MAY-2024 22:33:40.42</t>
  </si>
  <si>
    <t>19-MAY-2024 22:33:40.43</t>
  </si>
  <si>
    <t>19-MAY-2024 22:33:40.59</t>
  </si>
  <si>
    <t>19-MAY-2024 22:33:40.64</t>
  </si>
  <si>
    <t>19-MAY-2024 22:33:40.70</t>
  </si>
  <si>
    <t>19-MAY-2024 22:33:40.81</t>
  </si>
  <si>
    <t>19-MAY-2024 22:33:40.82</t>
  </si>
  <si>
    <t>19-MAY-2024 22:33:44.96</t>
  </si>
  <si>
    <t>19-MAY-2024 22:33:49.05</t>
  </si>
  <si>
    <t>19-MAY-2024 22:33:49.06</t>
  </si>
  <si>
    <t>19-MAY-2024 22:33:49.16</t>
  </si>
  <si>
    <t>19-MAY-2024 22:33:49.17</t>
  </si>
  <si>
    <t>19-MAY-2024 22:33:49.19</t>
  </si>
  <si>
    <t>19-MAY-2024 22:33:49.23</t>
  </si>
  <si>
    <t>19-MAY-2024 22:33:53.18</t>
  </si>
  <si>
    <t>19-MAY-2024 22:33:53.19</t>
  </si>
  <si>
    <t>19-MAY-2024 22:33:57.31</t>
  </si>
  <si>
    <t>19-MAY-2024 22:33:57.32</t>
  </si>
  <si>
    <t>19-MAY-2024 22:34:01.46</t>
  </si>
  <si>
    <t>19-MAY-2024 22:34:03.45</t>
  </si>
  <si>
    <t>19-MAY-2024 22:34:03.48</t>
  </si>
  <si>
    <t>19-MAY-2024 22:34:03.59</t>
  </si>
  <si>
    <t>19-MAY-2024 22:34:03.63</t>
  </si>
  <si>
    <t>19-MAY-2024 22:34:05.63</t>
  </si>
  <si>
    <t>19-MAY-2024 22:34:05.64</t>
  </si>
  <si>
    <t>19-MAY-2024 22:34:09.73</t>
  </si>
  <si>
    <t>19-MAY-2024 22:34:13.86</t>
  </si>
  <si>
    <t>19-MAY-2024 22:34:18.02</t>
  </si>
  <si>
    <t>19-MAY-2024 22:34:22.17</t>
  </si>
  <si>
    <t>19-MAY-2024 22:36:43.67</t>
  </si>
  <si>
    <t>19-MAY-2024 22:37:10.93</t>
  </si>
  <si>
    <t>19-MAY-2024 22:37:10.94</t>
  </si>
  <si>
    <t>19-MAY-2024 22:39:54.98</t>
  </si>
  <si>
    <t>19-MAY-2024 22:39:59.11</t>
  </si>
  <si>
    <t>19-MAY-2024 22:39:59.15</t>
  </si>
  <si>
    <t>19-MAY-2024 22:41:32.11</t>
  </si>
  <si>
    <t>19-MAY-2024 22:41:32.20</t>
  </si>
  <si>
    <t>19-MAY-2024 22:41:33.09</t>
  </si>
  <si>
    <t>19-MAY-2024 22:41:33.26</t>
  </si>
  <si>
    <t>19-MAY-2024 22:41:33.27</t>
  </si>
  <si>
    <t>19-MAY-2024 22:41:34.31</t>
  </si>
  <si>
    <t>19-MAY-2024 22:41:59.51</t>
  </si>
  <si>
    <t>19-MAY-2024 22:41:59.52</t>
  </si>
  <si>
    <t>19-MAY-2024 22:45:17.22</t>
  </si>
  <si>
    <t>19-MAY-2024 22:45:17.23</t>
  </si>
  <si>
    <t>19-MAY-2024 22:46:12.29</t>
  </si>
  <si>
    <t>19-MAY-2024 22:46:12.30</t>
  </si>
  <si>
    <t>19-MAY-2024 22:46:12.35</t>
  </si>
  <si>
    <t>19-MAY-2024 22:46:12.36</t>
  </si>
  <si>
    <t>19-MAY-2024 22:48:20.33</t>
  </si>
  <si>
    <t>19-MAY-2024 22:48:20.36</t>
  </si>
  <si>
    <t>19-MAY-2024 22:48:20.37</t>
  </si>
  <si>
    <t>19-MAY-2024 22:48:40.05</t>
  </si>
  <si>
    <t>19-MAY-2024 22:48:40.06</t>
  </si>
  <si>
    <t>19-MAY-2024 22:48:40.13</t>
  </si>
  <si>
    <t>19-MAY-2024 22:48:40.14</t>
  </si>
  <si>
    <t>19-MAY-2024 22:48:40.22</t>
  </si>
  <si>
    <t>19-MAY-2024 22:48:40.29</t>
  </si>
  <si>
    <t>19-MAY-2024 22:48:40.30</t>
  </si>
  <si>
    <t>19-MAY-2024 22:48:40.38</t>
  </si>
  <si>
    <t>19-MAY-2024 22:48:40.39</t>
  </si>
  <si>
    <t>19-MAY-2024 22:48:44.48</t>
  </si>
  <si>
    <t>19-MAY-2024 22:48:48.57</t>
  </si>
  <si>
    <t>19-MAY-2024 22:48:52.72</t>
  </si>
  <si>
    <t>19-MAY-2024 22:48:57.06</t>
  </si>
  <si>
    <t>19-MAY-2024 22:48:57.07</t>
  </si>
  <si>
    <t>19-MAY-2024 22:49:01.21</t>
  </si>
  <si>
    <t>19-MAY-2024 22:49:01.22</t>
  </si>
  <si>
    <t>19-MAY-2024 22:49:05.32</t>
  </si>
  <si>
    <t>19-MAY-2024 22:49:09.42</t>
  </si>
  <si>
    <t>19-MAY-2024 22:49:09.89</t>
  </si>
  <si>
    <t>19-MAY-2024 22:49:09.94</t>
  </si>
  <si>
    <t>19-MAY-2024 22:49:13.55</t>
  </si>
  <si>
    <t>19-MAY-2024 22:49:13.56</t>
  </si>
  <si>
    <t>19-MAY-2024 22:49:17.67</t>
  </si>
  <si>
    <t>19-MAY-2024 22:49:17.68</t>
  </si>
  <si>
    <t>19-MAY-2024 22:49:21.80</t>
  </si>
  <si>
    <t>19-MAY-2024 22:49:21.81</t>
  </si>
  <si>
    <t>19-MAY-2024 22:51:38.48</t>
  </si>
  <si>
    <t>19-MAY-2024 22:51:38.49</t>
  </si>
  <si>
    <t>19-MAY-2024 22:52:26.25</t>
  </si>
  <si>
    <t>19-MAY-2024 22:52:26.31</t>
  </si>
  <si>
    <t>19-MAY-2024 22:52:26.32</t>
  </si>
  <si>
    <t>19-MAY-2024 22:52:34.24</t>
  </si>
  <si>
    <t>19-MAY-2024 22:54:45.00</t>
  </si>
  <si>
    <t>19-MAY-2024 22:54:45.17</t>
  </si>
  <si>
    <t>19-MAY-2024 22:55:36.21</t>
  </si>
  <si>
    <t>19-MAY-2024 22:55:36.22</t>
  </si>
  <si>
    <t>19-MAY-2024 22:58:54.89</t>
  </si>
  <si>
    <t>19-MAY-2024 22:59:10.77</t>
  </si>
  <si>
    <t>19-MAY-2024 22:59:10.78</t>
  </si>
  <si>
    <t>19-MAY-2024 22:59:10.83</t>
  </si>
  <si>
    <t>19-MAY-2024 22:59:10.84</t>
  </si>
  <si>
    <t>19-MAY-2024 22:59:10.85</t>
  </si>
  <si>
    <t>19-MAY-2024 23:00:19.78</t>
  </si>
  <si>
    <t>19-MAY-2024 23:00:19.80</t>
  </si>
  <si>
    <t>19-MAY-2024 23:00:24.97</t>
  </si>
  <si>
    <t>19-MAY-2024 23:00:24.98</t>
  </si>
  <si>
    <t>19-MAY-2024 23:04:06.70</t>
  </si>
  <si>
    <t>19-MAY-2024 23:04:06.71</t>
  </si>
  <si>
    <t>19-MAY-2024 23:04:06.78</t>
  </si>
  <si>
    <t>19-MAY-2024 23:04:06.79</t>
  </si>
  <si>
    <t>19-MAY-2024 23:04:06.86</t>
  </si>
  <si>
    <t>19-MAY-2024 23:04:06.87</t>
  </si>
  <si>
    <t>19-MAY-2024 23:04:06.93</t>
  </si>
  <si>
    <t>19-MAY-2024 23:04:06.94</t>
  </si>
  <si>
    <t>19-MAY-2024 23:04:07.01</t>
  </si>
  <si>
    <t>19-MAY-2024 23:04:07.02</t>
  </si>
  <si>
    <t>19-MAY-2024 23:04:11.13</t>
  </si>
  <si>
    <t>19-MAY-2024 23:04:11.14</t>
  </si>
  <si>
    <t>19-MAY-2024 23:04:15.31</t>
  </si>
  <si>
    <t>19-MAY-2024 23:04:15.32</t>
  </si>
  <si>
    <t>19-MAY-2024 23:04:19.53</t>
  </si>
  <si>
    <t>19-MAY-2024 23:04:19.54</t>
  </si>
  <si>
    <t>19-MAY-2024 23:04:23.87</t>
  </si>
  <si>
    <t>19-MAY-2024 23:04:27.96</t>
  </si>
  <si>
    <t>19-MAY-2024 23:04:32.10</t>
  </si>
  <si>
    <t>19-MAY-2024 23:04:36.28</t>
  </si>
  <si>
    <t>19-MAY-2024 23:04:36.53</t>
  </si>
  <si>
    <t>19-MAY-2024 23:04:40.70</t>
  </si>
  <si>
    <t>19-MAY-2024 23:04:40.71</t>
  </si>
  <si>
    <t>19-MAY-2024 23:04:44.20</t>
  </si>
  <si>
    <t>19-MAY-2024 23:04:44.23</t>
  </si>
  <si>
    <t>19-MAY-2024 23:04:44.24</t>
  </si>
  <si>
    <t>19-MAY-2024 23:04:44.86</t>
  </si>
  <si>
    <t>19-MAY-2024 23:04:44.87</t>
  </si>
  <si>
    <t>19-MAY-2024 23:04:54.82</t>
  </si>
  <si>
    <t>19-MAY-2024 23:04:54.83</t>
  </si>
  <si>
    <t>19-MAY-2024 23:05:11.26</t>
  </si>
  <si>
    <t>19-MAY-2024 23:05:11.27</t>
  </si>
  <si>
    <t>19-MAY-2024 23:05:12.36</t>
  </si>
  <si>
    <t>19-MAY-2024 23:05:12.37</t>
  </si>
  <si>
    <t>19-MAY-2024 23:05:12.40</t>
  </si>
  <si>
    <t>19-MAY-2024 23:05:32.46</t>
  </si>
  <si>
    <t>19-MAY-2024 23:05:32.51</t>
  </si>
  <si>
    <t>19-MAY-2024 23:05:33.46</t>
  </si>
  <si>
    <t>19-MAY-2024 23:05:33.47</t>
  </si>
  <si>
    <t>19-MAY-2024 23:05:33.50</t>
  </si>
  <si>
    <t>19-MAY-2024 23:05:46.14</t>
  </si>
  <si>
    <t>19-MAY-2024 23:05:46.15</t>
  </si>
  <si>
    <t>19-MAY-2024 23:05:46.25</t>
  </si>
  <si>
    <t>19-MAY-2024 23:05:46.30</t>
  </si>
  <si>
    <t>19-MAY-2024 23:05:46.46</t>
  </si>
  <si>
    <t>19-MAY-2024 23:05:57.77</t>
  </si>
  <si>
    <t>19-MAY-2024 23:06:18.23</t>
  </si>
  <si>
    <t>19-MAY-2024 23:06:18.24</t>
  </si>
  <si>
    <t>19-MAY-2024 23:06:18.25</t>
  </si>
  <si>
    <t>19-MAY-2024 23:06:51.30</t>
  </si>
  <si>
    <t>19-MAY-2024 23:07:01.39</t>
  </si>
  <si>
    <t>19-MAY-2024 23:15:46.75</t>
  </si>
  <si>
    <t>19-MAY-2024 23:15:46.84</t>
  </si>
  <si>
    <t>19-MAY-2024 23:15:46.85</t>
  </si>
  <si>
    <t>19-MAY-2024 23:18:30.74</t>
  </si>
  <si>
    <t>19-MAY-2024 23:18:30.83</t>
  </si>
  <si>
    <t>19-MAY-2024 23:18:30.84</t>
  </si>
  <si>
    <t>19-MAY-2024 23:18:33.66</t>
  </si>
  <si>
    <t>19-MAY-2024 23:18:38.50</t>
  </si>
  <si>
    <t>19-MAY-2024 23:19:40.34</t>
  </si>
  <si>
    <t>19-MAY-2024 23:19:40.35</t>
  </si>
  <si>
    <t>19-MAY-2024 23:19:40.43</t>
  </si>
  <si>
    <t>19-MAY-2024 23:19:40.44</t>
  </si>
  <si>
    <t>19-MAY-2024 23:19:40.50</t>
  </si>
  <si>
    <t>19-MAY-2024 23:19:40.57</t>
  </si>
  <si>
    <t>19-MAY-2024 23:19:40.65</t>
  </si>
  <si>
    <t>19-MAY-2024 23:19:44.82</t>
  </si>
  <si>
    <t>19-MAY-2024 23:19:44.83</t>
  </si>
  <si>
    <t>19-MAY-2024 23:19:48.94</t>
  </si>
  <si>
    <t>19-MAY-2024 23:19:48.95</t>
  </si>
  <si>
    <t>19-MAY-2024 23:19:53.06</t>
  </si>
  <si>
    <t>19-MAY-2024 23:19:53.07</t>
  </si>
  <si>
    <t>19-MAY-2024 23:19:57.22</t>
  </si>
  <si>
    <t>19-MAY-2024 23:19:57.23</t>
  </si>
  <si>
    <t>19-MAY-2024 23:20:01.45</t>
  </si>
  <si>
    <t>19-MAY-2024 23:20:01.46</t>
  </si>
  <si>
    <t>19-MAY-2024 23:20:05.66</t>
  </si>
  <si>
    <t>19-MAY-2024 23:20:05.67</t>
  </si>
  <si>
    <t>19-MAY-2024 23:20:09.79</t>
  </si>
  <si>
    <t>19-MAY-2024 23:20:09.80</t>
  </si>
  <si>
    <t>19-MAY-2024 23:20:13.92</t>
  </si>
  <si>
    <t>19-MAY-2024 23:20:13.93</t>
  </si>
  <si>
    <t>19-MAY-2024 23:20:18.26</t>
  </si>
  <si>
    <t>19-MAY-2024 23:20:18.46</t>
  </si>
  <si>
    <t>19-MAY-2024 23:20:22.62</t>
  </si>
  <si>
    <t>19-MAY-2024 23:21:57.71</t>
  </si>
  <si>
    <t>19-MAY-2024 23:21:57.81</t>
  </si>
  <si>
    <t>19-MAY-2024 23:23:03.79</t>
  </si>
  <si>
    <t>19-MAY-2024 23:24:37.01</t>
  </si>
  <si>
    <t>19-MAY-2024 23:27:12.65</t>
  </si>
  <si>
    <t>19-MAY-2024 23:27:12.66</t>
  </si>
  <si>
    <t>19-MAY-2024 23:27:12.67</t>
  </si>
  <si>
    <t>19-MAY-2024 23:34:50.70</t>
  </si>
  <si>
    <t>19-MAY-2024 23:34:50.78</t>
  </si>
  <si>
    <t>19-MAY-2024 23:34:50.79</t>
  </si>
  <si>
    <t>19-MAY-2024 23:35:16.33</t>
  </si>
  <si>
    <t>19-MAY-2024 23:35:16.45</t>
  </si>
  <si>
    <t>19-MAY-2024 23:35:16.46</t>
  </si>
  <si>
    <t>19-MAY-2024 23:35:16.58</t>
  </si>
  <si>
    <t>19-MAY-2024 23:35:16.70</t>
  </si>
  <si>
    <t>19-MAY-2024 23:35:16.71</t>
  </si>
  <si>
    <t>19-MAY-2024 23:35:16.77</t>
  </si>
  <si>
    <t>19-MAY-2024 23:35:16.78</t>
  </si>
  <si>
    <t>19-MAY-2024 23:35:21.01</t>
  </si>
  <si>
    <t>19-MAY-2024 23:35:21.02</t>
  </si>
  <si>
    <t>19-MAY-2024 23:35:25.19</t>
  </si>
  <si>
    <t>19-MAY-2024 23:35:25.20</t>
  </si>
  <si>
    <t>19-MAY-2024 23:35:29.34</t>
  </si>
  <si>
    <t>19-MAY-2024 23:35:33.49</t>
  </si>
  <si>
    <t>19-MAY-2024 23:35:33.50</t>
  </si>
  <si>
    <t>19-MAY-2024 23:35:37.61</t>
  </si>
  <si>
    <t>19-MAY-2024 23:35:37.62</t>
  </si>
  <si>
    <t>19-MAY-2024 23:35:41.86</t>
  </si>
  <si>
    <t>19-MAY-2024 23:35:41.87</t>
  </si>
  <si>
    <t>19-MAY-2024 23:35:46.06</t>
  </si>
  <si>
    <t>19-MAY-2024 23:35:46.07</t>
  </si>
  <si>
    <t>19-MAY-2024 23:35:50.50</t>
  </si>
  <si>
    <t>19-MAY-2024 23:35:54.69</t>
  </si>
  <si>
    <t>19-MAY-2024 23:35:58.86</t>
  </si>
  <si>
    <t>19-MAY-2024 23:35:58.87</t>
  </si>
  <si>
    <t>19-MAY-2024 23:35:59.54</t>
  </si>
  <si>
    <t>19-MAY-2024 23:35:59.64</t>
  </si>
  <si>
    <t>19-MAY-2024 23:36:24.96</t>
  </si>
  <si>
    <t>19-MAY-2024 23:36:24.97</t>
  </si>
  <si>
    <t>19-MAY-2024 23:37:06.69</t>
  </si>
  <si>
    <t>19-MAY-2024 23:39:04.91</t>
  </si>
  <si>
    <t>19-MAY-2024 23:39:22.66</t>
  </si>
  <si>
    <t>19-MAY-2024 23:39:22.67</t>
  </si>
  <si>
    <t>19-MAY-2024 23:40:29.14</t>
  </si>
  <si>
    <t>19-MAY-2024 23:40:29.19</t>
  </si>
  <si>
    <t>19-MAY-2024 23:41:56.77</t>
  </si>
  <si>
    <t>19-MAY-2024 23:41:56.79</t>
  </si>
  <si>
    <t>19-MAY-2024 23:46:29.68</t>
  </si>
  <si>
    <t>19-MAY-2024 23:46:29.69</t>
  </si>
  <si>
    <t>19-MAY-2024 23:46:29.84</t>
  </si>
  <si>
    <t>19-MAY-2024 23:46:29.86</t>
  </si>
  <si>
    <t>19-MAY-2024 23:50:22.03</t>
  </si>
  <si>
    <t>19-MAY-2024 23:50:22.04</t>
  </si>
  <si>
    <t>19-MAY-2024 23:50:22.06</t>
  </si>
  <si>
    <t>19-MAY-2024 23:50:22.07</t>
  </si>
  <si>
    <t>19-MAY-2024 23:50:22.08</t>
  </si>
  <si>
    <t>19-MAY-2024 23:50:22.71</t>
  </si>
  <si>
    <t>19-MAY-2024 23:50:56.21</t>
  </si>
  <si>
    <t>19-MAY-2024 23:50:56.22</t>
  </si>
  <si>
    <t>19-MAY-2024 23:50:56.31</t>
  </si>
  <si>
    <t>19-MAY-2024 23:50:56.32</t>
  </si>
  <si>
    <t>19-MAY-2024 23:50:56.40</t>
  </si>
  <si>
    <t>19-MAY-2024 23:50:56.47</t>
  </si>
  <si>
    <t>19-MAY-2024 23:50:56.48</t>
  </si>
  <si>
    <t>19-MAY-2024 23:50:56.56</t>
  </si>
  <si>
    <t>19-MAY-2024 23:51:00.74</t>
  </si>
  <si>
    <t>19-MAY-2024 23:51:02.13</t>
  </si>
  <si>
    <t>19-MAY-2024 23:51:02.14</t>
  </si>
  <si>
    <t>19-MAY-2024 23:51:02.27</t>
  </si>
  <si>
    <t>19-MAY-2024 23:51:02.31</t>
  </si>
  <si>
    <t>19-MAY-2024 23:51:04.89</t>
  </si>
  <si>
    <t>19-MAY-2024 23:51:09.05</t>
  </si>
  <si>
    <t>19-MAY-2024 23:51:09.06</t>
  </si>
  <si>
    <t>19-MAY-2024 23:51:13.34</t>
  </si>
  <si>
    <t>19-MAY-2024 23:51:17.49</t>
  </si>
  <si>
    <t>19-MAY-2024 23:51:21.63</t>
  </si>
  <si>
    <t>19-MAY-2024 23:51:21.64</t>
  </si>
  <si>
    <t>19-MAY-2024 23:51:25.84</t>
  </si>
  <si>
    <t>19-MAY-2024 23:51:25.85</t>
  </si>
  <si>
    <t>19-MAY-2024 23:51:29.99</t>
  </si>
  <si>
    <t>19-MAY-2024 23:51:30.01</t>
  </si>
  <si>
    <t>19-MAY-2024 23:51:34.16</t>
  </si>
  <si>
    <t>19-MAY-2024 23:51:34.17</t>
  </si>
  <si>
    <t>19-MAY-2024 23:51:38.30</t>
  </si>
  <si>
    <t>19-MAY-2024 23:51:38.31</t>
  </si>
  <si>
    <t>19-MAY-2024 23:51:39.20</t>
  </si>
  <si>
    <t>19-MAY-2024 23:57:31.62</t>
  </si>
  <si>
    <t>19-MAY-2024 23:57:31.63</t>
  </si>
  <si>
    <t>19-MAY-2024 23:57:31.64</t>
  </si>
  <si>
    <t>19-MAY-2024 23:57:32.26</t>
  </si>
  <si>
    <t>19-MAY-2024 23:57:32.27</t>
  </si>
  <si>
    <t>20-MAY-2024 00:00:03.86</t>
  </si>
  <si>
    <t>20-MAY-2024 00:00:04.07</t>
  </si>
  <si>
    <t>20-MAY-2024 00:00:04.23</t>
  </si>
  <si>
    <t>20-MAY-2024 00:00:04.48</t>
  </si>
  <si>
    <t>20-MAY-2024 00:00:13.08</t>
  </si>
  <si>
    <t>20-MAY-2024 00:00:25.73</t>
  </si>
  <si>
    <t>20-MAY-2024 00:00:25.74</t>
  </si>
  <si>
    <t>20-MAY-2024 00:00:25.83</t>
  </si>
  <si>
    <t>20-MAY-2024 00:00:26.20</t>
  </si>
  <si>
    <t>20-MAY-2024 00:00:26.21</t>
  </si>
  <si>
    <t>20-MAY-2024 00:00:27.04</t>
  </si>
  <si>
    <t>20-MAY-2024 00:01:24.03</t>
  </si>
  <si>
    <t>20-MAY-2024 00:01:24.17</t>
  </si>
  <si>
    <t>20-MAY-2024 00:01:24.83</t>
  </si>
  <si>
    <t>20-MAY-2024 00:01:24.84</t>
  </si>
  <si>
    <t>20-MAY-2024 00:01:24.96</t>
  </si>
  <si>
    <t>20-MAY-2024 00:01:25.10</t>
  </si>
  <si>
    <t>20-MAY-2024 00:01:25.14</t>
  </si>
  <si>
    <t>20-MAY-2024 00:01:25.15</t>
  </si>
  <si>
    <t>20-MAY-2024 00:01:37.94</t>
  </si>
  <si>
    <t>20-MAY-2024 00:01:37.98</t>
  </si>
  <si>
    <t>20-MAY-2024 00:06:13.04</t>
  </si>
  <si>
    <t>20-MAY-2024 00:06:13.05</t>
  </si>
  <si>
    <t>20-MAY-2024 00:08:19.33</t>
  </si>
  <si>
    <t>20-MAY-2024 00:08:19.34</t>
  </si>
  <si>
    <t>20-MAY-2024 00:08:19.47</t>
  </si>
  <si>
    <t>20-MAY-2024 00:09:38.21</t>
  </si>
  <si>
    <t>20-MAY-2024 00:09:38.22</t>
  </si>
  <si>
    <t>20-MAY-2024 00:09:38.40</t>
  </si>
  <si>
    <t>20-MAY-2024 00:09:38.41</t>
  </si>
  <si>
    <t>20-MAY-2024 00:09:38.61</t>
  </si>
  <si>
    <t>20-MAY-2024 00:09:38.62</t>
  </si>
  <si>
    <t>20-MAY-2024 00:09:38.80</t>
  </si>
  <si>
    <t>20-MAY-2024 00:09:39.04</t>
  </si>
  <si>
    <t>20-MAY-2024 00:09:39.05</t>
  </si>
  <si>
    <t>20-MAY-2024 00:09:43.29</t>
  </si>
  <si>
    <t>20-MAY-2024 00:09:43.30</t>
  </si>
  <si>
    <t>20-MAY-2024 00:09:47.46</t>
  </si>
  <si>
    <t>20-MAY-2024 00:09:55.19</t>
  </si>
  <si>
    <t>20-MAY-2024 00:09:55.20</t>
  </si>
  <si>
    <t>20-MAY-2024 00:09:59.39</t>
  </si>
  <si>
    <t>20-MAY-2024 00:09:59.40</t>
  </si>
  <si>
    <t>20-MAY-2024 00:10:03.63</t>
  </si>
  <si>
    <t>20-MAY-2024 00:10:03.64</t>
  </si>
  <si>
    <t>20-MAY-2024 00:10:07.87</t>
  </si>
  <si>
    <t>20-MAY-2024 00:10:07.88</t>
  </si>
  <si>
    <t>20-MAY-2024 00:10:12.19</t>
  </si>
  <si>
    <t>20-MAY-2024 00:10:12.20</t>
  </si>
  <si>
    <t>20-MAY-2024 00:10:16.57</t>
  </si>
  <si>
    <t>20-MAY-2024 00:10:16.58</t>
  </si>
  <si>
    <t>20-MAY-2024 00:10:20.92</t>
  </si>
  <si>
    <t>20-MAY-2024 00:10:29.13</t>
  </si>
  <si>
    <t>20-MAY-2024 00:10:29.14</t>
  </si>
  <si>
    <t>20-MAY-2024 00:11:59.06</t>
  </si>
  <si>
    <t>20-MAY-2024 00:11:59.07</t>
  </si>
  <si>
    <t>20-MAY-2024 00:11:59.20</t>
  </si>
  <si>
    <t>20-MAY-2024 00:14:47.31</t>
  </si>
  <si>
    <t>20-MAY-2024 00:14:47.32</t>
  </si>
  <si>
    <t>20-MAY-2024 00:14:47.33</t>
  </si>
  <si>
    <t>20-MAY-2024 00:14:47.34</t>
  </si>
  <si>
    <t>20-MAY-2024 00:14:47.62</t>
  </si>
  <si>
    <t>20-MAY-2024 00:14:47.67</t>
  </si>
  <si>
    <t>20-MAY-2024 00:15:42.56</t>
  </si>
  <si>
    <t>20-MAY-2024 00:19:50.03</t>
  </si>
  <si>
    <t>20-MAY-2024 00:19:50.12</t>
  </si>
  <si>
    <t>20-MAY-2024 00:19:50.55</t>
  </si>
  <si>
    <t>20-MAY-2024 00:23:22.66</t>
  </si>
  <si>
    <t>20-MAY-2024 00:23:22.67</t>
  </si>
  <si>
    <t>20-MAY-2024 00:23:22.68</t>
  </si>
  <si>
    <t>20-MAY-2024 00:23:22.74</t>
  </si>
  <si>
    <t>20-MAY-2024 00:23:22.75</t>
  </si>
  <si>
    <t>20-MAY-2024 00:23:23.09</t>
  </si>
  <si>
    <t>20-MAY-2024 00:23:23.18</t>
  </si>
  <si>
    <t>20-MAY-2024 00:27:56.51</t>
  </si>
  <si>
    <t>20-MAY-2024 00:27:56.52</t>
  </si>
  <si>
    <t>20-MAY-2024 00:27:56.66</t>
  </si>
  <si>
    <t>20-MAY-2024 00:27:56.67</t>
  </si>
  <si>
    <t>20-MAY-2024 00:27:56.78</t>
  </si>
  <si>
    <t>20-MAY-2024 00:27:56.79</t>
  </si>
  <si>
    <t>20-MAY-2024 00:27:56.85</t>
  </si>
  <si>
    <t>20-MAY-2024 00:27:56.86</t>
  </si>
  <si>
    <t>20-MAY-2024 00:27:56.95</t>
  </si>
  <si>
    <t>20-MAY-2024 00:27:56.96</t>
  </si>
  <si>
    <t>20-MAY-2024 00:28:04.48</t>
  </si>
  <si>
    <t>20-MAY-2024 00:28:04.49</t>
  </si>
  <si>
    <t>20-MAY-2024 00:28:08.61</t>
  </si>
  <si>
    <t>20-MAY-2024 00:28:08.62</t>
  </si>
  <si>
    <t>20-MAY-2024 00:28:12.79</t>
  </si>
  <si>
    <t>20-MAY-2024 00:28:12.81</t>
  </si>
  <si>
    <t>20-MAY-2024 00:28:17.03</t>
  </si>
  <si>
    <t>20-MAY-2024 00:28:17.04</t>
  </si>
  <si>
    <t>20-MAY-2024 00:28:21.27</t>
  </si>
  <si>
    <t>20-MAY-2024 00:28:21.28</t>
  </si>
  <si>
    <t>20-MAY-2024 00:28:25.54</t>
  </si>
  <si>
    <t>20-MAY-2024 00:28:25.55</t>
  </si>
  <si>
    <t>20-MAY-2024 00:28:29.77</t>
  </si>
  <si>
    <t>20-MAY-2024 00:28:29.78</t>
  </si>
  <si>
    <t>20-MAY-2024 00:28:34.66</t>
  </si>
  <si>
    <t>20-MAY-2024 00:28:34.67</t>
  </si>
  <si>
    <t>20-MAY-2024 00:28:38.96</t>
  </si>
  <si>
    <t>20-MAY-2024 00:28:38.98</t>
  </si>
  <si>
    <t>20-MAY-2024 00:28:43.25</t>
  </si>
  <si>
    <t>20-MAY-2024 00:45:22.73</t>
  </si>
  <si>
    <t>20-MAY-2024 00:45:22.74</t>
  </si>
  <si>
    <t>20-MAY-2024 00:45:22.75</t>
  </si>
  <si>
    <t>20-MAY-2024 00:45:22.76</t>
  </si>
  <si>
    <t>20-MAY-2024 00:45:22.90</t>
  </si>
  <si>
    <t>20-MAY-2024 00:46:17.64</t>
  </si>
  <si>
    <t>20-MAY-2024 00:47:18.67</t>
  </si>
  <si>
    <t>20-MAY-2024 00:47:18.68</t>
  </si>
  <si>
    <t>20-MAY-2024 00:47:18.86</t>
  </si>
  <si>
    <t>20-MAY-2024 00:47:18.87</t>
  </si>
  <si>
    <t>20-MAY-2024 00:47:19.04</t>
  </si>
  <si>
    <t>20-MAY-2024 00:47:19.05</t>
  </si>
  <si>
    <t>20-MAY-2024 00:47:19.14</t>
  </si>
  <si>
    <t>20-MAY-2024 00:47:19.15</t>
  </si>
  <si>
    <t>20-MAY-2024 00:47:19.26</t>
  </si>
  <si>
    <t>20-MAY-2024 00:47:19.27</t>
  </si>
  <si>
    <t>20-MAY-2024 00:47:23.52</t>
  </si>
  <si>
    <t>20-MAY-2024 00:47:23.53</t>
  </si>
  <si>
    <t>20-MAY-2024 00:47:27.59</t>
  </si>
  <si>
    <t>20-MAY-2024 00:47:27.60</t>
  </si>
  <si>
    <t>20-MAY-2024 00:47:31.72</t>
  </si>
  <si>
    <t>20-MAY-2024 00:47:31.73</t>
  </si>
  <si>
    <t>20-MAY-2024 00:47:36.04</t>
  </si>
  <si>
    <t>20-MAY-2024 00:47:36.05</t>
  </si>
  <si>
    <t>20-MAY-2024 00:47:40.25</t>
  </si>
  <si>
    <t>20-MAY-2024 00:47:40.26</t>
  </si>
  <si>
    <t>20-MAY-2024 00:47:44.40</t>
  </si>
  <si>
    <t>20-MAY-2024 00:47:44.41</t>
  </si>
  <si>
    <t>20-MAY-2024 00:47:48.66</t>
  </si>
  <si>
    <t>20-MAY-2024 00:47:48.67</t>
  </si>
  <si>
    <t>20-MAY-2024 00:47:52.80</t>
  </si>
  <si>
    <t>20-MAY-2024 00:47:52.81</t>
  </si>
  <si>
    <t>20-MAY-2024 00:47:57.00</t>
  </si>
  <si>
    <t>20-MAY-2024 00:47:57.01</t>
  </si>
  <si>
    <t>20-MAY-2024 00:48:01.35</t>
  </si>
  <si>
    <t>20-MAY-2024 00:48:01.36</t>
  </si>
  <si>
    <t>20-MAY-2024 00:48:33.54</t>
  </si>
  <si>
    <t>20-MAY-2024 00:59:25.93</t>
  </si>
  <si>
    <t>20-MAY-2024 00:59:25.96</t>
  </si>
  <si>
    <t>20-MAY-2024 00:59:25.97</t>
  </si>
  <si>
    <t>20-MAY-2024 01:00:35.83</t>
  </si>
  <si>
    <t>20-MAY-2024 01:00:35.85</t>
  </si>
  <si>
    <t>20-MAY-2024 01:00:36.01</t>
  </si>
  <si>
    <t>20-MAY-2024 01:00:36.03</t>
  </si>
  <si>
    <t>20-MAY-2024 01:00:36.23</t>
  </si>
  <si>
    <t>20-MAY-2024 01:00:36.25</t>
  </si>
  <si>
    <t>20-MAY-2024 01:00:36.41</t>
  </si>
  <si>
    <t>20-MAY-2024 01:00:36.43</t>
  </si>
  <si>
    <t>20-MAY-2024 01:00:36.59</t>
  </si>
  <si>
    <t>20-MAY-2024 01:00:36.60</t>
  </si>
  <si>
    <t>20-MAY-2024 01:00:41.10</t>
  </si>
  <si>
    <t>20-MAY-2024 01:00:45.22</t>
  </si>
  <si>
    <t>20-MAY-2024 01:00:45.23</t>
  </si>
  <si>
    <t>20-MAY-2024 01:00:49.58</t>
  </si>
  <si>
    <t>20-MAY-2024 01:00:49.59</t>
  </si>
  <si>
    <t>20-MAY-2024 01:00:53.88</t>
  </si>
  <si>
    <t>20-MAY-2024 01:00:53.89</t>
  </si>
  <si>
    <t>20-MAY-2024 01:00:58.16</t>
  </si>
  <si>
    <t>20-MAY-2024 01:00:58.17</t>
  </si>
  <si>
    <t>20-MAY-2024 01:01:03.71</t>
  </si>
  <si>
    <t>20-MAY-2024 01:01:03.73</t>
  </si>
  <si>
    <t>20-MAY-2024 01:01:08.00</t>
  </si>
  <si>
    <t>20-MAY-2024 01:01:08.01</t>
  </si>
  <si>
    <t>20-MAY-2024 01:01:12.19</t>
  </si>
  <si>
    <t>20-MAY-2024 01:01:12.20</t>
  </si>
  <si>
    <t>20-MAY-2024 01:01:16.47</t>
  </si>
  <si>
    <t>20-MAY-2024 01:01:20.96</t>
  </si>
  <si>
    <t>20-MAY-2024 01:03:43.87</t>
  </si>
  <si>
    <t>20-MAY-2024 01:03:43.88</t>
  </si>
  <si>
    <t>20-MAY-2024 01:03:59.66</t>
  </si>
  <si>
    <t>20-MAY-2024 01:04:26.09</t>
  </si>
  <si>
    <t>20-MAY-2024 01:12:14.02</t>
  </si>
  <si>
    <t>20-MAY-2024 01:18:06.76</t>
  </si>
  <si>
    <t>20-MAY-2024 01:18:11.49</t>
  </si>
  <si>
    <t>20-MAY-2024 01:18:11.50</t>
  </si>
  <si>
    <t>20-MAY-2024 01:18:11.61</t>
  </si>
  <si>
    <t>20-MAY-2024 01:18:11.62</t>
  </si>
  <si>
    <t>20-MAY-2024 01:18:11.76</t>
  </si>
  <si>
    <t>20-MAY-2024 01:18:11.77</t>
  </si>
  <si>
    <t>20-MAY-2024 01:18:11.86</t>
  </si>
  <si>
    <t>20-MAY-2024 01:18:11.87</t>
  </si>
  <si>
    <t>20-MAY-2024 01:18:11.98</t>
  </si>
  <si>
    <t>20-MAY-2024 01:18:16.12</t>
  </si>
  <si>
    <t>20-MAY-2024 01:18:16.13</t>
  </si>
  <si>
    <t>20-MAY-2024 01:18:25.66</t>
  </si>
  <si>
    <t>20-MAY-2024 01:18:25.67</t>
  </si>
  <si>
    <t>20-MAY-2024 01:18:29.83</t>
  </si>
  <si>
    <t>20-MAY-2024 01:18:29.84</t>
  </si>
  <si>
    <t>20-MAY-2024 01:18:34.09</t>
  </si>
  <si>
    <t>20-MAY-2024 01:18:34.10</t>
  </si>
  <si>
    <t>20-MAY-2024 01:18:38.28</t>
  </si>
  <si>
    <t>20-MAY-2024 01:18:38.29</t>
  </si>
  <si>
    <t>20-MAY-2024 01:18:42.46</t>
  </si>
  <si>
    <t>20-MAY-2024 01:18:46.64</t>
  </si>
  <si>
    <t>20-MAY-2024 01:18:46.65</t>
  </si>
  <si>
    <t>20-MAY-2024 01:18:53.37</t>
  </si>
  <si>
    <t>20-MAY-2024 01:18:53.38</t>
  </si>
  <si>
    <t>20-MAY-2024 01:18:57.62</t>
  </si>
  <si>
    <t>20-MAY-2024 01:18:57.63</t>
  </si>
  <si>
    <t>20-MAY-2024 01:19:01.89</t>
  </si>
  <si>
    <t>20-MAY-2024 01:19:01.90</t>
  </si>
  <si>
    <t>20-MAY-2024 01:20:02.68</t>
  </si>
  <si>
    <t>20-MAY-2024 01:20:11.50</t>
  </si>
  <si>
    <t>20-MAY-2024 01:20:11.74</t>
  </si>
  <si>
    <t>20-MAY-2024 01:20:11.75</t>
  </si>
  <si>
    <t>20-MAY-2024 01:20:34.68</t>
  </si>
  <si>
    <t>20-MAY-2024 01:20:34.80</t>
  </si>
  <si>
    <t>20-MAY-2024 01:21:03.81</t>
  </si>
  <si>
    <t>20-MAY-2024 01:21:03.82</t>
  </si>
  <si>
    <t>20-MAY-2024 01:27:57.21</t>
  </si>
  <si>
    <t>20-MAY-2024 01:27:57.30</t>
  </si>
  <si>
    <t>20-MAY-2024 01:27:57.31</t>
  </si>
  <si>
    <t>20-MAY-2024 01:36:30.87</t>
  </si>
  <si>
    <t>20-MAY-2024 01:36:30.88</t>
  </si>
  <si>
    <t>20-MAY-2024 01:36:31.83</t>
  </si>
  <si>
    <t>20-MAY-2024 01:36:31.84</t>
  </si>
  <si>
    <t>20-MAY-2024 01:36:32.10</t>
  </si>
  <si>
    <t>20-MAY-2024 01:36:32.11</t>
  </si>
  <si>
    <t>20-MAY-2024 01:36:32.53</t>
  </si>
  <si>
    <t>20-MAY-2024 01:36:32.58</t>
  </si>
  <si>
    <t>20-MAY-2024 01:36:32.91</t>
  </si>
  <si>
    <t>20-MAY-2024 01:36:37.09</t>
  </si>
  <si>
    <t>20-MAY-2024 01:36:37.10</t>
  </si>
  <si>
    <t>20-MAY-2024 01:36:41.22</t>
  </si>
  <si>
    <t>20-MAY-2024 01:36:41.23</t>
  </si>
  <si>
    <t>20-MAY-2024 01:36:45.38</t>
  </si>
  <si>
    <t>20-MAY-2024 01:36:45.39</t>
  </si>
  <si>
    <t>20-MAY-2024 01:36:49.66</t>
  </si>
  <si>
    <t>20-MAY-2024 01:36:49.67</t>
  </si>
  <si>
    <t>20-MAY-2024 01:36:53.81</t>
  </si>
  <si>
    <t>20-MAY-2024 01:36:57.98</t>
  </si>
  <si>
    <t>20-MAY-2024 01:37:03.76</t>
  </si>
  <si>
    <t>20-MAY-2024 01:37:03.78</t>
  </si>
  <si>
    <t>20-MAY-2024 01:37:08.00</t>
  </si>
  <si>
    <t>20-MAY-2024 01:37:08.01</t>
  </si>
  <si>
    <t>20-MAY-2024 01:37:12.19</t>
  </si>
  <si>
    <t>20-MAY-2024 01:37:12.20</t>
  </si>
  <si>
    <t>20-MAY-2024 01:37:16.29</t>
  </si>
  <si>
    <t>20-MAY-2024 01:37:16.30</t>
  </si>
  <si>
    <t>20-MAY-2024 01:44:16.33</t>
  </si>
  <si>
    <t>20-MAY-2024 01:44:16.34</t>
  </si>
  <si>
    <t>20-MAY-2024 01:44:16.42</t>
  </si>
  <si>
    <t>20-MAY-2024 01:44:16.50</t>
  </si>
  <si>
    <t>20-MAY-2024 01:48:45.48</t>
  </si>
  <si>
    <t>20-MAY-2024 01:48:45.55</t>
  </si>
  <si>
    <t>20-MAY-2024 01:48:45.61</t>
  </si>
  <si>
    <t>20-MAY-2024 01:48:45.64</t>
  </si>
  <si>
    <t>20-MAY-2024 01:48:45.65</t>
  </si>
  <si>
    <t>20-MAY-2024 01:48:45.66</t>
  </si>
  <si>
    <t>20-MAY-2024 01:48:45.67</t>
  </si>
  <si>
    <t>20-MAY-2024 01:48:45.68</t>
  </si>
  <si>
    <t>20-MAY-2024 01:48:45.71</t>
  </si>
  <si>
    <t>20-MAY-2024 01:48:45.73</t>
  </si>
  <si>
    <t>20-MAY-2024 01:48:45.86</t>
  </si>
  <si>
    <t>20-MAY-2024 01:48:45.87</t>
  </si>
  <si>
    <t>20-MAY-2024 01:48:46.47</t>
  </si>
  <si>
    <t>20-MAY-2024 01:53:49.49</t>
  </si>
  <si>
    <t>20-MAY-2024 01:53:49.65</t>
  </si>
  <si>
    <t>20-MAY-2024 01:53:49.66</t>
  </si>
  <si>
    <t>20-MAY-2024 01:53:49.77</t>
  </si>
  <si>
    <t>20-MAY-2024 01:53:49.92</t>
  </si>
  <si>
    <t>20-MAY-2024 01:53:49.93</t>
  </si>
  <si>
    <t>20-MAY-2024 01:53:50.10</t>
  </si>
  <si>
    <t>20-MAY-2024 01:53:54.28</t>
  </si>
  <si>
    <t>20-MAY-2024 01:53:58.44</t>
  </si>
  <si>
    <t>20-MAY-2024 01:53:58.45</t>
  </si>
  <si>
    <t>20-MAY-2024 01:54:02.62</t>
  </si>
  <si>
    <t>20-MAY-2024 01:54:02.63</t>
  </si>
  <si>
    <t>20-MAY-2024 01:54:06.87</t>
  </si>
  <si>
    <t>20-MAY-2024 01:54:06.88</t>
  </si>
  <si>
    <t>20-MAY-2024 01:54:11.13</t>
  </si>
  <si>
    <t>20-MAY-2024 01:54:11.14</t>
  </si>
  <si>
    <t>20-MAY-2024 01:54:15.31</t>
  </si>
  <si>
    <t>20-MAY-2024 01:54:19.46</t>
  </si>
  <si>
    <t>20-MAY-2024 01:54:19.47</t>
  </si>
  <si>
    <t>20-MAY-2024 01:54:23.67</t>
  </si>
  <si>
    <t>20-MAY-2024 01:54:23.68</t>
  </si>
  <si>
    <t>20-MAY-2024 01:54:27.94</t>
  </si>
  <si>
    <t>20-MAY-2024 01:54:27.95</t>
  </si>
  <si>
    <t>20-MAY-2024 01:54:32.26</t>
  </si>
  <si>
    <t>20-MAY-2024 01:54:32.27</t>
  </si>
  <si>
    <t>20-MAY-2024 02:10:51.70</t>
  </si>
  <si>
    <t>20-MAY-2024 02:10:51.71</t>
  </si>
  <si>
    <t>20-MAY-2024 02:10:51.85</t>
  </si>
  <si>
    <t>20-MAY-2024 02:10:51.97</t>
  </si>
  <si>
    <t>20-MAY-2024 02:10:51.98</t>
  </si>
  <si>
    <t>20-MAY-2024 02:10:52.05</t>
  </si>
  <si>
    <t>20-MAY-2024 02:10:52.06</t>
  </si>
  <si>
    <t>20-MAY-2024 02:10:52.19</t>
  </si>
  <si>
    <t>20-MAY-2024 02:10:52.20</t>
  </si>
  <si>
    <t>20-MAY-2024 02:10:52.21</t>
  </si>
  <si>
    <t>20-MAY-2024 02:10:52.22</t>
  </si>
  <si>
    <t>20-MAY-2024 02:10:52.23</t>
  </si>
  <si>
    <t>20-MAY-2024 02:10:52.25</t>
  </si>
  <si>
    <t>20-MAY-2024 02:10:56.42</t>
  </si>
  <si>
    <t>20-MAY-2024 02:10:59.47</t>
  </si>
  <si>
    <t>20-MAY-2024 02:10:59.48</t>
  </si>
  <si>
    <t>20-MAY-2024 02:10:59.49</t>
  </si>
  <si>
    <t>20-MAY-2024 02:10:59.50</t>
  </si>
  <si>
    <t>20-MAY-2024 02:10:59.51</t>
  </si>
  <si>
    <t>20-MAY-2024 02:10:59.52</t>
  </si>
  <si>
    <t>20-MAY-2024 02:10:59.64</t>
  </si>
  <si>
    <t>20-MAY-2024 02:10:59.65</t>
  </si>
  <si>
    <t>20-MAY-2024 02:11:00.79</t>
  </si>
  <si>
    <t>20-MAY-2024 02:11:07.13</t>
  </si>
  <si>
    <t>20-MAY-2024 02:11:11.29</t>
  </si>
  <si>
    <t>20-MAY-2024 02:11:11.30</t>
  </si>
  <si>
    <t>20-MAY-2024 02:11:15.48</t>
  </si>
  <si>
    <t>20-MAY-2024 02:11:15.49</t>
  </si>
  <si>
    <t>20-MAY-2024 02:11:19.65</t>
  </si>
  <si>
    <t>20-MAY-2024 02:11:23.88</t>
  </si>
  <si>
    <t>20-MAY-2024 02:11:23.89</t>
  </si>
  <si>
    <t>20-MAY-2024 02:11:28.10</t>
  </si>
  <si>
    <t>20-MAY-2024 02:11:32.28</t>
  </si>
  <si>
    <t>20-MAY-2024 02:11:32.29</t>
  </si>
  <si>
    <t>20-MAY-2024 02:11:36.45</t>
  </si>
  <si>
    <t>20-MAY-2024 02:11:36.58</t>
  </si>
  <si>
    <t>20-MAY-2024 02:27:31.33</t>
  </si>
  <si>
    <t>20-MAY-2024 02:27:31.34</t>
  </si>
  <si>
    <t>20-MAY-2024 02:27:31.46</t>
  </si>
  <si>
    <t>20-MAY-2024 02:27:31.47</t>
  </si>
  <si>
    <t>20-MAY-2024 02:27:31.56</t>
  </si>
  <si>
    <t>20-MAY-2024 02:27:31.57</t>
  </si>
  <si>
    <t>20-MAY-2024 02:27:31.67</t>
  </si>
  <si>
    <t>20-MAY-2024 02:27:31.81</t>
  </si>
  <si>
    <t>20-MAY-2024 02:27:31.82</t>
  </si>
  <si>
    <t>20-MAY-2024 02:27:35.97</t>
  </si>
  <si>
    <t>20-MAY-2024 02:27:40.10</t>
  </si>
  <si>
    <t>20-MAY-2024 02:27:40.11</t>
  </si>
  <si>
    <t>20-MAY-2024 02:27:44.27</t>
  </si>
  <si>
    <t>20-MAY-2024 02:27:44.28</t>
  </si>
  <si>
    <t>20-MAY-2024 02:27:48.40</t>
  </si>
  <si>
    <t>20-MAY-2024 02:27:48.41</t>
  </si>
  <si>
    <t>20-MAY-2024 02:27:52.65</t>
  </si>
  <si>
    <t>20-MAY-2024 02:27:57.93</t>
  </si>
  <si>
    <t>20-MAY-2024 02:27:57.94</t>
  </si>
  <si>
    <t>20-MAY-2024 02:28:02.08</t>
  </si>
  <si>
    <t>20-MAY-2024 02:28:02.09</t>
  </si>
  <si>
    <t>20-MAY-2024 02:28:06.16</t>
  </si>
  <si>
    <t>20-MAY-2024 02:28:06.17</t>
  </si>
  <si>
    <t>20-MAY-2024 02:28:10.36</t>
  </si>
  <si>
    <t>20-MAY-2024 02:28:10.37</t>
  </si>
  <si>
    <t>20-MAY-2024 02:28:14.54</t>
  </si>
  <si>
    <t>20-MAY-2024 02:28:14.55</t>
  </si>
  <si>
    <t>20-MAY-2024 02:30:30.02</t>
  </si>
  <si>
    <t>20-MAY-2024 02:30:49.01</t>
  </si>
  <si>
    <t>20-MAY-2024 02:31:53.36</t>
  </si>
  <si>
    <t>20-MAY-2024 02:33:23.64</t>
  </si>
  <si>
    <t>20-MAY-2024 02:33:56.04</t>
  </si>
  <si>
    <t>20-MAY-2024 02:34:06.14</t>
  </si>
  <si>
    <t>20-MAY-2024 02:34:42.37</t>
  </si>
  <si>
    <t>20-MAY-2024 02:36:52.49</t>
  </si>
  <si>
    <t>20-MAY-2024 02:45:25.51</t>
  </si>
  <si>
    <t>20-MAY-2024 02:45:25.53</t>
  </si>
  <si>
    <t>20-MAY-2024 02:45:25.67</t>
  </si>
  <si>
    <t>20-MAY-2024 02:45:25.68</t>
  </si>
  <si>
    <t>20-MAY-2024 02:45:25.80</t>
  </si>
  <si>
    <t>20-MAY-2024 02:45:25.81</t>
  </si>
  <si>
    <t>20-MAY-2024 02:45:25.92</t>
  </si>
  <si>
    <t>20-MAY-2024 02:45:25.93</t>
  </si>
  <si>
    <t>20-MAY-2024 02:45:26.05</t>
  </si>
  <si>
    <t>20-MAY-2024 02:45:26.06</t>
  </si>
  <si>
    <t>20-MAY-2024 02:45:30.24</t>
  </si>
  <si>
    <t>20-MAY-2024 02:45:30.25</t>
  </si>
  <si>
    <t>20-MAY-2024 02:45:34.37</t>
  </si>
  <si>
    <t>20-MAY-2024 02:45:38.51</t>
  </si>
  <si>
    <t>20-MAY-2024 02:45:38.52</t>
  </si>
  <si>
    <t>20-MAY-2024 02:45:42.63</t>
  </si>
  <si>
    <t>20-MAY-2024 02:45:42.64</t>
  </si>
  <si>
    <t>20-MAY-2024 02:45:46.79</t>
  </si>
  <si>
    <t>20-MAY-2024 02:45:46.80</t>
  </si>
  <si>
    <t>20-MAY-2024 02:45:52.00</t>
  </si>
  <si>
    <t>20-MAY-2024 02:45:52.01</t>
  </si>
  <si>
    <t>20-MAY-2024 02:45:56.22</t>
  </si>
  <si>
    <t>20-MAY-2024 02:46:00.46</t>
  </si>
  <si>
    <t>20-MAY-2024 02:46:00.47</t>
  </si>
  <si>
    <t>20-MAY-2024 02:46:04.65</t>
  </si>
  <si>
    <t>20-MAY-2024 02:46:08.79</t>
  </si>
  <si>
    <t>20-MAY-2024 03:02:55.87</t>
  </si>
  <si>
    <t>20-MAY-2024 03:02:58.05</t>
  </si>
  <si>
    <t>20-MAY-2024 03:03:02.48</t>
  </si>
  <si>
    <t>20-MAY-2024 03:03:02.49</t>
  </si>
  <si>
    <t>20-MAY-2024 03:03:02.58</t>
  </si>
  <si>
    <t>20-MAY-2024 03:03:02.71</t>
  </si>
  <si>
    <t>20-MAY-2024 03:03:02.72</t>
  </si>
  <si>
    <t>20-MAY-2024 03:03:02.79</t>
  </si>
  <si>
    <t>20-MAY-2024 03:03:02.80</t>
  </si>
  <si>
    <t>20-MAY-2024 03:03:02.88</t>
  </si>
  <si>
    <t>20-MAY-2024 03:03:02.89</t>
  </si>
  <si>
    <t>20-MAY-2024 03:03:07.01</t>
  </si>
  <si>
    <t>20-MAY-2024 03:03:07.02</t>
  </si>
  <si>
    <t>20-MAY-2024 03:03:11.16</t>
  </si>
  <si>
    <t>20-MAY-2024 03:03:11.17</t>
  </si>
  <si>
    <t>20-MAY-2024 03:03:15.34</t>
  </si>
  <si>
    <t>20-MAY-2024 03:03:15.35</t>
  </si>
  <si>
    <t>20-MAY-2024 03:03:17.42</t>
  </si>
  <si>
    <t>20-MAY-2024 03:03:19.51</t>
  </si>
  <si>
    <t>20-MAY-2024 03:03:20.82</t>
  </si>
  <si>
    <t>20-MAY-2024 03:03:22.99</t>
  </si>
  <si>
    <t>20-MAY-2024 03:03:23.67</t>
  </si>
  <si>
    <t>20-MAY-2024 03:03:23.68</t>
  </si>
  <si>
    <t>20-MAY-2024 03:03:27.87</t>
  </si>
  <si>
    <t>20-MAY-2024 03:03:31.98</t>
  </si>
  <si>
    <t>20-MAY-2024 03:03:36.11</t>
  </si>
  <si>
    <t>20-MAY-2024 03:03:37.58</t>
  </si>
  <si>
    <t>20-MAY-2024 03:03:39.52</t>
  </si>
  <si>
    <t>20-MAY-2024 03:03:40.30</t>
  </si>
  <si>
    <t>20-MAY-2024 03:03:40.31</t>
  </si>
  <si>
    <t>20-MAY-2024 03:03:44.47</t>
  </si>
  <si>
    <t>20-MAY-2024 03:03:46.62</t>
  </si>
  <si>
    <t>20-MAY-2024 03:08:01.15</t>
  </si>
  <si>
    <t>20-MAY-2024 03:08:01.18</t>
  </si>
  <si>
    <t>20-MAY-2024 03:08:01.29</t>
  </si>
  <si>
    <t>20-MAY-2024 03:08:01.30</t>
  </si>
  <si>
    <t>20-MAY-2024 03:08:02.14</t>
  </si>
  <si>
    <t>20-MAY-2024 03:08:02.16</t>
  </si>
  <si>
    <t>20-MAY-2024 03:08:02.30</t>
  </si>
  <si>
    <t>20-MAY-2024 03:08:02.32</t>
  </si>
  <si>
    <t>20-MAY-2024 03:08:02.66</t>
  </si>
  <si>
    <t>20-MAY-2024 03:08:02.69</t>
  </si>
  <si>
    <t>20-MAY-2024 03:08:02.79</t>
  </si>
  <si>
    <t>20-MAY-2024 03:08:02.81</t>
  </si>
  <si>
    <t>20-MAY-2024 03:21:32.70</t>
  </si>
  <si>
    <t>20-MAY-2024 03:21:32.83</t>
  </si>
  <si>
    <t>20-MAY-2024 03:21:32.84</t>
  </si>
  <si>
    <t>20-MAY-2024 03:21:32.95</t>
  </si>
  <si>
    <t>20-MAY-2024 03:21:32.96</t>
  </si>
  <si>
    <t>20-MAY-2024 03:21:33.05</t>
  </si>
  <si>
    <t>20-MAY-2024 03:21:33.06</t>
  </si>
  <si>
    <t>20-MAY-2024 03:21:33.12</t>
  </si>
  <si>
    <t>20-MAY-2024 03:21:37.32</t>
  </si>
  <si>
    <t>20-MAY-2024 03:21:43.63</t>
  </si>
  <si>
    <t>20-MAY-2024 03:21:47.82</t>
  </si>
  <si>
    <t>20-MAY-2024 03:21:47.83</t>
  </si>
  <si>
    <t>20-MAY-2024 03:21:52.06</t>
  </si>
  <si>
    <t>20-MAY-2024 03:21:56.27</t>
  </si>
  <si>
    <t>20-MAY-2024 03:21:56.28</t>
  </si>
  <si>
    <t>20-MAY-2024 03:22:00.46</t>
  </si>
  <si>
    <t>20-MAY-2024 03:22:00.47</t>
  </si>
  <si>
    <t>20-MAY-2024 03:22:04.52</t>
  </si>
  <si>
    <t>20-MAY-2024 03:22:04.53</t>
  </si>
  <si>
    <t>20-MAY-2024 03:22:08.73</t>
  </si>
  <si>
    <t>20-MAY-2024 03:22:16.22</t>
  </si>
  <si>
    <t>20-MAY-2024 03:22:20.39</t>
  </si>
  <si>
    <t>20-MAY-2024 03:22:20.40</t>
  </si>
  <si>
    <t>20-MAY-2024 03:26:33.76</t>
  </si>
  <si>
    <t>20-MAY-2024 03:35:20.81</t>
  </si>
  <si>
    <t>20-MAY-2024 03:35:20.83</t>
  </si>
  <si>
    <t>20-MAY-2024 03:35:20.84</t>
  </si>
  <si>
    <t>20-MAY-2024 03:35:20.85</t>
  </si>
  <si>
    <t>20-MAY-2024 03:37:45.69</t>
  </si>
  <si>
    <t>20-MAY-2024 03:37:45.70</t>
  </si>
  <si>
    <t>20-MAY-2024 03:37:45.81</t>
  </si>
  <si>
    <t>20-MAY-2024 03:37:45.82</t>
  </si>
  <si>
    <t>20-MAY-2024 03:37:45.90</t>
  </si>
  <si>
    <t>20-MAY-2024 03:37:45.91</t>
  </si>
  <si>
    <t>20-MAY-2024 03:37:45.98</t>
  </si>
  <si>
    <t>20-MAY-2024 03:37:46.09</t>
  </si>
  <si>
    <t>20-MAY-2024 03:37:46.10</t>
  </si>
  <si>
    <t>20-MAY-2024 03:37:50.29</t>
  </si>
  <si>
    <t>20-MAY-2024 03:37:50.30</t>
  </si>
  <si>
    <t>20-MAY-2024 03:37:54.41</t>
  </si>
  <si>
    <t>20-MAY-2024 03:37:58.56</t>
  </si>
  <si>
    <t>20-MAY-2024 03:37:58.57</t>
  </si>
  <si>
    <t>20-MAY-2024 03:38:02.71</t>
  </si>
  <si>
    <t>20-MAY-2024 03:38:02.72</t>
  </si>
  <si>
    <t>20-MAY-2024 03:38:06.87</t>
  </si>
  <si>
    <t>20-MAY-2024 03:38:06.88</t>
  </si>
  <si>
    <t>20-MAY-2024 03:38:11.00</t>
  </si>
  <si>
    <t>20-MAY-2024 03:38:11.01</t>
  </si>
  <si>
    <t>20-MAY-2024 03:38:15.14</t>
  </si>
  <si>
    <t>20-MAY-2024 03:38:19.33</t>
  </si>
  <si>
    <t>20-MAY-2024 03:38:23.62</t>
  </si>
  <si>
    <t>20-MAY-2024 03:38:23.63</t>
  </si>
  <si>
    <t>20-MAY-2024 03:38:27.77</t>
  </si>
  <si>
    <t>20-MAY-2024 03:38:27.78</t>
  </si>
  <si>
    <t>20-MAY-2024 03:38:58.43</t>
  </si>
  <si>
    <t>20-MAY-2024 03:38:58.46</t>
  </si>
  <si>
    <t>20-MAY-2024 03:38:58.47</t>
  </si>
  <si>
    <t>20-MAY-2024 03:52:41.78</t>
  </si>
  <si>
    <t>20-MAY-2024 03:52:41.79</t>
  </si>
  <si>
    <t>20-MAY-2024 03:53:06.38</t>
  </si>
  <si>
    <t>20-MAY-2024 03:53:06.39</t>
  </si>
  <si>
    <t>20-MAY-2024 03:53:06.49</t>
  </si>
  <si>
    <t>20-MAY-2024 03:53:06.50</t>
  </si>
  <si>
    <t>20-MAY-2024 03:53:06.60</t>
  </si>
  <si>
    <t>20-MAY-2024 03:53:06.63</t>
  </si>
  <si>
    <t>20-MAY-2024 03:53:06.80</t>
  </si>
  <si>
    <t>20-MAY-2024 03:53:06.92</t>
  </si>
  <si>
    <t>20-MAY-2024 03:53:11.02</t>
  </si>
  <si>
    <t>20-MAY-2024 03:53:15.10</t>
  </si>
  <si>
    <t>20-MAY-2024 03:53:15.11</t>
  </si>
  <si>
    <t>20-MAY-2024 03:53:19.27</t>
  </si>
  <si>
    <t>20-MAY-2024 03:53:19.28</t>
  </si>
  <si>
    <t>20-MAY-2024 03:53:23.37</t>
  </si>
  <si>
    <t>20-MAY-2024 03:53:27.62</t>
  </si>
  <si>
    <t>20-MAY-2024 03:53:31.75</t>
  </si>
  <si>
    <t>20-MAY-2024 03:53:35.91</t>
  </si>
  <si>
    <t>20-MAY-2024 03:53:35.92</t>
  </si>
  <si>
    <t>20-MAY-2024 03:53:40.05</t>
  </si>
  <si>
    <t>20-MAY-2024 03:53:40.06</t>
  </si>
  <si>
    <t>20-MAY-2024 03:53:44.22</t>
  </si>
  <si>
    <t>20-MAY-2024 03:53:48.33</t>
  </si>
  <si>
    <t>20-MAY-2024 03:53:48.34</t>
  </si>
  <si>
    <t>20-MAY-2024 04:08:13.93</t>
  </si>
  <si>
    <t>20-MAY-2024 04:08:14.01</t>
  </si>
  <si>
    <t>20-MAY-2024 04:08:14.07</t>
  </si>
  <si>
    <t>20-MAY-2024 04:08:14.08</t>
  </si>
  <si>
    <t>20-MAY-2024 04:08:14.16</t>
  </si>
  <si>
    <t>20-MAY-2024 04:08:14.17</t>
  </si>
  <si>
    <t>20-MAY-2024 04:08:14.24</t>
  </si>
  <si>
    <t>20-MAY-2024 04:08:18.45</t>
  </si>
  <si>
    <t>20-MAY-2024 04:08:22.59</t>
  </si>
  <si>
    <t>20-MAY-2024 04:08:26.64</t>
  </si>
  <si>
    <t>20-MAY-2024 04:08:26.65</t>
  </si>
  <si>
    <t>20-MAY-2024 04:08:30.81</t>
  </si>
  <si>
    <t>20-MAY-2024 04:08:34.98</t>
  </si>
  <si>
    <t>20-MAY-2024 04:08:39.06</t>
  </si>
  <si>
    <t>20-MAY-2024 04:08:39.07</t>
  </si>
  <si>
    <t>20-MAY-2024 04:08:43.24</t>
  </si>
  <si>
    <t>20-MAY-2024 04:08:43.25</t>
  </si>
  <si>
    <t>20-MAY-2024 04:08:47.44</t>
  </si>
  <si>
    <t>20-MAY-2024 04:08:47.56</t>
  </si>
  <si>
    <t>20-MAY-2024 04:08:51.74</t>
  </si>
  <si>
    <t>20-MAY-2024 04:08:55.85</t>
  </si>
  <si>
    <t>20-MAY-2024 04:15:51.11</t>
  </si>
  <si>
    <t>20-MAY-2024 04:15:51.28</t>
  </si>
  <si>
    <t>20-MAY-2024 04:15:51.29</t>
  </si>
  <si>
    <t>20-MAY-2024 04:15:51.44</t>
  </si>
  <si>
    <t>20-MAY-2024 04:15:51.53</t>
  </si>
  <si>
    <t>20-MAY-2024 04:19:45.04</t>
  </si>
  <si>
    <t>20-MAY-2024 04:19:45.05</t>
  </si>
  <si>
    <t>20-MAY-2024 04:19:45.13</t>
  </si>
  <si>
    <t>20-MAY-2024 04:19:45.21</t>
  </si>
  <si>
    <t>20-MAY-2024 04:19:45.23</t>
  </si>
  <si>
    <t>20-MAY-2024 04:19:45.24</t>
  </si>
  <si>
    <t>20-MAY-2024 04:19:45.30</t>
  </si>
  <si>
    <t>20-MAY-2024 04:19:45.32</t>
  </si>
  <si>
    <t>20-MAY-2024 04:19:45.33</t>
  </si>
  <si>
    <t>20-MAY-2024 04:19:45.41</t>
  </si>
  <si>
    <t>20-MAY-2024 04:19:45.47</t>
  </si>
  <si>
    <t>20-MAY-2024 04:19:45.55</t>
  </si>
  <si>
    <t>20-MAY-2024 04:19:45.59</t>
  </si>
  <si>
    <t>20-MAY-2024 04:19:45.60</t>
  </si>
  <si>
    <t>20-MAY-2024 04:19:47.71</t>
  </si>
  <si>
    <t>20-MAY-2024 04:21:00.72</t>
  </si>
  <si>
    <t>20-MAY-2024 04:21:00.73</t>
  </si>
  <si>
    <t>20-MAY-2024 04:21:00.86</t>
  </si>
  <si>
    <t>20-MAY-2024 04:21:00.90</t>
  </si>
  <si>
    <t>20-MAY-2024 04:21:00.93</t>
  </si>
  <si>
    <t>20-MAY-2024 04:21:00.95</t>
  </si>
  <si>
    <t>20-MAY-2024 04:21:00.97</t>
  </si>
  <si>
    <t>20-MAY-2024 04:21:01.01</t>
  </si>
  <si>
    <t>20-MAY-2024 04:21:01.07</t>
  </si>
  <si>
    <t>20-MAY-2024 04:21:01.15</t>
  </si>
  <si>
    <t>20-MAY-2024 04:21:01.63</t>
  </si>
  <si>
    <t>20-MAY-2024 04:21:02.15</t>
  </si>
  <si>
    <t>20-MAY-2024 04:21:02.16</t>
  </si>
  <si>
    <t>20-MAY-2024 04:23:02.47</t>
  </si>
  <si>
    <t>20-MAY-2024 04:23:02.48</t>
  </si>
  <si>
    <t>20-MAY-2024 04:23:02.60</t>
  </si>
  <si>
    <t>20-MAY-2024 04:23:02.71</t>
  </si>
  <si>
    <t>20-MAY-2024 04:23:02.72</t>
  </si>
  <si>
    <t>20-MAY-2024 04:23:02.81</t>
  </si>
  <si>
    <t>20-MAY-2024 04:23:03.01</t>
  </si>
  <si>
    <t>20-MAY-2024 04:23:03.02</t>
  </si>
  <si>
    <t>20-MAY-2024 04:23:07.22</t>
  </si>
  <si>
    <t>20-MAY-2024 04:23:07.23</t>
  </si>
  <si>
    <t>20-MAY-2024 04:23:11.33</t>
  </si>
  <si>
    <t>20-MAY-2024 04:23:11.34</t>
  </si>
  <si>
    <t>20-MAY-2024 04:23:15.48</t>
  </si>
  <si>
    <t>20-MAY-2024 04:23:15.49</t>
  </si>
  <si>
    <t>20-MAY-2024 04:23:19.61</t>
  </si>
  <si>
    <t>20-MAY-2024 04:23:19.62</t>
  </si>
  <si>
    <t>20-MAY-2024 04:23:23.74</t>
  </si>
  <si>
    <t>20-MAY-2024 04:23:23.75</t>
  </si>
  <si>
    <t>20-MAY-2024 04:23:27.90</t>
  </si>
  <si>
    <t>20-MAY-2024 04:23:27.91</t>
  </si>
  <si>
    <t>20-MAY-2024 04:23:32.05</t>
  </si>
  <si>
    <t>20-MAY-2024 04:23:36.17</t>
  </si>
  <si>
    <t>20-MAY-2024 04:23:40.33</t>
  </si>
  <si>
    <t>20-MAY-2024 04:23:40.34</t>
  </si>
  <si>
    <t>20-MAY-2024 04:23:44.44</t>
  </si>
  <si>
    <t>20-MAY-2024 04:23:44.45</t>
  </si>
  <si>
    <t>20-MAY-2024 04:27:55.74</t>
  </si>
  <si>
    <t>20-MAY-2024 04:35:11.98</t>
  </si>
  <si>
    <t>20-MAY-2024 04:35:36.79</t>
  </si>
  <si>
    <t>20-MAY-2024 04:35:36.80</t>
  </si>
  <si>
    <t>20-MAY-2024 04:36:58.54</t>
  </si>
  <si>
    <t>20-MAY-2024 04:37:05.66</t>
  </si>
  <si>
    <t>20-MAY-2024 04:37:05.67</t>
  </si>
  <si>
    <t>20-MAY-2024 04:37:13.91</t>
  </si>
  <si>
    <t>20-MAY-2024 04:37:14.86</t>
  </si>
  <si>
    <t>20-MAY-2024 04:37:14.87</t>
  </si>
  <si>
    <t>20-MAY-2024 04:37:23.80</t>
  </si>
  <si>
    <t>20-MAY-2024 04:37:35.62</t>
  </si>
  <si>
    <t>20-MAY-2024 04:37:35.63</t>
  </si>
  <si>
    <t>20-MAY-2024 04:37:37.87</t>
  </si>
  <si>
    <t>20-MAY-2024 04:37:37.88</t>
  </si>
  <si>
    <t>20-MAY-2024 04:37:38.01</t>
  </si>
  <si>
    <t>20-MAY-2024 04:37:38.14</t>
  </si>
  <si>
    <t>20-MAY-2024 04:37:38.16</t>
  </si>
  <si>
    <t>20-MAY-2024 04:37:38.26</t>
  </si>
  <si>
    <t>20-MAY-2024 04:37:38.27</t>
  </si>
  <si>
    <t>20-MAY-2024 04:37:38.37</t>
  </si>
  <si>
    <t>20-MAY-2024 04:37:42.57</t>
  </si>
  <si>
    <t>20-MAY-2024 04:37:46.71</t>
  </si>
  <si>
    <t>20-MAY-2024 04:37:50.84</t>
  </si>
  <si>
    <t>20-MAY-2024 04:37:50.85</t>
  </si>
  <si>
    <t>20-MAY-2024 04:37:52.86</t>
  </si>
  <si>
    <t>20-MAY-2024 04:37:52.87</t>
  </si>
  <si>
    <t>20-MAY-2024 04:37:55.03</t>
  </si>
  <si>
    <t>20-MAY-2024 04:37:55.04</t>
  </si>
  <si>
    <t>20-MAY-2024 04:37:56.01</t>
  </si>
  <si>
    <t>20-MAY-2024 04:37:59.26</t>
  </si>
  <si>
    <t>20-MAY-2024 04:37:59.27</t>
  </si>
  <si>
    <t>20-MAY-2024 04:38:02.97</t>
  </si>
  <si>
    <t>20-MAY-2024 04:38:02.98</t>
  </si>
  <si>
    <t>20-MAY-2024 04:38:03.38</t>
  </si>
  <si>
    <t>20-MAY-2024 04:38:03.39</t>
  </si>
  <si>
    <t>20-MAY-2024 04:38:07.50</t>
  </si>
  <si>
    <t>20-MAY-2024 04:38:07.51</t>
  </si>
  <si>
    <t>20-MAY-2024 04:38:11.65</t>
  </si>
  <si>
    <t>20-MAY-2024 04:38:11.66</t>
  </si>
  <si>
    <t>20-MAY-2024 04:38:15.83</t>
  </si>
  <si>
    <t>20-MAY-2024 04:38:15.85</t>
  </si>
  <si>
    <t>20-MAY-2024 04:38:18.50</t>
  </si>
  <si>
    <t>20-MAY-2024 04:38:20.09</t>
  </si>
  <si>
    <t>20-MAY-2024 04:38:20.10</t>
  </si>
  <si>
    <t>20-MAY-2024 04:38:26.46</t>
  </si>
  <si>
    <t>20-MAY-2024 04:38:26.47</t>
  </si>
  <si>
    <t>20-MAY-2024 04:38:29.50</t>
  </si>
  <si>
    <t>20-MAY-2024 04:38:34.14</t>
  </si>
  <si>
    <t>20-MAY-2024 04:38:34.15</t>
  </si>
  <si>
    <t>20-MAY-2024 04:38:55.14</t>
  </si>
  <si>
    <t>20-MAY-2024 04:39:00.13</t>
  </si>
  <si>
    <t>20-MAY-2024 04:39:04.30</t>
  </si>
  <si>
    <t>20-MAY-2024 04:39:04.31</t>
  </si>
  <si>
    <t>20-MAY-2024 04:39:07.06</t>
  </si>
  <si>
    <t>20-MAY-2024 04:39:17.37</t>
  </si>
  <si>
    <t>20-MAY-2024 04:39:17.38</t>
  </si>
  <si>
    <t>20-MAY-2024 04:39:23.66</t>
  </si>
  <si>
    <t>20-MAY-2024 04:39:23.67</t>
  </si>
  <si>
    <t>20-MAY-2024 04:39:23.68</t>
  </si>
  <si>
    <t>20-MAY-2024 04:39:23.69</t>
  </si>
  <si>
    <t>20-MAY-2024 04:39:23.70</t>
  </si>
  <si>
    <t>20-MAY-2024 04:39:23.71</t>
  </si>
  <si>
    <t>20-MAY-2024 04:39:23.72</t>
  </si>
  <si>
    <t>20-MAY-2024 04:39:23.73</t>
  </si>
  <si>
    <t>20-MAY-2024 04:39:23.74</t>
  </si>
  <si>
    <t>20-MAY-2024 04:39:23.75</t>
  </si>
  <si>
    <t>20-MAY-2024 04:39:23.76</t>
  </si>
  <si>
    <t>20-MAY-2024 04:39:23.77</t>
  </si>
  <si>
    <t>20-MAY-2024 04:39:23.78</t>
  </si>
  <si>
    <t>20-MAY-2024 04:39:23.79</t>
  </si>
  <si>
    <t>20-MAY-2024 04:39:26.75</t>
  </si>
  <si>
    <t>20-MAY-2024 04:39:26.76</t>
  </si>
  <si>
    <t>20-MAY-2024 04:39:29.29</t>
  </si>
  <si>
    <t>20-MAY-2024 04:39:29.30</t>
  </si>
  <si>
    <t>20-MAY-2024 04:39:31.87</t>
  </si>
  <si>
    <t>20-MAY-2024 04:39:36.99</t>
  </si>
  <si>
    <t>20-MAY-2024 04:39:44.18</t>
  </si>
  <si>
    <t>20-MAY-2024 04:39:44.19</t>
  </si>
  <si>
    <t>20-MAY-2024 04:39:54.95</t>
  </si>
  <si>
    <t>20-MAY-2024 04:39:57.76</t>
  </si>
  <si>
    <t>20-MAY-2024 04:39:57.77</t>
  </si>
  <si>
    <t>20-MAY-2024 04:39:59.67</t>
  </si>
  <si>
    <t>20-MAY-2024 04:39:59.68</t>
  </si>
  <si>
    <t>20-MAY-2024 04:39:59.69</t>
  </si>
  <si>
    <t>20-MAY-2024 04:39:59.70</t>
  </si>
  <si>
    <t>20-MAY-2024 04:39:59.71</t>
  </si>
  <si>
    <t>20-MAY-2024 04:39:59.72</t>
  </si>
  <si>
    <t>20-MAY-2024 04:39:59.79</t>
  </si>
  <si>
    <t>20-MAY-2024 04:39:59.80</t>
  </si>
  <si>
    <t>20-MAY-2024 04:40:00.67</t>
  </si>
  <si>
    <t>20-MAY-2024 04:40:12.28</t>
  </si>
  <si>
    <t>20-MAY-2024 04:40:20.84</t>
  </si>
  <si>
    <t>20-MAY-2024 04:40:32.38</t>
  </si>
  <si>
    <t>20-MAY-2024 04:41:15.44</t>
  </si>
  <si>
    <t>20-MAY-2024 04:41:15.46</t>
  </si>
  <si>
    <t>20-MAY-2024 04:41:17.99</t>
  </si>
  <si>
    <t>20-MAY-2024 04:41:39.24</t>
  </si>
  <si>
    <t>20-MAY-2024 04:41:42.99</t>
  </si>
  <si>
    <t>20-MAY-2024 04:42:26.51</t>
  </si>
  <si>
    <t>20-MAY-2024 04:43:10.39</t>
  </si>
  <si>
    <t>20-MAY-2024 04:45:01.94</t>
  </si>
  <si>
    <t>20-MAY-2024 04:46:15.41</t>
  </si>
  <si>
    <t>20-MAY-2024 04:47:01.96</t>
  </si>
  <si>
    <t>20-MAY-2024 04:47:01.97</t>
  </si>
  <si>
    <t>20-MAY-2024 04:47:18.84</t>
  </si>
  <si>
    <t>20-MAY-2024 04:48:20.73</t>
  </si>
  <si>
    <t>20-MAY-2024 04:48:20.74</t>
  </si>
  <si>
    <t>20-MAY-2024 04:48:20.80</t>
  </si>
  <si>
    <t>20-MAY-2024 04:48:20.84</t>
  </si>
  <si>
    <t>20-MAY-2024 04:48:20.91</t>
  </si>
  <si>
    <t>20-MAY-2024 04:48:21.80</t>
  </si>
  <si>
    <t>20-MAY-2024 04:48:21.81</t>
  </si>
  <si>
    <t>20-MAY-2024 04:48:21.82</t>
  </si>
  <si>
    <t>20-MAY-2024 04:48:21.83</t>
  </si>
  <si>
    <t>20-MAY-2024 04:48:30.35</t>
  </si>
  <si>
    <t>20-MAY-2024 04:48:30.37</t>
  </si>
  <si>
    <t>20-MAY-2024 04:48:30.39</t>
  </si>
  <si>
    <t>20-MAY-2024 04:48:32.37</t>
  </si>
  <si>
    <t>20-MAY-2024 04:48:48.61</t>
  </si>
  <si>
    <t>20-MAY-2024 04:48:48.62</t>
  </si>
  <si>
    <t>20-MAY-2024 04:49:24.53</t>
  </si>
  <si>
    <t>20-MAY-2024 04:49:24.55</t>
  </si>
  <si>
    <t>20-MAY-2024 04:49:48.38</t>
  </si>
  <si>
    <t>20-MAY-2024 04:49:48.39</t>
  </si>
  <si>
    <t>20-MAY-2024 04:49:48.40</t>
  </si>
  <si>
    <t>20-MAY-2024 04:49:48.41</t>
  </si>
  <si>
    <t>20-MAY-2024 04:49:48.42</t>
  </si>
  <si>
    <t>20-MAY-2024 04:49:48.43</t>
  </si>
  <si>
    <t>20-MAY-2024 04:49:48.84</t>
  </si>
  <si>
    <t>20-MAY-2024 04:49:48.86</t>
  </si>
  <si>
    <t>20-MAY-2024 04:49:48.87</t>
  </si>
  <si>
    <t>20-MAY-2024 04:49:48.88</t>
  </si>
  <si>
    <t>20-MAY-2024 04:49:49.42</t>
  </si>
  <si>
    <t>20-MAY-2024 04:50:26.93</t>
  </si>
  <si>
    <t>20-MAY-2024 04:51:35.14</t>
  </si>
  <si>
    <t>20-MAY-2024 04:51:35.15</t>
  </si>
  <si>
    <t>20-MAY-2024 04:51:35.25</t>
  </si>
  <si>
    <t>20-MAY-2024 04:51:35.26</t>
  </si>
  <si>
    <t>20-MAY-2024 04:51:35.38</t>
  </si>
  <si>
    <t>20-MAY-2024 04:51:35.39</t>
  </si>
  <si>
    <t>20-MAY-2024 04:51:35.55</t>
  </si>
  <si>
    <t>20-MAY-2024 04:51:35.56</t>
  </si>
  <si>
    <t>20-MAY-2024 04:51:35.63</t>
  </si>
  <si>
    <t>20-MAY-2024 04:51:35.64</t>
  </si>
  <si>
    <t>20-MAY-2024 04:51:39.78</t>
  </si>
  <si>
    <t>20-MAY-2024 04:51:43.97</t>
  </si>
  <si>
    <t>20-MAY-2024 04:51:48.13</t>
  </si>
  <si>
    <t>20-MAY-2024 04:51:48.14</t>
  </si>
  <si>
    <t>20-MAY-2024 04:51:52.32</t>
  </si>
  <si>
    <t>20-MAY-2024 04:51:52.33</t>
  </si>
  <si>
    <t>20-MAY-2024 04:51:56.50</t>
  </si>
  <si>
    <t>20-MAY-2024 04:51:56.51</t>
  </si>
  <si>
    <t>20-MAY-2024 04:52:00.71</t>
  </si>
  <si>
    <t>20-MAY-2024 04:52:01.30</t>
  </si>
  <si>
    <t>20-MAY-2024 04:52:04.85</t>
  </si>
  <si>
    <t>20-MAY-2024 04:52:04.86</t>
  </si>
  <si>
    <t>20-MAY-2024 04:52:08.98</t>
  </si>
  <si>
    <t>20-MAY-2024 04:52:08.99</t>
  </si>
  <si>
    <t>20-MAY-2024 04:52:13.14</t>
  </si>
  <si>
    <t>20-MAY-2024 04:52:13.15</t>
  </si>
  <si>
    <t>20-MAY-2024 04:52:17.31</t>
  </si>
  <si>
    <t>20-MAY-2024 04:52:17.32</t>
  </si>
  <si>
    <t>20-MAY-2024 04:52:39.98</t>
  </si>
  <si>
    <t>20-MAY-2024 04:53:16.57</t>
  </si>
  <si>
    <t>20-MAY-2024 04:54:06.48</t>
  </si>
  <si>
    <t>20-MAY-2024 04:54:34.16</t>
  </si>
  <si>
    <t>20-MAY-2024 04:54:34.17</t>
  </si>
  <si>
    <t>20-MAY-2024 04:56:08.43</t>
  </si>
  <si>
    <t>20-MAY-2024 04:56:19.55</t>
  </si>
  <si>
    <t>20-MAY-2024 04:56:49.36</t>
  </si>
  <si>
    <t>20-MAY-2024 04:56:49.40</t>
  </si>
  <si>
    <t>20-MAY-2024 04:56:49.41</t>
  </si>
  <si>
    <t>20-MAY-2024 04:56:51.80</t>
  </si>
  <si>
    <t>20-MAY-2024 04:56:51.81</t>
  </si>
  <si>
    <t>20-MAY-2024 04:56:53.52</t>
  </si>
  <si>
    <t>20-MAY-2024 04:56:53.53</t>
  </si>
  <si>
    <t>20-MAY-2024 04:58:29.55</t>
  </si>
  <si>
    <t>20-MAY-2024 05:00:53.52</t>
  </si>
  <si>
    <t>20-MAY-2024 05:00:53.53</t>
  </si>
  <si>
    <t>20-MAY-2024 05:01:13.55</t>
  </si>
  <si>
    <t>20-MAY-2024 05:02:08.09</t>
  </si>
  <si>
    <t>20-MAY-2024 05:02:08.11</t>
  </si>
  <si>
    <t>20-MAY-2024 05:02:08.60</t>
  </si>
  <si>
    <t>20-MAY-2024 05:02:57.62</t>
  </si>
  <si>
    <t>20-MAY-2024 05:02:57.63</t>
  </si>
  <si>
    <t>20-MAY-2024 05:03:07.43</t>
  </si>
  <si>
    <t>20-MAY-2024 05:03:07.44</t>
  </si>
  <si>
    <t>20-MAY-2024 05:03:09.05</t>
  </si>
  <si>
    <t>20-MAY-2024 05:04:34.47</t>
  </si>
  <si>
    <t>20-MAY-2024 05:04:34.48</t>
  </si>
  <si>
    <t>20-MAY-2024 05:04:43.86</t>
  </si>
  <si>
    <t>20-MAY-2024 05:04:49.75</t>
  </si>
  <si>
    <t>20-MAY-2024 05:04:49.76</t>
  </si>
  <si>
    <t>20-MAY-2024 05:05:22.00</t>
  </si>
  <si>
    <t>20-MAY-2024 05:05:22.03</t>
  </si>
  <si>
    <t>20-MAY-2024 05:05:22.12</t>
  </si>
  <si>
    <t>20-MAY-2024 05:05:22.13</t>
  </si>
  <si>
    <t>20-MAY-2024 05:05:40.39</t>
  </si>
  <si>
    <t>20-MAY-2024 05:05:40.41</t>
  </si>
  <si>
    <t>20-MAY-2024 05:05:40.60</t>
  </si>
  <si>
    <t>20-MAY-2024 05:05:40.61</t>
  </si>
  <si>
    <t>20-MAY-2024 05:05:40.75</t>
  </si>
  <si>
    <t>20-MAY-2024 05:05:40.76</t>
  </si>
  <si>
    <t>20-MAY-2024 05:05:40.84</t>
  </si>
  <si>
    <t>20-MAY-2024 05:05:40.95</t>
  </si>
  <si>
    <t>20-MAY-2024 05:05:45.08</t>
  </si>
  <si>
    <t>20-MAY-2024 05:05:49.25</t>
  </si>
  <si>
    <t>20-MAY-2024 05:05:49.26</t>
  </si>
  <si>
    <t>20-MAY-2024 05:05:53.45</t>
  </si>
  <si>
    <t>20-MAY-2024 05:05:53.46</t>
  </si>
  <si>
    <t>20-MAY-2024 05:05:57.78</t>
  </si>
  <si>
    <t>20-MAY-2024 05:05:57.79</t>
  </si>
  <si>
    <t>20-MAY-2024 05:06:01.98</t>
  </si>
  <si>
    <t>20-MAY-2024 05:06:01.99</t>
  </si>
  <si>
    <t>20-MAY-2024 05:06:06.15</t>
  </si>
  <si>
    <t>20-MAY-2024 05:06:06.17</t>
  </si>
  <si>
    <t>20-MAY-2024 05:06:10.30</t>
  </si>
  <si>
    <t>20-MAY-2024 05:06:10.31</t>
  </si>
  <si>
    <t>20-MAY-2024 05:06:14.41</t>
  </si>
  <si>
    <t>20-MAY-2024 05:06:14.43</t>
  </si>
  <si>
    <t>20-MAY-2024 05:06:16.97</t>
  </si>
  <si>
    <t>20-MAY-2024 05:06:18.62</t>
  </si>
  <si>
    <t>20-MAY-2024 05:06:18.63</t>
  </si>
  <si>
    <t>20-MAY-2024 05:06:22.75</t>
  </si>
  <si>
    <t>20-MAY-2024 05:06:22.76</t>
  </si>
  <si>
    <t>20-MAY-2024 05:06:40.00</t>
  </si>
  <si>
    <t>20-MAY-2024 05:06:47.90</t>
  </si>
  <si>
    <t>20-MAY-2024 05:06:47.91</t>
  </si>
  <si>
    <t>20-MAY-2024 05:07:02.25</t>
  </si>
  <si>
    <t>20-MAY-2024 05:07:02.26</t>
  </si>
  <si>
    <t>20-MAY-2024 05:07:22.62</t>
  </si>
  <si>
    <t>20-MAY-2024 05:08:20.59</t>
  </si>
  <si>
    <t>20-MAY-2024 05:08:20.60</t>
  </si>
  <si>
    <t>20-MAY-2024 05:08:56.71</t>
  </si>
  <si>
    <t>20-MAY-2024 05:09:54.81</t>
  </si>
  <si>
    <t>20-MAY-2024 05:10:12.38</t>
  </si>
  <si>
    <t>20-MAY-2024 05:10:27.35</t>
  </si>
  <si>
    <t>20-MAY-2024 05:10:27.36</t>
  </si>
  <si>
    <t>20-MAY-2024 05:11:38.58</t>
  </si>
  <si>
    <t>20-MAY-2024 05:11:39.45</t>
  </si>
  <si>
    <t>20-MAY-2024 05:11:53.22</t>
  </si>
  <si>
    <t>20-MAY-2024 05:12:11.11</t>
  </si>
  <si>
    <t>20-MAY-2024 05:12:25.47</t>
  </si>
  <si>
    <t>20-MAY-2024 05:12:25.48</t>
  </si>
  <si>
    <t>20-MAY-2024 05:12:33.30</t>
  </si>
  <si>
    <t>20-MAY-2024 05:12:52.52</t>
  </si>
  <si>
    <t>20-MAY-2024 05:12:53.36</t>
  </si>
  <si>
    <t>20-MAY-2024 05:13:02.97</t>
  </si>
  <si>
    <t>20-MAY-2024 05:13:22.39</t>
  </si>
  <si>
    <t>20-MAY-2024 05:13:22.40</t>
  </si>
  <si>
    <t>20-MAY-2024 05:13:24.74</t>
  </si>
  <si>
    <t>20-MAY-2024 05:13:27.69</t>
  </si>
  <si>
    <t>20-MAY-2024 05:13:27.70</t>
  </si>
  <si>
    <t>20-MAY-2024 05:15:40.07</t>
  </si>
  <si>
    <t>20-MAY-2024 05:15:40.08</t>
  </si>
  <si>
    <t>20-MAY-2024 05:16:03.23</t>
  </si>
  <si>
    <t>20-MAY-2024 05:16:03.24</t>
  </si>
  <si>
    <t>20-MAY-2024 05:20:31.59</t>
  </si>
  <si>
    <t>20-MAY-2024 05:20:31.76</t>
  </si>
  <si>
    <t>20-MAY-2024 05:20:44.64</t>
  </si>
  <si>
    <t>20-MAY-2024 05:20:44.71</t>
  </si>
  <si>
    <t>20-MAY-2024 05:20:44.73</t>
  </si>
  <si>
    <t>20-MAY-2024 05:20:44.74</t>
  </si>
  <si>
    <t>20-MAY-2024 05:20:44.87</t>
  </si>
  <si>
    <t>20-MAY-2024 05:20:44.92</t>
  </si>
  <si>
    <t>20-MAY-2024 05:20:45.00</t>
  </si>
  <si>
    <t>20-MAY-2024 05:20:45.02</t>
  </si>
  <si>
    <t>20-MAY-2024 05:20:45.25</t>
  </si>
  <si>
    <t>20-MAY-2024 05:20:45.29</t>
  </si>
  <si>
    <t>20-MAY-2024 05:21:05.65</t>
  </si>
  <si>
    <t>20-MAY-2024 05:21:05.66</t>
  </si>
  <si>
    <t>20-MAY-2024 05:21:05.78</t>
  </si>
  <si>
    <t>20-MAY-2024 05:21:05.87</t>
  </si>
  <si>
    <t>20-MAY-2024 05:21:05.88</t>
  </si>
  <si>
    <t>20-MAY-2024 05:21:05.98</t>
  </si>
  <si>
    <t>20-MAY-2024 05:21:05.99</t>
  </si>
  <si>
    <t>20-MAY-2024 05:21:06.12</t>
  </si>
  <si>
    <t>20-MAY-2024 05:21:10.26</t>
  </si>
  <si>
    <t>20-MAY-2024 05:21:10.27</t>
  </si>
  <si>
    <t>20-MAY-2024 05:21:14.46</t>
  </si>
  <si>
    <t>20-MAY-2024 05:21:14.47</t>
  </si>
  <si>
    <t>20-MAY-2024 05:21:18.63</t>
  </si>
  <si>
    <t>20-MAY-2024 05:21:18.64</t>
  </si>
  <si>
    <t>20-MAY-2024 05:21:22.81</t>
  </si>
  <si>
    <t>20-MAY-2024 05:21:26.98</t>
  </si>
  <si>
    <t>20-MAY-2024 05:21:31.14</t>
  </si>
  <si>
    <t>20-MAY-2024 05:21:31.15</t>
  </si>
  <si>
    <t>20-MAY-2024 05:21:35.35</t>
  </si>
  <si>
    <t>20-MAY-2024 05:21:35.36</t>
  </si>
  <si>
    <t>20-MAY-2024 05:21:39.48</t>
  </si>
  <si>
    <t>20-MAY-2024 05:21:39.49</t>
  </si>
  <si>
    <t>20-MAY-2024 05:21:43.67</t>
  </si>
  <si>
    <t>20-MAY-2024 05:21:47.90</t>
  </si>
  <si>
    <t>20-MAY-2024 05:21:47.91</t>
  </si>
  <si>
    <t>20-MAY-2024 05:28:14.16</t>
  </si>
  <si>
    <t>20-MAY-2024 05:28:14.17</t>
  </si>
  <si>
    <t>20-MAY-2024 05:28:14.18</t>
  </si>
  <si>
    <t>20-MAY-2024 05:28:14.19</t>
  </si>
  <si>
    <t>20-MAY-2024 05:29:07.86</t>
  </si>
  <si>
    <t>20-MAY-2024 05:29:07.87</t>
  </si>
  <si>
    <t>20-MAY-2024 05:29:07.88</t>
  </si>
  <si>
    <t>20-MAY-2024 05:29:07.89</t>
  </si>
  <si>
    <t>20-MAY-2024 05:29:07.90</t>
  </si>
  <si>
    <t>20-MAY-2024 05:29:07.91</t>
  </si>
  <si>
    <t>20-MAY-2024 05:29:07.92</t>
  </si>
  <si>
    <t>20-MAY-2024 05:29:07.93</t>
  </si>
  <si>
    <t>20-MAY-2024 05:29:07.94</t>
  </si>
  <si>
    <t>20-MAY-2024 05:29:07.95</t>
  </si>
  <si>
    <t>20-MAY-2024 05:29:07.96</t>
  </si>
  <si>
    <t>20-MAY-2024 05:29:07.97</t>
  </si>
  <si>
    <t>20-MAY-2024 05:29:07.98</t>
  </si>
  <si>
    <t>20-MAY-2024 05:29:07.99</t>
  </si>
  <si>
    <t>20-MAY-2024 05:29:11.49</t>
  </si>
  <si>
    <t>20-MAY-2024 05:29:11.70</t>
  </si>
  <si>
    <t>20-MAY-2024 05:29:11.71</t>
  </si>
  <si>
    <t>20-MAY-2024 05:29:12.53</t>
  </si>
  <si>
    <t>20-MAY-2024 05:29:12.55</t>
  </si>
  <si>
    <t>20-MAY-2024 05:29:12.56</t>
  </si>
  <si>
    <t>20-MAY-2024 05:29:12.57</t>
  </si>
  <si>
    <t>20-MAY-2024 05:29:12.58</t>
  </si>
  <si>
    <t>20-MAY-2024 05:29:12.59</t>
  </si>
  <si>
    <t>20-MAY-2024 05:29:12.60</t>
  </si>
  <si>
    <t>20-MAY-2024 05:29:12.61</t>
  </si>
  <si>
    <t>20-MAY-2024 05:29:12.62</t>
  </si>
  <si>
    <t>20-MAY-2024 05:29:12.63</t>
  </si>
  <si>
    <t>20-MAY-2024 05:29:12.64</t>
  </si>
  <si>
    <t>20-MAY-2024 05:29:12.65</t>
  </si>
  <si>
    <t>20-MAY-2024 05:29:12.66</t>
  </si>
  <si>
    <t>20-MAY-2024 05:29:12.67</t>
  </si>
  <si>
    <t>20-MAY-2024 05:29:12.68</t>
  </si>
  <si>
    <t>20-MAY-2024 05:29:12.69</t>
  </si>
  <si>
    <t>20-MAY-2024 05:29:12.70</t>
  </si>
  <si>
    <t>20-MAY-2024 05:29:12.71</t>
  </si>
  <si>
    <t>20-MAY-2024 05:29:12.72</t>
  </si>
  <si>
    <t>20-MAY-2024 05:29:12.73</t>
  </si>
  <si>
    <t>20-MAY-2024 05:29:12.74</t>
  </si>
  <si>
    <t>20-MAY-2024 05:29:12.75</t>
  </si>
  <si>
    <t>20-MAY-2024 05:29:12.76</t>
  </si>
  <si>
    <t>20-MAY-2024 05:29:12.77</t>
  </si>
  <si>
    <t>20-MAY-2024 05:29:12.78</t>
  </si>
  <si>
    <t>20-MAY-2024 05:29:12.79</t>
  </si>
  <si>
    <t>20-MAY-2024 05:29:12.80</t>
  </si>
  <si>
    <t>20-MAY-2024 05:29:12.81</t>
  </si>
  <si>
    <t>20-MAY-2024 05:29:12.82</t>
  </si>
  <si>
    <t>20-MAY-2024 05:29:12.83</t>
  </si>
  <si>
    <t>20-MAY-2024 05:29:12.84</t>
  </si>
  <si>
    <t>20-MAY-2024 05:29:12.85</t>
  </si>
  <si>
    <t>20-MAY-2024 05:29:12.89</t>
  </si>
  <si>
    <t>20-MAY-2024 05:29:12.90</t>
  </si>
  <si>
    <t>20-MAY-2024 05:29:12.91</t>
  </si>
  <si>
    <t>20-MAY-2024 05:29:12.92</t>
  </si>
  <si>
    <t>20-MAY-2024 05:29:12.93</t>
  </si>
  <si>
    <t>20-MAY-2024 05:29:12.94</t>
  </si>
  <si>
    <t>20-MAY-2024 05:29:12.95</t>
  </si>
  <si>
    <t>20-MAY-2024 05:29:12.96</t>
  </si>
  <si>
    <t>20-MAY-2024 05:29:12.97</t>
  </si>
  <si>
    <t>20-MAY-2024 05:29:12.98</t>
  </si>
  <si>
    <t>20-MAY-2024 05:29:12.99</t>
  </si>
  <si>
    <t>20-MAY-2024 05:29:13.00</t>
  </si>
  <si>
    <t>20-MAY-2024 05:29:13.01</t>
  </si>
  <si>
    <t>20-MAY-2024 05:29:13.02</t>
  </si>
  <si>
    <t>20-MAY-2024 05:29:13.03</t>
  </si>
  <si>
    <t>20-MAY-2024 05:29:13.04</t>
  </si>
  <si>
    <t>20-MAY-2024 05:29:13.05</t>
  </si>
  <si>
    <t>20-MAY-2024 05:29:13.07</t>
  </si>
  <si>
    <t>20-MAY-2024 05:29:13.08</t>
  </si>
  <si>
    <t>20-MAY-2024 05:29:13.09</t>
  </si>
  <si>
    <t>20-MAY-2024 05:29:13.10</t>
  </si>
  <si>
    <t>20-MAY-2024 05:29:13.11</t>
  </si>
  <si>
    <t>20-MAY-2024 05:29:13.12</t>
  </si>
  <si>
    <t>20-MAY-2024 05:29:13.13</t>
  </si>
  <si>
    <t>20-MAY-2024 05:29:13.14</t>
  </si>
  <si>
    <t>20-MAY-2024 05:29:13.15</t>
  </si>
  <si>
    <t>20-MAY-2024 05:29:13.16</t>
  </si>
  <si>
    <t>20-MAY-2024 05:29:13.17</t>
  </si>
  <si>
    <t>20-MAY-2024 05:29:13.18</t>
  </si>
  <si>
    <t>20-MAY-2024 05:29:13.19</t>
  </si>
  <si>
    <t>20-MAY-2024 05:29:13.20</t>
  </si>
  <si>
    <t>20-MAY-2024 05:29:13.21</t>
  </si>
  <si>
    <t>20-MAY-2024 05:29:13.22</t>
  </si>
  <si>
    <t>20-MAY-2024 05:29:13.23</t>
  </si>
  <si>
    <t>20-MAY-2024 05:29:13.24</t>
  </si>
  <si>
    <t>20-MAY-2024 05:29:13.25</t>
  </si>
  <si>
    <t>20-MAY-2024 05:29:13.26</t>
  </si>
  <si>
    <t>20-MAY-2024 05:29:13.27</t>
  </si>
  <si>
    <t>20-MAY-2024 05:29:13.28</t>
  </si>
  <si>
    <t>20-MAY-2024 05:29:13.29</t>
  </si>
  <si>
    <t>20-MAY-2024 05:29:13.30</t>
  </si>
  <si>
    <t>20-MAY-2024 05:29:13.31</t>
  </si>
  <si>
    <t>20-MAY-2024 05:29:13.32</t>
  </si>
  <si>
    <t>20-MAY-2024 05:29:13.33</t>
  </si>
  <si>
    <t>20-MAY-2024 05:29:13.34</t>
  </si>
  <si>
    <t>20-MAY-2024 05:29:13.35</t>
  </si>
  <si>
    <t>20-MAY-2024 05:29:13.36</t>
  </si>
  <si>
    <t>20-MAY-2024 05:29:13.37</t>
  </si>
  <si>
    <t>20-MAY-2024 05:29:13.38</t>
  </si>
  <si>
    <t>20-MAY-2024 05:29:13.39</t>
  </si>
  <si>
    <t>20-MAY-2024 05:29:13.40</t>
  </si>
  <si>
    <t>20-MAY-2024 05:29:13.41</t>
  </si>
  <si>
    <t>20-MAY-2024 05:29:13.42</t>
  </si>
  <si>
    <t>20-MAY-2024 05:29:13.43</t>
  </si>
  <si>
    <t>20-MAY-2024 05:29:13.44</t>
  </si>
  <si>
    <t>20-MAY-2024 05:29:13.45</t>
  </si>
  <si>
    <t>20-MAY-2024 05:29:13.46</t>
  </si>
  <si>
    <t>20-MAY-2024 05:29:13.47</t>
  </si>
  <si>
    <t>20-MAY-2024 05:29:13.48</t>
  </si>
  <si>
    <t>20-MAY-2024 05:29:13.49</t>
  </si>
  <si>
    <t>20-MAY-2024 05:29:13.50</t>
  </si>
  <si>
    <t>20-MAY-2024 05:29:13.51</t>
  </si>
  <si>
    <t>20-MAY-2024 05:29:17.17</t>
  </si>
  <si>
    <t>20-MAY-2024 05:29:17.18</t>
  </si>
  <si>
    <t>20-MAY-2024 05:29:23.60</t>
  </si>
  <si>
    <t>20-MAY-2024 05:29:24.33</t>
  </si>
  <si>
    <t>20-MAY-2024 05:29:24.35</t>
  </si>
  <si>
    <t>20-MAY-2024 05:29:24.45</t>
  </si>
  <si>
    <t>20-MAY-2024 05:29:26.58</t>
  </si>
  <si>
    <t>20-MAY-2024 05:29:26.61</t>
  </si>
  <si>
    <t>20-MAY-2024 05:29:27.33</t>
  </si>
  <si>
    <t>20-MAY-2024 05:29:28.09</t>
  </si>
  <si>
    <t>20-MAY-2024 05:29:29.07</t>
  </si>
  <si>
    <t>20-MAY-2024 05:29:29.36</t>
  </si>
  <si>
    <t>20-MAY-2024 05:29:29.85</t>
  </si>
  <si>
    <t>20-MAY-2024 05:29:29.87</t>
  </si>
  <si>
    <t>20-MAY-2024 05:29:30.68</t>
  </si>
  <si>
    <t>20-MAY-2024 05:29:30.69</t>
  </si>
  <si>
    <t>20-MAY-2024 05:29:30.72</t>
  </si>
  <si>
    <t>20-MAY-2024 05:29:31.04</t>
  </si>
  <si>
    <t>20-MAY-2024 05:29:32.20</t>
  </si>
  <si>
    <t>20-MAY-2024 05:29:32.21</t>
  </si>
  <si>
    <t>20-MAY-2024 05:29:32.22</t>
  </si>
  <si>
    <t>20-MAY-2024 05:29:33.16</t>
  </si>
  <si>
    <t>20-MAY-2024 05:29:33.62</t>
  </si>
  <si>
    <t>20-MAY-2024 05:29:33.63</t>
  </si>
  <si>
    <t>20-MAY-2024 05:29:33.71</t>
  </si>
  <si>
    <t>20-MAY-2024 05:29:34.37</t>
  </si>
  <si>
    <t>20-MAY-2024 05:29:36.37</t>
  </si>
  <si>
    <t>20-MAY-2024 05:29:40.71</t>
  </si>
  <si>
    <t>20-MAY-2024 05:29:52.51</t>
  </si>
  <si>
    <t>20-MAY-2024 05:29:59.54</t>
  </si>
  <si>
    <t>20-MAY-2024 05:30:06.16</t>
  </si>
  <si>
    <t>20-MAY-2024 05:35:01.65</t>
  </si>
  <si>
    <t>20-MAY-2024 05:35:01.66</t>
  </si>
  <si>
    <t>20-MAY-2024 05:35:01.89</t>
  </si>
  <si>
    <t>20-MAY-2024 05:35:01.90</t>
  </si>
  <si>
    <t>20-MAY-2024 05:35:02.00</t>
  </si>
  <si>
    <t>20-MAY-2024 05:35:02.07</t>
  </si>
  <si>
    <t>20-MAY-2024 05:35:02.21</t>
  </si>
  <si>
    <t>20-MAY-2024 05:35:06.41</t>
  </si>
  <si>
    <t>20-MAY-2024 05:35:06.42</t>
  </si>
  <si>
    <t>20-MAY-2024 05:35:10.69</t>
  </si>
  <si>
    <t>20-MAY-2024 05:35:10.70</t>
  </si>
  <si>
    <t>20-MAY-2024 05:35:14.82</t>
  </si>
  <si>
    <t>20-MAY-2024 05:35:14.83</t>
  </si>
  <si>
    <t>20-MAY-2024 05:35:18.97</t>
  </si>
  <si>
    <t>20-MAY-2024 05:35:19.48</t>
  </si>
  <si>
    <t>20-MAY-2024 05:35:19.49</t>
  </si>
  <si>
    <t>20-MAY-2024 05:35:23.09</t>
  </si>
  <si>
    <t>20-MAY-2024 05:35:23.10</t>
  </si>
  <si>
    <t>20-MAY-2024 05:35:27.24</t>
  </si>
  <si>
    <t>20-MAY-2024 05:35:27.26</t>
  </si>
  <si>
    <t>20-MAY-2024 05:35:31.38</t>
  </si>
  <si>
    <t>20-MAY-2024 05:35:31.40</t>
  </si>
  <si>
    <t>20-MAY-2024 05:35:35.58</t>
  </si>
  <si>
    <t>20-MAY-2024 05:35:39.79</t>
  </si>
  <si>
    <t>20-MAY-2024 05:35:39.80</t>
  </si>
  <si>
    <t>20-MAY-2024 05:35:44.13</t>
  </si>
  <si>
    <t>20-MAY-2024 05:35:44.14</t>
  </si>
  <si>
    <t>20-MAY-2024 05:35:50.28</t>
  </si>
  <si>
    <t>20-MAY-2024 05:36:06.05</t>
  </si>
  <si>
    <t>20-MAY-2024 05:40:32.81</t>
  </si>
  <si>
    <t>20-MAY-2024 05:40:32.82</t>
  </si>
  <si>
    <t>20-MAY-2024 05:44:15.03</t>
  </si>
  <si>
    <t>20-MAY-2024 05:44:15.04</t>
  </si>
  <si>
    <t>20-MAY-2024 05:44:15.05</t>
  </si>
  <si>
    <t>20-MAY-2024 05:44:39.30</t>
  </si>
  <si>
    <t>20-MAY-2024 05:44:39.32</t>
  </si>
  <si>
    <t>20-MAY-2024 05:44:39.33</t>
  </si>
  <si>
    <t>20-MAY-2024 05:46:18.23</t>
  </si>
  <si>
    <t>20-MAY-2024 05:46:18.25</t>
  </si>
  <si>
    <t>20-MAY-2024 05:46:22.86</t>
  </si>
  <si>
    <t>20-MAY-2024 05:46:22.87</t>
  </si>
  <si>
    <t>20-MAY-2024 05:46:23.14</t>
  </si>
  <si>
    <t>20-MAY-2024 05:46:32.00</t>
  </si>
  <si>
    <t>20-MAY-2024 05:46:32.17</t>
  </si>
  <si>
    <t>20-MAY-2024 05:46:48.96</t>
  </si>
  <si>
    <t>20-MAY-2024 05:46:48.98</t>
  </si>
  <si>
    <t>20-MAY-2024 05:47:45.87</t>
  </si>
  <si>
    <t>20-MAY-2024 05:47:45.89</t>
  </si>
  <si>
    <t>20-MAY-2024 05:47:45.91</t>
  </si>
  <si>
    <t>20-MAY-2024 05:48:59.63</t>
  </si>
  <si>
    <t>20-MAY-2024 05:48:59.64</t>
  </si>
  <si>
    <t>20-MAY-2024 05:48:59.74</t>
  </si>
  <si>
    <t>20-MAY-2024 05:48:59.75</t>
  </si>
  <si>
    <t>20-MAY-2024 05:48:59.82</t>
  </si>
  <si>
    <t>20-MAY-2024 05:48:59.89</t>
  </si>
  <si>
    <t>20-MAY-2024 05:49:00.00</t>
  </si>
  <si>
    <t>20-MAY-2024 05:49:00.01</t>
  </si>
  <si>
    <t>20-MAY-2024 05:49:04.41</t>
  </si>
  <si>
    <t>20-MAY-2024 05:49:08.72</t>
  </si>
  <si>
    <t>20-MAY-2024 05:49:12.92</t>
  </si>
  <si>
    <t>20-MAY-2024 05:49:12.93</t>
  </si>
  <si>
    <t>20-MAY-2024 05:49:17.16</t>
  </si>
  <si>
    <t>20-MAY-2024 05:49:17.17</t>
  </si>
  <si>
    <t>20-MAY-2024 05:49:21.37</t>
  </si>
  <si>
    <t>20-MAY-2024 05:49:25.51</t>
  </si>
  <si>
    <t>20-MAY-2024 05:49:29.77</t>
  </si>
  <si>
    <t>20-MAY-2024 05:49:29.78</t>
  </si>
  <si>
    <t>20-MAY-2024 05:49:33.86</t>
  </si>
  <si>
    <t>20-MAY-2024 05:49:37.87</t>
  </si>
  <si>
    <t>20-MAY-2024 05:49:37.96</t>
  </si>
  <si>
    <t>20-MAY-2024 05:49:42.10</t>
  </si>
  <si>
    <t>20-MAY-2024 05:49:42.11</t>
  </si>
  <si>
    <t>20-MAY-2024 05:50:16.44</t>
  </si>
  <si>
    <t>20-MAY-2024 05:50:24.80</t>
  </si>
  <si>
    <t>20-MAY-2024 05:50:24.81</t>
  </si>
  <si>
    <t>20-MAY-2024 05:51:49.12</t>
  </si>
  <si>
    <t>20-MAY-2024 05:54:19.67</t>
  </si>
  <si>
    <t>20-MAY-2024 05:54:19.80</t>
  </si>
  <si>
    <t>20-MAY-2024 05:56:08.95</t>
  </si>
  <si>
    <t>20-MAY-2024 05:56:08.98</t>
  </si>
  <si>
    <t>20-MAY-2024 05:59:52.03</t>
  </si>
  <si>
    <t>20-MAY-2024 05:59:52.04</t>
  </si>
  <si>
    <t>20-MAY-2024 05:59:52.05</t>
  </si>
  <si>
    <t>20-MAY-2024 06:02:48.73</t>
  </si>
  <si>
    <t>20-MAY-2024 06:02:48.74</t>
  </si>
  <si>
    <t>20-MAY-2024 06:02:48.75</t>
  </si>
  <si>
    <t>20-MAY-2024 06:02:49.28</t>
  </si>
  <si>
    <t>20-MAY-2024 06:02:55.21</t>
  </si>
  <si>
    <t>20-MAY-2024 06:02:55.30</t>
  </si>
  <si>
    <t>20-MAY-2024 06:02:55.31</t>
  </si>
  <si>
    <t>20-MAY-2024 06:02:55.39</t>
  </si>
  <si>
    <t>20-MAY-2024 06:02:55.41</t>
  </si>
  <si>
    <t>20-MAY-2024 06:02:55.59</t>
  </si>
  <si>
    <t>20-MAY-2024 06:02:55.60</t>
  </si>
  <si>
    <t>20-MAY-2024 06:02:55.67</t>
  </si>
  <si>
    <t>20-MAY-2024 06:02:59.82</t>
  </si>
  <si>
    <t>20-MAY-2024 06:03:00.27</t>
  </si>
  <si>
    <t>20-MAY-2024 06:03:00.28</t>
  </si>
  <si>
    <t>20-MAY-2024 06:03:04.04</t>
  </si>
  <si>
    <t>20-MAY-2024 06:03:08.20</t>
  </si>
  <si>
    <t>20-MAY-2024 06:03:08.21</t>
  </si>
  <si>
    <t>20-MAY-2024 06:03:12.35</t>
  </si>
  <si>
    <t>20-MAY-2024 06:03:12.36</t>
  </si>
  <si>
    <t>20-MAY-2024 06:03:14.92</t>
  </si>
  <si>
    <t>20-MAY-2024 06:03:16.48</t>
  </si>
  <si>
    <t>20-MAY-2024 06:03:16.51</t>
  </si>
  <si>
    <t>20-MAY-2024 06:03:20.63</t>
  </si>
  <si>
    <t>20-MAY-2024 06:03:24.73</t>
  </si>
  <si>
    <t>20-MAY-2024 06:03:28.90</t>
  </si>
  <si>
    <t>20-MAY-2024 06:03:28.91</t>
  </si>
  <si>
    <t>20-MAY-2024 06:03:33.15</t>
  </si>
  <si>
    <t>20-MAY-2024 06:03:33.16</t>
  </si>
  <si>
    <t>20-MAY-2024 06:03:37.26</t>
  </si>
  <si>
    <t>20-MAY-2024 06:04:24.93</t>
  </si>
  <si>
    <t>20-MAY-2024 06:04:39.27</t>
  </si>
  <si>
    <t>20-MAY-2024 06:04:39.28</t>
  </si>
  <si>
    <t>20-MAY-2024 06:04:39.29</t>
  </si>
  <si>
    <t>20-MAY-2024 06:05:50.36</t>
  </si>
  <si>
    <t>20-MAY-2024 06:05:50.37</t>
  </si>
  <si>
    <t>20-MAY-2024 06:05:50.38</t>
  </si>
  <si>
    <t>20-MAY-2024 06:07:28.76</t>
  </si>
  <si>
    <t>20-MAY-2024 06:07:28.77</t>
  </si>
  <si>
    <t>20-MAY-2024 06:07:28.91</t>
  </si>
  <si>
    <t>20-MAY-2024 06:07:28.92</t>
  </si>
  <si>
    <t>20-MAY-2024 06:07:53.03</t>
  </si>
  <si>
    <t>20-MAY-2024 06:08:30.30</t>
  </si>
  <si>
    <t>20-MAY-2024 06:08:30.66</t>
  </si>
  <si>
    <t>20-MAY-2024 06:09:57.01</t>
  </si>
  <si>
    <t>20-MAY-2024 06:10:12.24</t>
  </si>
  <si>
    <t>20-MAY-2024 06:10:58.45</t>
  </si>
  <si>
    <t>20-MAY-2024 06:10:58.46</t>
  </si>
  <si>
    <t>20-MAY-2024 06:10:58.47</t>
  </si>
  <si>
    <t>20-MAY-2024 06:10:58.48</t>
  </si>
  <si>
    <t>20-MAY-2024 06:10:58.49</t>
  </si>
  <si>
    <t>20-MAY-2024 06:10:58.50</t>
  </si>
  <si>
    <t>20-MAY-2024 06:10:58.51</t>
  </si>
  <si>
    <t>20-MAY-2024 06:10:58.60</t>
  </si>
  <si>
    <t>20-MAY-2024 06:11:00.83</t>
  </si>
  <si>
    <t>20-MAY-2024 06:12:19.72</t>
  </si>
  <si>
    <t>20-MAY-2024 06:13:51.52</t>
  </si>
  <si>
    <t>20-MAY-2024 06:16:28.04</t>
  </si>
  <si>
    <t>20-MAY-2024 06:16:28.20</t>
  </si>
  <si>
    <t>20-MAY-2024 06:16:28.58</t>
  </si>
  <si>
    <t>20-MAY-2024 06:16:44.45</t>
  </si>
  <si>
    <t>20-MAY-2024 06:16:44.53</t>
  </si>
  <si>
    <t>20-MAY-2024 06:16:44.62</t>
  </si>
  <si>
    <t>20-MAY-2024 06:16:44.69</t>
  </si>
  <si>
    <t>20-MAY-2024 06:16:44.70</t>
  </si>
  <si>
    <t>20-MAY-2024 06:16:44.76</t>
  </si>
  <si>
    <t>20-MAY-2024 06:16:48.93</t>
  </si>
  <si>
    <t>20-MAY-2024 06:16:48.94</t>
  </si>
  <si>
    <t>20-MAY-2024 06:16:53.67</t>
  </si>
  <si>
    <t>20-MAY-2024 06:16:54.19</t>
  </si>
  <si>
    <t>20-MAY-2024 06:16:54.37</t>
  </si>
  <si>
    <t>20-MAY-2024 06:16:54.40</t>
  </si>
  <si>
    <t>20-MAY-2024 06:16:57.78</t>
  </si>
  <si>
    <t>20-MAY-2024 06:17:01.94</t>
  </si>
  <si>
    <t>20-MAY-2024 06:17:01.95</t>
  </si>
  <si>
    <t>20-MAY-2024 06:17:06.06</t>
  </si>
  <si>
    <t>20-MAY-2024 06:17:10.27</t>
  </si>
  <si>
    <t>20-MAY-2024 06:17:10.28</t>
  </si>
  <si>
    <t>20-MAY-2024 06:17:14.73</t>
  </si>
  <si>
    <t>20-MAY-2024 06:17:18.84</t>
  </si>
  <si>
    <t>20-MAY-2024 06:17:18.85</t>
  </si>
  <si>
    <t>20-MAY-2024 06:17:23.00</t>
  </si>
  <si>
    <t>20-MAY-2024 06:17:23.01</t>
  </si>
  <si>
    <t>20-MAY-2024 06:17:27.11</t>
  </si>
  <si>
    <t>20-MAY-2024 06:18:11.37</t>
  </si>
  <si>
    <t>20-MAY-2024 06:18:11.38</t>
  </si>
  <si>
    <t>20-MAY-2024 06:18:22.32</t>
  </si>
  <si>
    <t>20-MAY-2024 06:18:22.34</t>
  </si>
  <si>
    <t>20-MAY-2024 06:18:50.29</t>
  </si>
  <si>
    <t>20-MAY-2024 06:19:27.95</t>
  </si>
  <si>
    <t>20-MAY-2024 06:19:28.01</t>
  </si>
  <si>
    <t>20-MAY-2024 06:19:28.02</t>
  </si>
  <si>
    <t>20-MAY-2024 06:20:00.52</t>
  </si>
  <si>
    <t>20-MAY-2024 06:20:28.81</t>
  </si>
  <si>
    <t>20-MAY-2024 06:20:28.83</t>
  </si>
  <si>
    <t>20-MAY-2024 06:20:29.36</t>
  </si>
  <si>
    <t>20-MAY-2024 06:20:29.37</t>
  </si>
  <si>
    <t>20-MAY-2024 06:21:53.62</t>
  </si>
  <si>
    <t>20-MAY-2024 06:21:53.77</t>
  </si>
  <si>
    <t>20-MAY-2024 06:22:30.40</t>
  </si>
  <si>
    <t>20-MAY-2024 06:22:30.41</t>
  </si>
  <si>
    <t>20-MAY-2024 06:23:17.80</t>
  </si>
  <si>
    <t>20-MAY-2024 06:23:17.81</t>
  </si>
  <si>
    <t>20-MAY-2024 06:25:15.46</t>
  </si>
  <si>
    <t>20-MAY-2024 06:28:52.84</t>
  </si>
  <si>
    <t>20-MAY-2024 06:30:33.69</t>
  </si>
  <si>
    <t>20-MAY-2024 06:30:33.77</t>
  </si>
  <si>
    <t>20-MAY-2024 06:30:33.83</t>
  </si>
  <si>
    <t>20-MAY-2024 06:30:33.84</t>
  </si>
  <si>
    <t>20-MAY-2024 06:30:33.92</t>
  </si>
  <si>
    <t>20-MAY-2024 06:30:34.04</t>
  </si>
  <si>
    <t>20-MAY-2024 06:30:38.22</t>
  </si>
  <si>
    <t>20-MAY-2024 06:30:38.23</t>
  </si>
  <si>
    <t>20-MAY-2024 06:30:42.39</t>
  </si>
  <si>
    <t>20-MAY-2024 06:30:42.40</t>
  </si>
  <si>
    <t>20-MAY-2024 06:30:46.62</t>
  </si>
  <si>
    <t>20-MAY-2024 06:30:50.76</t>
  </si>
  <si>
    <t>20-MAY-2024 06:30:54.89</t>
  </si>
  <si>
    <t>20-MAY-2024 06:30:59.03</t>
  </si>
  <si>
    <t>20-MAY-2024 06:30:59.04</t>
  </si>
  <si>
    <t>20-MAY-2024 06:31:03.14</t>
  </si>
  <si>
    <t>20-MAY-2024 06:31:03.15</t>
  </si>
  <si>
    <t>20-MAY-2024 06:31:07.28</t>
  </si>
  <si>
    <t>20-MAY-2024 06:31:11.43</t>
  </si>
  <si>
    <t>20-MAY-2024 06:31:15.58</t>
  </si>
  <si>
    <t>20-MAY-2024 06:31:15.59</t>
  </si>
  <si>
    <t>20-MAY-2024 06:31:44.84</t>
  </si>
  <si>
    <t>20-MAY-2024 06:31:44.91</t>
  </si>
  <si>
    <t>20-MAY-2024 06:32:06.14</t>
  </si>
  <si>
    <t>20-MAY-2024 06:32:06.15</t>
  </si>
  <si>
    <t>20-MAY-2024 06:32:06.34</t>
  </si>
  <si>
    <t>20-MAY-2024 06:32:06.35</t>
  </si>
  <si>
    <t>20-MAY-2024 06:32:06.36</t>
  </si>
  <si>
    <t>20-MAY-2024 06:32:50.21</t>
  </si>
  <si>
    <t>20-MAY-2024 06:32:50.22</t>
  </si>
  <si>
    <t>20-MAY-2024 06:33:28.33</t>
  </si>
  <si>
    <t>20-MAY-2024 06:33:28.34</t>
  </si>
  <si>
    <t>20-MAY-2024 06:33:28.45</t>
  </si>
  <si>
    <t>20-MAY-2024 06:33:28.46</t>
  </si>
  <si>
    <t>20-MAY-2024 06:34:04.75</t>
  </si>
  <si>
    <t>20-MAY-2024 06:35:26.68</t>
  </si>
  <si>
    <t>20-MAY-2024 06:35:26.70</t>
  </si>
  <si>
    <t>20-MAY-2024 06:35:26.87</t>
  </si>
  <si>
    <t>20-MAY-2024 06:35:26.91</t>
  </si>
  <si>
    <t>20-MAY-2024 06:35:26.92</t>
  </si>
  <si>
    <t>20-MAY-2024 06:35:51.31</t>
  </si>
  <si>
    <t>20-MAY-2024 06:35:54.28</t>
  </si>
  <si>
    <t>20-MAY-2024 06:35:54.43</t>
  </si>
  <si>
    <t>20-MAY-2024 06:35:54.44</t>
  </si>
  <si>
    <t>20-MAY-2024 06:38:03.00</t>
  </si>
  <si>
    <t>20-MAY-2024 06:38:03.09</t>
  </si>
  <si>
    <t>20-MAY-2024 06:38:03.10</t>
  </si>
  <si>
    <t>20-MAY-2024 06:38:26.70</t>
  </si>
  <si>
    <t>20-MAY-2024 06:38:26.71</t>
  </si>
  <si>
    <t>20-MAY-2024 06:40:47.87</t>
  </si>
  <si>
    <t>20-MAY-2024 06:40:47.88</t>
  </si>
  <si>
    <t>20-MAY-2024 06:40:47.89</t>
  </si>
  <si>
    <t>20-MAY-2024 06:40:47.97</t>
  </si>
  <si>
    <t>20-MAY-2024 06:40:52.68</t>
  </si>
  <si>
    <t>20-MAY-2024 06:40:52.69</t>
  </si>
  <si>
    <t>20-MAY-2024 06:40:52.71</t>
  </si>
  <si>
    <t>20-MAY-2024 06:43:10.62</t>
  </si>
  <si>
    <t>20-MAY-2024 06:43:10.63</t>
  </si>
  <si>
    <t>20-MAY-2024 06:43:10.64</t>
  </si>
  <si>
    <t>20-MAY-2024 06:43:10.96</t>
  </si>
  <si>
    <t>20-MAY-2024 06:43:52.09</t>
  </si>
  <si>
    <t>20-MAY-2024 06:43:53.10</t>
  </si>
  <si>
    <t>20-MAY-2024 06:44:10.00</t>
  </si>
  <si>
    <t>20-MAY-2024 06:44:10.02</t>
  </si>
  <si>
    <t>20-MAY-2024 06:44:10.03</t>
  </si>
  <si>
    <t>20-MAY-2024 06:44:10.05</t>
  </si>
  <si>
    <t>20-MAY-2024 06:44:10.45</t>
  </si>
  <si>
    <t>20-MAY-2024 06:44:10.46</t>
  </si>
  <si>
    <t>20-MAY-2024 06:44:35.09</t>
  </si>
  <si>
    <t>20-MAY-2024 06:44:35.18</t>
  </si>
  <si>
    <t>20-MAY-2024 06:44:35.19</t>
  </si>
  <si>
    <t>20-MAY-2024 06:44:35.88</t>
  </si>
  <si>
    <t>20-MAY-2024 06:44:35.89</t>
  </si>
  <si>
    <t>20-MAY-2024 06:44:36.03</t>
  </si>
  <si>
    <t>20-MAY-2024 06:44:36.16</t>
  </si>
  <si>
    <t>20-MAY-2024 06:44:36.17</t>
  </si>
  <si>
    <t>20-MAY-2024 06:44:36.29</t>
  </si>
  <si>
    <t>20-MAY-2024 06:44:36.30</t>
  </si>
  <si>
    <t>20-MAY-2024 06:44:36.41</t>
  </si>
  <si>
    <t>20-MAY-2024 06:44:36.42</t>
  </si>
  <si>
    <t>20-MAY-2024 06:44:40.56</t>
  </si>
  <si>
    <t>20-MAY-2024 06:44:40.57</t>
  </si>
  <si>
    <t>20-MAY-2024 06:44:44.77</t>
  </si>
  <si>
    <t>20-MAY-2024 06:44:44.78</t>
  </si>
  <si>
    <t>20-MAY-2024 06:44:49.05</t>
  </si>
  <si>
    <t>20-MAY-2024 06:44:53.24</t>
  </si>
  <si>
    <t>20-MAY-2024 06:44:53.25</t>
  </si>
  <si>
    <t>20-MAY-2024 06:44:57.45</t>
  </si>
  <si>
    <t>20-MAY-2024 06:44:57.46</t>
  </si>
  <si>
    <t>20-MAY-2024 06:45:00.45</t>
  </si>
  <si>
    <t>20-MAY-2024 06:45:00.46</t>
  </si>
  <si>
    <t>20-MAY-2024 06:45:01.61</t>
  </si>
  <si>
    <t>20-MAY-2024 06:45:01.62</t>
  </si>
  <si>
    <t>20-MAY-2024 06:45:05.95</t>
  </si>
  <si>
    <t>20-MAY-2024 06:45:10.24</t>
  </si>
  <si>
    <t>20-MAY-2024 06:45:10.25</t>
  </si>
  <si>
    <t>20-MAY-2024 06:45:14.53</t>
  </si>
  <si>
    <t>20-MAY-2024 06:45:18.63</t>
  </si>
  <si>
    <t>20-MAY-2024 06:45:18.64</t>
  </si>
  <si>
    <t>20-MAY-2024 06:45:41.17</t>
  </si>
  <si>
    <t>20-MAY-2024 06:45:41.18</t>
  </si>
  <si>
    <t>20-MAY-2024 06:45:41.21</t>
  </si>
  <si>
    <t>20-MAY-2024 06:46:16.82</t>
  </si>
  <si>
    <t>20-MAY-2024 06:46:16.86</t>
  </si>
  <si>
    <t>20-MAY-2024 06:46:16.87</t>
  </si>
  <si>
    <t>20-MAY-2024 06:48:23.23</t>
  </si>
  <si>
    <t>20-MAY-2024 06:48:23.24</t>
  </si>
  <si>
    <t>20-MAY-2024 06:48:23.25</t>
  </si>
  <si>
    <t>20-MAY-2024 06:48:23.26</t>
  </si>
  <si>
    <t>20-MAY-2024 06:48:23.27</t>
  </si>
  <si>
    <t>20-MAY-2024 06:48:43.40</t>
  </si>
  <si>
    <t>20-MAY-2024 06:48:43.41</t>
  </si>
  <si>
    <t>20-MAY-2024 06:48:43.42</t>
  </si>
  <si>
    <t>20-MAY-2024 06:48:43.43</t>
  </si>
  <si>
    <t>20-MAY-2024 06:48:43.44</t>
  </si>
  <si>
    <t>20-MAY-2024 06:49:54.46</t>
  </si>
  <si>
    <t>20-MAY-2024 06:49:55.46</t>
  </si>
  <si>
    <t>20-MAY-2024 06:52:48.29</t>
  </si>
  <si>
    <t>20-MAY-2024 06:52:48.30</t>
  </si>
  <si>
    <t>20-MAY-2024 06:52:48.35</t>
  </si>
  <si>
    <t>20-MAY-2024 06:54:01.03</t>
  </si>
  <si>
    <t>20-MAY-2024 06:54:01.04</t>
  </si>
  <si>
    <t>20-MAY-2024 06:54:01.09</t>
  </si>
  <si>
    <t>20-MAY-2024 06:54:01.12</t>
  </si>
  <si>
    <t>20-MAY-2024 06:54:01.21</t>
  </si>
  <si>
    <t>20-MAY-2024 06:54:01.23</t>
  </si>
  <si>
    <t>20-MAY-2024 06:54:01.27</t>
  </si>
  <si>
    <t>20-MAY-2024 06:54:01.28</t>
  </si>
  <si>
    <t>20-MAY-2024 06:54:13.97</t>
  </si>
  <si>
    <t>20-MAY-2024 06:54:14.05</t>
  </si>
  <si>
    <t>20-MAY-2024 06:54:35.68</t>
  </si>
  <si>
    <t>20-MAY-2024 06:54:35.69</t>
  </si>
  <si>
    <t>20-MAY-2024 06:54:35.70</t>
  </si>
  <si>
    <t>20-MAY-2024 06:55:25.49</t>
  </si>
  <si>
    <t>20-MAY-2024 06:55:25.50</t>
  </si>
  <si>
    <t>20-MAY-2024 06:55:25.51</t>
  </si>
  <si>
    <t>20-MAY-2024 06:55:25.89</t>
  </si>
  <si>
    <t>20-MAY-2024 06:55:25.91</t>
  </si>
  <si>
    <t>20-MAY-2024 06:55:25.92</t>
  </si>
  <si>
    <t>20-MAY-2024 06:56:33.56</t>
  </si>
  <si>
    <t>20-MAY-2024 06:56:33.67</t>
  </si>
  <si>
    <t>20-MAY-2024 06:56:35.72</t>
  </si>
  <si>
    <t>20-MAY-2024 06:56:35.73</t>
  </si>
  <si>
    <t>20-MAY-2024 06:58:16.54</t>
  </si>
  <si>
    <t>20-MAY-2024 06:58:16.58</t>
  </si>
  <si>
    <t>20-MAY-2024 06:58:38.51</t>
  </si>
  <si>
    <t>20-MAY-2024 06:58:38.52</t>
  </si>
  <si>
    <t>20-MAY-2024 06:58:38.59</t>
  </si>
  <si>
    <t>20-MAY-2024 06:58:38.74</t>
  </si>
  <si>
    <t>20-MAY-2024 06:58:38.87</t>
  </si>
  <si>
    <t>20-MAY-2024 06:58:39.09</t>
  </si>
  <si>
    <t>20-MAY-2024 06:58:39.10</t>
  </si>
  <si>
    <t>20-MAY-2024 06:58:43.24</t>
  </si>
  <si>
    <t>20-MAY-2024 06:58:43.25</t>
  </si>
  <si>
    <t>20-MAY-2024 06:58:47.37</t>
  </si>
  <si>
    <t>20-MAY-2024 06:58:47.38</t>
  </si>
  <si>
    <t>20-MAY-2024 06:58:51.49</t>
  </si>
  <si>
    <t>20-MAY-2024 06:58:55.63</t>
  </si>
  <si>
    <t>20-MAY-2024 06:58:59.81</t>
  </si>
  <si>
    <t>20-MAY-2024 06:58:59.82</t>
  </si>
  <si>
    <t>20-MAY-2024 06:59:03.99</t>
  </si>
  <si>
    <t>20-MAY-2024 06:59:04.00</t>
  </si>
  <si>
    <t>20-MAY-2024 06:59:08.10</t>
  </si>
  <si>
    <t>20-MAY-2024 06:59:12.22</t>
  </si>
  <si>
    <t>20-MAY-2024 06:59:12.23</t>
  </si>
  <si>
    <t>20-MAY-2024 06:59:16.37</t>
  </si>
  <si>
    <t>20-MAY-2024 06:59:20.53</t>
  </si>
  <si>
    <t>20-MAY-2024 06:59:20.54</t>
  </si>
  <si>
    <t>20-MAY-2024 06:59:25.58</t>
  </si>
  <si>
    <t>20-MAY-2024 06:59:25.59</t>
  </si>
  <si>
    <t>20-MAY-2024 06:59:25.60</t>
  </si>
  <si>
    <t>20-MAY-2024 07:00:36.08</t>
  </si>
  <si>
    <t>20-MAY-2024 07:00:36.15</t>
  </si>
  <si>
    <t>20-MAY-2024 07:00:36.64</t>
  </si>
  <si>
    <t>20-MAY-2024 07:02:25.35</t>
  </si>
  <si>
    <t>20-MAY-2024 07:02:25.36</t>
  </si>
  <si>
    <t>20-MAY-2024 07:03:18.06</t>
  </si>
  <si>
    <t>20-MAY-2024 07:03:18.07</t>
  </si>
  <si>
    <t>20-MAY-2024 07:04:06.11</t>
  </si>
  <si>
    <t>20-MAY-2024 07:04:06.18</t>
  </si>
  <si>
    <t>20-MAY-2024 07:04:06.19</t>
  </si>
  <si>
    <t>20-MAY-2024 07:07:00.14</t>
  </si>
  <si>
    <t>20-MAY-2024 07:07:00.39</t>
  </si>
  <si>
    <t>20-MAY-2024 07:07:00.40</t>
  </si>
  <si>
    <t>20-MAY-2024 07:07:00.51</t>
  </si>
  <si>
    <t>20-MAY-2024 07:07:00.57</t>
  </si>
  <si>
    <t>20-MAY-2024 07:07:08.19</t>
  </si>
  <si>
    <t>20-MAY-2024 07:07:08.25</t>
  </si>
  <si>
    <t>20-MAY-2024 07:07:08.27</t>
  </si>
  <si>
    <t>20-MAY-2024 07:07:08.32</t>
  </si>
  <si>
    <t>20-MAY-2024 07:08:13.55</t>
  </si>
  <si>
    <t>20-MAY-2024 07:08:13.57</t>
  </si>
  <si>
    <t>20-MAY-2024 07:08:13.58</t>
  </si>
  <si>
    <t>20-MAY-2024 07:08:13.59</t>
  </si>
  <si>
    <t>20-MAY-2024 07:08:14.02</t>
  </si>
  <si>
    <t>20-MAY-2024 07:08:14.03</t>
  </si>
  <si>
    <t>20-MAY-2024 07:11:16.01</t>
  </si>
  <si>
    <t>20-MAY-2024 07:11:16.04</t>
  </si>
  <si>
    <t>20-MAY-2024 07:11:16.05</t>
  </si>
  <si>
    <t>20-MAY-2024 07:11:40.02</t>
  </si>
  <si>
    <t>20-MAY-2024 07:11:40.03</t>
  </si>
  <si>
    <t>20-MAY-2024 07:12:23.16</t>
  </si>
  <si>
    <t>20-MAY-2024 07:12:24.12</t>
  </si>
  <si>
    <t>20-MAY-2024 07:12:55.90</t>
  </si>
  <si>
    <t>20-MAY-2024 07:12:56.01</t>
  </si>
  <si>
    <t>20-MAY-2024 07:13:02.25</t>
  </si>
  <si>
    <t>20-MAY-2024 07:13:02.31</t>
  </si>
  <si>
    <t>20-MAY-2024 07:13:02.38</t>
  </si>
  <si>
    <t>20-MAY-2024 07:13:02.46</t>
  </si>
  <si>
    <t>20-MAY-2024 07:13:02.53</t>
  </si>
  <si>
    <t>20-MAY-2024 07:13:07.23</t>
  </si>
  <si>
    <t>20-MAY-2024 07:13:07.24</t>
  </si>
  <si>
    <t>20-MAY-2024 07:13:11.34</t>
  </si>
  <si>
    <t>20-MAY-2024 07:13:15.44</t>
  </si>
  <si>
    <t>20-MAY-2024 07:13:20.39</t>
  </si>
  <si>
    <t>20-MAY-2024 07:13:20.40</t>
  </si>
  <si>
    <t>20-MAY-2024 07:13:25.43</t>
  </si>
  <si>
    <t>20-MAY-2024 07:13:25.44</t>
  </si>
  <si>
    <t>20-MAY-2024 07:13:29.59</t>
  </si>
  <si>
    <t>20-MAY-2024 07:13:33.71</t>
  </si>
  <si>
    <t>20-MAY-2024 07:13:38.02</t>
  </si>
  <si>
    <t>20-MAY-2024 07:13:38.04</t>
  </si>
  <si>
    <t>20-MAY-2024 07:13:42.15</t>
  </si>
  <si>
    <t>20-MAY-2024 07:13:42.16</t>
  </si>
  <si>
    <t>20-MAY-2024 07:13:46.25</t>
  </si>
  <si>
    <t>20-MAY-2024 07:16:03.94</t>
  </si>
  <si>
    <t>20-MAY-2024 07:16:03.95</t>
  </si>
  <si>
    <t>20-MAY-2024 07:16:37.78</t>
  </si>
  <si>
    <t>20-MAY-2024 07:16:37.86</t>
  </si>
  <si>
    <t>20-MAY-2024 07:18:15.97</t>
  </si>
  <si>
    <t>20-MAY-2024 07:18:16.02</t>
  </si>
  <si>
    <t>20-MAY-2024 07:19:27.73</t>
  </si>
  <si>
    <t>20-MAY-2024 07:19:27.74</t>
  </si>
  <si>
    <t>20-MAY-2024 07:19:27.81</t>
  </si>
  <si>
    <t>20-MAY-2024 07:20:19.92</t>
  </si>
  <si>
    <t>20-MAY-2024 07:20:19.98</t>
  </si>
  <si>
    <t>20-MAY-2024 07:20:40.28</t>
  </si>
  <si>
    <t>20-MAY-2024 07:21:18.73</t>
  </si>
  <si>
    <t>20-MAY-2024 07:21:18.74</t>
  </si>
  <si>
    <t>20-MAY-2024 07:21:20.18</t>
  </si>
  <si>
    <t>20-MAY-2024 07:21:26.10</t>
  </si>
  <si>
    <t>20-MAY-2024 07:21:26.11</t>
  </si>
  <si>
    <t>20-MAY-2024 07:21:26.13</t>
  </si>
  <si>
    <t>20-MAY-2024 07:21:26.24</t>
  </si>
  <si>
    <t>20-MAY-2024 07:23:38.00</t>
  </si>
  <si>
    <t>20-MAY-2024 07:23:38.12</t>
  </si>
  <si>
    <t>20-MAY-2024 07:23:51.53</t>
  </si>
  <si>
    <t>20-MAY-2024 07:23:51.54</t>
  </si>
  <si>
    <t>20-MAY-2024 07:23:51.58</t>
  </si>
  <si>
    <t>20-MAY-2024 07:24:32.83</t>
  </si>
  <si>
    <t>20-MAY-2024 07:24:32.84</t>
  </si>
  <si>
    <t>20-MAY-2024 07:24:32.86</t>
  </si>
  <si>
    <t>20-MAY-2024 07:25:57.61</t>
  </si>
  <si>
    <t>20-MAY-2024 07:25:57.75</t>
  </si>
  <si>
    <t>20-MAY-2024 07:26:34.64</t>
  </si>
  <si>
    <t>20-MAY-2024 07:26:34.72</t>
  </si>
  <si>
    <t>20-MAY-2024 07:26:35.64</t>
  </si>
  <si>
    <t>20-MAY-2024 07:26:35.65</t>
  </si>
  <si>
    <t>20-MAY-2024 07:26:35.66</t>
  </si>
  <si>
    <t>20-MAY-2024 07:27:09.39</t>
  </si>
  <si>
    <t>20-MAY-2024 07:27:09.40</t>
  </si>
  <si>
    <t>20-MAY-2024 07:27:09.48</t>
  </si>
  <si>
    <t>20-MAY-2024 07:27:09.49</t>
  </si>
  <si>
    <t>20-MAY-2024 07:27:09.59</t>
  </si>
  <si>
    <t>20-MAY-2024 07:27:09.60</t>
  </si>
  <si>
    <t>20-MAY-2024 07:27:09.67</t>
  </si>
  <si>
    <t>20-MAY-2024 07:27:09.73</t>
  </si>
  <si>
    <t>20-MAY-2024 07:27:09.74</t>
  </si>
  <si>
    <t>20-MAY-2024 07:27:13.89</t>
  </si>
  <si>
    <t>20-MAY-2024 07:27:18.05</t>
  </si>
  <si>
    <t>20-MAY-2024 07:27:18.06</t>
  </si>
  <si>
    <t>20-MAY-2024 07:27:22.15</t>
  </si>
  <si>
    <t>20-MAY-2024 07:27:26.20</t>
  </si>
  <si>
    <t>20-MAY-2024 07:27:30.38</t>
  </si>
  <si>
    <t>20-MAY-2024 07:27:30.39</t>
  </si>
  <si>
    <t>20-MAY-2024 07:27:34.64</t>
  </si>
  <si>
    <t>20-MAY-2024 07:27:34.65</t>
  </si>
  <si>
    <t>20-MAY-2024 07:27:38.76</t>
  </si>
  <si>
    <t>20-MAY-2024 07:27:42.87</t>
  </si>
  <si>
    <t>20-MAY-2024 07:27:42.88</t>
  </si>
  <si>
    <t>20-MAY-2024 07:27:47.11</t>
  </si>
  <si>
    <t>20-MAY-2024 07:27:51.03</t>
  </si>
  <si>
    <t>20-MAY-2024 07:27:51.04</t>
  </si>
  <si>
    <t>20-MAY-2024 07:27:51.05</t>
  </si>
  <si>
    <t>20-MAY-2024 07:27:51.63</t>
  </si>
  <si>
    <t>20-MAY-2024 07:27:56.38</t>
  </si>
  <si>
    <t>20-MAY-2024 07:27:56.39</t>
  </si>
  <si>
    <t>20-MAY-2024 07:29:01.99</t>
  </si>
  <si>
    <t>20-MAY-2024 07:29:02.08</t>
  </si>
  <si>
    <t>20-MAY-2024 07:29:06.95</t>
  </si>
  <si>
    <t>20-MAY-2024 07:29:06.96</t>
  </si>
  <si>
    <t>20-MAY-2024 07:29:07.01</t>
  </si>
  <si>
    <t>20-MAY-2024 07:29:14.72</t>
  </si>
  <si>
    <t>20-MAY-2024 07:29:14.73</t>
  </si>
  <si>
    <t>20-MAY-2024 07:31:23.00</t>
  </si>
  <si>
    <t>20-MAY-2024 07:31:23.01</t>
  </si>
  <si>
    <t>20-MAY-2024 07:31:23.02</t>
  </si>
  <si>
    <t>20-MAY-2024 07:31:45.56</t>
  </si>
  <si>
    <t>20-MAY-2024 07:31:45.62</t>
  </si>
  <si>
    <t>20-MAY-2024 07:32:51.99</t>
  </si>
  <si>
    <t>20-MAY-2024 07:32:52.07</t>
  </si>
  <si>
    <t>20-MAY-2024 07:32:52.08</t>
  </si>
  <si>
    <t>20-MAY-2024 07:34:01.51</t>
  </si>
  <si>
    <t>20-MAY-2024 07:34:01.52</t>
  </si>
  <si>
    <t>20-MAY-2024 07:34:01.56</t>
  </si>
  <si>
    <t>20-MAY-2024 07:34:02.04</t>
  </si>
  <si>
    <t>20-MAY-2024 07:34:02.10</t>
  </si>
  <si>
    <t>20-MAY-2024 07:36:46.26</t>
  </si>
  <si>
    <t>20-MAY-2024 07:37:40.80</t>
  </si>
  <si>
    <t>20-MAY-2024 07:37:40.81</t>
  </si>
  <si>
    <t>20-MAY-2024 07:38:44.08</t>
  </si>
  <si>
    <t>20-MAY-2024 07:38:44.12</t>
  </si>
  <si>
    <t>20-MAY-2024 07:39:43.32</t>
  </si>
  <si>
    <t>20-MAY-2024 07:39:43.33</t>
  </si>
  <si>
    <t>20-MAY-2024 07:39:43.82</t>
  </si>
  <si>
    <t>20-MAY-2024 07:39:43.86</t>
  </si>
  <si>
    <t>20-MAY-2024 07:40:45.59</t>
  </si>
  <si>
    <t>20-MAY-2024 07:40:45.60</t>
  </si>
  <si>
    <t>20-MAY-2024 07:41:28.39</t>
  </si>
  <si>
    <t>20-MAY-2024 07:41:28.42</t>
  </si>
  <si>
    <t>20-MAY-2024 07:41:28.45</t>
  </si>
  <si>
    <t>20-MAY-2024 07:41:28.59</t>
  </si>
  <si>
    <t>20-MAY-2024 07:41:28.66</t>
  </si>
  <si>
    <t>20-MAY-2024 07:41:29.40</t>
  </si>
  <si>
    <t>20-MAY-2024 07:42:41.02</t>
  </si>
  <si>
    <t>20-MAY-2024 07:42:41.43</t>
  </si>
  <si>
    <t>20-MAY-2024 07:42:48.29</t>
  </si>
  <si>
    <t>20-MAY-2024 07:42:48.31</t>
  </si>
  <si>
    <t>20-MAY-2024 07:42:48.37</t>
  </si>
  <si>
    <t>20-MAY-2024 07:42:48.38</t>
  </si>
  <si>
    <t>20-MAY-2024 07:42:48.46</t>
  </si>
  <si>
    <t>20-MAY-2024 07:42:48.47</t>
  </si>
  <si>
    <t>20-MAY-2024 07:42:48.53</t>
  </si>
  <si>
    <t>20-MAY-2024 07:42:48.54</t>
  </si>
  <si>
    <t>20-MAY-2024 07:42:48.60</t>
  </si>
  <si>
    <t>20-MAY-2024 07:42:52.70</t>
  </si>
  <si>
    <t>20-MAY-2024 07:42:52.71</t>
  </si>
  <si>
    <t>20-MAY-2024 07:42:56.86</t>
  </si>
  <si>
    <t>20-MAY-2024 07:43:00.98</t>
  </si>
  <si>
    <t>20-MAY-2024 07:43:00.99</t>
  </si>
  <si>
    <t>20-MAY-2024 07:43:04.36</t>
  </si>
  <si>
    <t>20-MAY-2024 07:43:04.37</t>
  </si>
  <si>
    <t>20-MAY-2024 07:43:05.19</t>
  </si>
  <si>
    <t>20-MAY-2024 07:43:05.20</t>
  </si>
  <si>
    <t>20-MAY-2024 07:43:09.43</t>
  </si>
  <si>
    <t>20-MAY-2024 07:43:09.44</t>
  </si>
  <si>
    <t>20-MAY-2024 07:43:13.54</t>
  </si>
  <si>
    <t>20-MAY-2024 07:43:17.64</t>
  </si>
  <si>
    <t>20-MAY-2024 07:43:17.65</t>
  </si>
  <si>
    <t>20-MAY-2024 07:43:21.77</t>
  </si>
  <si>
    <t>20-MAY-2024 07:43:21.78</t>
  </si>
  <si>
    <t>20-MAY-2024 07:43:25.89</t>
  </si>
  <si>
    <t>20-MAY-2024 07:43:25.90</t>
  </si>
  <si>
    <t>20-MAY-2024 07:43:30.04</t>
  </si>
  <si>
    <t>20-MAY-2024 07:44:21.63</t>
  </si>
  <si>
    <t>20-MAY-2024 07:44:24.56</t>
  </si>
  <si>
    <t>20-MAY-2024 07:44:24.64</t>
  </si>
  <si>
    <t>20-MAY-2024 07:46:42.92</t>
  </si>
  <si>
    <t>20-MAY-2024 07:47:10.11</t>
  </si>
  <si>
    <t>20-MAY-2024 07:47:10.16</t>
  </si>
  <si>
    <t>20-MAY-2024 07:47:10.17</t>
  </si>
  <si>
    <t>20-MAY-2024 07:49:58.63</t>
  </si>
  <si>
    <t>20-MAY-2024 07:49:58.70</t>
  </si>
  <si>
    <t>20-MAY-2024 07:51:48.67</t>
  </si>
  <si>
    <t>20-MAY-2024 07:51:48.72</t>
  </si>
  <si>
    <t>20-MAY-2024 07:51:49.24</t>
  </si>
  <si>
    <t>20-MAY-2024 07:51:49.40</t>
  </si>
  <si>
    <t>20-MAY-2024 07:51:49.41</t>
  </si>
  <si>
    <t>20-MAY-2024 07:51:49.56</t>
  </si>
  <si>
    <t>20-MAY-2024 07:51:49.57</t>
  </si>
  <si>
    <t>20-MAY-2024 07:51:49.58</t>
  </si>
  <si>
    <t>20-MAY-2024 07:53:28.52</t>
  </si>
  <si>
    <t>20-MAY-2024 07:53:28.55</t>
  </si>
  <si>
    <t>20-MAY-2024 07:53:28.56</t>
  </si>
  <si>
    <t>20-MAY-2024 07:53:28.57</t>
  </si>
  <si>
    <t>20-MAY-2024 07:53:28.69</t>
  </si>
  <si>
    <t>20-MAY-2024 07:53:28.72</t>
  </si>
  <si>
    <t>20-MAY-2024 07:53:28.73</t>
  </si>
  <si>
    <t>20-MAY-2024 07:55:10.46</t>
  </si>
  <si>
    <t>20-MAY-2024 07:55:10.47</t>
  </si>
  <si>
    <t>20-MAY-2024 07:55:10.51</t>
  </si>
  <si>
    <t>20-MAY-2024 07:55:10.52</t>
  </si>
  <si>
    <t>20-MAY-2024 07:55:10.66</t>
  </si>
  <si>
    <t>20-MAY-2024 07:55:33.60</t>
  </si>
  <si>
    <t>20-MAY-2024 07:55:33.61</t>
  </si>
  <si>
    <t>20-MAY-2024 07:55:33.70</t>
  </si>
  <si>
    <t>20-MAY-2024 07:55:33.71</t>
  </si>
  <si>
    <t>20-MAY-2024 07:56:03.59</t>
  </si>
  <si>
    <t>20-MAY-2024 07:56:03.60</t>
  </si>
  <si>
    <t>20-MAY-2024 07:56:44.00</t>
  </si>
  <si>
    <t>20-MAY-2024 07:56:44.07</t>
  </si>
  <si>
    <t>20-MAY-2024 07:56:44.08</t>
  </si>
  <si>
    <t>20-MAY-2024 07:56:44.16</t>
  </si>
  <si>
    <t>20-MAY-2024 07:56:44.23</t>
  </si>
  <si>
    <t>20-MAY-2024 07:56:44.29</t>
  </si>
  <si>
    <t>20-MAY-2024 07:56:44.30</t>
  </si>
  <si>
    <t>20-MAY-2024 07:56:48.40</t>
  </si>
  <si>
    <t>20-MAY-2024 07:56:52.05</t>
  </si>
  <si>
    <t>20-MAY-2024 07:56:52.50</t>
  </si>
  <si>
    <t>20-MAY-2024 07:56:56.65</t>
  </si>
  <si>
    <t>20-MAY-2024 07:56:59.51</t>
  </si>
  <si>
    <t>20-MAY-2024 07:56:59.53</t>
  </si>
  <si>
    <t>20-MAY-2024 07:57:00.53</t>
  </si>
  <si>
    <t>20-MAY-2024 07:57:00.85</t>
  </si>
  <si>
    <t>20-MAY-2024 07:57:00.86</t>
  </si>
  <si>
    <t>20-MAY-2024 07:57:05.06</t>
  </si>
  <si>
    <t>20-MAY-2024 07:57:09.24</t>
  </si>
  <si>
    <t>20-MAY-2024 07:57:13.35</t>
  </si>
  <si>
    <t>20-MAY-2024 07:57:13.36</t>
  </si>
  <si>
    <t>20-MAY-2024 07:57:17.51</t>
  </si>
  <si>
    <t>20-MAY-2024 07:57:17.52</t>
  </si>
  <si>
    <t>20-MAY-2024 07:57:21.62</t>
  </si>
  <si>
    <t>20-MAY-2024 07:57:21.65</t>
  </si>
  <si>
    <t>20-MAY-2024 07:57:25.78</t>
  </si>
  <si>
    <t>20-MAY-2024 07:58:02.22</t>
  </si>
  <si>
    <t>20-MAY-2024 07:58:02.25</t>
  </si>
  <si>
    <t>20-MAY-2024 07:58:10.48</t>
  </si>
  <si>
    <t>20-MAY-2024 07:58:10.88</t>
  </si>
  <si>
    <t>20-MAY-2024 07:58:11.51</t>
  </si>
  <si>
    <t>20-MAY-2024 07:58:11.52</t>
  </si>
  <si>
    <t>20-MAY-2024 07:58:12.12</t>
  </si>
  <si>
    <t>20-MAY-2024 07:58:12.34</t>
  </si>
  <si>
    <t>20-MAY-2024 07:58:25.98</t>
  </si>
  <si>
    <t>20-MAY-2024 07:58:36.33</t>
  </si>
  <si>
    <t>20-MAY-2024 07:58:36.34</t>
  </si>
  <si>
    <t>20-MAY-2024 07:58:54.54</t>
  </si>
  <si>
    <t>20-MAY-2024 07:58:54.60</t>
  </si>
  <si>
    <t>20-MAY-2024 07:58:54.61</t>
  </si>
  <si>
    <t>20-MAY-2024 07:58:59.97</t>
  </si>
  <si>
    <t>20-MAY-2024 07:59:00.10</t>
  </si>
  <si>
    <t>20-MAY-2024 07:59:04.93</t>
  </si>
  <si>
    <t>20-MAY-2024 07:59:05.65</t>
  </si>
  <si>
    <t>20-MAY-2024 07:59:05.79</t>
  </si>
  <si>
    <t>20-MAY-2024 07:59:06.85</t>
  </si>
  <si>
    <t>20-MAY-2024 07:59:07.60</t>
  </si>
  <si>
    <t>20-MAY-2024 07:59:07.77</t>
  </si>
  <si>
    <t>20-MAY-2024 07:59:07.83</t>
  </si>
  <si>
    <t>20-MAY-2024 07:59:20.75</t>
  </si>
  <si>
    <t>20-MAY-2024 07:59:20.86</t>
  </si>
  <si>
    <t>20-MAY-2024 07:59:20.87</t>
  </si>
  <si>
    <t>20-MAY-2024 07:59:32.50</t>
  </si>
  <si>
    <t>20-MAY-2024 07:59:32.52</t>
  </si>
  <si>
    <t>20-MAY-2024 07:59:32.53</t>
  </si>
  <si>
    <t>20-MAY-2024 07:59:46.61</t>
  </si>
  <si>
    <t>20-MAY-2024 07:59:46.62</t>
  </si>
  <si>
    <t>20-MAY-2024 07:59:46.63</t>
  </si>
  <si>
    <t>20-MAY-2024 08:00:15.59</t>
  </si>
  <si>
    <t>20-MAY-2024 08:00:15.62</t>
  </si>
  <si>
    <t>20-MAY-2024 08:00:42.86</t>
  </si>
  <si>
    <t>20-MAY-2024 08:02:02.60</t>
  </si>
  <si>
    <t>20-MAY-2024 08:02:02.66</t>
  </si>
  <si>
    <t>20-MAY-2024 08:02:19.00</t>
  </si>
  <si>
    <t>20-MAY-2024 08:02:19.02</t>
  </si>
  <si>
    <t>20-MAY-2024 08:02:19.03</t>
  </si>
  <si>
    <t>20-MAY-2024 08:02:19.04</t>
  </si>
  <si>
    <t>20-MAY-2024 08:03:22.54</t>
  </si>
  <si>
    <t>20-MAY-2024 08:03:22.55</t>
  </si>
  <si>
    <t>20-MAY-2024 08:03:38.01</t>
  </si>
  <si>
    <t>20-MAY-2024 08:05:48.94</t>
  </si>
  <si>
    <t>20-MAY-2024 08:05:48.95</t>
  </si>
  <si>
    <t>20-MAY-2024 08:05:49.04</t>
  </si>
  <si>
    <t>20-MAY-2024 08:05:49.05</t>
  </si>
  <si>
    <t>20-MAY-2024 08:07:20.34</t>
  </si>
  <si>
    <t>20-MAY-2024 08:07:20.35</t>
  </si>
  <si>
    <t>20-MAY-2024 08:07:20.41</t>
  </si>
  <si>
    <t>20-MAY-2024 08:07:20.42</t>
  </si>
  <si>
    <t>20-MAY-2024 08:07:20.76</t>
  </si>
  <si>
    <t>20-MAY-2024 08:07:20.77</t>
  </si>
  <si>
    <t>20-MAY-2024 08:07:21.06</t>
  </si>
  <si>
    <t>20-MAY-2024 08:07:21.14</t>
  </si>
  <si>
    <t>20-MAY-2024 08:07:21.18</t>
  </si>
  <si>
    <t>20-MAY-2024 08:07:21.19</t>
  </si>
  <si>
    <t>20-MAY-2024 08:07:35.92</t>
  </si>
  <si>
    <t>20-MAY-2024 08:07:35.98</t>
  </si>
  <si>
    <t>20-MAY-2024 08:07:36.05</t>
  </si>
  <si>
    <t>20-MAY-2024 08:07:36.09</t>
  </si>
  <si>
    <t>20-MAY-2024 08:08:44.89</t>
  </si>
  <si>
    <t>20-MAY-2024 08:08:44.90</t>
  </si>
  <si>
    <t>20-MAY-2024 08:08:44.91</t>
  </si>
  <si>
    <t>20-MAY-2024 08:08:45.05</t>
  </si>
  <si>
    <t>20-MAY-2024 08:08:45.06</t>
  </si>
  <si>
    <t>20-MAY-2024 08:08:45.22</t>
  </si>
  <si>
    <t>20-MAY-2024 08:08:45.23</t>
  </si>
  <si>
    <t>20-MAY-2024 08:09:16.78</t>
  </si>
  <si>
    <t>20-MAY-2024 08:09:16.79</t>
  </si>
  <si>
    <t>20-MAY-2024 08:10:00.30</t>
  </si>
  <si>
    <t>20-MAY-2024 08:10:00.31</t>
  </si>
  <si>
    <t>20-MAY-2024 08:10:44.29</t>
  </si>
  <si>
    <t>20-MAY-2024 08:10:44.38</t>
  </si>
  <si>
    <t>20-MAY-2024 08:10:44.45</t>
  </si>
  <si>
    <t>20-MAY-2024 08:10:44.51</t>
  </si>
  <si>
    <t>20-MAY-2024 08:10:44.57</t>
  </si>
  <si>
    <t>20-MAY-2024 08:10:44.58</t>
  </si>
  <si>
    <t>20-MAY-2024 08:10:48.65</t>
  </si>
  <si>
    <t>20-MAY-2024 08:10:48.66</t>
  </si>
  <si>
    <t>20-MAY-2024 08:10:52.76</t>
  </si>
  <si>
    <t>20-MAY-2024 08:10:56.87</t>
  </si>
  <si>
    <t>20-MAY-2024 08:10:56.88</t>
  </si>
  <si>
    <t>20-MAY-2024 08:11:00.98</t>
  </si>
  <si>
    <t>20-MAY-2024 08:11:05.18</t>
  </si>
  <si>
    <t>20-MAY-2024 08:11:05.19</t>
  </si>
  <si>
    <t>20-MAY-2024 08:11:09.28</t>
  </si>
  <si>
    <t>20-MAY-2024 08:11:13.44</t>
  </si>
  <si>
    <t>20-MAY-2024 08:11:17.60</t>
  </si>
  <si>
    <t>20-MAY-2024 08:11:21.75</t>
  </si>
  <si>
    <t>20-MAY-2024 08:11:25.85</t>
  </si>
  <si>
    <t>20-MAY-2024 08:11:25.86</t>
  </si>
  <si>
    <t>20-MAY-2024 08:11:38.16</t>
  </si>
  <si>
    <t>20-MAY-2024 08:11:38.25</t>
  </si>
  <si>
    <t>20-MAY-2024 08:12:04.83</t>
  </si>
  <si>
    <t>20-MAY-2024 08:12:04.84</t>
  </si>
  <si>
    <t>20-MAY-2024 08:12:04.87</t>
  </si>
  <si>
    <t>20-MAY-2024 08:12:04.88</t>
  </si>
  <si>
    <t>20-MAY-2024 08:12:05.83</t>
  </si>
  <si>
    <t>20-MAY-2024 08:12:05.84</t>
  </si>
  <si>
    <t>20-MAY-2024 08:12:59.23</t>
  </si>
  <si>
    <t>20-MAY-2024 08:12:59.24</t>
  </si>
  <si>
    <t>20-MAY-2024 08:12:59.25</t>
  </si>
  <si>
    <t>20-MAY-2024 08:12:59.27</t>
  </si>
  <si>
    <t>20-MAY-2024 08:12:59.28</t>
  </si>
  <si>
    <t>20-MAY-2024 08:12:59.41</t>
  </si>
  <si>
    <t>20-MAY-2024 08:12:59.66</t>
  </si>
  <si>
    <t>20-MAY-2024 08:12:59.68</t>
  </si>
  <si>
    <t>20-MAY-2024 08:12:59.75</t>
  </si>
  <si>
    <t>20-MAY-2024 08:13:52.70</t>
  </si>
  <si>
    <t>20-MAY-2024 08:13:52.71</t>
  </si>
  <si>
    <t>20-MAY-2024 08:14:14.85</t>
  </si>
  <si>
    <t>20-MAY-2024 08:14:15.84</t>
  </si>
  <si>
    <t>20-MAY-2024 08:14:40.75</t>
  </si>
  <si>
    <t>20-MAY-2024 08:14:40.80</t>
  </si>
  <si>
    <t>20-MAY-2024 08:14:40.81</t>
  </si>
  <si>
    <t>20-MAY-2024 08:14:40.82</t>
  </si>
  <si>
    <t>20-MAY-2024 08:14:40.83</t>
  </si>
  <si>
    <t>20-MAY-2024 08:14:41.41</t>
  </si>
  <si>
    <t>20-MAY-2024 08:14:55.51</t>
  </si>
  <si>
    <t>20-MAY-2024 08:14:55.61</t>
  </si>
  <si>
    <t>20-MAY-2024 08:14:55.82</t>
  </si>
  <si>
    <t>20-MAY-2024 08:14:55.85</t>
  </si>
  <si>
    <t>20-MAY-2024 08:14:55.86</t>
  </si>
  <si>
    <t>20-MAY-2024 08:15:11.74</t>
  </si>
  <si>
    <t>20-MAY-2024 08:15:11.75</t>
  </si>
  <si>
    <t>20-MAY-2024 08:15:11.81</t>
  </si>
  <si>
    <t>20-MAY-2024 08:15:23.39</t>
  </si>
  <si>
    <t>20-MAY-2024 08:15:23.40</t>
  </si>
  <si>
    <t>20-MAY-2024 08:15:23.41</t>
  </si>
  <si>
    <t>20-MAY-2024 08:16:12.04</t>
  </si>
  <si>
    <t>20-MAY-2024 08:16:45.59</t>
  </si>
  <si>
    <t>20-MAY-2024 08:16:45.60</t>
  </si>
  <si>
    <t>20-MAY-2024 08:16:45.61</t>
  </si>
  <si>
    <t>20-MAY-2024 08:16:45.80</t>
  </si>
  <si>
    <t>20-MAY-2024 08:16:45.89</t>
  </si>
  <si>
    <t>20-MAY-2024 08:16:45.90</t>
  </si>
  <si>
    <t>20-MAY-2024 08:16:46.12</t>
  </si>
  <si>
    <t>20-MAY-2024 08:16:55.08</t>
  </si>
  <si>
    <t>20-MAY-2024 08:18:06.36</t>
  </si>
  <si>
    <t>20-MAY-2024 08:19:31.55</t>
  </si>
  <si>
    <t>20-MAY-2024 08:19:31.56</t>
  </si>
  <si>
    <t>20-MAY-2024 08:19:39.71</t>
  </si>
  <si>
    <t>20-MAY-2024 08:19:39.72</t>
  </si>
  <si>
    <t>20-MAY-2024 08:19:39.73</t>
  </si>
  <si>
    <t>20-MAY-2024 08:19:39.80</t>
  </si>
  <si>
    <t>20-MAY-2024 08:19:39.81</t>
  </si>
  <si>
    <t>20-MAY-2024 08:19:39.89</t>
  </si>
  <si>
    <t>20-MAY-2024 08:19:39.91</t>
  </si>
  <si>
    <t>20-MAY-2024 08:19:39.92</t>
  </si>
  <si>
    <t>20-MAY-2024 08:19:40.06</t>
  </si>
  <si>
    <t>20-MAY-2024 08:19:59.87</t>
  </si>
  <si>
    <t>20-MAY-2024 08:19:59.88</t>
  </si>
  <si>
    <t>20-MAY-2024 08:20:13.44</t>
  </si>
  <si>
    <t>20-MAY-2024 08:20:13.45</t>
  </si>
  <si>
    <t>20-MAY-2024 08:20:34.91</t>
  </si>
  <si>
    <t>20-MAY-2024 08:20:34.92</t>
  </si>
  <si>
    <t>20-MAY-2024 08:20:35.09</t>
  </si>
  <si>
    <t>20-MAY-2024 08:20:35.45</t>
  </si>
  <si>
    <t>20-MAY-2024 08:20:35.46</t>
  </si>
  <si>
    <t>20-MAY-2024 08:22:45.71</t>
  </si>
  <si>
    <t>20-MAY-2024 08:22:45.72</t>
  </si>
  <si>
    <t>20-MAY-2024 08:22:57.09</t>
  </si>
  <si>
    <t>20-MAY-2024 08:22:57.10</t>
  </si>
  <si>
    <t>20-MAY-2024 08:23:09.34</t>
  </si>
  <si>
    <t>20-MAY-2024 08:23:09.38</t>
  </si>
  <si>
    <t>20-MAY-2024 08:23:09.39</t>
  </si>
  <si>
    <t>20-MAY-2024 08:23:38.34</t>
  </si>
  <si>
    <t>20-MAY-2024 08:23:38.40</t>
  </si>
  <si>
    <t>20-MAY-2024 08:24:14.75</t>
  </si>
  <si>
    <t>20-MAY-2024 08:24:14.76</t>
  </si>
  <si>
    <t>20-MAY-2024 08:24:15.17</t>
  </si>
  <si>
    <t>20-MAY-2024 08:24:15.18</t>
  </si>
  <si>
    <t>20-MAY-2024 08:24:15.19</t>
  </si>
  <si>
    <t>20-MAY-2024 08:24:29.24</t>
  </si>
  <si>
    <t>20-MAY-2024 08:24:29.32</t>
  </si>
  <si>
    <t>20-MAY-2024 08:24:29.40</t>
  </si>
  <si>
    <t>20-MAY-2024 08:24:29.41</t>
  </si>
  <si>
    <t>20-MAY-2024 08:24:29.49</t>
  </si>
  <si>
    <t>20-MAY-2024 08:24:29.50</t>
  </si>
  <si>
    <t>20-MAY-2024 08:24:29.56</t>
  </si>
  <si>
    <t>20-MAY-2024 08:24:33.72</t>
  </si>
  <si>
    <t>20-MAY-2024 08:24:33.73</t>
  </si>
  <si>
    <t>20-MAY-2024 08:24:37.83</t>
  </si>
  <si>
    <t>20-MAY-2024 08:24:37.84</t>
  </si>
  <si>
    <t>20-MAY-2024 08:24:42.06</t>
  </si>
  <si>
    <t>20-MAY-2024 08:24:42.07</t>
  </si>
  <si>
    <t>20-MAY-2024 08:24:46.20</t>
  </si>
  <si>
    <t>20-MAY-2024 08:24:46.21</t>
  </si>
  <si>
    <t>20-MAY-2024 08:24:50.33</t>
  </si>
  <si>
    <t>20-MAY-2024 08:24:50.34</t>
  </si>
  <si>
    <t>20-MAY-2024 08:24:54.44</t>
  </si>
  <si>
    <t>20-MAY-2024 08:24:54.45</t>
  </si>
  <si>
    <t>20-MAY-2024 08:24:58.56</t>
  </si>
  <si>
    <t>20-MAY-2024 08:25:02.69</t>
  </si>
  <si>
    <t>20-MAY-2024 08:25:02.70</t>
  </si>
  <si>
    <t>20-MAY-2024 08:25:06.93</t>
  </si>
  <si>
    <t>20-MAY-2024 08:25:06.94</t>
  </si>
  <si>
    <t>20-MAY-2024 08:25:11.10</t>
  </si>
  <si>
    <t>20-MAY-2024 08:25:17.00</t>
  </si>
  <si>
    <t>20-MAY-2024 08:25:17.01</t>
  </si>
  <si>
    <t>20-MAY-2024 08:25:17.03</t>
  </si>
  <si>
    <t>20-MAY-2024 08:25:17.04</t>
  </si>
  <si>
    <t>20-MAY-2024 08:25:22.19</t>
  </si>
  <si>
    <t>20-MAY-2024 08:25:22.20</t>
  </si>
  <si>
    <t>20-MAY-2024 08:25:22.47</t>
  </si>
  <si>
    <t>20-MAY-2024 08:25:39.21</t>
  </si>
  <si>
    <t>20-MAY-2024 08:25:39.24</t>
  </si>
  <si>
    <t>20-MAY-2024 08:25:39.25</t>
  </si>
  <si>
    <t>20-MAY-2024 08:25:39.31</t>
  </si>
  <si>
    <t>20-MAY-2024 08:25:39.32</t>
  </si>
  <si>
    <t>20-MAY-2024 08:25:39.42</t>
  </si>
  <si>
    <t>20-MAY-2024 08:25:39.43</t>
  </si>
  <si>
    <t>20-MAY-2024 08:25:39.56</t>
  </si>
  <si>
    <t>20-MAY-2024 08:25:39.57</t>
  </si>
  <si>
    <t>20-MAY-2024 08:25:39.64</t>
  </si>
  <si>
    <t>20-MAY-2024 08:25:39.67</t>
  </si>
  <si>
    <t>20-MAY-2024 08:25:40.00</t>
  </si>
  <si>
    <t>20-MAY-2024 08:25:40.02</t>
  </si>
  <si>
    <t>20-MAY-2024 08:25:40.35</t>
  </si>
  <si>
    <t>20-MAY-2024 08:25:40.36</t>
  </si>
  <si>
    <t>20-MAY-2024 08:25:40.37</t>
  </si>
  <si>
    <t>20-MAY-2024 08:25:40.38</t>
  </si>
  <si>
    <t>20-MAY-2024 08:25:40.51</t>
  </si>
  <si>
    <t>20-MAY-2024 08:25:40.75</t>
  </si>
  <si>
    <t>20-MAY-2024 08:25:40.76</t>
  </si>
  <si>
    <t>20-MAY-2024 08:25:46.09</t>
  </si>
  <si>
    <t>20-MAY-2024 08:26:02.08</t>
  </si>
  <si>
    <t>20-MAY-2024 08:26:02.09</t>
  </si>
  <si>
    <t>20-MAY-2024 08:26:09.69</t>
  </si>
  <si>
    <t>20-MAY-2024 08:26:09.70</t>
  </si>
  <si>
    <t>20-MAY-2024 08:26:10.33</t>
  </si>
  <si>
    <t>20-MAY-2024 08:26:10.34</t>
  </si>
  <si>
    <t>20-MAY-2024 08:26:10.45</t>
  </si>
  <si>
    <t>20-MAY-2024 08:26:10.46</t>
  </si>
  <si>
    <t>20-MAY-2024 08:26:10.59</t>
  </si>
  <si>
    <t>20-MAY-2024 08:26:25.34</t>
  </si>
  <si>
    <t>20-MAY-2024 08:27:24.64</t>
  </si>
  <si>
    <t>20-MAY-2024 08:27:24.65</t>
  </si>
  <si>
    <t>20-MAY-2024 08:27:24.77</t>
  </si>
  <si>
    <t>20-MAY-2024 08:27:24.78</t>
  </si>
  <si>
    <t>20-MAY-2024 08:27:28.38</t>
  </si>
  <si>
    <t>20-MAY-2024 08:27:28.48</t>
  </si>
  <si>
    <t>20-MAY-2024 08:27:28.61</t>
  </si>
  <si>
    <t>20-MAY-2024 08:27:28.67</t>
  </si>
  <si>
    <t>20-MAY-2024 08:27:28.70</t>
  </si>
  <si>
    <t>20-MAY-2024 08:27:28.71</t>
  </si>
  <si>
    <t>20-MAY-2024 08:27:28.90</t>
  </si>
  <si>
    <t>20-MAY-2024 08:27:28.91</t>
  </si>
  <si>
    <t>20-MAY-2024 08:27:35.09</t>
  </si>
  <si>
    <t>20-MAY-2024 08:27:53.24</t>
  </si>
  <si>
    <t>20-MAY-2024 08:27:53.25</t>
  </si>
  <si>
    <t>20-MAY-2024 08:28:01.38</t>
  </si>
  <si>
    <t>20-MAY-2024 08:28:01.39</t>
  </si>
  <si>
    <t>20-MAY-2024 08:28:01.40</t>
  </si>
  <si>
    <t>20-MAY-2024 08:28:01.41</t>
  </si>
  <si>
    <t>20-MAY-2024 08:28:01.42</t>
  </si>
  <si>
    <t>20-MAY-2024 08:28:01.54</t>
  </si>
  <si>
    <t>20-MAY-2024 08:28:01.56</t>
  </si>
  <si>
    <t>20-MAY-2024 08:28:01.58</t>
  </si>
  <si>
    <t>20-MAY-2024 08:28:02.53</t>
  </si>
  <si>
    <t>20-MAY-2024 08:28:02.54</t>
  </si>
  <si>
    <t>20-MAY-2024 08:28:02.62</t>
  </si>
  <si>
    <t>20-MAY-2024 08:28:02.63</t>
  </si>
  <si>
    <t>20-MAY-2024 08:28:02.64</t>
  </si>
  <si>
    <t>20-MAY-2024 08:28:02.79</t>
  </si>
  <si>
    <t>20-MAY-2024 08:28:02.81</t>
  </si>
  <si>
    <t>20-MAY-2024 08:28:02.89</t>
  </si>
  <si>
    <t>20-MAY-2024 08:28:02.92</t>
  </si>
  <si>
    <t>20-MAY-2024 08:28:02.97</t>
  </si>
  <si>
    <t>20-MAY-2024 08:28:02.98</t>
  </si>
  <si>
    <t>20-MAY-2024 08:28:03.61</t>
  </si>
  <si>
    <t>20-MAY-2024 08:28:03.62</t>
  </si>
  <si>
    <t>20-MAY-2024 08:28:03.63</t>
  </si>
  <si>
    <t>20-MAY-2024 08:28:03.64</t>
  </si>
  <si>
    <t>20-MAY-2024 08:28:04.00</t>
  </si>
  <si>
    <t>20-MAY-2024 08:28:04.02</t>
  </si>
  <si>
    <t>20-MAY-2024 08:28:09.31</t>
  </si>
  <si>
    <t>20-MAY-2024 08:28:09.32</t>
  </si>
  <si>
    <t>20-MAY-2024 08:28:09.42</t>
  </si>
  <si>
    <t>20-MAY-2024 08:28:14.04</t>
  </si>
  <si>
    <t>20-MAY-2024 08:28:14.05</t>
  </si>
  <si>
    <t>20-MAY-2024 08:28:14.07</t>
  </si>
  <si>
    <t>20-MAY-2024 08:28:14.40</t>
  </si>
  <si>
    <t>20-MAY-2024 08:28:14.41</t>
  </si>
  <si>
    <t>20-MAY-2024 08:28:14.92</t>
  </si>
  <si>
    <t>20-MAY-2024 08:28:14.93</t>
  </si>
  <si>
    <t>20-MAY-2024 08:28:14.96</t>
  </si>
  <si>
    <t>20-MAY-2024 08:28:14.98</t>
  </si>
  <si>
    <t>20-MAY-2024 08:28:15.06</t>
  </si>
  <si>
    <t>20-MAY-2024 08:28:15.07</t>
  </si>
  <si>
    <t>20-MAY-2024 08:28:16.13</t>
  </si>
  <si>
    <t>20-MAY-2024 08:28:16.14</t>
  </si>
  <si>
    <t>20-MAY-2024 08:28:16.16</t>
  </si>
  <si>
    <t>20-MAY-2024 08:28:17.38</t>
  </si>
  <si>
    <t>20-MAY-2024 08:28:17.55</t>
  </si>
  <si>
    <t>20-MAY-2024 08:28:17.56</t>
  </si>
  <si>
    <t>20-MAY-2024 08:28:17.58</t>
  </si>
  <si>
    <t>20-MAY-2024 08:28:17.71</t>
  </si>
  <si>
    <t>20-MAY-2024 08:28:17.72</t>
  </si>
  <si>
    <t>20-MAY-2024 08:28:17.74</t>
  </si>
  <si>
    <t>20-MAY-2024 08:28:17.75</t>
  </si>
  <si>
    <t>20-MAY-2024 08:28:17.79</t>
  </si>
  <si>
    <t>20-MAY-2024 08:28:17.80</t>
  </si>
  <si>
    <t>20-MAY-2024 08:28:18.52</t>
  </si>
  <si>
    <t>20-MAY-2024 08:28:18.56</t>
  </si>
  <si>
    <t>20-MAY-2024 08:28:18.66</t>
  </si>
  <si>
    <t>20-MAY-2024 08:28:18.68</t>
  </si>
  <si>
    <t>20-MAY-2024 08:28:18.69</t>
  </si>
  <si>
    <t>20-MAY-2024 08:28:19.62</t>
  </si>
  <si>
    <t>20-MAY-2024 08:28:19.63</t>
  </si>
  <si>
    <t>20-MAY-2024 08:28:47.91</t>
  </si>
  <si>
    <t>20-MAY-2024 08:28:47.93</t>
  </si>
  <si>
    <t>20-MAY-2024 08:29:32.99</t>
  </si>
  <si>
    <t>20-MAY-2024 08:29:33.00</t>
  </si>
  <si>
    <t>20-MAY-2024 08:29:33.02</t>
  </si>
  <si>
    <t>20-MAY-2024 08:29:34.97</t>
  </si>
  <si>
    <t>20-MAY-2024 08:32:15.77</t>
  </si>
  <si>
    <t>20-MAY-2024 08:32:15.82</t>
  </si>
  <si>
    <t>20-MAY-2024 08:32:15.83</t>
  </si>
  <si>
    <t>20-MAY-2024 08:32:15.84</t>
  </si>
  <si>
    <t>20-MAY-2024 08:32:15.89</t>
  </si>
  <si>
    <t>20-MAY-2024 08:32:15.90</t>
  </si>
  <si>
    <t>20-MAY-2024 08:32:15.94</t>
  </si>
  <si>
    <t>20-MAY-2024 08:32:16.02</t>
  </si>
  <si>
    <t>20-MAY-2024 08:32:16.05</t>
  </si>
  <si>
    <t>20-MAY-2024 08:32:16.06</t>
  </si>
  <si>
    <t>20-MAY-2024 08:32:16.75</t>
  </si>
  <si>
    <t>20-MAY-2024 08:32:16.95</t>
  </si>
  <si>
    <t>20-MAY-2024 08:32:17.10</t>
  </si>
  <si>
    <t>20-MAY-2024 08:32:17.11</t>
  </si>
  <si>
    <t>20-MAY-2024 08:32:28.56</t>
  </si>
  <si>
    <t>20-MAY-2024 08:33:32.43</t>
  </si>
  <si>
    <t>20-MAY-2024 08:33:39.28</t>
  </si>
  <si>
    <t>20-MAY-2024 08:33:39.29</t>
  </si>
  <si>
    <t>20-MAY-2024 08:35:45.30</t>
  </si>
  <si>
    <t>20-MAY-2024 08:35:45.72</t>
  </si>
  <si>
    <t>20-MAY-2024 08:35:53.74</t>
  </si>
  <si>
    <t>20-MAY-2024 08:37:55.98</t>
  </si>
  <si>
    <t>20-MAY-2024 08:37:55.99</t>
  </si>
  <si>
    <t>20-MAY-2024 08:37:56.05</t>
  </si>
  <si>
    <t>20-MAY-2024 08:38:28.55</t>
  </si>
  <si>
    <t>20-MAY-2024 08:38:28.62</t>
  </si>
  <si>
    <t>20-MAY-2024 08:38:28.63</t>
  </si>
  <si>
    <t>20-MAY-2024 08:38:28.72</t>
  </si>
  <si>
    <t>20-MAY-2024 08:38:28.73</t>
  </si>
  <si>
    <t>20-MAY-2024 08:38:28.80</t>
  </si>
  <si>
    <t>20-MAY-2024 08:38:28.88</t>
  </si>
  <si>
    <t>20-MAY-2024 08:38:33.11</t>
  </si>
  <si>
    <t>20-MAY-2024 08:38:37.20</t>
  </si>
  <si>
    <t>20-MAY-2024 08:38:41.29</t>
  </si>
  <si>
    <t>20-MAY-2024 08:38:45.43</t>
  </si>
  <si>
    <t>20-MAY-2024 08:38:45.44</t>
  </si>
  <si>
    <t>20-MAY-2024 08:38:49.53</t>
  </si>
  <si>
    <t>20-MAY-2024 08:38:53.65</t>
  </si>
  <si>
    <t>20-MAY-2024 08:38:53.66</t>
  </si>
  <si>
    <t>20-MAY-2024 08:38:57.81</t>
  </si>
  <si>
    <t>20-MAY-2024 08:39:01.95</t>
  </si>
  <si>
    <t>20-MAY-2024 08:39:06.18</t>
  </si>
  <si>
    <t>20-MAY-2024 08:39:06.42</t>
  </si>
  <si>
    <t>20-MAY-2024 08:39:10.27</t>
  </si>
  <si>
    <t>20-MAY-2024 08:39:10.28</t>
  </si>
  <si>
    <t>20-MAY-2024 08:39:41.61</t>
  </si>
  <si>
    <t>20-MAY-2024 08:39:41.62</t>
  </si>
  <si>
    <t>20-MAY-2024 08:39:42.63</t>
  </si>
  <si>
    <t>20-MAY-2024 08:39:46.40</t>
  </si>
  <si>
    <t>20-MAY-2024 08:39:46.46</t>
  </si>
  <si>
    <t>20-MAY-2024 08:39:58.35</t>
  </si>
  <si>
    <t>20-MAY-2024 08:39:58.39</t>
  </si>
  <si>
    <t>20-MAY-2024 08:39:58.41</t>
  </si>
  <si>
    <t>20-MAY-2024 08:39:58.48</t>
  </si>
  <si>
    <t>20-MAY-2024 08:39:58.57</t>
  </si>
  <si>
    <t>20-MAY-2024 08:39:58.58</t>
  </si>
  <si>
    <t>20-MAY-2024 08:39:58.66</t>
  </si>
  <si>
    <t>20-MAY-2024 08:39:58.74</t>
  </si>
  <si>
    <t>20-MAY-2024 08:39:58.79</t>
  </si>
  <si>
    <t>20-MAY-2024 08:39:58.85</t>
  </si>
  <si>
    <t>20-MAY-2024 08:39:58.96</t>
  </si>
  <si>
    <t>20-MAY-2024 08:39:59.02</t>
  </si>
  <si>
    <t>20-MAY-2024 08:39:59.07</t>
  </si>
  <si>
    <t>20-MAY-2024 08:42:41.41</t>
  </si>
  <si>
    <t>20-MAY-2024 08:42:41.42</t>
  </si>
  <si>
    <t>20-MAY-2024 08:42:50.59</t>
  </si>
  <si>
    <t>20-MAY-2024 08:42:50.61</t>
  </si>
  <si>
    <t>20-MAY-2024 08:43:27.46</t>
  </si>
  <si>
    <t>20-MAY-2024 08:43:27.47</t>
  </si>
  <si>
    <t>20-MAY-2024 08:43:27.48</t>
  </si>
  <si>
    <t>20-MAY-2024 08:44:01.42</t>
  </si>
  <si>
    <t>20-MAY-2024 08:44:01.49</t>
  </si>
  <si>
    <t>20-MAY-2024 08:44:19.18</t>
  </si>
  <si>
    <t>20-MAY-2024 08:44:19.19</t>
  </si>
  <si>
    <t>20-MAY-2024 08:44:30.67</t>
  </si>
  <si>
    <t>20-MAY-2024 08:44:30.71</t>
  </si>
  <si>
    <t>20-MAY-2024 08:44:30.72</t>
  </si>
  <si>
    <t>20-MAY-2024 08:44:36.06</t>
  </si>
  <si>
    <t>20-MAY-2024 08:44:36.07</t>
  </si>
  <si>
    <t>20-MAY-2024 08:44:36.29</t>
  </si>
  <si>
    <t>20-MAY-2024 08:44:36.31</t>
  </si>
  <si>
    <t>20-MAY-2024 08:44:36.32</t>
  </si>
  <si>
    <t>20-MAY-2024 08:44:36.54</t>
  </si>
  <si>
    <t>20-MAY-2024 08:44:36.93</t>
  </si>
  <si>
    <t>20-MAY-2024 08:44:37.42</t>
  </si>
  <si>
    <t>20-MAY-2024 08:44:40.10</t>
  </si>
  <si>
    <t>20-MAY-2024 08:44:40.11</t>
  </si>
  <si>
    <t>20-MAY-2024 08:44:40.26</t>
  </si>
  <si>
    <t>20-MAY-2024 08:44:40.27</t>
  </si>
  <si>
    <t>20-MAY-2024 08:44:54.14</t>
  </si>
  <si>
    <t>20-MAY-2024 08:45:14.97</t>
  </si>
  <si>
    <t>20-MAY-2024 08:45:14.98</t>
  </si>
  <si>
    <t>20-MAY-2024 08:45:15.15</t>
  </si>
  <si>
    <t>20-MAY-2024 08:45:15.22</t>
  </si>
  <si>
    <t>20-MAY-2024 08:45:15.23</t>
  </si>
  <si>
    <t>20-MAY-2024 08:45:30.14</t>
  </si>
  <si>
    <t>20-MAY-2024 08:45:30.22</t>
  </si>
  <si>
    <t>20-MAY-2024 08:45:30.23</t>
  </si>
  <si>
    <t>20-MAY-2024 08:45:30.24</t>
  </si>
  <si>
    <t>20-MAY-2024 08:45:30.26</t>
  </si>
  <si>
    <t>20-MAY-2024 08:45:49.69</t>
  </si>
  <si>
    <t>20-MAY-2024 08:45:49.77</t>
  </si>
  <si>
    <t>20-MAY-2024 08:47:01.44</t>
  </si>
  <si>
    <t>20-MAY-2024 08:47:01.70</t>
  </si>
  <si>
    <t>20-MAY-2024 08:47:01.72</t>
  </si>
  <si>
    <t>20-MAY-2024 08:47:01.82</t>
  </si>
  <si>
    <t>20-MAY-2024 08:47:01.96</t>
  </si>
  <si>
    <t>20-MAY-2024 08:47:01.97</t>
  </si>
  <si>
    <t>20-MAY-2024 08:47:09.41</t>
  </si>
  <si>
    <t>20-MAY-2024 08:47:14.65</t>
  </si>
  <si>
    <t>20-MAY-2024 08:47:14.77</t>
  </si>
  <si>
    <t>20-MAY-2024 08:47:14.80</t>
  </si>
  <si>
    <t>20-MAY-2024 08:47:32.36</t>
  </si>
  <si>
    <t>20-MAY-2024 08:47:32.45</t>
  </si>
  <si>
    <t>20-MAY-2024 08:47:35.54</t>
  </si>
  <si>
    <t>20-MAY-2024 08:47:35.55</t>
  </si>
  <si>
    <t>20-MAY-2024 08:47:52.53</t>
  </si>
  <si>
    <t>20-MAY-2024 08:47:52.57</t>
  </si>
  <si>
    <t>20-MAY-2024 08:47:55.88</t>
  </si>
  <si>
    <t>20-MAY-2024 08:47:55.89</t>
  </si>
  <si>
    <t>20-MAY-2024 08:48:15.97</t>
  </si>
  <si>
    <t>20-MAY-2024 08:48:16.19</t>
  </si>
  <si>
    <t>20-MAY-2024 08:48:17.09</t>
  </si>
  <si>
    <t>20-MAY-2024 08:48:17.10</t>
  </si>
  <si>
    <t>20-MAY-2024 08:48:35.68</t>
  </si>
  <si>
    <t>20-MAY-2024 08:48:36.04</t>
  </si>
  <si>
    <t>20-MAY-2024 08:48:36.05</t>
  </si>
  <si>
    <t>20-MAY-2024 08:49:17.05</t>
  </si>
  <si>
    <t>20-MAY-2024 08:49:17.08</t>
  </si>
  <si>
    <t>20-MAY-2024 08:49:17.83</t>
  </si>
  <si>
    <t>20-MAY-2024 08:49:41.68</t>
  </si>
  <si>
    <t>20-MAY-2024 08:49:41.72</t>
  </si>
  <si>
    <t>20-MAY-2024 08:49:41.73</t>
  </si>
  <si>
    <t>20-MAY-2024 08:49:41.82</t>
  </si>
  <si>
    <t>20-MAY-2024 08:49:41.83</t>
  </si>
  <si>
    <t>20-MAY-2024 08:49:41.86</t>
  </si>
  <si>
    <t>20-MAY-2024 08:49:42.07</t>
  </si>
  <si>
    <t>20-MAY-2024 08:49:42.08</t>
  </si>
  <si>
    <t>20-MAY-2024 08:50:11.15</t>
  </si>
  <si>
    <t>20-MAY-2024 08:50:20.67</t>
  </si>
  <si>
    <t>20-MAY-2024 08:50:39.94</t>
  </si>
  <si>
    <t>20-MAY-2024 08:50:39.97</t>
  </si>
  <si>
    <t>20-MAY-2024 08:50:53.50</t>
  </si>
  <si>
    <t>20-MAY-2024 08:51:25.84</t>
  </si>
  <si>
    <t>20-MAY-2024 08:51:31.08</t>
  </si>
  <si>
    <t>20-MAY-2024 08:51:31.22</t>
  </si>
  <si>
    <t>20-MAY-2024 08:51:31.54</t>
  </si>
  <si>
    <t>20-MAY-2024 08:51:40.04</t>
  </si>
  <si>
    <t>20-MAY-2024 08:51:40.05</t>
  </si>
  <si>
    <t>20-MAY-2024 08:51:55.95</t>
  </si>
  <si>
    <t>20-MAY-2024 08:51:55.96</t>
  </si>
  <si>
    <t>20-MAY-2024 08:51:56.96</t>
  </si>
  <si>
    <t>20-MAY-2024 08:51:57.64</t>
  </si>
  <si>
    <t>20-MAY-2024 08:51:57.96</t>
  </si>
  <si>
    <t>20-MAY-2024 08:51:57.99</t>
  </si>
  <si>
    <t>20-MAY-2024 08:51:58.00</t>
  </si>
  <si>
    <t>20-MAY-2024 08:51:58.64</t>
  </si>
  <si>
    <t>20-MAY-2024 08:52:37.77</t>
  </si>
  <si>
    <t>20-MAY-2024 08:52:37.85</t>
  </si>
  <si>
    <t>20-MAY-2024 08:52:37.92</t>
  </si>
  <si>
    <t>20-MAY-2024 08:52:37.98</t>
  </si>
  <si>
    <t>20-MAY-2024 08:52:37.99</t>
  </si>
  <si>
    <t>20-MAY-2024 08:52:38.04</t>
  </si>
  <si>
    <t>20-MAY-2024 08:52:38.05</t>
  </si>
  <si>
    <t>20-MAY-2024 08:52:42.18</t>
  </si>
  <si>
    <t>20-MAY-2024 08:52:42.19</t>
  </si>
  <si>
    <t>20-MAY-2024 08:52:46.28</t>
  </si>
  <si>
    <t>20-MAY-2024 08:52:46.30</t>
  </si>
  <si>
    <t>20-MAY-2024 08:52:50.43</t>
  </si>
  <si>
    <t>20-MAY-2024 08:52:52.51</t>
  </si>
  <si>
    <t>20-MAY-2024 08:52:52.88</t>
  </si>
  <si>
    <t>20-MAY-2024 08:52:54.63</t>
  </si>
  <si>
    <t>20-MAY-2024 08:52:54.64</t>
  </si>
  <si>
    <t>20-MAY-2024 08:52:58.87</t>
  </si>
  <si>
    <t>20-MAY-2024 08:52:58.88</t>
  </si>
  <si>
    <t>20-MAY-2024 08:52:58.89</t>
  </si>
  <si>
    <t>20-MAY-2024 08:52:58.92</t>
  </si>
  <si>
    <t>20-MAY-2024 08:52:58.94</t>
  </si>
  <si>
    <t>20-MAY-2024 08:52:59.58</t>
  </si>
  <si>
    <t>20-MAY-2024 08:52:59.59</t>
  </si>
  <si>
    <t>20-MAY-2024 08:53:03.01</t>
  </si>
  <si>
    <t>20-MAY-2024 08:53:07.28</t>
  </si>
  <si>
    <t>20-MAY-2024 08:53:07.29</t>
  </si>
  <si>
    <t>20-MAY-2024 08:53:11.40</t>
  </si>
  <si>
    <t>20-MAY-2024 08:53:11.41</t>
  </si>
  <si>
    <t>20-MAY-2024 08:53:15.90</t>
  </si>
  <si>
    <t>20-MAY-2024 08:53:15.91</t>
  </si>
  <si>
    <t>20-MAY-2024 08:53:20.01</t>
  </si>
  <si>
    <t>20-MAY-2024 08:54:27.44</t>
  </si>
  <si>
    <t>20-MAY-2024 08:54:27.46</t>
  </si>
  <si>
    <t>20-MAY-2024 08:54:27.48</t>
  </si>
  <si>
    <t>20-MAY-2024 08:54:27.49</t>
  </si>
  <si>
    <t>20-MAY-2024 08:54:27.50</t>
  </si>
  <si>
    <t>20-MAY-2024 08:54:27.57</t>
  </si>
  <si>
    <t>20-MAY-2024 08:54:27.58</t>
  </si>
  <si>
    <t>20-MAY-2024 08:54:27.59</t>
  </si>
  <si>
    <t>20-MAY-2024 08:54:27.63</t>
  </si>
  <si>
    <t>20-MAY-2024 08:54:27.90</t>
  </si>
  <si>
    <t>20-MAY-2024 08:54:27.99</t>
  </si>
  <si>
    <t>20-MAY-2024 08:54:28.09</t>
  </si>
  <si>
    <t>20-MAY-2024 08:54:28.15</t>
  </si>
  <si>
    <t>20-MAY-2024 08:54:43.60</t>
  </si>
  <si>
    <t>20-MAY-2024 08:54:43.61</t>
  </si>
  <si>
    <t>20-MAY-2024 08:54:43.62</t>
  </si>
  <si>
    <t>20-MAY-2024 08:54:43.64</t>
  </si>
  <si>
    <t>20-MAY-2024 08:54:43.75</t>
  </si>
  <si>
    <t>20-MAY-2024 08:55:11.23</t>
  </si>
  <si>
    <t>20-MAY-2024 08:55:21.42</t>
  </si>
  <si>
    <t>20-MAY-2024 08:55:21.52</t>
  </si>
  <si>
    <t>20-MAY-2024 08:55:24.57</t>
  </si>
  <si>
    <t>20-MAY-2024 08:55:24.66</t>
  </si>
  <si>
    <t>20-MAY-2024 08:55:52.44</t>
  </si>
  <si>
    <t>20-MAY-2024 08:55:52.45</t>
  </si>
  <si>
    <t>20-MAY-2024 08:55:52.59</t>
  </si>
  <si>
    <t>20-MAY-2024 08:56:24.34</t>
  </si>
  <si>
    <t>20-MAY-2024 08:56:24.44</t>
  </si>
  <si>
    <t>20-MAY-2024 08:56:24.62</t>
  </si>
  <si>
    <t>20-MAY-2024 08:56:24.68</t>
  </si>
  <si>
    <t>20-MAY-2024 08:56:26.78</t>
  </si>
  <si>
    <t>20-MAY-2024 08:56:26.79</t>
  </si>
  <si>
    <t>20-MAY-2024 08:56:26.92</t>
  </si>
  <si>
    <t>20-MAY-2024 08:56:26.94</t>
  </si>
  <si>
    <t>20-MAY-2024 08:57:04.22</t>
  </si>
  <si>
    <t>20-MAY-2024 08:57:04.28</t>
  </si>
  <si>
    <t>20-MAY-2024 08:57:04.37</t>
  </si>
  <si>
    <t>20-MAY-2024 08:57:04.38</t>
  </si>
  <si>
    <t>20-MAY-2024 08:57:04.40</t>
  </si>
  <si>
    <t>20-MAY-2024 08:57:04.85</t>
  </si>
  <si>
    <t>20-MAY-2024 08:57:16.58</t>
  </si>
  <si>
    <t>20-MAY-2024 08:57:16.59</t>
  </si>
  <si>
    <t>20-MAY-2024 08:57:25.28</t>
  </si>
  <si>
    <t>20-MAY-2024 08:57:25.29</t>
  </si>
  <si>
    <t>20-MAY-2024 08:57:35.09</t>
  </si>
  <si>
    <t>20-MAY-2024 08:57:35.11</t>
  </si>
  <si>
    <t>20-MAY-2024 08:57:35.12</t>
  </si>
  <si>
    <t>20-MAY-2024 08:57:48.92</t>
  </si>
  <si>
    <t>20-MAY-2024 08:57:48.93</t>
  </si>
  <si>
    <t>20-MAY-2024 08:57:50.04</t>
  </si>
  <si>
    <t>20-MAY-2024 08:58:14.80</t>
  </si>
  <si>
    <t>20-MAY-2024 08:58:57.32</t>
  </si>
  <si>
    <t>20-MAY-2024 08:58:57.33</t>
  </si>
  <si>
    <t>20-MAY-2024 08:59:40.67</t>
  </si>
  <si>
    <t>20-MAY-2024 08:59:40.69</t>
  </si>
  <si>
    <t>20-MAY-2024 08:59:40.70</t>
  </si>
  <si>
    <t>20-MAY-2024 08:59:41.18</t>
  </si>
  <si>
    <t>20-MAY-2024 08:59:41.19</t>
  </si>
  <si>
    <t>20-MAY-2024 08:59:52.06</t>
  </si>
  <si>
    <t>20-MAY-2024 08:59:52.07</t>
  </si>
  <si>
    <t>20-MAY-2024 09:00:14.27</t>
  </si>
  <si>
    <t>20-MAY-2024 09:00:14.28</t>
  </si>
  <si>
    <t>20-MAY-2024 09:00:28.52</t>
  </si>
  <si>
    <t>20-MAY-2024 09:00:38.74</t>
  </si>
  <si>
    <t>20-MAY-2024 09:00:38.75</t>
  </si>
  <si>
    <t>20-MAY-2024 09:02:39.04</t>
  </si>
  <si>
    <t>20-MAY-2024 09:02:39.06</t>
  </si>
  <si>
    <t>20-MAY-2024 09:02:49.14</t>
  </si>
  <si>
    <t>20-MAY-2024 09:02:49.15</t>
  </si>
  <si>
    <t>20-MAY-2024 09:02:49.16</t>
  </si>
  <si>
    <t>20-MAY-2024 09:02:49.17</t>
  </si>
  <si>
    <t>20-MAY-2024 09:02:49.23</t>
  </si>
  <si>
    <t>20-MAY-2024 09:02:49.24</t>
  </si>
  <si>
    <t>20-MAY-2024 09:02:49.34</t>
  </si>
  <si>
    <t>20-MAY-2024 09:02:49.35</t>
  </si>
  <si>
    <t>20-MAY-2024 09:02:49.37</t>
  </si>
  <si>
    <t>20-MAY-2024 09:02:49.46</t>
  </si>
  <si>
    <t>20-MAY-2024 09:02:49.47</t>
  </si>
  <si>
    <t>20-MAY-2024 09:02:49.49</t>
  </si>
  <si>
    <t>20-MAY-2024 09:02:51.96</t>
  </si>
  <si>
    <t>20-MAY-2024 09:02:51.97</t>
  </si>
  <si>
    <t>20-MAY-2024 09:02:57.03</t>
  </si>
  <si>
    <t>20-MAY-2024 09:05:00.28</t>
  </si>
  <si>
    <t>20-MAY-2024 09:05:00.30</t>
  </si>
  <si>
    <t>20-MAY-2024 09:05:00.38</t>
  </si>
  <si>
    <t>20-MAY-2024 09:05:00.43</t>
  </si>
  <si>
    <t>20-MAY-2024 09:05:00.44</t>
  </si>
  <si>
    <t>20-MAY-2024 09:05:23.42</t>
  </si>
  <si>
    <t>20-MAY-2024 09:05:35.56</t>
  </si>
  <si>
    <t>20-MAY-2024 09:05:35.64</t>
  </si>
  <si>
    <t>20-MAY-2024 09:05:35.65</t>
  </si>
  <si>
    <t>20-MAY-2024 09:05:35.77</t>
  </si>
  <si>
    <t>20-MAY-2024 09:05:35.81</t>
  </si>
  <si>
    <t>20-MAY-2024 09:05:36.64</t>
  </si>
  <si>
    <t>20-MAY-2024 09:05:52.06</t>
  </si>
  <si>
    <t>20-MAY-2024 09:05:52.12</t>
  </si>
  <si>
    <t>20-MAY-2024 09:05:52.13</t>
  </si>
  <si>
    <t>20-MAY-2024 09:05:52.14</t>
  </si>
  <si>
    <t>20-MAY-2024 09:05:52.20</t>
  </si>
  <si>
    <t>20-MAY-2024 09:05:52.38</t>
  </si>
  <si>
    <t>20-MAY-2024 09:05:52.41</t>
  </si>
  <si>
    <t>20-MAY-2024 09:06:02.92</t>
  </si>
  <si>
    <t>20-MAY-2024 09:06:02.93</t>
  </si>
  <si>
    <t>20-MAY-2024 09:06:07.29</t>
  </si>
  <si>
    <t>20-MAY-2024 09:06:07.38</t>
  </si>
  <si>
    <t>20-MAY-2024 09:06:45.39</t>
  </si>
  <si>
    <t>20-MAY-2024 09:06:45.49</t>
  </si>
  <si>
    <t>20-MAY-2024 09:06:45.56</t>
  </si>
  <si>
    <t>20-MAY-2024 09:06:45.64</t>
  </si>
  <si>
    <t>20-MAY-2024 09:06:45.65</t>
  </si>
  <si>
    <t>20-MAY-2024 09:06:45.70</t>
  </si>
  <si>
    <t>20-MAY-2024 09:06:45.71</t>
  </si>
  <si>
    <t>20-MAY-2024 09:06:49.83</t>
  </si>
  <si>
    <t>20-MAY-2024 09:06:49.84</t>
  </si>
  <si>
    <t>20-MAY-2024 09:06:53.94</t>
  </si>
  <si>
    <t>20-MAY-2024 09:06:53.95</t>
  </si>
  <si>
    <t>20-MAY-2024 09:06:58.15</t>
  </si>
  <si>
    <t>20-MAY-2024 09:06:58.16</t>
  </si>
  <si>
    <t>20-MAY-2024 09:07:02.28</t>
  </si>
  <si>
    <t>20-MAY-2024 09:07:06.42</t>
  </si>
  <si>
    <t>20-MAY-2024 09:07:06.43</t>
  </si>
  <si>
    <t>20-MAY-2024 09:07:10.67</t>
  </si>
  <si>
    <t>20-MAY-2024 09:07:10.68</t>
  </si>
  <si>
    <t>20-MAY-2024 09:07:14.79</t>
  </si>
  <si>
    <t>20-MAY-2024 09:07:18.92</t>
  </si>
  <si>
    <t>20-MAY-2024 09:07:23.00</t>
  </si>
  <si>
    <t>20-MAY-2024 09:07:27.06</t>
  </si>
  <si>
    <t>20-MAY-2024 09:07:27.07</t>
  </si>
  <si>
    <t>20-MAY-2024 09:07:49.75</t>
  </si>
  <si>
    <t>20-MAY-2024 09:07:49.76</t>
  </si>
  <si>
    <t>20-MAY-2024 09:07:52.43</t>
  </si>
  <si>
    <t>20-MAY-2024 09:07:52.44</t>
  </si>
  <si>
    <t>20-MAY-2024 09:07:52.45</t>
  </si>
  <si>
    <t>20-MAY-2024 09:08:09.45</t>
  </si>
  <si>
    <t>20-MAY-2024 09:08:09.46</t>
  </si>
  <si>
    <t>20-MAY-2024 09:08:10.56</t>
  </si>
  <si>
    <t>20-MAY-2024 09:08:13.01</t>
  </si>
  <si>
    <t>20-MAY-2024 09:08:13.04</t>
  </si>
  <si>
    <t>20-MAY-2024 09:08:13.05</t>
  </si>
  <si>
    <t>20-MAY-2024 09:08:49.22</t>
  </si>
  <si>
    <t>20-MAY-2024 09:08:59.22</t>
  </si>
  <si>
    <t>20-MAY-2024 09:08:59.23</t>
  </si>
  <si>
    <t>20-MAY-2024 09:09:07.62</t>
  </si>
  <si>
    <t>20-MAY-2024 09:09:09.26</t>
  </si>
  <si>
    <t>20-MAY-2024 09:09:09.27</t>
  </si>
  <si>
    <t>20-MAY-2024 09:10:01.56</t>
  </si>
  <si>
    <t>20-MAY-2024 09:10:36.76</t>
  </si>
  <si>
    <t>20-MAY-2024 09:10:36.77</t>
  </si>
  <si>
    <t>20-MAY-2024 09:10:36.78</t>
  </si>
  <si>
    <t>20-MAY-2024 09:11:13.15</t>
  </si>
  <si>
    <t>20-MAY-2024 09:11:13.23</t>
  </si>
  <si>
    <t>20-MAY-2024 09:12:06.60</t>
  </si>
  <si>
    <t>20-MAY-2024 09:12:06.61</t>
  </si>
  <si>
    <t>20-MAY-2024 09:12:15.62</t>
  </si>
  <si>
    <t>20-MAY-2024 09:12:15.65</t>
  </si>
  <si>
    <t>20-MAY-2024 09:13:04.65</t>
  </si>
  <si>
    <t>20-MAY-2024 09:13:14.66</t>
  </si>
  <si>
    <t>20-MAY-2024 09:13:24.70</t>
  </si>
  <si>
    <t>20-MAY-2024 09:13:35.58</t>
  </si>
  <si>
    <t>20-MAY-2024 09:13:35.59</t>
  </si>
  <si>
    <t>20-MAY-2024 09:14:17.13</t>
  </si>
  <si>
    <t>20-MAY-2024 09:14:17.17</t>
  </si>
  <si>
    <t>20-MAY-2024 09:14:17.18</t>
  </si>
  <si>
    <t>20-MAY-2024 09:14:31.49</t>
  </si>
  <si>
    <t>20-MAY-2024 09:14:31.53</t>
  </si>
  <si>
    <t>20-MAY-2024 09:14:31.54</t>
  </si>
  <si>
    <t>20-MAY-2024 09:14:34.44</t>
  </si>
  <si>
    <t>20-MAY-2024 09:14:34.45</t>
  </si>
  <si>
    <t>20-MAY-2024 09:14:34.46</t>
  </si>
  <si>
    <t>20-MAY-2024 09:15:34.64</t>
  </si>
  <si>
    <t>20-MAY-2024 09:16:23.77</t>
  </si>
  <si>
    <t>20-MAY-2024 09:16:23.78</t>
  </si>
  <si>
    <t>20-MAY-2024 09:16:41.30</t>
  </si>
  <si>
    <t>20-MAY-2024 09:16:42.33</t>
  </si>
  <si>
    <t>20-MAY-2024 09:16:42.34</t>
  </si>
  <si>
    <t>20-MAY-2024 09:16:51.91</t>
  </si>
  <si>
    <t>20-MAY-2024 09:16:51.92</t>
  </si>
  <si>
    <t>20-MAY-2024 09:17:11.06</t>
  </si>
  <si>
    <t>20-MAY-2024 09:17:57.02</t>
  </si>
  <si>
    <t>20-MAY-2024 09:17:57.03</t>
  </si>
  <si>
    <t>20-MAY-2024 09:17:57.04</t>
  </si>
  <si>
    <t>20-MAY-2024 09:18:18.08</t>
  </si>
  <si>
    <t>20-MAY-2024 09:18:18.09</t>
  </si>
  <si>
    <t>20-MAY-2024 09:18:18.15</t>
  </si>
  <si>
    <t>20-MAY-2024 09:18:18.16</t>
  </si>
  <si>
    <t>20-MAY-2024 09:18:18.17</t>
  </si>
  <si>
    <t>20-MAY-2024 09:18:18.21</t>
  </si>
  <si>
    <t>20-MAY-2024 09:18:23.77</t>
  </si>
  <si>
    <t>20-MAY-2024 09:18:23.82</t>
  </si>
  <si>
    <t>20-MAY-2024 09:18:31.08</t>
  </si>
  <si>
    <t>20-MAY-2024 09:18:31.09</t>
  </si>
  <si>
    <t>20-MAY-2024 09:19:17.39</t>
  </si>
  <si>
    <t>20-MAY-2024 09:19:17.40</t>
  </si>
  <si>
    <t>20-MAY-2024 09:19:18.61</t>
  </si>
  <si>
    <t>20-MAY-2024 09:19:18.62</t>
  </si>
  <si>
    <t>20-MAY-2024 09:19:21.72</t>
  </si>
  <si>
    <t>20-MAY-2024 09:19:21.73</t>
  </si>
  <si>
    <t>20-MAY-2024 09:19:22.43</t>
  </si>
  <si>
    <t>20-MAY-2024 09:19:22.44</t>
  </si>
  <si>
    <t>20-MAY-2024 09:19:22.52</t>
  </si>
  <si>
    <t>20-MAY-2024 09:19:22.53</t>
  </si>
  <si>
    <t>20-MAY-2024 09:19:22.55</t>
  </si>
  <si>
    <t>20-MAY-2024 09:19:22.71</t>
  </si>
  <si>
    <t>20-MAY-2024 09:19:22.72</t>
  </si>
  <si>
    <t>20-MAY-2024 09:19:30.32</t>
  </si>
  <si>
    <t>20-MAY-2024 09:19:30.33</t>
  </si>
  <si>
    <t>20-MAY-2024 09:19:45.31</t>
  </si>
  <si>
    <t>20-MAY-2024 09:20:40.54</t>
  </si>
  <si>
    <t>20-MAY-2024 09:20:40.63</t>
  </si>
  <si>
    <t>20-MAY-2024 09:20:54.37</t>
  </si>
  <si>
    <t>20-MAY-2024 09:20:54.39</t>
  </si>
  <si>
    <t>20-MAY-2024 09:20:54.47</t>
  </si>
  <si>
    <t>20-MAY-2024 09:20:54.57</t>
  </si>
  <si>
    <t>20-MAY-2024 09:20:54.64</t>
  </si>
  <si>
    <t>20-MAY-2024 09:20:54.65</t>
  </si>
  <si>
    <t>20-MAY-2024 09:20:54.73</t>
  </si>
  <si>
    <t>20-MAY-2024 09:20:54.80</t>
  </si>
  <si>
    <t>20-MAY-2024 09:20:58.91</t>
  </si>
  <si>
    <t>20-MAY-2024 09:20:58.92</t>
  </si>
  <si>
    <t>20-MAY-2024 09:21:03.01</t>
  </si>
  <si>
    <t>20-MAY-2024 09:21:03.02</t>
  </si>
  <si>
    <t>20-MAY-2024 09:21:07.20</t>
  </si>
  <si>
    <t>20-MAY-2024 09:21:07.30</t>
  </si>
  <si>
    <t>20-MAY-2024 09:21:07.33</t>
  </si>
  <si>
    <t>20-MAY-2024 09:21:11.60</t>
  </si>
  <si>
    <t>20-MAY-2024 09:21:15.77</t>
  </si>
  <si>
    <t>20-MAY-2024 09:21:19.83</t>
  </si>
  <si>
    <t>20-MAY-2024 09:21:19.84</t>
  </si>
  <si>
    <t>20-MAY-2024 09:21:24.02</t>
  </si>
  <si>
    <t>20-MAY-2024 09:21:28.12</t>
  </si>
  <si>
    <t>20-MAY-2024 09:21:28.13</t>
  </si>
  <si>
    <t>20-MAY-2024 09:21:32.25</t>
  </si>
  <si>
    <t>20-MAY-2024 09:21:34.22</t>
  </si>
  <si>
    <t>20-MAY-2024 09:21:34.28</t>
  </si>
  <si>
    <t>20-MAY-2024 09:21:36.38</t>
  </si>
  <si>
    <t>20-MAY-2024 09:22:08.48</t>
  </si>
  <si>
    <t>20-MAY-2024 09:22:08.51</t>
  </si>
  <si>
    <t>20-MAY-2024 09:22:08.53</t>
  </si>
  <si>
    <t>20-MAY-2024 09:22:23.15</t>
  </si>
  <si>
    <t>20-MAY-2024 09:22:23.32</t>
  </si>
  <si>
    <t>20-MAY-2024 09:22:39.79</t>
  </si>
  <si>
    <t>20-MAY-2024 09:22:39.81</t>
  </si>
  <si>
    <t>20-MAY-2024 09:22:56.43</t>
  </si>
  <si>
    <t>20-MAY-2024 09:22:57.37</t>
  </si>
  <si>
    <t>20-MAY-2024 09:22:57.38</t>
  </si>
  <si>
    <t>20-MAY-2024 09:25:11.60</t>
  </si>
  <si>
    <t>20-MAY-2024 09:25:11.82</t>
  </si>
  <si>
    <t>20-MAY-2024 09:25:11.83</t>
  </si>
  <si>
    <t>20-MAY-2024 09:25:14.39</t>
  </si>
  <si>
    <t>20-MAY-2024 09:25:14.44</t>
  </si>
  <si>
    <t>20-MAY-2024 09:25:14.45</t>
  </si>
  <si>
    <t>20-MAY-2024 09:25:29.34</t>
  </si>
  <si>
    <t>20-MAY-2024 09:25:29.36</t>
  </si>
  <si>
    <t>20-MAY-2024 09:25:29.37</t>
  </si>
  <si>
    <t>20-MAY-2024 09:25:29.38</t>
  </si>
  <si>
    <t>20-MAY-2024 09:25:29.42</t>
  </si>
  <si>
    <t>20-MAY-2024 09:25:29.43</t>
  </si>
  <si>
    <t>20-MAY-2024 09:25:29.51</t>
  </si>
  <si>
    <t>20-MAY-2024 09:25:29.52</t>
  </si>
  <si>
    <t>20-MAY-2024 09:28:39.93</t>
  </si>
  <si>
    <t>20-MAY-2024 09:28:39.95</t>
  </si>
  <si>
    <t>20-MAY-2024 09:28:40.83</t>
  </si>
  <si>
    <t>20-MAY-2024 09:28:40.87</t>
  </si>
  <si>
    <t>20-MAY-2024 09:29:31.83</t>
  </si>
  <si>
    <t>20-MAY-2024 09:29:31.84</t>
  </si>
  <si>
    <t>20-MAY-2024 09:29:32.82</t>
  </si>
  <si>
    <t>20-MAY-2024 09:29:32.86</t>
  </si>
  <si>
    <t>20-MAY-2024 09:29:49.79</t>
  </si>
  <si>
    <t>20-MAY-2024 09:29:49.80</t>
  </si>
  <si>
    <t>20-MAY-2024 09:29:49.82</t>
  </si>
  <si>
    <t>20-MAY-2024 09:30:11.87</t>
  </si>
  <si>
    <t>20-MAY-2024 09:30:59.84</t>
  </si>
  <si>
    <t>20-MAY-2024 09:30:59.86</t>
  </si>
  <si>
    <t>20-MAY-2024 09:31:10.36</t>
  </si>
  <si>
    <t>20-MAY-2024 09:31:10.37</t>
  </si>
  <si>
    <t>20-MAY-2024 09:31:53.21</t>
  </si>
  <si>
    <t>20-MAY-2024 09:32:10.03</t>
  </si>
  <si>
    <t>20-MAY-2024 09:32:10.04</t>
  </si>
  <si>
    <t>20-MAY-2024 09:34:20.25</t>
  </si>
  <si>
    <t>20-MAY-2024 09:34:20.40</t>
  </si>
  <si>
    <t>20-MAY-2024 09:34:20.41</t>
  </si>
  <si>
    <t>20-MAY-2024 09:34:35.98</t>
  </si>
  <si>
    <t>20-MAY-2024 09:34:36.99</t>
  </si>
  <si>
    <t>20-MAY-2024 09:34:38.01</t>
  </si>
  <si>
    <t>20-MAY-2024 09:34:39.03</t>
  </si>
  <si>
    <t>20-MAY-2024 09:34:42.23</t>
  </si>
  <si>
    <t>20-MAY-2024 09:35:08.14</t>
  </si>
  <si>
    <t>20-MAY-2024 09:35:08.15</t>
  </si>
  <si>
    <t>20-MAY-2024 09:35:08.24</t>
  </si>
  <si>
    <t>20-MAY-2024 09:35:08.32</t>
  </si>
  <si>
    <t>20-MAY-2024 09:35:08.33</t>
  </si>
  <si>
    <t>20-MAY-2024 09:35:08.41</t>
  </si>
  <si>
    <t>20-MAY-2024 09:35:08.42</t>
  </si>
  <si>
    <t>20-MAY-2024 09:35:08.48</t>
  </si>
  <si>
    <t>20-MAY-2024 09:35:12.60</t>
  </si>
  <si>
    <t>20-MAY-2024 09:35:12.61</t>
  </si>
  <si>
    <t>20-MAY-2024 09:35:16.69</t>
  </si>
  <si>
    <t>20-MAY-2024 09:35:16.70</t>
  </si>
  <si>
    <t>20-MAY-2024 09:35:20.82</t>
  </si>
  <si>
    <t>20-MAY-2024 09:35:20.83</t>
  </si>
  <si>
    <t>20-MAY-2024 09:35:24.94</t>
  </si>
  <si>
    <t>20-MAY-2024 09:35:24.95</t>
  </si>
  <si>
    <t>20-MAY-2024 09:35:29.09</t>
  </si>
  <si>
    <t>20-MAY-2024 09:35:29.10</t>
  </si>
  <si>
    <t>20-MAY-2024 09:35:33.25</t>
  </si>
  <si>
    <t>20-MAY-2024 09:35:37.35</t>
  </si>
  <si>
    <t>20-MAY-2024 09:35:39.69</t>
  </si>
  <si>
    <t>20-MAY-2024 09:35:39.70</t>
  </si>
  <si>
    <t>20-MAY-2024 09:35:39.71</t>
  </si>
  <si>
    <t>20-MAY-2024 09:35:39.72</t>
  </si>
  <si>
    <t>20-MAY-2024 09:35:39.75</t>
  </si>
  <si>
    <t>20-MAY-2024 09:35:39.76</t>
  </si>
  <si>
    <t>20-MAY-2024 09:35:39.87</t>
  </si>
  <si>
    <t>20-MAY-2024 09:35:39.89</t>
  </si>
  <si>
    <t>20-MAY-2024 09:35:39.93</t>
  </si>
  <si>
    <t>20-MAY-2024 09:35:40.06</t>
  </si>
  <si>
    <t>20-MAY-2024 09:35:41.47</t>
  </si>
  <si>
    <t>20-MAY-2024 09:35:41.48</t>
  </si>
  <si>
    <t>20-MAY-2024 09:35:45.60</t>
  </si>
  <si>
    <t>20-MAY-2024 09:35:49.72</t>
  </si>
  <si>
    <t>20-MAY-2024 09:35:49.73</t>
  </si>
  <si>
    <t>20-MAY-2024 09:36:13.92</t>
  </si>
  <si>
    <t>20-MAY-2024 09:36:31.16</t>
  </si>
  <si>
    <t>20-MAY-2024 09:36:44.36</t>
  </si>
  <si>
    <t>20-MAY-2024 09:36:44.43</t>
  </si>
  <si>
    <t>20-MAY-2024 09:36:44.47</t>
  </si>
  <si>
    <t>20-MAY-2024 09:36:44.48</t>
  </si>
  <si>
    <t>20-MAY-2024 09:36:44.49</t>
  </si>
  <si>
    <t>20-MAY-2024 09:36:44.50</t>
  </si>
  <si>
    <t>20-MAY-2024 09:36:44.61</t>
  </si>
  <si>
    <t>20-MAY-2024 09:36:44.63</t>
  </si>
  <si>
    <t>20-MAY-2024 09:36:44.73</t>
  </si>
  <si>
    <t>20-MAY-2024 09:36:44.75</t>
  </si>
  <si>
    <t>20-MAY-2024 09:36:45.60</t>
  </si>
  <si>
    <t>20-MAY-2024 09:36:45.61</t>
  </si>
  <si>
    <t>20-MAY-2024 09:36:45.69</t>
  </si>
  <si>
    <t>20-MAY-2024 09:37:16.08</t>
  </si>
  <si>
    <t>20-MAY-2024 09:37:16.09</t>
  </si>
  <si>
    <t>20-MAY-2024 09:37:51.48</t>
  </si>
  <si>
    <t>20-MAY-2024 09:38:13.36</t>
  </si>
  <si>
    <t>20-MAY-2024 09:38:13.37</t>
  </si>
  <si>
    <t>20-MAY-2024 09:38:13.38</t>
  </si>
  <si>
    <t>20-MAY-2024 09:38:13.39</t>
  </si>
  <si>
    <t>20-MAY-2024 09:38:13.59</t>
  </si>
  <si>
    <t>20-MAY-2024 09:38:13.72</t>
  </si>
  <si>
    <t>20-MAY-2024 09:38:13.78</t>
  </si>
  <si>
    <t>20-MAY-2024 09:38:13.82</t>
  </si>
  <si>
    <t>20-MAY-2024 09:38:13.86</t>
  </si>
  <si>
    <t>20-MAY-2024 09:38:13.90</t>
  </si>
  <si>
    <t>20-MAY-2024 09:38:13.91</t>
  </si>
  <si>
    <t>20-MAY-2024 09:38:13.99</t>
  </si>
  <si>
    <t>20-MAY-2024 09:38:14.04</t>
  </si>
  <si>
    <t>20-MAY-2024 09:38:14.35</t>
  </si>
  <si>
    <t>20-MAY-2024 09:38:14.52</t>
  </si>
  <si>
    <t>20-MAY-2024 09:38:14.67</t>
  </si>
  <si>
    <t>20-MAY-2024 09:38:14.74</t>
  </si>
  <si>
    <t>20-MAY-2024 09:38:14.75</t>
  </si>
  <si>
    <t>20-MAY-2024 09:38:15.15</t>
  </si>
  <si>
    <t>20-MAY-2024 09:38:15.16</t>
  </si>
  <si>
    <t>20-MAY-2024 09:38:30.86</t>
  </si>
  <si>
    <t>20-MAY-2024 09:38:34.98</t>
  </si>
  <si>
    <t>20-MAY-2024 09:38:35.02</t>
  </si>
  <si>
    <t>20-MAY-2024 09:38:35.03</t>
  </si>
  <si>
    <t>20-MAY-2024 09:38:57.50</t>
  </si>
  <si>
    <t>20-MAY-2024 09:39:33.12</t>
  </si>
  <si>
    <t>20-MAY-2024 09:39:33.16</t>
  </si>
  <si>
    <t>20-MAY-2024 09:40:05.67</t>
  </si>
  <si>
    <t>20-MAY-2024 09:40:05.93</t>
  </si>
  <si>
    <t>20-MAY-2024 09:40:27.85</t>
  </si>
  <si>
    <t>20-MAY-2024 09:40:27.91</t>
  </si>
  <si>
    <t>20-MAY-2024 09:40:27.92</t>
  </si>
  <si>
    <t>20-MAY-2024 09:40:38.46</t>
  </si>
  <si>
    <t>20-MAY-2024 09:40:38.56</t>
  </si>
  <si>
    <t>20-MAY-2024 09:42:26.33</t>
  </si>
  <si>
    <t>20-MAY-2024 09:42:26.36</t>
  </si>
  <si>
    <t>20-MAY-2024 09:42:26.37</t>
  </si>
  <si>
    <t>20-MAY-2024 09:42:48.16</t>
  </si>
  <si>
    <t>20-MAY-2024 09:42:48.19</t>
  </si>
  <si>
    <t>20-MAY-2024 09:42:48.23</t>
  </si>
  <si>
    <t>20-MAY-2024 09:42:48.24</t>
  </si>
  <si>
    <t>20-MAY-2024 09:42:59.17</t>
  </si>
  <si>
    <t>20-MAY-2024 09:42:59.21</t>
  </si>
  <si>
    <t>20-MAY-2024 09:43:44.63</t>
  </si>
  <si>
    <t>20-MAY-2024 09:43:44.64</t>
  </si>
  <si>
    <t>20-MAY-2024 09:45:04.25</t>
  </si>
  <si>
    <t>20-MAY-2024 09:45:05.27</t>
  </si>
  <si>
    <t>20-MAY-2024 09:45:06.28</t>
  </si>
  <si>
    <t>20-MAY-2024 09:45:07.30</t>
  </si>
  <si>
    <t>20-MAY-2024 09:46:24.41</t>
  </si>
  <si>
    <t>20-MAY-2024 09:46:24.43</t>
  </si>
  <si>
    <t>20-MAY-2024 09:47:40.44</t>
  </si>
  <si>
    <t>20-MAY-2024 09:49:08.88</t>
  </si>
  <si>
    <t>20-MAY-2024 09:49:08.89</t>
  </si>
  <si>
    <t>20-MAY-2024 09:49:08.97</t>
  </si>
  <si>
    <t>20-MAY-2024 09:49:09.03</t>
  </si>
  <si>
    <t>20-MAY-2024 09:49:09.04</t>
  </si>
  <si>
    <t>20-MAY-2024 09:49:09.11</t>
  </si>
  <si>
    <t>20-MAY-2024 09:49:09.12</t>
  </si>
  <si>
    <t>20-MAY-2024 09:49:09.20</t>
  </si>
  <si>
    <t>20-MAY-2024 09:49:09.21</t>
  </si>
  <si>
    <t>20-MAY-2024 09:49:13.34</t>
  </si>
  <si>
    <t>20-MAY-2024 09:49:13.35</t>
  </si>
  <si>
    <t>20-MAY-2024 09:49:17.50</t>
  </si>
  <si>
    <t>20-MAY-2024 09:49:21.63</t>
  </si>
  <si>
    <t>20-MAY-2024 09:49:25.76</t>
  </si>
  <si>
    <t>20-MAY-2024 09:49:29.87</t>
  </si>
  <si>
    <t>20-MAY-2024 09:49:29.88</t>
  </si>
  <si>
    <t>20-MAY-2024 09:49:34.00</t>
  </si>
  <si>
    <t>20-MAY-2024 09:49:34.01</t>
  </si>
  <si>
    <t>20-MAY-2024 09:49:38.11</t>
  </si>
  <si>
    <t>20-MAY-2024 09:49:38.18</t>
  </si>
  <si>
    <t>20-MAY-2024 09:49:38.20</t>
  </si>
  <si>
    <t>20-MAY-2024 09:49:38.23</t>
  </si>
  <si>
    <t>20-MAY-2024 09:49:38.24</t>
  </si>
  <si>
    <t>20-MAY-2024 09:49:38.29</t>
  </si>
  <si>
    <t>20-MAY-2024 09:49:38.31</t>
  </si>
  <si>
    <t>20-MAY-2024 09:49:38.32</t>
  </si>
  <si>
    <t>20-MAY-2024 09:49:38.47</t>
  </si>
  <si>
    <t>20-MAY-2024 09:49:42.22</t>
  </si>
  <si>
    <t>20-MAY-2024 09:49:42.23</t>
  </si>
  <si>
    <t>20-MAY-2024 09:49:46.34</t>
  </si>
  <si>
    <t>20-MAY-2024 09:49:46.35</t>
  </si>
  <si>
    <t>20-MAY-2024 09:49:50.49</t>
  </si>
  <si>
    <t>20-MAY-2024 09:49:50.50</t>
  </si>
  <si>
    <t>20-MAY-2024 09:50:25.03</t>
  </si>
  <si>
    <t>20-MAY-2024 09:50:25.04</t>
  </si>
  <si>
    <t>20-MAY-2024 09:50:33.52</t>
  </si>
  <si>
    <t>20-MAY-2024 09:50:33.54</t>
  </si>
  <si>
    <t>20-MAY-2024 09:50:33.55</t>
  </si>
  <si>
    <t>20-MAY-2024 09:51:24.82</t>
  </si>
  <si>
    <t>20-MAY-2024 09:51:24.83</t>
  </si>
  <si>
    <t>20-MAY-2024 09:51:24.91</t>
  </si>
  <si>
    <t>20-MAY-2024 09:51:25.01</t>
  </si>
  <si>
    <t>20-MAY-2024 09:51:25.47</t>
  </si>
  <si>
    <t>20-MAY-2024 09:51:25.48</t>
  </si>
  <si>
    <t>20-MAY-2024 09:56:14.24</t>
  </si>
  <si>
    <t>20-MAY-2024 09:56:14.25</t>
  </si>
  <si>
    <t>20-MAY-2024 09:56:18.72</t>
  </si>
  <si>
    <t>20-MAY-2024 09:56:18.73</t>
  </si>
  <si>
    <t>20-MAY-2024 09:57:46.40</t>
  </si>
  <si>
    <t>20-MAY-2024 09:57:46.47</t>
  </si>
  <si>
    <t>20-MAY-2024 09:59:37.59</t>
  </si>
  <si>
    <t>20-MAY-2024 10:00:23.31</t>
  </si>
  <si>
    <t>20-MAY-2024 10:00:23.39</t>
  </si>
  <si>
    <t>20-MAY-2024 10:01:04.12</t>
  </si>
  <si>
    <t>20-MAY-2024 10:01:17.76</t>
  </si>
  <si>
    <t>20-MAY-2024 10:01:37.86</t>
  </si>
  <si>
    <t>20-MAY-2024 10:01:41.57</t>
  </si>
  <si>
    <t>20-MAY-2024 10:01:41.58</t>
  </si>
  <si>
    <t>20-MAY-2024 10:01:41.66</t>
  </si>
  <si>
    <t>20-MAY-2024 10:01:41.67</t>
  </si>
  <si>
    <t>20-MAY-2024 10:01:41.71</t>
  </si>
  <si>
    <t>20-MAY-2024 10:01:54.94</t>
  </si>
  <si>
    <t>20-MAY-2024 10:01:54.95</t>
  </si>
  <si>
    <t>20-MAY-2024 10:02:13.84</t>
  </si>
  <si>
    <t>20-MAY-2024 10:02:13.85</t>
  </si>
  <si>
    <t>20-MAY-2024 10:02:27.51</t>
  </si>
  <si>
    <t>20-MAY-2024 10:02:27.52</t>
  </si>
  <si>
    <t>20-MAY-2024 10:02:31.67</t>
  </si>
  <si>
    <t>20-MAY-2024 10:02:32.69</t>
  </si>
  <si>
    <t>20-MAY-2024 10:02:33.71</t>
  </si>
  <si>
    <t>20-MAY-2024 10:02:34.73</t>
  </si>
  <si>
    <t>20-MAY-2024 10:02:57.54</t>
  </si>
  <si>
    <t>20-MAY-2024 10:02:57.69</t>
  </si>
  <si>
    <t>20-MAY-2024 10:03:02.00</t>
  </si>
  <si>
    <t>20-MAY-2024 10:03:02.08</t>
  </si>
  <si>
    <t>20-MAY-2024 10:03:02.09</t>
  </si>
  <si>
    <t>20-MAY-2024 10:03:02.47</t>
  </si>
  <si>
    <t>20-MAY-2024 10:03:02.48</t>
  </si>
  <si>
    <t>20-MAY-2024 10:03:29.87</t>
  </si>
  <si>
    <t>20-MAY-2024 10:03:29.88</t>
  </si>
  <si>
    <t>20-MAY-2024 10:03:30.00</t>
  </si>
  <si>
    <t>20-MAY-2024 10:03:30.04</t>
  </si>
  <si>
    <t>20-MAY-2024 10:03:30.16</t>
  </si>
  <si>
    <t>20-MAY-2024 10:03:30.17</t>
  </si>
  <si>
    <t>20-MAY-2024 10:03:30.23</t>
  </si>
  <si>
    <t>20-MAY-2024 10:03:30.24</t>
  </si>
  <si>
    <t>20-MAY-2024 10:03:30.31</t>
  </si>
  <si>
    <t>20-MAY-2024 10:03:30.32</t>
  </si>
  <si>
    <t>20-MAY-2024 10:03:34.46</t>
  </si>
  <si>
    <t>20-MAY-2024 10:03:34.48</t>
  </si>
  <si>
    <t>20-MAY-2024 10:03:38.59</t>
  </si>
  <si>
    <t>20-MAY-2024 10:03:42.74</t>
  </si>
  <si>
    <t>20-MAY-2024 10:03:47.18</t>
  </si>
  <si>
    <t>20-MAY-2024 10:03:47.22</t>
  </si>
  <si>
    <t>20-MAY-2024 10:03:47.23</t>
  </si>
  <si>
    <t>20-MAY-2024 10:03:47.75</t>
  </si>
  <si>
    <t>20-MAY-2024 10:03:51.91</t>
  </si>
  <si>
    <t>20-MAY-2024 10:03:51.92</t>
  </si>
  <si>
    <t>20-MAY-2024 10:03:56.05</t>
  </si>
  <si>
    <t>20-MAY-2024 10:04:00.19</t>
  </si>
  <si>
    <t>20-MAY-2024 10:04:00.20</t>
  </si>
  <si>
    <t>20-MAY-2024 10:04:04.31</t>
  </si>
  <si>
    <t>20-MAY-2024 10:04:04.32</t>
  </si>
  <si>
    <t>20-MAY-2024 10:04:08.48</t>
  </si>
  <si>
    <t>20-MAY-2024 10:04:08.49</t>
  </si>
  <si>
    <t>20-MAY-2024 10:04:12.52</t>
  </si>
  <si>
    <t>20-MAY-2024 10:04:12.53</t>
  </si>
  <si>
    <t>20-MAY-2024 10:08:05.23</t>
  </si>
  <si>
    <t>20-MAY-2024 10:08:05.24</t>
  </si>
  <si>
    <t>20-MAY-2024 10:08:05.27</t>
  </si>
  <si>
    <t>20-MAY-2024 10:08:05.28</t>
  </si>
  <si>
    <t>20-MAY-2024 10:08:05.32</t>
  </si>
  <si>
    <t>20-MAY-2024 10:08:05.42</t>
  </si>
  <si>
    <t>20-MAY-2024 10:08:05.47</t>
  </si>
  <si>
    <t>20-MAY-2024 10:08:05.48</t>
  </si>
  <si>
    <t>20-MAY-2024 10:08:05.61</t>
  </si>
  <si>
    <t>20-MAY-2024 10:08:05.62</t>
  </si>
  <si>
    <t>20-MAY-2024 10:08:17.59</t>
  </si>
  <si>
    <t>20-MAY-2024 10:08:29.91</t>
  </si>
  <si>
    <t>20-MAY-2024 10:08:37.88</t>
  </si>
  <si>
    <t>20-MAY-2024 10:09:07.03</t>
  </si>
  <si>
    <t>20-MAY-2024 10:09:32.24</t>
  </si>
  <si>
    <t>20-MAY-2024 10:09:32.25</t>
  </si>
  <si>
    <t>20-MAY-2024 10:09:32.26</t>
  </si>
  <si>
    <t>20-MAY-2024 10:10:11.85</t>
  </si>
  <si>
    <t>20-MAY-2024 10:10:11.86</t>
  </si>
  <si>
    <t>20-MAY-2024 10:10:11.87</t>
  </si>
  <si>
    <t>20-MAY-2024 10:10:11.97</t>
  </si>
  <si>
    <t>20-MAY-2024 10:10:11.98</t>
  </si>
  <si>
    <t>20-MAY-2024 10:11:17.17</t>
  </si>
  <si>
    <t>20-MAY-2024 10:11:17.18</t>
  </si>
  <si>
    <t>20-MAY-2024 10:11:17.20</t>
  </si>
  <si>
    <t>20-MAY-2024 10:11:17.54</t>
  </si>
  <si>
    <t>20-MAY-2024 10:11:17.57</t>
  </si>
  <si>
    <t>20-MAY-2024 10:11:17.74</t>
  </si>
  <si>
    <t>20-MAY-2024 10:11:17.86</t>
  </si>
  <si>
    <t>20-MAY-2024 10:11:17.89</t>
  </si>
  <si>
    <t>20-MAY-2024 10:11:27.18</t>
  </si>
  <si>
    <t>20-MAY-2024 10:11:48.50</t>
  </si>
  <si>
    <t>20-MAY-2024 10:11:48.51</t>
  </si>
  <si>
    <t>20-MAY-2024 10:11:48.52</t>
  </si>
  <si>
    <t>20-MAY-2024 10:11:48.53</t>
  </si>
  <si>
    <t>20-MAY-2024 10:11:49.27</t>
  </si>
  <si>
    <t>20-MAY-2024 10:11:49.31</t>
  </si>
  <si>
    <t>20-MAY-2024 10:11:49.32</t>
  </si>
  <si>
    <t>20-MAY-2024 10:12:20.60</t>
  </si>
  <si>
    <t>20-MAY-2024 10:12:20.63</t>
  </si>
  <si>
    <t>20-MAY-2024 10:12:35.60</t>
  </si>
  <si>
    <t>20-MAY-2024 10:12:35.71</t>
  </si>
  <si>
    <t>20-MAY-2024 10:12:36.00</t>
  </si>
  <si>
    <t>20-MAY-2024 10:12:49.26</t>
  </si>
  <si>
    <t>20-MAY-2024 10:12:49.27</t>
  </si>
  <si>
    <t>20-MAY-2024 10:12:49.31</t>
  </si>
  <si>
    <t>20-MAY-2024 10:13:16.00</t>
  </si>
  <si>
    <t>20-MAY-2024 10:13:16.01</t>
  </si>
  <si>
    <t>20-MAY-2024 10:13:16.02</t>
  </si>
  <si>
    <t>20-MAY-2024 10:13:25.06</t>
  </si>
  <si>
    <t>20-MAY-2024 10:13:25.12</t>
  </si>
  <si>
    <t>20-MAY-2024 10:13:25.13</t>
  </si>
  <si>
    <t>20-MAY-2024 10:13:41.93</t>
  </si>
  <si>
    <t>20-MAY-2024 10:13:41.94</t>
  </si>
  <si>
    <t>20-MAY-2024 10:13:44.09</t>
  </si>
  <si>
    <t>20-MAY-2024 10:13:44.10</t>
  </si>
  <si>
    <t>20-MAY-2024 10:14:06.88</t>
  </si>
  <si>
    <t>20-MAY-2024 10:14:06.96</t>
  </si>
  <si>
    <t>20-MAY-2024 10:15:19.74</t>
  </si>
  <si>
    <t>20-MAY-2024 10:16:06.05</t>
  </si>
  <si>
    <t>20-MAY-2024 10:16:06.09</t>
  </si>
  <si>
    <t>20-MAY-2024 10:16:10.91</t>
  </si>
  <si>
    <t>20-MAY-2024 10:16:11.93</t>
  </si>
  <si>
    <t>20-MAY-2024 10:16:20.14</t>
  </si>
  <si>
    <t>20-MAY-2024 10:16:20.15</t>
  </si>
  <si>
    <t>20-MAY-2024 10:16:20.17</t>
  </si>
  <si>
    <t>20-MAY-2024 10:16:20.19</t>
  </si>
  <si>
    <t>20-MAY-2024 10:16:21.06</t>
  </si>
  <si>
    <t>20-MAY-2024 10:16:21.14</t>
  </si>
  <si>
    <t>20-MAY-2024 10:16:21.16</t>
  </si>
  <si>
    <t>20-MAY-2024 10:16:21.17</t>
  </si>
  <si>
    <t>20-MAY-2024 10:16:21.18</t>
  </si>
  <si>
    <t>20-MAY-2024 10:16:21.27</t>
  </si>
  <si>
    <t>20-MAY-2024 10:16:21.36</t>
  </si>
  <si>
    <t>20-MAY-2024 10:16:21.41</t>
  </si>
  <si>
    <t>20-MAY-2024 10:16:21.44</t>
  </si>
  <si>
    <t>20-MAY-2024 10:16:21.45</t>
  </si>
  <si>
    <t>20-MAY-2024 10:16:21.48</t>
  </si>
  <si>
    <t>20-MAY-2024 10:16:21.62</t>
  </si>
  <si>
    <t>20-MAY-2024 10:16:21.63</t>
  </si>
  <si>
    <t>20-MAY-2024 10:16:33.35</t>
  </si>
  <si>
    <t>20-MAY-2024 10:16:33.45</t>
  </si>
  <si>
    <t>20-MAY-2024 10:16:33.46</t>
  </si>
  <si>
    <t>20-MAY-2024 10:17:45.82</t>
  </si>
  <si>
    <t>20-MAY-2024 10:17:45.86</t>
  </si>
  <si>
    <t>20-MAY-2024 10:17:45.96</t>
  </si>
  <si>
    <t>20-MAY-2024 10:17:46.00</t>
  </si>
  <si>
    <t>20-MAY-2024 10:17:46.04</t>
  </si>
  <si>
    <t>20-MAY-2024 10:17:46.05</t>
  </si>
  <si>
    <t>20-MAY-2024 10:17:46.43</t>
  </si>
  <si>
    <t>20-MAY-2024 10:17:46.44</t>
  </si>
  <si>
    <t>20-MAY-2024 10:19:08.98</t>
  </si>
  <si>
    <t>20-MAY-2024 10:19:10.00</t>
  </si>
  <si>
    <t>20-MAY-2024 10:19:11.02</t>
  </si>
  <si>
    <t>20-MAY-2024 10:19:12.03</t>
  </si>
  <si>
    <t>20-MAY-2024 10:19:28.50</t>
  </si>
  <si>
    <t>20-MAY-2024 10:19:28.51</t>
  </si>
  <si>
    <t>20-MAY-2024 10:19:28.61</t>
  </si>
  <si>
    <t>20-MAY-2024 10:19:28.69</t>
  </si>
  <si>
    <t>20-MAY-2024 10:19:28.76</t>
  </si>
  <si>
    <t>20-MAY-2024 10:19:28.77</t>
  </si>
  <si>
    <t>20-MAY-2024 10:19:28.83</t>
  </si>
  <si>
    <t>20-MAY-2024 10:19:28.84</t>
  </si>
  <si>
    <t>20-MAY-2024 10:19:33.00</t>
  </si>
  <si>
    <t>20-MAY-2024 10:19:37.13</t>
  </si>
  <si>
    <t>20-MAY-2024 10:19:41.19</t>
  </si>
  <si>
    <t>20-MAY-2024 10:19:41.20</t>
  </si>
  <si>
    <t>20-MAY-2024 10:19:45.31</t>
  </si>
  <si>
    <t>20-MAY-2024 10:19:49.41</t>
  </si>
  <si>
    <t>20-MAY-2024 10:19:49.42</t>
  </si>
  <si>
    <t>20-MAY-2024 10:19:53.52</t>
  </si>
  <si>
    <t>20-MAY-2024 10:19:53.53</t>
  </si>
  <si>
    <t>20-MAY-2024 10:19:57.65</t>
  </si>
  <si>
    <t>20-MAY-2024 10:19:57.66</t>
  </si>
  <si>
    <t>20-MAY-2024 10:19:58.16</t>
  </si>
  <si>
    <t>20-MAY-2024 10:19:58.24</t>
  </si>
  <si>
    <t>20-MAY-2024 10:19:58.25</t>
  </si>
  <si>
    <t>20-MAY-2024 10:20:01.95</t>
  </si>
  <si>
    <t>20-MAY-2024 10:20:01.96</t>
  </si>
  <si>
    <t>20-MAY-2024 10:20:06.12</t>
  </si>
  <si>
    <t>20-MAY-2024 10:20:10.15</t>
  </si>
  <si>
    <t>20-MAY-2024 10:20:10.16</t>
  </si>
  <si>
    <t>20-MAY-2024 10:20:39.35</t>
  </si>
  <si>
    <t>20-MAY-2024 10:21:23.09</t>
  </si>
  <si>
    <t>20-MAY-2024 10:21:23.68</t>
  </si>
  <si>
    <t>20-MAY-2024 10:21:29.31</t>
  </si>
  <si>
    <t>20-MAY-2024 10:21:29.35</t>
  </si>
  <si>
    <t>20-MAY-2024 10:21:31.77</t>
  </si>
  <si>
    <t>20-MAY-2024 10:21:31.78</t>
  </si>
  <si>
    <t>20-MAY-2024 10:21:47.57</t>
  </si>
  <si>
    <t>20-MAY-2024 10:21:47.59</t>
  </si>
  <si>
    <t>20-MAY-2024 10:22:00.89</t>
  </si>
  <si>
    <t>20-MAY-2024 10:22:00.91</t>
  </si>
  <si>
    <t>20-MAY-2024 10:23:16.42</t>
  </si>
  <si>
    <t>20-MAY-2024 10:23:22.30</t>
  </si>
  <si>
    <t>20-MAY-2024 10:23:26.37</t>
  </si>
  <si>
    <t>20-MAY-2024 10:23:26.38</t>
  </si>
  <si>
    <t>20-MAY-2024 10:23:26.39</t>
  </si>
  <si>
    <t>20-MAY-2024 10:23:26.40</t>
  </si>
  <si>
    <t>20-MAY-2024 10:23:41.18</t>
  </si>
  <si>
    <t>20-MAY-2024 10:24:00.24</t>
  </si>
  <si>
    <t>20-MAY-2024 10:24:00.29</t>
  </si>
  <si>
    <t>20-MAY-2024 10:25:14.17</t>
  </si>
  <si>
    <t>20-MAY-2024 10:26:03.91</t>
  </si>
  <si>
    <t>20-MAY-2024 10:26:03.94</t>
  </si>
  <si>
    <t>20-MAY-2024 10:26:04.04</t>
  </si>
  <si>
    <t>20-MAY-2024 10:26:04.51</t>
  </si>
  <si>
    <t>20-MAY-2024 10:26:28.09</t>
  </si>
  <si>
    <t>20-MAY-2024 10:26:28.10</t>
  </si>
  <si>
    <t>20-MAY-2024 10:26:28.61</t>
  </si>
  <si>
    <t>20-MAY-2024 10:26:29.19</t>
  </si>
  <si>
    <t>20-MAY-2024 10:26:29.20</t>
  </si>
  <si>
    <t>20-MAY-2024 10:26:46.98</t>
  </si>
  <si>
    <t>20-MAY-2024 10:26:49.55</t>
  </si>
  <si>
    <t>20-MAY-2024 10:26:49.56</t>
  </si>
  <si>
    <t>20-MAY-2024 10:26:51.83</t>
  </si>
  <si>
    <t>20-MAY-2024 10:26:51.84</t>
  </si>
  <si>
    <t>20-MAY-2024 10:26:51.87</t>
  </si>
  <si>
    <t>20-MAY-2024 10:26:51.93</t>
  </si>
  <si>
    <t>20-MAY-2024 10:27:04.40</t>
  </si>
  <si>
    <t>20-MAY-2024 10:27:46.43</t>
  </si>
  <si>
    <t>20-MAY-2024 10:27:47.45</t>
  </si>
  <si>
    <t>20-MAY-2024 10:27:47.46</t>
  </si>
  <si>
    <t>20-MAY-2024 10:28:18.17</t>
  </si>
  <si>
    <t>20-MAY-2024 10:29:09.49</t>
  </si>
  <si>
    <t>20-MAY-2024 10:30:17.04</t>
  </si>
  <si>
    <t>20-MAY-2024 10:30:51.30</t>
  </si>
  <si>
    <t>20-MAY-2024 10:30:51.31</t>
  </si>
  <si>
    <t>20-MAY-2024 10:30:51.32</t>
  </si>
  <si>
    <t>20-MAY-2024 10:30:51.33</t>
  </si>
  <si>
    <t>20-MAY-2024 10:30:52.68</t>
  </si>
  <si>
    <t>20-MAY-2024 10:30:52.76</t>
  </si>
  <si>
    <t>20-MAY-2024 10:32:57.70</t>
  </si>
  <si>
    <t>20-MAY-2024 10:32:57.75</t>
  </si>
  <si>
    <t>20-MAY-2024 10:33:05.01</t>
  </si>
  <si>
    <t>20-MAY-2024 10:33:05.02</t>
  </si>
  <si>
    <t>20-MAY-2024 10:33:05.03</t>
  </si>
  <si>
    <t>20-MAY-2024 10:33:05.04</t>
  </si>
  <si>
    <t>20-MAY-2024 10:33:12.20</t>
  </si>
  <si>
    <t>20-MAY-2024 10:33:12.37</t>
  </si>
  <si>
    <t>20-MAY-2024 10:34:50.61</t>
  </si>
  <si>
    <t>20-MAY-2024 10:34:50.64</t>
  </si>
  <si>
    <t>20-MAY-2024 10:34:50.65</t>
  </si>
  <si>
    <t>20-MAY-2024 10:35:05.73</t>
  </si>
  <si>
    <t>20-MAY-2024 10:35:06.76</t>
  </si>
  <si>
    <t>20-MAY-2024 10:35:06.81</t>
  </si>
  <si>
    <t>20-MAY-2024 10:35:07.83</t>
  </si>
  <si>
    <t>20-MAY-2024 10:35:07.88</t>
  </si>
  <si>
    <t>20-MAY-2024 10:35:08.91</t>
  </si>
  <si>
    <t>20-MAY-2024 10:35:08.95</t>
  </si>
  <si>
    <t>20-MAY-2024 10:35:09.99</t>
  </si>
  <si>
    <t>20-MAY-2024 10:35:10.36</t>
  </si>
  <si>
    <t>20-MAY-2024 10:35:10.37</t>
  </si>
  <si>
    <t>20-MAY-2024 10:35:10.47</t>
  </si>
  <si>
    <t>20-MAY-2024 10:35:10.58</t>
  </si>
  <si>
    <t>20-MAY-2024 10:35:10.65</t>
  </si>
  <si>
    <t>20-MAY-2024 10:35:10.73</t>
  </si>
  <si>
    <t>20-MAY-2024 10:35:10.74</t>
  </si>
  <si>
    <t>20-MAY-2024 10:35:14.90</t>
  </si>
  <si>
    <t>20-MAY-2024 10:35:19.06</t>
  </si>
  <si>
    <t>20-MAY-2024 10:35:19.10</t>
  </si>
  <si>
    <t>20-MAY-2024 10:35:23.23</t>
  </si>
  <si>
    <t>20-MAY-2024 10:35:23.25</t>
  </si>
  <si>
    <t>20-MAY-2024 10:35:27.38</t>
  </si>
  <si>
    <t>20-MAY-2024 10:35:27.39</t>
  </si>
  <si>
    <t>20-MAY-2024 10:35:31.52</t>
  </si>
  <si>
    <t>20-MAY-2024 10:35:31.53</t>
  </si>
  <si>
    <t>20-MAY-2024 10:35:35.13</t>
  </si>
  <si>
    <t>20-MAY-2024 10:35:35.64</t>
  </si>
  <si>
    <t>20-MAY-2024 10:35:35.65</t>
  </si>
  <si>
    <t>20-MAY-2024 10:35:38.29</t>
  </si>
  <si>
    <t>20-MAY-2024 10:35:39.76</t>
  </si>
  <si>
    <t>20-MAY-2024 10:35:43.88</t>
  </si>
  <si>
    <t>20-MAY-2024 10:35:48.03</t>
  </si>
  <si>
    <t>20-MAY-2024 10:35:48.05</t>
  </si>
  <si>
    <t>20-MAY-2024 10:35:52.17</t>
  </si>
  <si>
    <t>20-MAY-2024 10:35:52.18</t>
  </si>
  <si>
    <t>20-MAY-2024 10:36:24.09</t>
  </si>
  <si>
    <t>20-MAY-2024 10:36:24.23</t>
  </si>
  <si>
    <t>20-MAY-2024 10:36:24.24</t>
  </si>
  <si>
    <t>20-MAY-2024 10:36:27.04</t>
  </si>
  <si>
    <t>20-MAY-2024 10:37:00.33</t>
  </si>
  <si>
    <t>20-MAY-2024 10:37:02.51</t>
  </si>
  <si>
    <t>20-MAY-2024 10:37:02.52</t>
  </si>
  <si>
    <t>20-MAY-2024 10:37:02.59</t>
  </si>
  <si>
    <t>20-MAY-2024 10:37:02.65</t>
  </si>
  <si>
    <t>20-MAY-2024 10:37:02.85</t>
  </si>
  <si>
    <t>20-MAY-2024 10:37:02.86</t>
  </si>
  <si>
    <t>20-MAY-2024 10:37:26.65</t>
  </si>
  <si>
    <t>20-MAY-2024 10:37:26.70</t>
  </si>
  <si>
    <t>20-MAY-2024 10:37:26.71</t>
  </si>
  <si>
    <t>20-MAY-2024 10:37:30.61</t>
  </si>
  <si>
    <t>20-MAY-2024 10:37:30.71</t>
  </si>
  <si>
    <t>20-MAY-2024 10:37:30.72</t>
  </si>
  <si>
    <t>20-MAY-2024 10:37:32.36</t>
  </si>
  <si>
    <t>20-MAY-2024 10:38:11.90</t>
  </si>
  <si>
    <t>20-MAY-2024 10:38:43.46</t>
  </si>
  <si>
    <t>20-MAY-2024 10:38:43.48</t>
  </si>
  <si>
    <t>20-MAY-2024 10:38:43.49</t>
  </si>
  <si>
    <t>20-MAY-2024 10:38:43.61</t>
  </si>
  <si>
    <t>20-MAY-2024 10:38:43.82</t>
  </si>
  <si>
    <t>20-MAY-2024 10:38:47.26</t>
  </si>
  <si>
    <t>20-MAY-2024 10:38:47.32</t>
  </si>
  <si>
    <t>20-MAY-2024 10:38:47.34</t>
  </si>
  <si>
    <t>20-MAY-2024 10:38:47.40</t>
  </si>
  <si>
    <t>20-MAY-2024 10:38:47.44</t>
  </si>
  <si>
    <t>20-MAY-2024 10:38:47.45</t>
  </si>
  <si>
    <t>20-MAY-2024 10:38:47.46</t>
  </si>
  <si>
    <t>20-MAY-2024 10:38:49.06</t>
  </si>
  <si>
    <t>20-MAY-2024 10:38:49.07</t>
  </si>
  <si>
    <t>20-MAY-2024 10:38:49.13</t>
  </si>
  <si>
    <t>20-MAY-2024 10:38:49.14</t>
  </si>
  <si>
    <t>20-MAY-2024 10:39:06.66</t>
  </si>
  <si>
    <t>20-MAY-2024 10:39:06.67</t>
  </si>
  <si>
    <t>20-MAY-2024 10:39:06.68</t>
  </si>
  <si>
    <t>20-MAY-2024 10:39:16.15</t>
  </si>
  <si>
    <t>20-MAY-2024 10:39:16.16</t>
  </si>
  <si>
    <t>20-MAY-2024 10:39:16.53</t>
  </si>
  <si>
    <t>20-MAY-2024 10:39:17.18</t>
  </si>
  <si>
    <t>20-MAY-2024 10:39:17.19</t>
  </si>
  <si>
    <t>20-MAY-2024 10:39:17.53</t>
  </si>
  <si>
    <t>20-MAY-2024 10:39:25.12</t>
  </si>
  <si>
    <t>20-MAY-2024 10:39:25.13</t>
  </si>
  <si>
    <t>20-MAY-2024 10:39:32.51</t>
  </si>
  <si>
    <t>20-MAY-2024 10:39:46.19</t>
  </si>
  <si>
    <t>20-MAY-2024 10:40:28.42</t>
  </si>
  <si>
    <t>20-MAY-2024 10:40:28.43</t>
  </si>
  <si>
    <t>20-MAY-2024 10:41:03.06</t>
  </si>
  <si>
    <t>20-MAY-2024 10:41:03.18</t>
  </si>
  <si>
    <t>20-MAY-2024 10:41:07.78</t>
  </si>
  <si>
    <t>20-MAY-2024 10:41:07.79</t>
  </si>
  <si>
    <t>20-MAY-2024 10:43:01.10</t>
  </si>
  <si>
    <t>20-MAY-2024 10:43:01.12</t>
  </si>
  <si>
    <t>20-MAY-2024 10:43:35.03</t>
  </si>
  <si>
    <t>20-MAY-2024 10:43:55.39</t>
  </si>
  <si>
    <t>20-MAY-2024 10:44:26.93</t>
  </si>
  <si>
    <t>20-MAY-2024 10:44:27.95</t>
  </si>
  <si>
    <t>20-MAY-2024 10:44:28.97</t>
  </si>
  <si>
    <t>20-MAY-2024 10:44:29.99</t>
  </si>
  <si>
    <t>20-MAY-2024 10:44:39.51</t>
  </si>
  <si>
    <t>20-MAY-2024 10:44:39.53</t>
  </si>
  <si>
    <t>20-MAY-2024 10:44:39.54</t>
  </si>
  <si>
    <t>20-MAY-2024 10:44:39.69</t>
  </si>
  <si>
    <t>20-MAY-2024 10:44:39.70</t>
  </si>
  <si>
    <t>20-MAY-2024 10:45:10.82</t>
  </si>
  <si>
    <t>20-MAY-2024 10:45:10.83</t>
  </si>
  <si>
    <t>20-MAY-2024 10:45:15.17</t>
  </si>
  <si>
    <t>20-MAY-2024 10:45:15.18</t>
  </si>
  <si>
    <t>20-MAY-2024 10:45:15.29</t>
  </si>
  <si>
    <t>20-MAY-2024 10:45:19.37</t>
  </si>
  <si>
    <t>20-MAY-2024 10:45:19.65</t>
  </si>
  <si>
    <t>20-MAY-2024 10:45:27.81</t>
  </si>
  <si>
    <t>20-MAY-2024 10:45:27.82</t>
  </si>
  <si>
    <t>20-MAY-2024 10:45:27.89</t>
  </si>
  <si>
    <t>20-MAY-2024 10:45:27.97</t>
  </si>
  <si>
    <t>20-MAY-2024 10:45:27.98</t>
  </si>
  <si>
    <t>20-MAY-2024 10:45:28.36</t>
  </si>
  <si>
    <t>20-MAY-2024 10:45:38.27</t>
  </si>
  <si>
    <t>20-MAY-2024 10:45:38.28</t>
  </si>
  <si>
    <t>20-MAY-2024 10:45:38.31</t>
  </si>
  <si>
    <t>20-MAY-2024 10:45:38.32</t>
  </si>
  <si>
    <t>20-MAY-2024 10:45:38.33</t>
  </si>
  <si>
    <t>20-MAY-2024 10:45:38.34</t>
  </si>
  <si>
    <t>20-MAY-2024 10:45:38.40</t>
  </si>
  <si>
    <t>20-MAY-2024 10:45:38.45</t>
  </si>
  <si>
    <t>20-MAY-2024 10:45:38.49</t>
  </si>
  <si>
    <t>20-MAY-2024 10:46:08.38</t>
  </si>
  <si>
    <t>20-MAY-2024 10:46:08.40</t>
  </si>
  <si>
    <t>20-MAY-2024 10:46:08.41</t>
  </si>
  <si>
    <t>20-MAY-2024 10:46:09.57</t>
  </si>
  <si>
    <t>20-MAY-2024 10:46:10.60</t>
  </si>
  <si>
    <t>20-MAY-2024 10:46:10.61</t>
  </si>
  <si>
    <t>20-MAY-2024 10:46:27.03</t>
  </si>
  <si>
    <t>20-MAY-2024 10:46:27.13</t>
  </si>
  <si>
    <t>20-MAY-2024 10:46:27.47</t>
  </si>
  <si>
    <t>20-MAY-2024 10:48:00.25</t>
  </si>
  <si>
    <t>20-MAY-2024 10:48:00.28</t>
  </si>
  <si>
    <t>20-MAY-2024 10:48:00.30</t>
  </si>
  <si>
    <t>20-MAY-2024 10:48:00.31</t>
  </si>
  <si>
    <t>20-MAY-2024 10:48:00.32</t>
  </si>
  <si>
    <t>20-MAY-2024 10:48:00.42</t>
  </si>
  <si>
    <t>20-MAY-2024 10:48:00.45</t>
  </si>
  <si>
    <t>20-MAY-2024 10:48:01.51</t>
  </si>
  <si>
    <t>20-MAY-2024 10:48:01.52</t>
  </si>
  <si>
    <t>20-MAY-2024 10:48:19.32</t>
  </si>
  <si>
    <t>20-MAY-2024 10:48:35.76</t>
  </si>
  <si>
    <t>20-MAY-2024 10:49:05.69</t>
  </si>
  <si>
    <t>20-MAY-2024 10:49:05.70</t>
  </si>
  <si>
    <t>20-MAY-2024 10:49:32.32</t>
  </si>
  <si>
    <t>20-MAY-2024 10:49:32.48</t>
  </si>
  <si>
    <t>20-MAY-2024 10:49:32.50</t>
  </si>
  <si>
    <t>20-MAY-2024 10:49:32.76</t>
  </si>
  <si>
    <t>20-MAY-2024 10:49:32.77</t>
  </si>
  <si>
    <t>20-MAY-2024 10:49:32.79</t>
  </si>
  <si>
    <t>20-MAY-2024 10:50:06.32</t>
  </si>
  <si>
    <t>20-MAY-2024 10:50:06.33</t>
  </si>
  <si>
    <t>20-MAY-2024 10:50:06.40</t>
  </si>
  <si>
    <t>20-MAY-2024 10:50:06.46</t>
  </si>
  <si>
    <t>20-MAY-2024 10:50:06.47</t>
  </si>
  <si>
    <t>20-MAY-2024 10:50:06.54</t>
  </si>
  <si>
    <t>20-MAY-2024 10:50:06.61</t>
  </si>
  <si>
    <t>20-MAY-2024 10:50:10.73</t>
  </si>
  <si>
    <t>20-MAY-2024 10:50:10.74</t>
  </si>
  <si>
    <t>20-MAY-2024 10:50:10.96</t>
  </si>
  <si>
    <t>20-MAY-2024 10:50:11.00</t>
  </si>
  <si>
    <t>20-MAY-2024 10:50:14.80</t>
  </si>
  <si>
    <t>20-MAY-2024 10:50:14.81</t>
  </si>
  <si>
    <t>20-MAY-2024 10:50:14.84</t>
  </si>
  <si>
    <t>20-MAY-2024 10:50:17.59</t>
  </si>
  <si>
    <t>20-MAY-2024 10:50:18.59</t>
  </si>
  <si>
    <t>20-MAY-2024 10:50:19.00</t>
  </si>
  <si>
    <t>20-MAY-2024 10:50:19.01</t>
  </si>
  <si>
    <t>20-MAY-2024 10:50:23.15</t>
  </si>
  <si>
    <t>20-MAY-2024 10:50:27.36</t>
  </si>
  <si>
    <t>20-MAY-2024 10:50:27.37</t>
  </si>
  <si>
    <t>20-MAY-2024 10:50:31.48</t>
  </si>
  <si>
    <t>20-MAY-2024 10:50:31.49</t>
  </si>
  <si>
    <t>20-MAY-2024 10:50:35.69</t>
  </si>
  <si>
    <t>20-MAY-2024 10:50:39.81</t>
  </si>
  <si>
    <t>20-MAY-2024 10:50:43.90</t>
  </si>
  <si>
    <t>20-MAY-2024 10:50:43.91</t>
  </si>
  <si>
    <t>20-MAY-2024 10:50:48.04</t>
  </si>
  <si>
    <t>20-MAY-2024 10:50:48.05</t>
  </si>
  <si>
    <t>20-MAY-2024 10:50:49.46</t>
  </si>
  <si>
    <t>20-MAY-2024 10:50:49.47</t>
  </si>
  <si>
    <t>20-MAY-2024 10:50:50.55</t>
  </si>
  <si>
    <t>20-MAY-2024 10:52:27.02</t>
  </si>
  <si>
    <t>20-MAY-2024 10:52:27.03</t>
  </si>
  <si>
    <t>20-MAY-2024 10:52:27.09</t>
  </si>
  <si>
    <t>20-MAY-2024 10:52:39.32</t>
  </si>
  <si>
    <t>20-MAY-2024 10:52:39.33</t>
  </si>
  <si>
    <t>20-MAY-2024 10:52:39.34</t>
  </si>
  <si>
    <t>20-MAY-2024 10:52:39.61</t>
  </si>
  <si>
    <t>20-MAY-2024 10:52:39.62</t>
  </si>
  <si>
    <t>20-MAY-2024 10:52:45.91</t>
  </si>
  <si>
    <t>20-MAY-2024 10:52:45.92</t>
  </si>
  <si>
    <t>20-MAY-2024 10:53:28.65</t>
  </si>
  <si>
    <t>20-MAY-2024 10:53:28.66</t>
  </si>
  <si>
    <t>20-MAY-2024 10:53:28.67</t>
  </si>
  <si>
    <t>20-MAY-2024 10:53:47.25</t>
  </si>
  <si>
    <t>20-MAY-2024 10:53:47.26</t>
  </si>
  <si>
    <t>20-MAY-2024 10:53:47.27</t>
  </si>
  <si>
    <t>20-MAY-2024 10:53:47.28</t>
  </si>
  <si>
    <t>20-MAY-2024 10:54:03.29</t>
  </si>
  <si>
    <t>20-MAY-2024 10:54:03.30</t>
  </si>
  <si>
    <t>20-MAY-2024 10:54:54.96</t>
  </si>
  <si>
    <t>20-MAY-2024 10:54:54.97</t>
  </si>
  <si>
    <t>20-MAY-2024 10:54:57.05</t>
  </si>
  <si>
    <t>20-MAY-2024 10:55:11.55</t>
  </si>
  <si>
    <t>20-MAY-2024 10:55:11.56</t>
  </si>
  <si>
    <t>20-MAY-2024 10:55:48.14</t>
  </si>
  <si>
    <t>20-MAY-2024 10:55:48.15</t>
  </si>
  <si>
    <t>20-MAY-2024 10:55:48.16</t>
  </si>
  <si>
    <t>20-MAY-2024 10:56:07.78</t>
  </si>
  <si>
    <t>20-MAY-2024 10:56:19.54</t>
  </si>
  <si>
    <t>20-MAY-2024 10:56:39.61</t>
  </si>
  <si>
    <t>20-MAY-2024 10:57:00.22</t>
  </si>
  <si>
    <t>20-MAY-2024 10:57:00.23</t>
  </si>
  <si>
    <t>20-MAY-2024 10:57:08.71</t>
  </si>
  <si>
    <t>20-MAY-2024 10:57:08.73</t>
  </si>
  <si>
    <t>20-MAY-2024 10:57:23.41</t>
  </si>
  <si>
    <t>20-MAY-2024 10:57:25.83</t>
  </si>
  <si>
    <t>20-MAY-2024 10:57:25.85</t>
  </si>
  <si>
    <t>20-MAY-2024 10:57:25.86</t>
  </si>
  <si>
    <t>20-MAY-2024 10:57:25.87</t>
  </si>
  <si>
    <t>20-MAY-2024 10:57:25.94</t>
  </si>
  <si>
    <t>20-MAY-2024 10:57:57.41</t>
  </si>
  <si>
    <t>20-MAY-2024 10:58:05.02</t>
  </si>
  <si>
    <t>20-MAY-2024 10:58:05.03</t>
  </si>
  <si>
    <t>20-MAY-2024 10:58:16.78</t>
  </si>
  <si>
    <t>20-MAY-2024 10:58:16.79</t>
  </si>
  <si>
    <t>20-MAY-2024 10:58:34.32</t>
  </si>
  <si>
    <t>20-MAY-2024 10:58:34.33</t>
  </si>
  <si>
    <t>20-MAY-2024 10:58:34.34</t>
  </si>
  <si>
    <t>20-MAY-2024 10:58:34.78</t>
  </si>
  <si>
    <t>20-MAY-2024 10:58:34.79</t>
  </si>
  <si>
    <t>20-MAY-2024 10:58:34.80</t>
  </si>
  <si>
    <t>20-MAY-2024 10:58:35.32</t>
  </si>
  <si>
    <t>20-MAY-2024 10:59:48.27</t>
  </si>
  <si>
    <t>20-MAY-2024 10:59:48.28</t>
  </si>
  <si>
    <t>20-MAY-2024 11:00:14.59</t>
  </si>
  <si>
    <t>20-MAY-2024 11:00:14.60</t>
  </si>
  <si>
    <t>20-MAY-2024 11:00:15.96</t>
  </si>
  <si>
    <t>20-MAY-2024 11:00:38.37</t>
  </si>
  <si>
    <t>20-MAY-2024 11:00:44.77</t>
  </si>
  <si>
    <t>20-MAY-2024 11:00:44.78</t>
  </si>
  <si>
    <t>20-MAY-2024 11:00:45.13</t>
  </si>
  <si>
    <t>20-MAY-2024 11:00:45.18</t>
  </si>
  <si>
    <t>20-MAY-2024 11:01:22.37</t>
  </si>
  <si>
    <t>20-MAY-2024 11:01:22.38</t>
  </si>
  <si>
    <t>20-MAY-2024 11:01:22.40</t>
  </si>
  <si>
    <t>20-MAY-2024 11:02:17.24</t>
  </si>
  <si>
    <t>20-MAY-2024 11:02:17.27</t>
  </si>
  <si>
    <t>20-MAY-2024 11:02:56.40</t>
  </si>
  <si>
    <t>20-MAY-2024 11:02:56.41</t>
  </si>
  <si>
    <t>20-MAY-2024 11:03:02.80</t>
  </si>
  <si>
    <t>20-MAY-2024 11:03:02.81</t>
  </si>
  <si>
    <t>20-MAY-2024 11:03:13.52</t>
  </si>
  <si>
    <t>20-MAY-2024 11:03:25.16</t>
  </si>
  <si>
    <t>20-MAY-2024 11:03:27.66</t>
  </si>
  <si>
    <t>20-MAY-2024 11:03:27.67</t>
  </si>
  <si>
    <t>20-MAY-2024 11:04:23.83</t>
  </si>
  <si>
    <t>20-MAY-2024 11:04:38.54</t>
  </si>
  <si>
    <t>20-MAY-2024 11:04:38.56</t>
  </si>
  <si>
    <t>20-MAY-2024 11:04:38.57</t>
  </si>
  <si>
    <t>20-MAY-2024 11:04:38.68</t>
  </si>
  <si>
    <t>20-MAY-2024 11:04:38.71</t>
  </si>
  <si>
    <t>20-MAY-2024 11:04:38.72</t>
  </si>
  <si>
    <t>20-MAY-2024 11:04:45.59</t>
  </si>
  <si>
    <t>20-MAY-2024 11:04:45.60</t>
  </si>
  <si>
    <t>20-MAY-2024 11:04:59.41</t>
  </si>
  <si>
    <t>20-MAY-2024 11:04:59.42</t>
  </si>
  <si>
    <t>20-MAY-2024 11:04:59.43</t>
  </si>
  <si>
    <t>20-MAY-2024 11:04:59.44</t>
  </si>
  <si>
    <t>20-MAY-2024 11:04:59.45</t>
  </si>
  <si>
    <t>20-MAY-2024 11:05:00.55</t>
  </si>
  <si>
    <t>20-MAY-2024 11:05:30.40</t>
  </si>
  <si>
    <t>20-MAY-2024 11:05:30.48</t>
  </si>
  <si>
    <t>20-MAY-2024 11:05:30.55</t>
  </si>
  <si>
    <t>20-MAY-2024 11:05:30.56</t>
  </si>
  <si>
    <t>20-MAY-2024 11:05:30.65</t>
  </si>
  <si>
    <t>20-MAY-2024 11:05:30.73</t>
  </si>
  <si>
    <t>20-MAY-2024 11:05:34.86</t>
  </si>
  <si>
    <t>20-MAY-2024 11:05:34.87</t>
  </si>
  <si>
    <t>20-MAY-2024 11:05:38.97</t>
  </si>
  <si>
    <t>20-MAY-2024 11:05:38.98</t>
  </si>
  <si>
    <t>20-MAY-2024 11:05:39.94</t>
  </si>
  <si>
    <t>20-MAY-2024 11:05:40.13</t>
  </si>
  <si>
    <t>20-MAY-2024 11:05:43.14</t>
  </si>
  <si>
    <t>20-MAY-2024 11:05:47.28</t>
  </si>
  <si>
    <t>20-MAY-2024 11:05:47.29</t>
  </si>
  <si>
    <t>20-MAY-2024 11:05:51.43</t>
  </si>
  <si>
    <t>20-MAY-2024 11:05:51.44</t>
  </si>
  <si>
    <t>20-MAY-2024 11:05:55.63</t>
  </si>
  <si>
    <t>20-MAY-2024 11:05:59.81</t>
  </si>
  <si>
    <t>20-MAY-2024 11:05:59.82</t>
  </si>
  <si>
    <t>20-MAY-2024 11:06:01.36</t>
  </si>
  <si>
    <t>20-MAY-2024 11:06:01.37</t>
  </si>
  <si>
    <t>20-MAY-2024 11:06:02.03</t>
  </si>
  <si>
    <t>20-MAY-2024 11:06:02.04</t>
  </si>
  <si>
    <t>20-MAY-2024 11:06:02.14</t>
  </si>
  <si>
    <t>20-MAY-2024 11:06:04.02</t>
  </si>
  <si>
    <t>20-MAY-2024 11:06:04.04</t>
  </si>
  <si>
    <t>20-MAY-2024 11:06:08.10</t>
  </si>
  <si>
    <t>20-MAY-2024 11:06:12.27</t>
  </si>
  <si>
    <t>20-MAY-2024 11:07:08.49</t>
  </si>
  <si>
    <t>20-MAY-2024 11:08:04.51</t>
  </si>
  <si>
    <t>20-MAY-2024 11:08:04.52</t>
  </si>
  <si>
    <t>20-MAY-2024 11:09:15.57</t>
  </si>
  <si>
    <t>20-MAY-2024 11:09:39.23</t>
  </si>
  <si>
    <t>20-MAY-2024 11:10:38.47</t>
  </si>
  <si>
    <t>20-MAY-2024 11:10:38.48</t>
  </si>
  <si>
    <t>20-MAY-2024 11:11:39.98</t>
  </si>
  <si>
    <t>20-MAY-2024 11:11:40.01</t>
  </si>
  <si>
    <t>20-MAY-2024 11:11:57.91</t>
  </si>
  <si>
    <t>20-MAY-2024 11:11:57.96</t>
  </si>
  <si>
    <t>20-MAY-2024 11:11:57.97</t>
  </si>
  <si>
    <t>20-MAY-2024 11:11:57.98</t>
  </si>
  <si>
    <t>20-MAY-2024 11:11:57.99</t>
  </si>
  <si>
    <t>20-MAY-2024 11:11:58.08</t>
  </si>
  <si>
    <t>20-MAY-2024 11:12:30.77</t>
  </si>
  <si>
    <t>20-MAY-2024 11:13:18.96</t>
  </si>
  <si>
    <t>20-MAY-2024 11:13:18.97</t>
  </si>
  <si>
    <t>20-MAY-2024 11:13:21.59</t>
  </si>
  <si>
    <t>20-MAY-2024 11:13:23.79</t>
  </si>
  <si>
    <t>20-MAY-2024 11:15:15.22</t>
  </si>
  <si>
    <t>20-MAY-2024 11:15:15.32</t>
  </si>
  <si>
    <t>20-MAY-2024 11:15:15.33</t>
  </si>
  <si>
    <t>20-MAY-2024 11:15:15.43</t>
  </si>
  <si>
    <t>20-MAY-2024 11:15:15.44</t>
  </si>
  <si>
    <t>20-MAY-2024 11:15:15.45</t>
  </si>
  <si>
    <t>20-MAY-2024 11:15:25.66</t>
  </si>
  <si>
    <t>20-MAY-2024 11:15:25.67</t>
  </si>
  <si>
    <t>20-MAY-2024 11:15:40.89</t>
  </si>
  <si>
    <t>20-MAY-2024 11:15:40.91</t>
  </si>
  <si>
    <t>20-MAY-2024 11:15:40.93</t>
  </si>
  <si>
    <t>20-MAY-2024 11:15:41.90</t>
  </si>
  <si>
    <t>20-MAY-2024 11:15:42.01</t>
  </si>
  <si>
    <t>20-MAY-2024 11:15:49.23</t>
  </si>
  <si>
    <t>20-MAY-2024 11:15:59.83</t>
  </si>
  <si>
    <t>20-MAY-2024 11:16:18.99</t>
  </si>
  <si>
    <t>20-MAY-2024 11:16:19.00</t>
  </si>
  <si>
    <t>20-MAY-2024 11:16:35.10</t>
  </si>
  <si>
    <t>20-MAY-2024 11:16:35.45</t>
  </si>
  <si>
    <t>20-MAY-2024 11:17:13.27</t>
  </si>
  <si>
    <t>20-MAY-2024 11:17:13.29</t>
  </si>
  <si>
    <t>20-MAY-2024 11:17:13.32</t>
  </si>
  <si>
    <t>20-MAY-2024 11:17:13.33</t>
  </si>
  <si>
    <t>20-MAY-2024 11:18:12.95</t>
  </si>
  <si>
    <t>20-MAY-2024 11:18:29.32</t>
  </si>
  <si>
    <t>20-MAY-2024 11:18:30.32</t>
  </si>
  <si>
    <t>20-MAY-2024 11:18:30.33</t>
  </si>
  <si>
    <t>20-MAY-2024 11:19:14.37</t>
  </si>
  <si>
    <t>20-MAY-2024 11:19:14.38</t>
  </si>
  <si>
    <t>20-MAY-2024 11:19:25.30</t>
  </si>
  <si>
    <t>20-MAY-2024 11:19:25.31</t>
  </si>
  <si>
    <t>20-MAY-2024 11:19:25.49</t>
  </si>
  <si>
    <t>20-MAY-2024 11:19:25.50</t>
  </si>
  <si>
    <t>20-MAY-2024 11:19:25.63</t>
  </si>
  <si>
    <t>20-MAY-2024 11:19:25.64</t>
  </si>
  <si>
    <t>20-MAY-2024 11:19:53.10</t>
  </si>
  <si>
    <t>20-MAY-2024 11:19:55.75</t>
  </si>
  <si>
    <t>20-MAY-2024 11:20:08.02</t>
  </si>
  <si>
    <t>20-MAY-2024 11:20:35.05</t>
  </si>
  <si>
    <t>20-MAY-2024 11:20:44.12</t>
  </si>
  <si>
    <t>20-MAY-2024 11:20:46.36</t>
  </si>
  <si>
    <t>20-MAY-2024 11:20:46.37</t>
  </si>
  <si>
    <t>20-MAY-2024 11:20:51.65</t>
  </si>
  <si>
    <t>20-MAY-2024 11:21:24.43</t>
  </si>
  <si>
    <t>20-MAY-2024 11:21:24.44</t>
  </si>
  <si>
    <t>20-MAY-2024 11:21:24.56</t>
  </si>
  <si>
    <t>20-MAY-2024 11:21:24.63</t>
  </si>
  <si>
    <t>20-MAY-2024 11:21:24.64</t>
  </si>
  <si>
    <t>20-MAY-2024 11:21:24.71</t>
  </si>
  <si>
    <t>20-MAY-2024 11:21:24.80</t>
  </si>
  <si>
    <t>20-MAY-2024 11:21:28.91</t>
  </si>
  <si>
    <t>20-MAY-2024 11:21:28.92</t>
  </si>
  <si>
    <t>20-MAY-2024 11:21:30.75</t>
  </si>
  <si>
    <t>20-MAY-2024 11:21:33.06</t>
  </si>
  <si>
    <t>20-MAY-2024 11:21:37.21</t>
  </si>
  <si>
    <t>20-MAY-2024 11:21:37.22</t>
  </si>
  <si>
    <t>20-MAY-2024 11:21:41.34</t>
  </si>
  <si>
    <t>20-MAY-2024 11:21:44.61</t>
  </si>
  <si>
    <t>20-MAY-2024 11:21:45.49</t>
  </si>
  <si>
    <t>20-MAY-2024 11:21:49.61</t>
  </si>
  <si>
    <t>20-MAY-2024 11:21:49.62</t>
  </si>
  <si>
    <t>20-MAY-2024 11:21:53.76</t>
  </si>
  <si>
    <t>20-MAY-2024 11:21:57.88</t>
  </si>
  <si>
    <t>20-MAY-2024 11:22:01.98</t>
  </si>
  <si>
    <t>20-MAY-2024 11:22:06.15</t>
  </si>
  <si>
    <t>20-MAY-2024 11:22:06.16</t>
  </si>
  <si>
    <t>20-MAY-2024 11:22:23.34</t>
  </si>
  <si>
    <t>20-MAY-2024 11:22:23.35</t>
  </si>
  <si>
    <t>20-MAY-2024 11:22:54.34</t>
  </si>
  <si>
    <t>20-MAY-2024 11:22:58.03</t>
  </si>
  <si>
    <t>20-MAY-2024 11:23:26.15</t>
  </si>
  <si>
    <t>20-MAY-2024 11:23:26.19</t>
  </si>
  <si>
    <t>20-MAY-2024 11:23:26.23</t>
  </si>
  <si>
    <t>20-MAY-2024 11:23:26.29</t>
  </si>
  <si>
    <t>20-MAY-2024 11:23:32.09</t>
  </si>
  <si>
    <t>20-MAY-2024 11:23:32.10</t>
  </si>
  <si>
    <t>20-MAY-2024 11:24:10.73</t>
  </si>
  <si>
    <t>20-MAY-2024 11:24:10.74</t>
  </si>
  <si>
    <t>20-MAY-2024 11:24:11.14</t>
  </si>
  <si>
    <t>20-MAY-2024 11:24:11.15</t>
  </si>
  <si>
    <t>20-MAY-2024 11:24:38.92</t>
  </si>
  <si>
    <t>20-MAY-2024 11:24:46.77</t>
  </si>
  <si>
    <t>20-MAY-2024 11:24:46.81</t>
  </si>
  <si>
    <t>20-MAY-2024 11:24:46.85</t>
  </si>
  <si>
    <t>20-MAY-2024 11:24:53.54</t>
  </si>
  <si>
    <t>20-MAY-2024 11:24:53.57</t>
  </si>
  <si>
    <t>20-MAY-2024 11:25:28.29</t>
  </si>
  <si>
    <t>20-MAY-2024 11:25:28.31</t>
  </si>
  <si>
    <t>20-MAY-2024 11:25:28.32</t>
  </si>
  <si>
    <t>20-MAY-2024 11:25:28.42</t>
  </si>
  <si>
    <t>20-MAY-2024 11:25:28.53</t>
  </si>
  <si>
    <t>20-MAY-2024 11:25:28.62</t>
  </si>
  <si>
    <t>20-MAY-2024 11:25:28.63</t>
  </si>
  <si>
    <t>20-MAY-2024 11:25:28.69</t>
  </si>
  <si>
    <t>20-MAY-2024 11:25:38.85</t>
  </si>
  <si>
    <t>20-MAY-2024 11:25:38.86</t>
  </si>
  <si>
    <t>20-MAY-2024 11:25:38.87</t>
  </si>
  <si>
    <t>20-MAY-2024 11:25:38.89</t>
  </si>
  <si>
    <t>20-MAY-2024 11:25:38.95</t>
  </si>
  <si>
    <t>20-MAY-2024 11:25:39.92</t>
  </si>
  <si>
    <t>20-MAY-2024 11:25:39.93</t>
  </si>
  <si>
    <t>20-MAY-2024 11:25:39.94</t>
  </si>
  <si>
    <t>20-MAY-2024 11:25:43.72</t>
  </si>
  <si>
    <t>20-MAY-2024 11:25:48.68</t>
  </si>
  <si>
    <t>20-MAY-2024 11:26:11.94</t>
  </si>
  <si>
    <t>20-MAY-2024 11:26:11.96</t>
  </si>
  <si>
    <t>20-MAY-2024 11:26:24.88</t>
  </si>
  <si>
    <t>20-MAY-2024 11:26:24.98</t>
  </si>
  <si>
    <t>20-MAY-2024 11:26:24.99</t>
  </si>
  <si>
    <t>20-MAY-2024 11:26:25.35</t>
  </si>
  <si>
    <t>20-MAY-2024 11:26:28.33</t>
  </si>
  <si>
    <t>20-MAY-2024 11:26:30.19</t>
  </si>
  <si>
    <t>20-MAY-2024 11:26:32.64</t>
  </si>
  <si>
    <t>20-MAY-2024 11:26:32.65</t>
  </si>
  <si>
    <t>20-MAY-2024 11:26:51.61</t>
  </si>
  <si>
    <t>20-MAY-2024 11:26:51.62</t>
  </si>
  <si>
    <t>20-MAY-2024 11:26:57.75</t>
  </si>
  <si>
    <t>20-MAY-2024 11:26:57.96</t>
  </si>
  <si>
    <t>20-MAY-2024 11:26:57.97</t>
  </si>
  <si>
    <t>20-MAY-2024 11:26:57.99</t>
  </si>
  <si>
    <t>20-MAY-2024 11:26:59.43</t>
  </si>
  <si>
    <t>20-MAY-2024 11:26:59.46</t>
  </si>
  <si>
    <t>20-MAY-2024 11:27:03.16</t>
  </si>
  <si>
    <t>20-MAY-2024 11:27:13.06</t>
  </si>
  <si>
    <t>20-MAY-2024 11:27:13.07</t>
  </si>
  <si>
    <t>20-MAY-2024 11:27:21.25</t>
  </si>
  <si>
    <t>20-MAY-2024 11:27:26.96</t>
  </si>
  <si>
    <t>20-MAY-2024 11:27:26.97</t>
  </si>
  <si>
    <t>20-MAY-2024 11:27:27.41</t>
  </si>
  <si>
    <t>20-MAY-2024 11:27:27.42</t>
  </si>
  <si>
    <t>20-MAY-2024 11:27:30.80</t>
  </si>
  <si>
    <t>20-MAY-2024 11:27:35.31</t>
  </si>
  <si>
    <t>20-MAY-2024 11:27:35.32</t>
  </si>
  <si>
    <t>20-MAY-2024 11:27:35.33</t>
  </si>
  <si>
    <t>20-MAY-2024 11:27:39.37</t>
  </si>
  <si>
    <t>20-MAY-2024 11:27:39.41</t>
  </si>
  <si>
    <t>20-MAY-2024 11:27:56.67</t>
  </si>
  <si>
    <t>20-MAY-2024 11:27:56.68</t>
  </si>
  <si>
    <t>20-MAY-2024 11:27:59.59</t>
  </si>
  <si>
    <t>20-MAY-2024 11:27:59.60</t>
  </si>
  <si>
    <t>20-MAY-2024 11:28:28.90</t>
  </si>
  <si>
    <t>20-MAY-2024 11:28:28.91</t>
  </si>
  <si>
    <t>20-MAY-2024 11:28:46.18</t>
  </si>
  <si>
    <t>20-MAY-2024 11:29:07.58</t>
  </si>
  <si>
    <t>20-MAY-2024 11:29:31.91</t>
  </si>
  <si>
    <t>20-MAY-2024 11:29:31.92</t>
  </si>
  <si>
    <t>20-MAY-2024 11:29:34.23</t>
  </si>
  <si>
    <t>20-MAY-2024 11:29:34.24</t>
  </si>
  <si>
    <t>20-MAY-2024 11:29:34.68</t>
  </si>
  <si>
    <t>20-MAY-2024 11:29:37.17</t>
  </si>
  <si>
    <t>20-MAY-2024 11:29:45.57</t>
  </si>
  <si>
    <t>20-MAY-2024 11:29:45.61</t>
  </si>
  <si>
    <t>20-MAY-2024 11:30:58.08</t>
  </si>
  <si>
    <t>20-MAY-2024 11:30:58.09</t>
  </si>
  <si>
    <t>20-MAY-2024 11:31:05.01</t>
  </si>
  <si>
    <t>20-MAY-2024 11:31:05.02</t>
  </si>
  <si>
    <t>20-MAY-2024 11:31:06.59</t>
  </si>
  <si>
    <t>20-MAY-2024 11:31:06.60</t>
  </si>
  <si>
    <t>20-MAY-2024 11:31:18.04</t>
  </si>
  <si>
    <t>20-MAY-2024 11:31:54.98</t>
  </si>
  <si>
    <t>20-MAY-2024 11:33:00.69</t>
  </si>
  <si>
    <t>20-MAY-2024 11:33:00.70</t>
  </si>
  <si>
    <t>20-MAY-2024 11:33:00.78</t>
  </si>
  <si>
    <t>20-MAY-2024 11:33:01.78</t>
  </si>
  <si>
    <t>20-MAY-2024 11:33:05.34</t>
  </si>
  <si>
    <t>20-MAY-2024 11:33:28.47</t>
  </si>
  <si>
    <t>20-MAY-2024 11:33:28.52</t>
  </si>
  <si>
    <t>20-MAY-2024 11:33:28.53</t>
  </si>
  <si>
    <t>20-MAY-2024 11:33:34.15</t>
  </si>
  <si>
    <t>20-MAY-2024 11:34:36.09</t>
  </si>
  <si>
    <t>20-MAY-2024 11:34:36.10</t>
  </si>
  <si>
    <t>20-MAY-2024 11:34:48.28</t>
  </si>
  <si>
    <t>20-MAY-2024 11:34:48.29</t>
  </si>
  <si>
    <t>20-MAY-2024 11:34:48.39</t>
  </si>
  <si>
    <t>20-MAY-2024 11:34:48.40</t>
  </si>
  <si>
    <t>20-MAY-2024 11:35:38.68</t>
  </si>
  <si>
    <t>20-MAY-2024 11:35:38.69</t>
  </si>
  <si>
    <t>20-MAY-2024 11:36:23.75</t>
  </si>
  <si>
    <t>20-MAY-2024 11:36:24.03</t>
  </si>
  <si>
    <t>20-MAY-2024 11:36:39.51</t>
  </si>
  <si>
    <t>20-MAY-2024 11:36:39.59</t>
  </si>
  <si>
    <t>20-MAY-2024 11:36:39.60</t>
  </si>
  <si>
    <t>20-MAY-2024 11:36:39.68</t>
  </si>
  <si>
    <t>20-MAY-2024 11:36:39.75</t>
  </si>
  <si>
    <t>20-MAY-2024 11:36:39.81</t>
  </si>
  <si>
    <t>20-MAY-2024 11:36:39.82</t>
  </si>
  <si>
    <t>20-MAY-2024 11:36:43.96</t>
  </si>
  <si>
    <t>20-MAY-2024 11:36:48.06</t>
  </si>
  <si>
    <t>20-MAY-2024 11:36:48.07</t>
  </si>
  <si>
    <t>20-MAY-2024 11:36:52.19</t>
  </si>
  <si>
    <t>20-MAY-2024 11:36:56.31</t>
  </si>
  <si>
    <t>20-MAY-2024 11:36:56.32</t>
  </si>
  <si>
    <t>20-MAY-2024 11:37:00.50</t>
  </si>
  <si>
    <t>20-MAY-2024 11:37:00.51</t>
  </si>
  <si>
    <t>20-MAY-2024 11:37:04.63</t>
  </si>
  <si>
    <t>20-MAY-2024 11:37:08.75</t>
  </si>
  <si>
    <t>20-MAY-2024 11:37:12.87</t>
  </si>
  <si>
    <t>20-MAY-2024 11:37:13.88</t>
  </si>
  <si>
    <t>20-MAY-2024 11:37:14.05</t>
  </si>
  <si>
    <t>20-MAY-2024 11:37:14.10</t>
  </si>
  <si>
    <t>20-MAY-2024 11:37:14.11</t>
  </si>
  <si>
    <t>20-MAY-2024 11:37:14.12</t>
  </si>
  <si>
    <t>20-MAY-2024 11:37:14.32</t>
  </si>
  <si>
    <t>20-MAY-2024 11:37:14.33</t>
  </si>
  <si>
    <t>20-MAY-2024 11:37:17.03</t>
  </si>
  <si>
    <t>20-MAY-2024 11:37:17.88</t>
  </si>
  <si>
    <t>20-MAY-2024 11:37:17.89</t>
  </si>
  <si>
    <t>20-MAY-2024 11:37:17.95</t>
  </si>
  <si>
    <t>20-MAY-2024 11:37:19.66</t>
  </si>
  <si>
    <t>20-MAY-2024 11:37:19.70</t>
  </si>
  <si>
    <t>20-MAY-2024 11:37:20.36</t>
  </si>
  <si>
    <t>20-MAY-2024 11:37:21.13</t>
  </si>
  <si>
    <t>20-MAY-2024 11:37:21.14</t>
  </si>
  <si>
    <t>20-MAY-2024 11:37:28.59</t>
  </si>
  <si>
    <t>20-MAY-2024 11:37:41.30</t>
  </si>
  <si>
    <t>20-MAY-2024 11:37:42.24</t>
  </si>
  <si>
    <t>20-MAY-2024 11:37:42.25</t>
  </si>
  <si>
    <t>20-MAY-2024 11:37:42.26</t>
  </si>
  <si>
    <t>20-MAY-2024 11:37:42.27</t>
  </si>
  <si>
    <t>20-MAY-2024 11:37:43.68</t>
  </si>
  <si>
    <t>20-MAY-2024 11:37:43.69</t>
  </si>
  <si>
    <t>20-MAY-2024 11:37:49.22</t>
  </si>
  <si>
    <t>20-MAY-2024 11:37:49.23</t>
  </si>
  <si>
    <t>20-MAY-2024 11:37:52.20</t>
  </si>
  <si>
    <t>20-MAY-2024 11:37:52.21</t>
  </si>
  <si>
    <t>20-MAY-2024 11:37:52.25</t>
  </si>
  <si>
    <t>20-MAY-2024 11:37:53.00</t>
  </si>
  <si>
    <t>20-MAY-2024 11:38:40.97</t>
  </si>
  <si>
    <t>20-MAY-2024 11:38:41.00</t>
  </si>
  <si>
    <t>20-MAY-2024 11:38:41.01</t>
  </si>
  <si>
    <t>20-MAY-2024 11:38:42.91</t>
  </si>
  <si>
    <t>20-MAY-2024 11:38:42.92</t>
  </si>
  <si>
    <t>20-MAY-2024 11:38:59.46</t>
  </si>
  <si>
    <t>20-MAY-2024 11:40:56.35</t>
  </si>
  <si>
    <t>20-MAY-2024 11:40:56.38</t>
  </si>
  <si>
    <t>20-MAY-2024 11:42:35.75</t>
  </si>
  <si>
    <t>20-MAY-2024 11:42:35.76</t>
  </si>
  <si>
    <t>20-MAY-2024 11:42:50.25</t>
  </si>
  <si>
    <t>20-MAY-2024 11:43:04.98</t>
  </si>
  <si>
    <t>20-MAY-2024 11:43:04.99</t>
  </si>
  <si>
    <t>20-MAY-2024 11:43:14.48</t>
  </si>
  <si>
    <t>20-MAY-2024 11:43:14.49</t>
  </si>
  <si>
    <t>20-MAY-2024 11:43:38.41</t>
  </si>
  <si>
    <t>20-MAY-2024 11:43:38.65</t>
  </si>
  <si>
    <t>20-MAY-2024 11:43:57.51</t>
  </si>
  <si>
    <t>20-MAY-2024 11:43:57.52</t>
  </si>
  <si>
    <t>20-MAY-2024 11:44:21.44</t>
  </si>
  <si>
    <t>20-MAY-2024 11:44:21.45</t>
  </si>
  <si>
    <t>20-MAY-2024 11:44:21.55</t>
  </si>
  <si>
    <t>20-MAY-2024 11:44:34.63</t>
  </si>
  <si>
    <t>20-MAY-2024 11:44:34.64</t>
  </si>
  <si>
    <t>20-MAY-2024 11:45:19.14</t>
  </si>
  <si>
    <t>20-MAY-2024 11:45:19.38</t>
  </si>
  <si>
    <t>20-MAY-2024 11:45:19.43</t>
  </si>
  <si>
    <t>20-MAY-2024 11:45:44.76</t>
  </si>
  <si>
    <t>20-MAY-2024 11:45:44.77</t>
  </si>
  <si>
    <t>20-MAY-2024 11:45:44.79</t>
  </si>
  <si>
    <t>20-MAY-2024 11:45:44.83</t>
  </si>
  <si>
    <t>20-MAY-2024 11:45:44.84</t>
  </si>
  <si>
    <t>20-MAY-2024 11:46:06.53</t>
  </si>
  <si>
    <t>20-MAY-2024 11:46:06.60</t>
  </si>
  <si>
    <t>20-MAY-2024 11:46:39.40</t>
  </si>
  <si>
    <t>20-MAY-2024 11:46:39.45</t>
  </si>
  <si>
    <t>20-MAY-2024 11:46:39.46</t>
  </si>
  <si>
    <t>20-MAY-2024 11:47:54.90</t>
  </si>
  <si>
    <t>20-MAY-2024 11:48:17.47</t>
  </si>
  <si>
    <t>20-MAY-2024 11:48:18.47</t>
  </si>
  <si>
    <t>20-MAY-2024 11:48:37.55</t>
  </si>
  <si>
    <t>20-MAY-2024 11:50:08.19</t>
  </si>
  <si>
    <t>20-MAY-2024 11:50:08.20</t>
  </si>
  <si>
    <t>20-MAY-2024 11:50:14.90</t>
  </si>
  <si>
    <t>20-MAY-2024 11:50:17.65</t>
  </si>
  <si>
    <t>20-MAY-2024 11:50:17.66</t>
  </si>
  <si>
    <t>20-MAY-2024 11:50:21.38</t>
  </si>
  <si>
    <t>20-MAY-2024 11:50:21.41</t>
  </si>
  <si>
    <t>20-MAY-2024 11:50:21.43</t>
  </si>
  <si>
    <t>20-MAY-2024 11:50:21.46</t>
  </si>
  <si>
    <t>20-MAY-2024 11:50:21.47</t>
  </si>
  <si>
    <t>20-MAY-2024 11:50:22.01</t>
  </si>
  <si>
    <t>20-MAY-2024 11:50:50.79</t>
  </si>
  <si>
    <t>20-MAY-2024 11:50:50.80</t>
  </si>
  <si>
    <t>20-MAY-2024 11:50:50.81</t>
  </si>
  <si>
    <t>20-MAY-2024 11:51:45.97</t>
  </si>
  <si>
    <t>20-MAY-2024 11:51:46.42</t>
  </si>
  <si>
    <t>20-MAY-2024 11:51:46.43</t>
  </si>
  <si>
    <t>20-MAY-2024 11:51:48.27</t>
  </si>
  <si>
    <t>20-MAY-2024 11:52:12.76</t>
  </si>
  <si>
    <t>20-MAY-2024 11:52:12.77</t>
  </si>
  <si>
    <t>20-MAY-2024 11:52:12.83</t>
  </si>
  <si>
    <t>20-MAY-2024 11:52:12.84</t>
  </si>
  <si>
    <t>20-MAY-2024 11:52:12.90</t>
  </si>
  <si>
    <t>20-MAY-2024 11:52:12.91</t>
  </si>
  <si>
    <t>20-MAY-2024 11:52:12.98</t>
  </si>
  <si>
    <t>20-MAY-2024 11:52:13.04</t>
  </si>
  <si>
    <t>20-MAY-2024 11:52:13.05</t>
  </si>
  <si>
    <t>20-MAY-2024 11:52:17.21</t>
  </si>
  <si>
    <t>20-MAY-2024 11:52:17.22</t>
  </si>
  <si>
    <t>20-MAY-2024 11:52:21.35</t>
  </si>
  <si>
    <t>20-MAY-2024 11:52:21.36</t>
  </si>
  <si>
    <t>20-MAY-2024 11:52:25.41</t>
  </si>
  <si>
    <t>20-MAY-2024 11:52:25.42</t>
  </si>
  <si>
    <t>20-MAY-2024 11:52:28.27</t>
  </si>
  <si>
    <t>20-MAY-2024 11:52:28.28</t>
  </si>
  <si>
    <t>20-MAY-2024 11:52:29.55</t>
  </si>
  <si>
    <t>20-MAY-2024 11:52:33.66</t>
  </si>
  <si>
    <t>20-MAY-2024 11:52:33.67</t>
  </si>
  <si>
    <t>20-MAY-2024 11:52:34.98</t>
  </si>
  <si>
    <t>20-MAY-2024 11:52:34.99</t>
  </si>
  <si>
    <t>20-MAY-2024 11:52:37.78</t>
  </si>
  <si>
    <t>20-MAY-2024 11:52:37.79</t>
  </si>
  <si>
    <t>20-MAY-2024 11:52:41.89</t>
  </si>
  <si>
    <t>20-MAY-2024 11:52:41.90</t>
  </si>
  <si>
    <t>20-MAY-2024 11:52:45.48</t>
  </si>
  <si>
    <t>20-MAY-2024 11:52:45.49</t>
  </si>
  <si>
    <t>20-MAY-2024 11:52:46.01</t>
  </si>
  <si>
    <t>20-MAY-2024 11:52:46.02</t>
  </si>
  <si>
    <t>20-MAY-2024 11:52:50.17</t>
  </si>
  <si>
    <t>20-MAY-2024 11:52:54.28</t>
  </si>
  <si>
    <t>20-MAY-2024 11:52:57.88</t>
  </si>
  <si>
    <t>20-MAY-2024 11:52:59.70</t>
  </si>
  <si>
    <t>20-MAY-2024 11:52:59.71</t>
  </si>
  <si>
    <t>20-MAY-2024 11:52:59.72</t>
  </si>
  <si>
    <t>20-MAY-2024 11:53:02.17</t>
  </si>
  <si>
    <t>20-MAY-2024 11:53:04.55</t>
  </si>
  <si>
    <t>20-MAY-2024 11:53:23.44</t>
  </si>
  <si>
    <t>20-MAY-2024 11:54:30.50</t>
  </si>
  <si>
    <t>20-MAY-2024 11:54:40.36</t>
  </si>
  <si>
    <t>20-MAY-2024 11:54:46.37</t>
  </si>
  <si>
    <t>20-MAY-2024 11:54:46.55</t>
  </si>
  <si>
    <t>20-MAY-2024 11:54:46.56</t>
  </si>
  <si>
    <t>20-MAY-2024 11:54:57.44</t>
  </si>
  <si>
    <t>20-MAY-2024 11:54:57.45</t>
  </si>
  <si>
    <t>20-MAY-2024 11:55:12.82</t>
  </si>
  <si>
    <t>20-MAY-2024 11:55:12.83</t>
  </si>
  <si>
    <t>20-MAY-2024 11:55:12.85</t>
  </si>
  <si>
    <t>20-MAY-2024 11:55:28.22</t>
  </si>
  <si>
    <t>20-MAY-2024 11:55:30.62</t>
  </si>
  <si>
    <t>20-MAY-2024 11:55:30.79</t>
  </si>
  <si>
    <t>20-MAY-2024 11:55:51.95</t>
  </si>
  <si>
    <t>20-MAY-2024 11:55:51.96</t>
  </si>
  <si>
    <t>20-MAY-2024 11:56:13.39</t>
  </si>
  <si>
    <t>20-MAY-2024 11:56:13.41</t>
  </si>
  <si>
    <t>20-MAY-2024 11:56:13.42</t>
  </si>
  <si>
    <t>20-MAY-2024 11:56:13.43</t>
  </si>
  <si>
    <t>20-MAY-2024 11:56:39.58</t>
  </si>
  <si>
    <t>20-MAY-2024 11:57:29.49</t>
  </si>
  <si>
    <t>20-MAY-2024 11:57:29.55</t>
  </si>
  <si>
    <t>20-MAY-2024 11:57:29.56</t>
  </si>
  <si>
    <t>20-MAY-2024 11:57:56.64</t>
  </si>
  <si>
    <t>20-MAY-2024 11:57:56.97</t>
  </si>
  <si>
    <t>20-MAY-2024 11:57:56.99</t>
  </si>
  <si>
    <t>20-MAY-2024 11:57:57.94</t>
  </si>
  <si>
    <t>20-MAY-2024 11:57:57.95</t>
  </si>
  <si>
    <t>20-MAY-2024 11:57:58.08</t>
  </si>
  <si>
    <t>20-MAY-2024 11:57:58.09</t>
  </si>
  <si>
    <t>20-MAY-2024 11:57:58.15</t>
  </si>
  <si>
    <t>20-MAY-2024 11:58:42.17</t>
  </si>
  <si>
    <t>20-MAY-2024 11:58:42.25</t>
  </si>
  <si>
    <t>20-MAY-2024 11:58:55.43</t>
  </si>
  <si>
    <t>20-MAY-2024 11:58:55.44</t>
  </si>
  <si>
    <t>20-MAY-2024 11:58:56.54</t>
  </si>
  <si>
    <t>20-MAY-2024 11:58:56.55</t>
  </si>
  <si>
    <t>20-MAY-2024 11:58:56.65</t>
  </si>
  <si>
    <t>20-MAY-2024 11:59:15.82</t>
  </si>
  <si>
    <t>20-MAY-2024 11:59:15.83</t>
  </si>
  <si>
    <t>20-MAY-2024 11:59:20.30</t>
  </si>
  <si>
    <t>20-MAY-2024 11:59:20.76</t>
  </si>
  <si>
    <t>20-MAY-2024 11:59:22.92</t>
  </si>
  <si>
    <t>20-MAY-2024 11:59:22.96</t>
  </si>
  <si>
    <t>20-MAY-2024 11:59:22.97</t>
  </si>
  <si>
    <t>20-MAY-2024 11:59:34.37</t>
  </si>
  <si>
    <t>20-MAY-2024 11:59:34.38</t>
  </si>
  <si>
    <t>20-MAY-2024 12:00:10.45</t>
  </si>
  <si>
    <t>20-MAY-2024 12:00:10.75</t>
  </si>
  <si>
    <t>20-MAY-2024 12:00:24.03</t>
  </si>
  <si>
    <t>20-MAY-2024 12:00:24.04</t>
  </si>
  <si>
    <t>20-MAY-2024 12:01:27.48</t>
  </si>
  <si>
    <t>20-MAY-2024 12:01:27.55</t>
  </si>
  <si>
    <t>20-MAY-2024 12:02:31.76</t>
  </si>
  <si>
    <t>20-MAY-2024 12:02:31.85</t>
  </si>
  <si>
    <t>20-MAY-2024 12:02:36.45</t>
  </si>
  <si>
    <t>20-MAY-2024 12:02:36.74</t>
  </si>
  <si>
    <t>20-MAY-2024 12:02:50.46</t>
  </si>
  <si>
    <t>20-MAY-2024 12:02:50.47</t>
  </si>
  <si>
    <t>20-MAY-2024 12:03:05.59</t>
  </si>
  <si>
    <t>20-MAY-2024 12:03:05.93</t>
  </si>
  <si>
    <t>20-MAY-2024 12:03:05.94</t>
  </si>
  <si>
    <t>20-MAY-2024 12:03:09.12</t>
  </si>
  <si>
    <t>20-MAY-2024 12:03:17.89</t>
  </si>
  <si>
    <t>20-MAY-2024 12:03:17.93</t>
  </si>
  <si>
    <t>20-MAY-2024 12:03:17.94</t>
  </si>
  <si>
    <t>20-MAY-2024 12:03:17.95</t>
  </si>
  <si>
    <t>20-MAY-2024 12:03:18.08</t>
  </si>
  <si>
    <t>20-MAY-2024 12:03:18.09</t>
  </si>
  <si>
    <t>20-MAY-2024 12:03:29.24</t>
  </si>
  <si>
    <t>20-MAY-2024 12:03:32.13</t>
  </si>
  <si>
    <t>20-MAY-2024 12:03:33.15</t>
  </si>
  <si>
    <t>20-MAY-2024 12:03:34.19</t>
  </si>
  <si>
    <t>20-MAY-2024 12:03:35.21</t>
  </si>
  <si>
    <t>20-MAY-2024 12:03:41.36</t>
  </si>
  <si>
    <t>20-MAY-2024 12:03:41.37</t>
  </si>
  <si>
    <t>20-MAY-2024 12:03:56.81</t>
  </si>
  <si>
    <t>20-MAY-2024 12:03:56.84</t>
  </si>
  <si>
    <t>20-MAY-2024 12:03:56.85</t>
  </si>
  <si>
    <t>20-MAY-2024 12:04:06.13</t>
  </si>
  <si>
    <t>20-MAY-2024 12:04:20.70</t>
  </si>
  <si>
    <t>20-MAY-2024 12:04:20.73</t>
  </si>
  <si>
    <t>20-MAY-2024 12:04:20.86</t>
  </si>
  <si>
    <t>20-MAY-2024 12:04:21.39</t>
  </si>
  <si>
    <t>20-MAY-2024 12:05:09.63</t>
  </si>
  <si>
    <t>20-MAY-2024 12:05:50.70</t>
  </si>
  <si>
    <t>20-MAY-2024 12:05:50.71</t>
  </si>
  <si>
    <t>20-MAY-2024 12:05:54.22</t>
  </si>
  <si>
    <t>20-MAY-2024 12:06:02.84</t>
  </si>
  <si>
    <t>20-MAY-2024 12:06:10.09</t>
  </si>
  <si>
    <t>20-MAY-2024 12:06:10.88</t>
  </si>
  <si>
    <t>20-MAY-2024 12:06:45.85</t>
  </si>
  <si>
    <t>20-MAY-2024 12:07:14.23</t>
  </si>
  <si>
    <t>20-MAY-2024 12:07:14.24</t>
  </si>
  <si>
    <t>20-MAY-2024 12:07:14.31</t>
  </si>
  <si>
    <t>20-MAY-2024 12:07:14.32</t>
  </si>
  <si>
    <t>20-MAY-2024 12:07:14.38</t>
  </si>
  <si>
    <t>20-MAY-2024 12:07:14.39</t>
  </si>
  <si>
    <t>20-MAY-2024 12:07:14.45</t>
  </si>
  <si>
    <t>20-MAY-2024 12:07:14.46</t>
  </si>
  <si>
    <t>20-MAY-2024 12:07:14.53</t>
  </si>
  <si>
    <t>20-MAY-2024 12:07:18.66</t>
  </si>
  <si>
    <t>20-MAY-2024 12:07:22.79</t>
  </si>
  <si>
    <t>20-MAY-2024 12:07:22.80</t>
  </si>
  <si>
    <t>20-MAY-2024 12:07:26.97</t>
  </si>
  <si>
    <t>20-MAY-2024 12:07:27.42</t>
  </si>
  <si>
    <t>20-MAY-2024 12:07:31.10</t>
  </si>
  <si>
    <t>20-MAY-2024 12:07:35.20</t>
  </si>
  <si>
    <t>20-MAY-2024 12:07:39.30</t>
  </si>
  <si>
    <t>20-MAY-2024 12:07:39.31</t>
  </si>
  <si>
    <t>20-MAY-2024 12:07:43.43</t>
  </si>
  <si>
    <t>20-MAY-2024 12:07:43.44</t>
  </si>
  <si>
    <t>20-MAY-2024 12:07:47.56</t>
  </si>
  <si>
    <t>20-MAY-2024 12:07:51.67</t>
  </si>
  <si>
    <t>20-MAY-2024 12:07:55.80</t>
  </si>
  <si>
    <t>20-MAY-2024 12:07:55.81</t>
  </si>
  <si>
    <t>20-MAY-2024 12:08:18.23</t>
  </si>
  <si>
    <t>20-MAY-2024 12:08:18.29</t>
  </si>
  <si>
    <t>20-MAY-2024 12:08:18.30</t>
  </si>
  <si>
    <t>20-MAY-2024 12:08:48.25</t>
  </si>
  <si>
    <t>20-MAY-2024 12:08:48.26</t>
  </si>
  <si>
    <t>20-MAY-2024 12:08:48.67</t>
  </si>
  <si>
    <t>20-MAY-2024 12:09:01.23</t>
  </si>
  <si>
    <t>20-MAY-2024 12:09:01.24</t>
  </si>
  <si>
    <t>20-MAY-2024 12:09:17.77</t>
  </si>
  <si>
    <t>20-MAY-2024 12:09:17.78</t>
  </si>
  <si>
    <t>20-MAY-2024 12:09:23.08</t>
  </si>
  <si>
    <t>20-MAY-2024 12:09:25.23</t>
  </si>
  <si>
    <t>20-MAY-2024 12:09:25.31</t>
  </si>
  <si>
    <t>20-MAY-2024 12:09:26.23</t>
  </si>
  <si>
    <t>20-MAY-2024 12:09:26.24</t>
  </si>
  <si>
    <t>20-MAY-2024 12:10:21.98</t>
  </si>
  <si>
    <t>20-MAY-2024 12:10:57.93</t>
  </si>
  <si>
    <t>20-MAY-2024 12:10:57.94</t>
  </si>
  <si>
    <t>20-MAY-2024 12:11:27.06</t>
  </si>
  <si>
    <t>20-MAY-2024 12:11:27.07</t>
  </si>
  <si>
    <t>20-MAY-2024 12:11:37.15</t>
  </si>
  <si>
    <t>20-MAY-2024 12:11:38.17</t>
  </si>
  <si>
    <t>20-MAY-2024 12:11:39.19</t>
  </si>
  <si>
    <t>20-MAY-2024 12:11:40.20</t>
  </si>
  <si>
    <t>20-MAY-2024 12:12:57.19</t>
  </si>
  <si>
    <t>20-MAY-2024 12:12:57.20</t>
  </si>
  <si>
    <t>20-MAY-2024 12:13:25.96</t>
  </si>
  <si>
    <t>20-MAY-2024 12:13:25.97</t>
  </si>
  <si>
    <t>20-MAY-2024 12:13:31.43</t>
  </si>
  <si>
    <t>20-MAY-2024 12:13:54.03</t>
  </si>
  <si>
    <t>20-MAY-2024 12:13:54.04</t>
  </si>
  <si>
    <t>20-MAY-2024 12:13:56.19</t>
  </si>
  <si>
    <t>20-MAY-2024 12:13:56.25</t>
  </si>
  <si>
    <t>20-MAY-2024 12:13:56.38</t>
  </si>
  <si>
    <t>20-MAY-2024 12:14:01.87</t>
  </si>
  <si>
    <t>20-MAY-2024 12:14:01.88</t>
  </si>
  <si>
    <t>20-MAY-2024 12:14:09.60</t>
  </si>
  <si>
    <t>20-MAY-2024 12:15:08.16</t>
  </si>
  <si>
    <t>20-MAY-2024 12:15:08.17</t>
  </si>
  <si>
    <t>20-MAY-2024 12:15:33.33</t>
  </si>
  <si>
    <t>20-MAY-2024 12:15:33.34</t>
  </si>
  <si>
    <t>20-MAY-2024 12:15:33.39</t>
  </si>
  <si>
    <t>20-MAY-2024 12:15:33.40</t>
  </si>
  <si>
    <t>20-MAY-2024 12:15:41.60</t>
  </si>
  <si>
    <t>20-MAY-2024 12:15:44.98</t>
  </si>
  <si>
    <t>20-MAY-2024 12:16:13.50</t>
  </si>
  <si>
    <t>20-MAY-2024 12:16:13.54</t>
  </si>
  <si>
    <t>20-MAY-2024 12:16:40.62</t>
  </si>
  <si>
    <t>20-MAY-2024 12:16:40.66</t>
  </si>
  <si>
    <t>20-MAY-2024 12:16:44.89</t>
  </si>
  <si>
    <t>20-MAY-2024 12:17:10.64</t>
  </si>
  <si>
    <t>20-MAY-2024 12:17:10.65</t>
  </si>
  <si>
    <t>20-MAY-2024 12:17:10.82</t>
  </si>
  <si>
    <t>20-MAY-2024 12:17:11.82</t>
  </si>
  <si>
    <t>20-MAY-2024 12:17:35.26</t>
  </si>
  <si>
    <t>20-MAY-2024 12:17:35.32</t>
  </si>
  <si>
    <t>20-MAY-2024 12:17:47.70</t>
  </si>
  <si>
    <t>20-MAY-2024 12:17:47.79</t>
  </si>
  <si>
    <t>20-MAY-2024 12:17:47.90</t>
  </si>
  <si>
    <t>20-MAY-2024 12:17:47.92</t>
  </si>
  <si>
    <t>20-MAY-2024 12:18:03.54</t>
  </si>
  <si>
    <t>20-MAY-2024 12:18:04.56</t>
  </si>
  <si>
    <t>20-MAY-2024 12:18:05.58</t>
  </si>
  <si>
    <t>20-MAY-2024 12:18:06.60</t>
  </si>
  <si>
    <t>20-MAY-2024 12:18:09.07</t>
  </si>
  <si>
    <t>20-MAY-2024 12:18:09.08</t>
  </si>
  <si>
    <t>20-MAY-2024 12:18:10.07</t>
  </si>
  <si>
    <t>20-MAY-2024 12:18:17.47</t>
  </si>
  <si>
    <t>20-MAY-2024 12:18:17.48</t>
  </si>
  <si>
    <t>20-MAY-2024 12:18:17.65</t>
  </si>
  <si>
    <t>20-MAY-2024 12:19:24.51</t>
  </si>
  <si>
    <t>20-MAY-2024 12:19:42.17</t>
  </si>
  <si>
    <t>20-MAY-2024 12:19:42.31</t>
  </si>
  <si>
    <t>20-MAY-2024 12:19:42.36</t>
  </si>
  <si>
    <t>20-MAY-2024 12:19:52.19</t>
  </si>
  <si>
    <t>20-MAY-2024 12:20:02.25</t>
  </si>
  <si>
    <t>20-MAY-2024 12:20:02.26</t>
  </si>
  <si>
    <t>20-MAY-2024 12:20:02.28</t>
  </si>
  <si>
    <t>20-MAY-2024 12:20:14.74</t>
  </si>
  <si>
    <t>20-MAY-2024 12:20:14.75</t>
  </si>
  <si>
    <t>20-MAY-2024 12:20:20.30</t>
  </si>
  <si>
    <t>20-MAY-2024 12:20:20.31</t>
  </si>
  <si>
    <t>20-MAY-2024 12:20:50.56</t>
  </si>
  <si>
    <t>20-MAY-2024 12:20:50.59</t>
  </si>
  <si>
    <t>20-MAY-2024 12:20:50.63</t>
  </si>
  <si>
    <t>20-MAY-2024 12:20:50.64</t>
  </si>
  <si>
    <t>20-MAY-2024 12:20:50.70</t>
  </si>
  <si>
    <t>20-MAY-2024 12:21:06.06</t>
  </si>
  <si>
    <t>20-MAY-2024 12:21:06.12</t>
  </si>
  <si>
    <t>20-MAY-2024 12:21:06.13</t>
  </si>
  <si>
    <t>20-MAY-2024 12:21:06.20</t>
  </si>
  <si>
    <t>20-MAY-2024 12:21:06.23</t>
  </si>
  <si>
    <t>20-MAY-2024 12:21:06.24</t>
  </si>
  <si>
    <t>20-MAY-2024 12:21:40.47</t>
  </si>
  <si>
    <t>20-MAY-2024 12:21:40.48</t>
  </si>
  <si>
    <t>20-MAY-2024 12:21:40.56</t>
  </si>
  <si>
    <t>20-MAY-2024 12:21:40.57</t>
  </si>
  <si>
    <t>20-MAY-2024 12:21:40.64</t>
  </si>
  <si>
    <t>20-MAY-2024 12:21:40.72</t>
  </si>
  <si>
    <t>20-MAY-2024 12:21:40.78</t>
  </si>
  <si>
    <t>20-MAY-2024 12:21:40.79</t>
  </si>
  <si>
    <t>20-MAY-2024 12:21:44.89</t>
  </si>
  <si>
    <t>20-MAY-2024 12:21:44.90</t>
  </si>
  <si>
    <t>20-MAY-2024 12:21:49.03</t>
  </si>
  <si>
    <t>20-MAY-2024 12:21:50.22</t>
  </si>
  <si>
    <t>20-MAY-2024 12:21:50.23</t>
  </si>
  <si>
    <t>20-MAY-2024 12:21:50.25</t>
  </si>
  <si>
    <t>20-MAY-2024 12:21:50.26</t>
  </si>
  <si>
    <t>20-MAY-2024 12:21:53.13</t>
  </si>
  <si>
    <t>20-MAY-2024 12:21:53.14</t>
  </si>
  <si>
    <t>20-MAY-2024 12:21:57.25</t>
  </si>
  <si>
    <t>20-MAY-2024 12:21:57.26</t>
  </si>
  <si>
    <t>20-MAY-2024 12:22:01.38</t>
  </si>
  <si>
    <t>20-MAY-2024 12:22:01.39</t>
  </si>
  <si>
    <t>20-MAY-2024 12:22:04.01</t>
  </si>
  <si>
    <t>20-MAY-2024 12:22:05.50</t>
  </si>
  <si>
    <t>20-MAY-2024 12:22:05.51</t>
  </si>
  <si>
    <t>20-MAY-2024 12:22:09.62</t>
  </si>
  <si>
    <t>20-MAY-2024 12:22:09.63</t>
  </si>
  <si>
    <t>20-MAY-2024 12:22:13.75</t>
  </si>
  <si>
    <t>20-MAY-2024 12:22:17.87</t>
  </si>
  <si>
    <t>20-MAY-2024 12:22:17.88</t>
  </si>
  <si>
    <t>20-MAY-2024 12:22:22.03</t>
  </si>
  <si>
    <t>20-MAY-2024 12:22:22.04</t>
  </si>
  <si>
    <t>20-MAY-2024 12:23:19.40</t>
  </si>
  <si>
    <t>20-MAY-2024 12:23:22.84</t>
  </si>
  <si>
    <t>20-MAY-2024 12:23:22.86</t>
  </si>
  <si>
    <t>20-MAY-2024 12:23:22.87</t>
  </si>
  <si>
    <t>20-MAY-2024 12:24:22.15</t>
  </si>
  <si>
    <t>20-MAY-2024 12:24:23.17</t>
  </si>
  <si>
    <t>20-MAY-2024 12:24:24.18</t>
  </si>
  <si>
    <t>20-MAY-2024 12:24:25.20</t>
  </si>
  <si>
    <t>20-MAY-2024 12:24:28.47</t>
  </si>
  <si>
    <t>20-MAY-2024 12:24:28.48</t>
  </si>
  <si>
    <t>20-MAY-2024 12:24:28.49</t>
  </si>
  <si>
    <t>20-MAY-2024 12:24:28.50</t>
  </si>
  <si>
    <t>20-MAY-2024 12:24:50.50</t>
  </si>
  <si>
    <t>20-MAY-2024 12:24:50.51</t>
  </si>
  <si>
    <t>20-MAY-2024 12:25:45.87</t>
  </si>
  <si>
    <t>20-MAY-2024 12:25:45.88</t>
  </si>
  <si>
    <t>20-MAY-2024 12:25:57.10</t>
  </si>
  <si>
    <t>20-MAY-2024 12:25:57.16</t>
  </si>
  <si>
    <t>20-MAY-2024 12:25:57.17</t>
  </si>
  <si>
    <t>20-MAY-2024 12:26:09.57</t>
  </si>
  <si>
    <t>20-MAY-2024 12:26:09.58</t>
  </si>
  <si>
    <t>20-MAY-2024 12:26:45.74</t>
  </si>
  <si>
    <t>20-MAY-2024 12:26:45.75</t>
  </si>
  <si>
    <t>20-MAY-2024 12:26:45.82</t>
  </si>
  <si>
    <t>20-MAY-2024 12:27:02.99</t>
  </si>
  <si>
    <t>20-MAY-2024 12:27:53.01</t>
  </si>
  <si>
    <t>20-MAY-2024 12:27:53.02</t>
  </si>
  <si>
    <t>20-MAY-2024 12:28:02.97</t>
  </si>
  <si>
    <t>20-MAY-2024 12:28:02.98</t>
  </si>
  <si>
    <t>20-MAY-2024 12:28:42.83</t>
  </si>
  <si>
    <t>20-MAY-2024 12:28:48.75</t>
  </si>
  <si>
    <t>20-MAY-2024 12:29:03.73</t>
  </si>
  <si>
    <t>20-MAY-2024 12:29:06.13</t>
  </si>
  <si>
    <t>20-MAY-2024 12:29:06.31</t>
  </si>
  <si>
    <t>20-MAY-2024 12:29:06.32</t>
  </si>
  <si>
    <t>20-MAY-2024 12:29:16.10</t>
  </si>
  <si>
    <t>20-MAY-2024 12:29:22.98</t>
  </si>
  <si>
    <t>20-MAY-2024 12:29:23.00</t>
  </si>
  <si>
    <t>20-MAY-2024 12:29:23.77</t>
  </si>
  <si>
    <t>20-MAY-2024 12:29:23.79</t>
  </si>
  <si>
    <t>20-MAY-2024 12:29:33.44</t>
  </si>
  <si>
    <t>20-MAY-2024 12:29:47.76</t>
  </si>
  <si>
    <t>20-MAY-2024 12:29:47.81</t>
  </si>
  <si>
    <t>20-MAY-2024 12:29:48.79</t>
  </si>
  <si>
    <t>20-MAY-2024 12:29:49.14</t>
  </si>
  <si>
    <t>20-MAY-2024 12:31:27.93</t>
  </si>
  <si>
    <t>20-MAY-2024 12:31:27.98</t>
  </si>
  <si>
    <t>20-MAY-2024 12:31:27.99</t>
  </si>
  <si>
    <t>20-MAY-2024 12:31:28.09</t>
  </si>
  <si>
    <t>20-MAY-2024 12:31:28.10</t>
  </si>
  <si>
    <t>20-MAY-2024 12:31:34.77</t>
  </si>
  <si>
    <t>20-MAY-2024 12:32:17.82</t>
  </si>
  <si>
    <t>20-MAY-2024 12:32:17.84</t>
  </si>
  <si>
    <t>20-MAY-2024 12:32:56.74</t>
  </si>
  <si>
    <t>20-MAY-2024 12:32:56.80</t>
  </si>
  <si>
    <t>20-MAY-2024 12:32:56.81</t>
  </si>
  <si>
    <t>20-MAY-2024 12:33:10.93</t>
  </si>
  <si>
    <t>20-MAY-2024 12:33:10.99</t>
  </si>
  <si>
    <t>20-MAY-2024 12:33:11.71</t>
  </si>
  <si>
    <t>20-MAY-2024 12:34:34.10</t>
  </si>
  <si>
    <t>20-MAY-2024 12:34:34.11</t>
  </si>
  <si>
    <t>20-MAY-2024 12:34:34.21</t>
  </si>
  <si>
    <t>20-MAY-2024 12:34:34.22</t>
  </si>
  <si>
    <t>20-MAY-2024 12:34:45.29</t>
  </si>
  <si>
    <t>20-MAY-2024 12:34:45.30</t>
  </si>
  <si>
    <t>20-MAY-2024 12:34:49.12</t>
  </si>
  <si>
    <t>20-MAY-2024 12:34:49.13</t>
  </si>
  <si>
    <t>20-MAY-2024 12:34:50.25</t>
  </si>
  <si>
    <t>20-MAY-2024 12:34:55.77</t>
  </si>
  <si>
    <t>20-MAY-2024 12:34:59.66</t>
  </si>
  <si>
    <t>20-MAY-2024 12:34:59.67</t>
  </si>
  <si>
    <t>20-MAY-2024 12:35:16.21</t>
  </si>
  <si>
    <t>20-MAY-2024 12:35:16.22</t>
  </si>
  <si>
    <t>20-MAY-2024 12:35:34.45</t>
  </si>
  <si>
    <t>20-MAY-2024 12:35:34.46</t>
  </si>
  <si>
    <t>20-MAY-2024 12:35:51.48</t>
  </si>
  <si>
    <t>20-MAY-2024 12:35:51.54</t>
  </si>
  <si>
    <t>20-MAY-2024 12:35:52.09</t>
  </si>
  <si>
    <t>20-MAY-2024 12:36:10.34</t>
  </si>
  <si>
    <t>20-MAY-2024 12:36:24.61</t>
  </si>
  <si>
    <t>20-MAY-2024 12:36:24.62</t>
  </si>
  <si>
    <t>20-MAY-2024 12:36:48.11</t>
  </si>
  <si>
    <t>20-MAY-2024 12:36:49.13</t>
  </si>
  <si>
    <t>20-MAY-2024 12:36:50.15</t>
  </si>
  <si>
    <t>20-MAY-2024 12:36:51.17</t>
  </si>
  <si>
    <t>20-MAY-2024 12:36:51.45</t>
  </si>
  <si>
    <t>20-MAY-2024 12:37:11.02</t>
  </si>
  <si>
    <t>20-MAY-2024 12:37:11.13</t>
  </si>
  <si>
    <t>20-MAY-2024 12:37:11.16</t>
  </si>
  <si>
    <t>20-MAY-2024 12:37:11.17</t>
  </si>
  <si>
    <t>20-MAY-2024 12:37:11.18</t>
  </si>
  <si>
    <t>20-MAY-2024 12:38:31.40</t>
  </si>
  <si>
    <t>20-MAY-2024 12:38:31.41</t>
  </si>
  <si>
    <t>20-MAY-2024 12:38:31.51</t>
  </si>
  <si>
    <t>20-MAY-2024 12:38:31.60</t>
  </si>
  <si>
    <t>20-MAY-2024 12:38:31.62</t>
  </si>
  <si>
    <t>20-MAY-2024 12:38:31.73</t>
  </si>
  <si>
    <t>20-MAY-2024 12:38:31.80</t>
  </si>
  <si>
    <t>20-MAY-2024 12:38:31.81</t>
  </si>
  <si>
    <t>20-MAY-2024 12:38:35.91</t>
  </si>
  <si>
    <t>20-MAY-2024 12:38:35.92</t>
  </si>
  <si>
    <t>20-MAY-2024 12:38:40.02</t>
  </si>
  <si>
    <t>20-MAY-2024 12:38:44.20</t>
  </si>
  <si>
    <t>20-MAY-2024 12:38:48.32</t>
  </si>
  <si>
    <t>20-MAY-2024 12:38:51.67</t>
  </si>
  <si>
    <t>20-MAY-2024 12:38:51.88</t>
  </si>
  <si>
    <t>20-MAY-2024 12:38:52.46</t>
  </si>
  <si>
    <t>20-MAY-2024 12:38:52.67</t>
  </si>
  <si>
    <t>20-MAY-2024 12:38:52.75</t>
  </si>
  <si>
    <t>20-MAY-2024 12:38:56.59</t>
  </si>
  <si>
    <t>20-MAY-2024 12:38:56.60</t>
  </si>
  <si>
    <t>20-MAY-2024 12:39:00.73</t>
  </si>
  <si>
    <t>20-MAY-2024 12:39:00.74</t>
  </si>
  <si>
    <t>20-MAY-2024 12:39:04.85</t>
  </si>
  <si>
    <t>20-MAY-2024 12:39:08.97</t>
  </si>
  <si>
    <t>20-MAY-2024 12:39:13.10</t>
  </si>
  <si>
    <t>20-MAY-2024 12:39:13.11</t>
  </si>
  <si>
    <t>20-MAY-2024 12:39:37.30</t>
  </si>
  <si>
    <t>20-MAY-2024 12:39:37.31</t>
  </si>
  <si>
    <t>20-MAY-2024 12:40:44.54</t>
  </si>
  <si>
    <t>20-MAY-2024 12:40:44.55</t>
  </si>
  <si>
    <t>20-MAY-2024 12:40:45.54</t>
  </si>
  <si>
    <t>20-MAY-2024 12:41:01.58</t>
  </si>
  <si>
    <t>20-MAY-2024 12:41:01.61</t>
  </si>
  <si>
    <t>20-MAY-2024 12:41:01.63</t>
  </si>
  <si>
    <t>20-MAY-2024 12:41:11.48</t>
  </si>
  <si>
    <t>20-MAY-2024 12:41:11.49</t>
  </si>
  <si>
    <t>20-MAY-2024 12:42:15.54</t>
  </si>
  <si>
    <t>20-MAY-2024 12:42:22.20</t>
  </si>
  <si>
    <t>20-MAY-2024 12:42:22.21</t>
  </si>
  <si>
    <t>20-MAY-2024 12:42:22.41</t>
  </si>
  <si>
    <t>20-MAY-2024 12:42:22.42</t>
  </si>
  <si>
    <t>20-MAY-2024 12:42:33.43</t>
  </si>
  <si>
    <t>20-MAY-2024 12:42:33.87</t>
  </si>
  <si>
    <t>20-MAY-2024 12:42:34.15</t>
  </si>
  <si>
    <t>20-MAY-2024 12:42:34.16</t>
  </si>
  <si>
    <t>20-MAY-2024 12:42:34.30</t>
  </si>
  <si>
    <t>20-MAY-2024 12:42:34.31</t>
  </si>
  <si>
    <t>20-MAY-2024 12:42:35.99</t>
  </si>
  <si>
    <t>20-MAY-2024 12:42:36.08</t>
  </si>
  <si>
    <t>20-MAY-2024 12:42:36.35</t>
  </si>
  <si>
    <t>20-MAY-2024 12:42:36.36</t>
  </si>
  <si>
    <t>20-MAY-2024 12:42:36.49</t>
  </si>
  <si>
    <t>20-MAY-2024 12:42:36.50</t>
  </si>
  <si>
    <t>20-MAY-2024 12:42:38.36</t>
  </si>
  <si>
    <t>20-MAY-2024 12:42:38.37</t>
  </si>
  <si>
    <t>20-MAY-2024 12:42:38.64</t>
  </si>
  <si>
    <t>20-MAY-2024 12:42:58.97</t>
  </si>
  <si>
    <t>20-MAY-2024 12:42:59.01</t>
  </si>
  <si>
    <t>20-MAY-2024 12:42:59.02</t>
  </si>
  <si>
    <t>20-MAY-2024 12:42:59.03</t>
  </si>
  <si>
    <t>20-MAY-2024 12:43:52.27</t>
  </si>
  <si>
    <t>20-MAY-2024 12:43:52.28</t>
  </si>
  <si>
    <t>20-MAY-2024 12:43:52.29</t>
  </si>
  <si>
    <t>20-MAY-2024 12:43:52.30</t>
  </si>
  <si>
    <t>20-MAY-2024 12:43:52.31</t>
  </si>
  <si>
    <t>20-MAY-2024 12:43:52.93</t>
  </si>
  <si>
    <t>20-MAY-2024 12:43:52.94</t>
  </si>
  <si>
    <t>20-MAY-2024 12:44:33.83</t>
  </si>
  <si>
    <t>20-MAY-2024 12:44:33.87</t>
  </si>
  <si>
    <t>20-MAY-2024 12:44:33.88</t>
  </si>
  <si>
    <t>20-MAY-2024 12:45:19.48</t>
  </si>
  <si>
    <t>20-MAY-2024 12:45:19.49</t>
  </si>
  <si>
    <t>20-MAY-2024 12:45:50.24</t>
  </si>
  <si>
    <t>20-MAY-2024 12:45:50.27</t>
  </si>
  <si>
    <t>20-MAY-2024 12:46:36.11</t>
  </si>
  <si>
    <t>20-MAY-2024 12:47:54.86</t>
  </si>
  <si>
    <t>20-MAY-2024 12:48:02.12</t>
  </si>
  <si>
    <t>20-MAY-2024 12:49:10.21</t>
  </si>
  <si>
    <t>20-MAY-2024 12:50:58.79</t>
  </si>
  <si>
    <t>20-MAY-2024 12:50:58.80</t>
  </si>
  <si>
    <t>20-MAY-2024 12:50:58.97</t>
  </si>
  <si>
    <t>20-MAY-2024 12:50:58.98</t>
  </si>
  <si>
    <t>20-MAY-2024 12:52:26.84</t>
  </si>
  <si>
    <t>20-MAY-2024 12:52:26.85</t>
  </si>
  <si>
    <t>20-MAY-2024 12:52:31.91</t>
  </si>
  <si>
    <t>20-MAY-2024 12:52:31.93</t>
  </si>
  <si>
    <t>20-MAY-2024 12:52:32.00</t>
  </si>
  <si>
    <t>20-MAY-2024 12:52:32.07</t>
  </si>
  <si>
    <t>20-MAY-2024 12:52:32.08</t>
  </si>
  <si>
    <t>20-MAY-2024 12:52:32.14</t>
  </si>
  <si>
    <t>20-MAY-2024 12:52:32.21</t>
  </si>
  <si>
    <t>20-MAY-2024 12:52:32.22</t>
  </si>
  <si>
    <t>20-MAY-2024 12:52:36.32</t>
  </si>
  <si>
    <t>20-MAY-2024 12:52:36.33</t>
  </si>
  <si>
    <t>20-MAY-2024 12:52:39.29</t>
  </si>
  <si>
    <t>20-MAY-2024 12:52:40.31</t>
  </si>
  <si>
    <t>20-MAY-2024 12:52:40.49</t>
  </si>
  <si>
    <t>20-MAY-2024 12:52:40.50</t>
  </si>
  <si>
    <t>20-MAY-2024 12:52:41.33</t>
  </si>
  <si>
    <t>20-MAY-2024 12:52:42.34</t>
  </si>
  <si>
    <t>20-MAY-2024 12:52:44.62</t>
  </si>
  <si>
    <t>20-MAY-2024 12:52:44.63</t>
  </si>
  <si>
    <t>20-MAY-2024 12:52:48.75</t>
  </si>
  <si>
    <t>20-MAY-2024 12:52:52.92</t>
  </si>
  <si>
    <t>20-MAY-2024 12:52:52.93</t>
  </si>
  <si>
    <t>20-MAY-2024 12:52:57.05</t>
  </si>
  <si>
    <t>20-MAY-2024 12:53:01.18</t>
  </si>
  <si>
    <t>20-MAY-2024 12:53:05.30</t>
  </si>
  <si>
    <t>20-MAY-2024 12:53:09.46</t>
  </si>
  <si>
    <t>20-MAY-2024 12:53:09.47</t>
  </si>
  <si>
    <t>20-MAY-2024 12:53:13.56</t>
  </si>
  <si>
    <t>20-MAY-2024 12:54:11.89</t>
  </si>
  <si>
    <t>20-MAY-2024 12:55:10.93</t>
  </si>
  <si>
    <t>20-MAY-2024 12:55:10.97</t>
  </si>
  <si>
    <t>20-MAY-2024 12:55:11.45</t>
  </si>
  <si>
    <t>20-MAY-2024 12:56:10.75</t>
  </si>
  <si>
    <t>20-MAY-2024 12:56:11.78</t>
  </si>
  <si>
    <t>20-MAY-2024 12:56:59.49</t>
  </si>
  <si>
    <t>20-MAY-2024 12:56:59.50</t>
  </si>
  <si>
    <t>20-MAY-2024 12:56:59.56</t>
  </si>
  <si>
    <t>20-MAY-2024 12:57:02.40</t>
  </si>
  <si>
    <t>20-MAY-2024 12:58:14.88</t>
  </si>
  <si>
    <t>20-MAY-2024 12:58:14.92</t>
  </si>
  <si>
    <t>20-MAY-2024 12:58:15.30</t>
  </si>
  <si>
    <t>20-MAY-2024 12:58:15.31</t>
  </si>
  <si>
    <t>20-MAY-2024 12:58:49.35</t>
  </si>
  <si>
    <t>20-MAY-2024 13:00:11.24</t>
  </si>
  <si>
    <t>20-MAY-2024 13:00:11.84</t>
  </si>
  <si>
    <t>20-MAY-2024 13:00:34.68</t>
  </si>
  <si>
    <t>20-MAY-2024 13:00:39.43</t>
  </si>
  <si>
    <t>20-MAY-2024 13:00:54.10</t>
  </si>
  <si>
    <t>20-MAY-2024 13:01:07.54</t>
  </si>
  <si>
    <t>20-MAY-2024 13:01:27.77</t>
  </si>
  <si>
    <t>20-MAY-2024 13:01:27.78</t>
  </si>
  <si>
    <t>20-MAY-2024 13:01:27.98</t>
  </si>
  <si>
    <t>20-MAY-2024 13:01:59.62</t>
  </si>
  <si>
    <t>20-MAY-2024 13:02:17.66</t>
  </si>
  <si>
    <t>20-MAY-2024 13:02:20.01</t>
  </si>
  <si>
    <t>20-MAY-2024 13:02:20.03</t>
  </si>
  <si>
    <t>20-MAY-2024 13:02:20.04</t>
  </si>
  <si>
    <t>20-MAY-2024 13:02:37.52</t>
  </si>
  <si>
    <t>20-MAY-2024 13:03:06.80</t>
  </si>
  <si>
    <t>20-MAY-2024 13:03:19.27</t>
  </si>
  <si>
    <t>20-MAY-2024 13:03:19.28</t>
  </si>
  <si>
    <t>20-MAY-2024 13:03:19.29</t>
  </si>
  <si>
    <t>20-MAY-2024 13:03:19.30</t>
  </si>
  <si>
    <t>20-MAY-2024 13:03:19.63</t>
  </si>
  <si>
    <t>20-MAY-2024 13:03:40.87</t>
  </si>
  <si>
    <t>20-MAY-2024 13:03:40.90</t>
  </si>
  <si>
    <t>20-MAY-2024 13:03:44.40</t>
  </si>
  <si>
    <t>20-MAY-2024 13:03:44.41</t>
  </si>
  <si>
    <t>20-MAY-2024 13:03:44.43</t>
  </si>
  <si>
    <t>20-MAY-2024 13:03:44.44</t>
  </si>
  <si>
    <t>20-MAY-2024 13:03:44.45</t>
  </si>
  <si>
    <t>20-MAY-2024 13:03:44.54</t>
  </si>
  <si>
    <t>20-MAY-2024 13:04:48.14</t>
  </si>
  <si>
    <t>20-MAY-2024 13:04:48.15</t>
  </si>
  <si>
    <t>20-MAY-2024 13:04:49.00</t>
  </si>
  <si>
    <t>20-MAY-2024 13:04:59.02</t>
  </si>
  <si>
    <t>20-MAY-2024 13:05:09.08</t>
  </si>
  <si>
    <t>20-MAY-2024 13:05:09.09</t>
  </si>
  <si>
    <t>20-MAY-2024 13:05:27.97</t>
  </si>
  <si>
    <t>20-MAY-2024 13:05:27.98</t>
  </si>
  <si>
    <t>20-MAY-2024 13:05:28.05</t>
  </si>
  <si>
    <t>20-MAY-2024 13:05:28.06</t>
  </si>
  <si>
    <t>20-MAY-2024 13:05:55.66</t>
  </si>
  <si>
    <t>20-MAY-2024 13:05:58.01</t>
  </si>
  <si>
    <t>20-MAY-2024 13:05:58.03</t>
  </si>
  <si>
    <t>20-MAY-2024 13:05:58.07</t>
  </si>
  <si>
    <t>20-MAY-2024 13:05:58.08</t>
  </si>
  <si>
    <t>20-MAY-2024 13:05:58.09</t>
  </si>
  <si>
    <t>20-MAY-2024 13:05:58.67</t>
  </si>
  <si>
    <t>20-MAY-2024 13:05:58.70</t>
  </si>
  <si>
    <t>20-MAY-2024 13:05:58.71</t>
  </si>
  <si>
    <t>20-MAY-2024 13:06:41.52</t>
  </si>
  <si>
    <t>20-MAY-2024 13:06:41.53</t>
  </si>
  <si>
    <t>20-MAY-2024 13:06:41.62</t>
  </si>
  <si>
    <t>20-MAY-2024 13:06:41.63</t>
  </si>
  <si>
    <t>20-MAY-2024 13:06:41.70</t>
  </si>
  <si>
    <t>20-MAY-2024 13:06:41.71</t>
  </si>
  <si>
    <t>20-MAY-2024 13:06:41.77</t>
  </si>
  <si>
    <t>20-MAY-2024 13:06:41.82</t>
  </si>
  <si>
    <t>20-MAY-2024 13:06:41.83</t>
  </si>
  <si>
    <t>20-MAY-2024 13:06:41.84</t>
  </si>
  <si>
    <t>20-MAY-2024 13:06:45.93</t>
  </si>
  <si>
    <t>20-MAY-2024 13:06:45.94</t>
  </si>
  <si>
    <t>20-MAY-2024 13:06:48.97</t>
  </si>
  <si>
    <t>20-MAY-2024 13:06:50.04</t>
  </si>
  <si>
    <t>20-MAY-2024 13:06:54.16</t>
  </si>
  <si>
    <t>20-MAY-2024 13:06:54.17</t>
  </si>
  <si>
    <t>20-MAY-2024 13:06:58.30</t>
  </si>
  <si>
    <t>20-MAY-2024 13:07:02.41</t>
  </si>
  <si>
    <t>20-MAY-2024 13:07:06.59</t>
  </si>
  <si>
    <t>20-MAY-2024 13:07:06.60</t>
  </si>
  <si>
    <t>20-MAY-2024 13:07:10.74</t>
  </si>
  <si>
    <t>20-MAY-2024 13:07:10.75</t>
  </si>
  <si>
    <t>20-MAY-2024 13:07:12.92</t>
  </si>
  <si>
    <t>20-MAY-2024 13:07:12.93</t>
  </si>
  <si>
    <t>20-MAY-2024 13:07:13.06</t>
  </si>
  <si>
    <t>20-MAY-2024 13:07:14.89</t>
  </si>
  <si>
    <t>20-MAY-2024 13:07:14.90</t>
  </si>
  <si>
    <t>20-MAY-2024 13:07:19.00</t>
  </si>
  <si>
    <t>20-MAY-2024 13:07:19.01</t>
  </si>
  <si>
    <t>20-MAY-2024 13:07:23.12</t>
  </si>
  <si>
    <t>20-MAY-2024 13:07:23.13</t>
  </si>
  <si>
    <t>20-MAY-2024 13:08:31.78</t>
  </si>
  <si>
    <t>20-MAY-2024 13:08:31.79</t>
  </si>
  <si>
    <t>20-MAY-2024 13:08:31.80</t>
  </si>
  <si>
    <t>20-MAY-2024 13:08:31.81</t>
  </si>
  <si>
    <t>20-MAY-2024 13:08:54.11</t>
  </si>
  <si>
    <t>20-MAY-2024 13:08:54.15</t>
  </si>
  <si>
    <t>20-MAY-2024 13:08:56.52</t>
  </si>
  <si>
    <t>20-MAY-2024 13:08:56.58</t>
  </si>
  <si>
    <t>20-MAY-2024 13:08:56.59</t>
  </si>
  <si>
    <t>20-MAY-2024 13:09:38.33</t>
  </si>
  <si>
    <t>20-MAY-2024 13:09:38.34</t>
  </si>
  <si>
    <t>20-MAY-2024 13:09:38.35</t>
  </si>
  <si>
    <t>20-MAY-2024 13:10:48.12</t>
  </si>
  <si>
    <t>20-MAY-2024 13:10:48.13</t>
  </si>
  <si>
    <t>20-MAY-2024 13:10:48.14</t>
  </si>
  <si>
    <t>20-MAY-2024 13:10:48.23</t>
  </si>
  <si>
    <t>20-MAY-2024 13:10:48.26</t>
  </si>
  <si>
    <t>20-MAY-2024 13:10:48.55</t>
  </si>
  <si>
    <t>20-MAY-2024 13:10:48.60</t>
  </si>
  <si>
    <t>20-MAY-2024 13:10:49.65</t>
  </si>
  <si>
    <t>20-MAY-2024 13:10:51.08</t>
  </si>
  <si>
    <t>20-MAY-2024 13:10:51.09</t>
  </si>
  <si>
    <t>20-MAY-2024 13:10:51.32</t>
  </si>
  <si>
    <t>20-MAY-2024 13:10:51.33</t>
  </si>
  <si>
    <t>20-MAY-2024 13:10:51.42</t>
  </si>
  <si>
    <t>20-MAY-2024 13:10:51.47</t>
  </si>
  <si>
    <t>20-MAY-2024 13:11:39.76</t>
  </si>
  <si>
    <t>20-MAY-2024 13:11:39.79</t>
  </si>
  <si>
    <t>20-MAY-2024 13:11:39.89</t>
  </si>
  <si>
    <t>20-MAY-2024 13:11:39.90</t>
  </si>
  <si>
    <t>20-MAY-2024 13:12:20.89</t>
  </si>
  <si>
    <t>20-MAY-2024 13:12:21.94</t>
  </si>
  <si>
    <t>20-MAY-2024 13:12:31.60</t>
  </si>
  <si>
    <t>20-MAY-2024 13:12:31.67</t>
  </si>
  <si>
    <t>20-MAY-2024 13:12:31.68</t>
  </si>
  <si>
    <t>20-MAY-2024 13:12:38.27</t>
  </si>
  <si>
    <t>20-MAY-2024 13:12:38.28</t>
  </si>
  <si>
    <t>20-MAY-2024 13:12:46.41</t>
  </si>
  <si>
    <t>20-MAY-2024 13:12:46.42</t>
  </si>
  <si>
    <t>20-MAY-2024 13:12:46.43</t>
  </si>
  <si>
    <t>20-MAY-2024 13:12:51.64</t>
  </si>
  <si>
    <t>20-MAY-2024 13:12:51.65</t>
  </si>
  <si>
    <t>20-MAY-2024 13:13:08.05</t>
  </si>
  <si>
    <t>20-MAY-2024 13:13:08.08</t>
  </si>
  <si>
    <t>20-MAY-2024 13:13:08.43</t>
  </si>
  <si>
    <t>20-MAY-2024 13:13:08.45</t>
  </si>
  <si>
    <t>20-MAY-2024 13:13:09.05</t>
  </si>
  <si>
    <t>20-MAY-2024 13:13:09.06</t>
  </si>
  <si>
    <t>20-MAY-2024 13:13:10.41</t>
  </si>
  <si>
    <t>20-MAY-2024 13:13:11.29</t>
  </si>
  <si>
    <t>20-MAY-2024 13:15:13.12</t>
  </si>
  <si>
    <t>20-MAY-2024 13:15:23.15</t>
  </si>
  <si>
    <t>20-MAY-2024 13:15:33.15</t>
  </si>
  <si>
    <t>20-MAY-2024 13:15:33.17</t>
  </si>
  <si>
    <t>20-MAY-2024 13:15:47.45</t>
  </si>
  <si>
    <t>20-MAY-2024 13:15:48.46</t>
  </si>
  <si>
    <t>20-MAY-2024 13:15:49.48</t>
  </si>
  <si>
    <t>20-MAY-2024 13:15:50.50</t>
  </si>
  <si>
    <t>20-MAY-2024 13:16:11.95</t>
  </si>
  <si>
    <t>20-MAY-2024 13:16:11.99</t>
  </si>
  <si>
    <t>20-MAY-2024 13:16:12.44</t>
  </si>
  <si>
    <t>20-MAY-2024 13:16:33.09</t>
  </si>
  <si>
    <t>20-MAY-2024 13:17:01.96</t>
  </si>
  <si>
    <t>20-MAY-2024 13:17:01.97</t>
  </si>
  <si>
    <t>20-MAY-2024 13:17:34.91</t>
  </si>
  <si>
    <t>20-MAY-2024 13:17:34.92</t>
  </si>
  <si>
    <t>20-MAY-2024 13:17:34.93</t>
  </si>
  <si>
    <t>20-MAY-2024 13:17:35.49</t>
  </si>
  <si>
    <t>20-MAY-2024 13:17:35.50</t>
  </si>
  <si>
    <t>20-MAY-2024 13:18:13.04</t>
  </si>
  <si>
    <t>20-MAY-2024 13:18:13.06</t>
  </si>
  <si>
    <t>20-MAY-2024 13:18:13.07</t>
  </si>
  <si>
    <t>20-MAY-2024 13:19:02.48</t>
  </si>
  <si>
    <t>20-MAY-2024 13:20:54.60</t>
  </si>
  <si>
    <t>20-MAY-2024 13:20:54.68</t>
  </si>
  <si>
    <t>20-MAY-2024 13:20:54.70</t>
  </si>
  <si>
    <t>20-MAY-2024 13:20:54.78</t>
  </si>
  <si>
    <t>20-MAY-2024 13:20:54.79</t>
  </si>
  <si>
    <t>20-MAY-2024 13:20:54.87</t>
  </si>
  <si>
    <t>20-MAY-2024 13:20:54.88</t>
  </si>
  <si>
    <t>20-MAY-2024 13:20:54.94</t>
  </si>
  <si>
    <t>20-MAY-2024 13:20:59.05</t>
  </si>
  <si>
    <t>20-MAY-2024 13:20:59.06</t>
  </si>
  <si>
    <t>20-MAY-2024 13:21:03.18</t>
  </si>
  <si>
    <t>20-MAY-2024 13:21:03.19</t>
  </si>
  <si>
    <t>20-MAY-2024 13:21:07.36</t>
  </si>
  <si>
    <t>20-MAY-2024 13:21:07.37</t>
  </si>
  <si>
    <t>20-MAY-2024 13:21:11.55</t>
  </si>
  <si>
    <t>20-MAY-2024 13:21:11.56</t>
  </si>
  <si>
    <t>20-MAY-2024 13:21:15.71</t>
  </si>
  <si>
    <t>20-MAY-2024 13:21:19.82</t>
  </si>
  <si>
    <t>20-MAY-2024 13:21:19.83</t>
  </si>
  <si>
    <t>20-MAY-2024 13:21:23.94</t>
  </si>
  <si>
    <t>20-MAY-2024 13:21:28.08</t>
  </si>
  <si>
    <t>20-MAY-2024 13:21:28.09</t>
  </si>
  <si>
    <t>20-MAY-2024 13:21:32.23</t>
  </si>
  <si>
    <t>20-MAY-2024 13:21:32.27</t>
  </si>
  <si>
    <t>20-MAY-2024 13:21:36.38</t>
  </si>
  <si>
    <t>20-MAY-2024 13:21:44.81</t>
  </si>
  <si>
    <t>20-MAY-2024 13:21:44.82</t>
  </si>
  <si>
    <t>20-MAY-2024 13:22:17.07</t>
  </si>
  <si>
    <t>20-MAY-2024 13:22:17.08</t>
  </si>
  <si>
    <t>20-MAY-2024 13:22:36.44</t>
  </si>
  <si>
    <t>20-MAY-2024 13:22:36.45</t>
  </si>
  <si>
    <t>20-MAY-2024 13:23:08.07</t>
  </si>
  <si>
    <t>20-MAY-2024 13:23:08.12</t>
  </si>
  <si>
    <t>20-MAY-2024 13:23:08.13</t>
  </si>
  <si>
    <t>20-MAY-2024 13:23:20.86</t>
  </si>
  <si>
    <t>20-MAY-2024 13:23:38.83</t>
  </si>
  <si>
    <t>20-MAY-2024 13:23:38.90</t>
  </si>
  <si>
    <t>20-MAY-2024 13:23:58.48</t>
  </si>
  <si>
    <t>20-MAY-2024 13:24:23.86</t>
  </si>
  <si>
    <t>20-MAY-2024 13:25:40.25</t>
  </si>
  <si>
    <t>20-MAY-2024 13:25:40.26</t>
  </si>
  <si>
    <t>20-MAY-2024 13:26:13.12</t>
  </si>
  <si>
    <t>20-MAY-2024 13:26:13.13</t>
  </si>
  <si>
    <t>20-MAY-2024 13:26:13.14</t>
  </si>
  <si>
    <t>20-MAY-2024 13:26:13.26</t>
  </si>
  <si>
    <t>20-MAY-2024 13:26:13.27</t>
  </si>
  <si>
    <t>20-MAY-2024 13:26:13.28</t>
  </si>
  <si>
    <t>20-MAY-2024 13:26:13.29</t>
  </si>
  <si>
    <t>20-MAY-2024 13:26:24.11</t>
  </si>
  <si>
    <t>20-MAY-2024 13:26:24.13</t>
  </si>
  <si>
    <t>20-MAY-2024 13:26:24.14</t>
  </si>
  <si>
    <t>20-MAY-2024 13:26:31.10</t>
  </si>
  <si>
    <t>20-MAY-2024 13:26:39.06</t>
  </si>
  <si>
    <t>20-MAY-2024 13:27:49.08</t>
  </si>
  <si>
    <t>20-MAY-2024 13:28:18.23</t>
  </si>
  <si>
    <t>20-MAY-2024 13:28:41.95</t>
  </si>
  <si>
    <t>20-MAY-2024 13:28:43.80</t>
  </si>
  <si>
    <t>20-MAY-2024 13:28:43.95</t>
  </si>
  <si>
    <t>20-MAY-2024 13:28:46.65</t>
  </si>
  <si>
    <t>20-MAY-2024 13:28:46.67</t>
  </si>
  <si>
    <t>20-MAY-2024 13:28:46.72</t>
  </si>
  <si>
    <t>20-MAY-2024 13:29:26.90</t>
  </si>
  <si>
    <t>20-MAY-2024 13:29:28.00</t>
  </si>
  <si>
    <t>20-MAY-2024 13:29:45.23</t>
  </si>
  <si>
    <t>20-MAY-2024 13:29:45.24</t>
  </si>
  <si>
    <t>20-MAY-2024 13:30:05.37</t>
  </si>
  <si>
    <t>20-MAY-2024 13:30:05.38</t>
  </si>
  <si>
    <t>20-MAY-2024 13:30:29.17</t>
  </si>
  <si>
    <t>20-MAY-2024 13:30:29.18</t>
  </si>
  <si>
    <t>20-MAY-2024 13:30:32.32</t>
  </si>
  <si>
    <t>20-MAY-2024 13:30:32.33</t>
  </si>
  <si>
    <t>20-MAY-2024 13:31:16.52</t>
  </si>
  <si>
    <t>20-MAY-2024 13:31:47.49</t>
  </si>
  <si>
    <t>20-MAY-2024 13:32:26.52</t>
  </si>
  <si>
    <t>20-MAY-2024 13:32:30.65</t>
  </si>
  <si>
    <t>20-MAY-2024 13:32:31.65</t>
  </si>
  <si>
    <t>20-MAY-2024 13:32:31.66</t>
  </si>
  <si>
    <t>20-MAY-2024 13:32:37.44</t>
  </si>
  <si>
    <t>20-MAY-2024 13:32:37.45</t>
  </si>
  <si>
    <t>20-MAY-2024 13:32:39.22</t>
  </si>
  <si>
    <t>20-MAY-2024 13:32:39.23</t>
  </si>
  <si>
    <t>20-MAY-2024 13:32:52.37</t>
  </si>
  <si>
    <t>20-MAY-2024 13:32:52.38</t>
  </si>
  <si>
    <t>20-MAY-2024 13:33:31.19</t>
  </si>
  <si>
    <t>20-MAY-2024 13:33:31.29</t>
  </si>
  <si>
    <t>20-MAY-2024 13:33:31.50</t>
  </si>
  <si>
    <t>20-MAY-2024 13:33:31.52</t>
  </si>
  <si>
    <t>20-MAY-2024 13:33:31.68</t>
  </si>
  <si>
    <t>20-MAY-2024 13:33:31.69</t>
  </si>
  <si>
    <t>20-MAY-2024 13:33:31.80</t>
  </si>
  <si>
    <t>20-MAY-2024 13:33:54.38</t>
  </si>
  <si>
    <t>20-MAY-2024 13:33:54.40</t>
  </si>
  <si>
    <t>20-MAY-2024 13:33:54.42</t>
  </si>
  <si>
    <t>20-MAY-2024 13:34:00.62</t>
  </si>
  <si>
    <t>20-MAY-2024 13:34:00.63</t>
  </si>
  <si>
    <t>20-MAY-2024 13:34:24.41</t>
  </si>
  <si>
    <t>20-MAY-2024 13:34:37.52</t>
  </si>
  <si>
    <t>20-MAY-2024 13:34:37.53</t>
  </si>
  <si>
    <t>20-MAY-2024 13:34:43.09</t>
  </si>
  <si>
    <t>20-MAY-2024 13:34:43.10</t>
  </si>
  <si>
    <t>20-MAY-2024 13:34:43.11</t>
  </si>
  <si>
    <t>20-MAY-2024 13:34:43.60</t>
  </si>
  <si>
    <t>20-MAY-2024 13:34:43.61</t>
  </si>
  <si>
    <t>20-MAY-2024 13:34:49.62</t>
  </si>
  <si>
    <t>20-MAY-2024 13:34:50.63</t>
  </si>
  <si>
    <t>20-MAY-2024 13:34:51.65</t>
  </si>
  <si>
    <t>20-MAY-2024 13:34:52.67</t>
  </si>
  <si>
    <t>20-MAY-2024 13:35:00.13</t>
  </si>
  <si>
    <t>20-MAY-2024 13:35:00.21</t>
  </si>
  <si>
    <t>20-MAY-2024 13:35:00.29</t>
  </si>
  <si>
    <t>20-MAY-2024 13:35:00.37</t>
  </si>
  <si>
    <t>20-MAY-2024 13:35:00.38</t>
  </si>
  <si>
    <t>20-MAY-2024 13:35:00.44</t>
  </si>
  <si>
    <t>20-MAY-2024 13:35:04.61</t>
  </si>
  <si>
    <t>20-MAY-2024 13:35:04.62</t>
  </si>
  <si>
    <t>20-MAY-2024 13:35:08.71</t>
  </si>
  <si>
    <t>20-MAY-2024 13:35:08.72</t>
  </si>
  <si>
    <t>20-MAY-2024 13:35:13.02</t>
  </si>
  <si>
    <t>20-MAY-2024 13:35:17.17</t>
  </si>
  <si>
    <t>20-MAY-2024 13:35:17.18</t>
  </si>
  <si>
    <t>20-MAY-2024 13:35:21.27</t>
  </si>
  <si>
    <t>20-MAY-2024 13:35:21.28</t>
  </si>
  <si>
    <t>20-MAY-2024 13:35:25.33</t>
  </si>
  <si>
    <t>20-MAY-2024 13:35:25.34</t>
  </si>
  <si>
    <t>20-MAY-2024 13:35:29.47</t>
  </si>
  <si>
    <t>20-MAY-2024 13:35:29.48</t>
  </si>
  <si>
    <t>20-MAY-2024 13:35:33.59</t>
  </si>
  <si>
    <t>20-MAY-2024 13:35:33.60</t>
  </si>
  <si>
    <t>20-MAY-2024 13:35:37.74</t>
  </si>
  <si>
    <t>20-MAY-2024 13:35:41.84</t>
  </si>
  <si>
    <t>20-MAY-2024 13:36:27.88</t>
  </si>
  <si>
    <t>20-MAY-2024 13:36:27.93</t>
  </si>
  <si>
    <t>20-MAY-2024 13:37:26.43</t>
  </si>
  <si>
    <t>20-MAY-2024 13:37:26.44</t>
  </si>
  <si>
    <t>20-MAY-2024 13:37:46.36</t>
  </si>
  <si>
    <t>20-MAY-2024 13:37:46.37</t>
  </si>
  <si>
    <t>20-MAY-2024 13:38:02.67</t>
  </si>
  <si>
    <t>20-MAY-2024 13:38:02.68</t>
  </si>
  <si>
    <t>20-MAY-2024 13:38:02.71</t>
  </si>
  <si>
    <t>20-MAY-2024 13:38:02.72</t>
  </si>
  <si>
    <t>20-MAY-2024 13:38:02.77</t>
  </si>
  <si>
    <t>20-MAY-2024 13:41:01.23</t>
  </si>
  <si>
    <t>20-MAY-2024 13:41:01.24</t>
  </si>
  <si>
    <t>20-MAY-2024 13:41:01.36</t>
  </si>
  <si>
    <t>20-MAY-2024 13:41:01.37</t>
  </si>
  <si>
    <t>20-MAY-2024 13:41:01.41</t>
  </si>
  <si>
    <t>20-MAY-2024 13:41:01.42</t>
  </si>
  <si>
    <t>20-MAY-2024 13:41:01.44</t>
  </si>
  <si>
    <t>20-MAY-2024 13:41:02.00</t>
  </si>
  <si>
    <t>20-MAY-2024 13:41:09.51</t>
  </si>
  <si>
    <t>20-MAY-2024 13:41:29.43</t>
  </si>
  <si>
    <t>20-MAY-2024 13:42:15.26</t>
  </si>
  <si>
    <t>20-MAY-2024 13:42:15.27</t>
  </si>
  <si>
    <t>20-MAY-2024 13:46:19.01</t>
  </si>
  <si>
    <t>20-MAY-2024 13:46:19.02</t>
  </si>
  <si>
    <t>20-MAY-2024 13:47:54.54</t>
  </si>
  <si>
    <t>20-MAY-2024 13:48:55.41</t>
  </si>
  <si>
    <t>20-MAY-2024 13:48:55.49</t>
  </si>
  <si>
    <t>20-MAY-2024 13:48:55.50</t>
  </si>
  <si>
    <t>20-MAY-2024 13:48:55.57</t>
  </si>
  <si>
    <t>20-MAY-2024 13:48:55.58</t>
  </si>
  <si>
    <t>20-MAY-2024 13:48:55.66</t>
  </si>
  <si>
    <t>20-MAY-2024 13:48:55.74</t>
  </si>
  <si>
    <t>20-MAY-2024 13:48:59.83</t>
  </si>
  <si>
    <t>20-MAY-2024 13:48:59.84</t>
  </si>
  <si>
    <t>20-MAY-2024 13:49:03.94</t>
  </si>
  <si>
    <t>20-MAY-2024 13:49:03.95</t>
  </si>
  <si>
    <t>20-MAY-2024 13:49:08.12</t>
  </si>
  <si>
    <t>20-MAY-2024 13:49:08.13</t>
  </si>
  <si>
    <t>20-MAY-2024 13:49:12.25</t>
  </si>
  <si>
    <t>20-MAY-2024 13:49:12.26</t>
  </si>
  <si>
    <t>20-MAY-2024 13:49:16.45</t>
  </si>
  <si>
    <t>20-MAY-2024 13:49:16.46</t>
  </si>
  <si>
    <t>20-MAY-2024 13:49:20.50</t>
  </si>
  <si>
    <t>20-MAY-2024 13:49:20.51</t>
  </si>
  <si>
    <t>20-MAY-2024 13:49:24.61</t>
  </si>
  <si>
    <t>20-MAY-2024 13:49:28.73</t>
  </si>
  <si>
    <t>20-MAY-2024 13:49:32.83</t>
  </si>
  <si>
    <t>20-MAY-2024 13:49:32.84</t>
  </si>
  <si>
    <t>20-MAY-2024 13:49:36.95</t>
  </si>
  <si>
    <t>20-MAY-2024 13:49:36.96</t>
  </si>
  <si>
    <t>20-MAY-2024 13:50:24.01</t>
  </si>
  <si>
    <t>20-MAY-2024 13:52:10.71</t>
  </si>
  <si>
    <t>20-MAY-2024 13:52:15.54</t>
  </si>
  <si>
    <t>20-MAY-2024 13:52:39.87</t>
  </si>
  <si>
    <t>20-MAY-2024 13:52:52.95</t>
  </si>
  <si>
    <t>20-MAY-2024 13:52:52.96</t>
  </si>
  <si>
    <t>20-MAY-2024 13:52:54.03</t>
  </si>
  <si>
    <t>20-MAY-2024 13:52:54.04</t>
  </si>
  <si>
    <t>20-MAY-2024 13:53:30.68</t>
  </si>
  <si>
    <t>20-MAY-2024 13:53:30.76</t>
  </si>
  <si>
    <t>20-MAY-2024 13:55:06.76</t>
  </si>
  <si>
    <t>20-MAY-2024 13:56:20.18</t>
  </si>
  <si>
    <t>20-MAY-2024 13:56:20.19</t>
  </si>
  <si>
    <t>20-MAY-2024 13:56:32.85</t>
  </si>
  <si>
    <t>20-MAY-2024 13:56:32.92</t>
  </si>
  <si>
    <t>20-MAY-2024 13:56:33.02</t>
  </si>
  <si>
    <t>20-MAY-2024 13:58:53.38</t>
  </si>
  <si>
    <t>20-MAY-2024 13:58:53.39</t>
  </si>
  <si>
    <t>20-MAY-2024 13:58:53.40</t>
  </si>
  <si>
    <t>20-MAY-2024 13:58:53.41</t>
  </si>
  <si>
    <t>20-MAY-2024 13:58:53.42</t>
  </si>
  <si>
    <t>20-MAY-2024 13:58:54.35</t>
  </si>
  <si>
    <t>20-MAY-2024 13:58:54.36</t>
  </si>
  <si>
    <t>20-MAY-2024 13:58:54.40</t>
  </si>
  <si>
    <t>20-MAY-2024 13:59:39.75</t>
  </si>
  <si>
    <t>20-MAY-2024 13:59:45.32</t>
  </si>
  <si>
    <t>20-MAY-2024 13:59:45.75</t>
  </si>
  <si>
    <t>20-MAY-2024 13:59:45.90</t>
  </si>
  <si>
    <t>20-MAY-2024 13:59:45.93</t>
  </si>
  <si>
    <t>20-MAY-2024 13:59:45.97</t>
  </si>
  <si>
    <t>20-MAY-2024 13:59:46.22</t>
  </si>
  <si>
    <t>20-MAY-2024 13:59:46.26</t>
  </si>
  <si>
    <t>20-MAY-2024 13:59:46.27</t>
  </si>
  <si>
    <t>20-MAY-2024 13:59:47.30</t>
  </si>
  <si>
    <t>20-MAY-2024 13:59:47.31</t>
  </si>
  <si>
    <t>20-MAY-2024 13:59:47.33</t>
  </si>
  <si>
    <t>20-MAY-2024 13:59:47.34</t>
  </si>
  <si>
    <t>20-MAY-2024 14:01:35.76</t>
  </si>
  <si>
    <t>20-MAY-2024 14:01:35.81</t>
  </si>
  <si>
    <t>20-MAY-2024 14:01:35.82</t>
  </si>
  <si>
    <t>20-MAY-2024 14:02:48.48</t>
  </si>
  <si>
    <t>20-MAY-2024 14:02:48.51</t>
  </si>
  <si>
    <t>20-MAY-2024 14:03:03.28</t>
  </si>
  <si>
    <t>20-MAY-2024 14:03:03.29</t>
  </si>
  <si>
    <t>20-MAY-2024 14:03:03.38</t>
  </si>
  <si>
    <t>20-MAY-2024 14:03:03.39</t>
  </si>
  <si>
    <t>20-MAY-2024 14:03:03.46</t>
  </si>
  <si>
    <t>20-MAY-2024 14:03:03.54</t>
  </si>
  <si>
    <t>20-MAY-2024 14:03:03.63</t>
  </si>
  <si>
    <t>20-MAY-2024 14:03:07.76</t>
  </si>
  <si>
    <t>20-MAY-2024 14:03:07.77</t>
  </si>
  <si>
    <t>20-MAY-2024 14:03:10.38</t>
  </si>
  <si>
    <t>20-MAY-2024 14:03:10.39</t>
  </si>
  <si>
    <t>20-MAY-2024 14:03:12.11</t>
  </si>
  <si>
    <t>20-MAY-2024 14:03:16.29</t>
  </si>
  <si>
    <t>20-MAY-2024 14:03:16.30</t>
  </si>
  <si>
    <t>20-MAY-2024 14:03:20.43</t>
  </si>
  <si>
    <t>20-MAY-2024 14:03:20.44</t>
  </si>
  <si>
    <t>20-MAY-2024 14:03:24.59</t>
  </si>
  <si>
    <t>20-MAY-2024 14:03:24.60</t>
  </si>
  <si>
    <t>20-MAY-2024 14:03:28.73</t>
  </si>
  <si>
    <t>20-MAY-2024 14:03:28.74</t>
  </si>
  <si>
    <t>20-MAY-2024 14:03:30.71</t>
  </si>
  <si>
    <t>20-MAY-2024 14:03:30.77</t>
  </si>
  <si>
    <t>20-MAY-2024 14:03:32.84</t>
  </si>
  <si>
    <t>20-MAY-2024 14:03:32.85</t>
  </si>
  <si>
    <t>20-MAY-2024 14:03:37.00</t>
  </si>
  <si>
    <t>20-MAY-2024 14:03:41.10</t>
  </si>
  <si>
    <t>20-MAY-2024 14:03:41.11</t>
  </si>
  <si>
    <t>20-MAY-2024 14:03:45.20</t>
  </si>
  <si>
    <t>20-MAY-2024 14:03:45.21</t>
  </si>
  <si>
    <t>20-MAY-2024 14:03:56.71</t>
  </si>
  <si>
    <t>20-MAY-2024 14:04:04.03</t>
  </si>
  <si>
    <t>20-MAY-2024 14:04:39.53</t>
  </si>
  <si>
    <t>20-MAY-2024 14:04:39.54</t>
  </si>
  <si>
    <t>20-MAY-2024 14:04:39.55</t>
  </si>
  <si>
    <t>20-MAY-2024 14:04:39.56</t>
  </si>
  <si>
    <t>20-MAY-2024 14:04:39.57</t>
  </si>
  <si>
    <t>20-MAY-2024 14:04:39.66</t>
  </si>
  <si>
    <t>20-MAY-2024 14:04:39.67</t>
  </si>
  <si>
    <t>20-MAY-2024 14:04:39.68</t>
  </si>
  <si>
    <t>20-MAY-2024 14:05:18.93</t>
  </si>
  <si>
    <t>20-MAY-2024 14:05:18.94</t>
  </si>
  <si>
    <t>20-MAY-2024 14:05:18.96</t>
  </si>
  <si>
    <t>20-MAY-2024 14:05:18.97</t>
  </si>
  <si>
    <t>20-MAY-2024 14:06:33.73</t>
  </si>
  <si>
    <t>20-MAY-2024 14:06:33.76</t>
  </si>
  <si>
    <t>20-MAY-2024 14:06:33.77</t>
  </si>
  <si>
    <t>20-MAY-2024 14:06:40.29</t>
  </si>
  <si>
    <t>20-MAY-2024 14:06:40.87</t>
  </si>
  <si>
    <t>20-MAY-2024 14:06:40.88</t>
  </si>
  <si>
    <t>20-MAY-2024 14:07:23.08</t>
  </si>
  <si>
    <t>20-MAY-2024 14:08:58.33</t>
  </si>
  <si>
    <t>20-MAY-2024 14:09:08.15</t>
  </si>
  <si>
    <t>20-MAY-2024 14:09:08.18</t>
  </si>
  <si>
    <t>20-MAY-2024 14:12:23.92</t>
  </si>
  <si>
    <t>20-MAY-2024 14:12:23.93</t>
  </si>
  <si>
    <t>20-MAY-2024 14:13:27.57</t>
  </si>
  <si>
    <t>20-MAY-2024 14:14:20.25</t>
  </si>
  <si>
    <t>20-MAY-2024 14:14:20.26</t>
  </si>
  <si>
    <t>20-MAY-2024 14:14:52.91</t>
  </si>
  <si>
    <t>20-MAY-2024 14:14:52.92</t>
  </si>
  <si>
    <t>20-MAY-2024 14:14:52.93</t>
  </si>
  <si>
    <t>20-MAY-2024 14:14:52.96</t>
  </si>
  <si>
    <t>20-MAY-2024 14:15:42.48</t>
  </si>
  <si>
    <t>20-MAY-2024 14:16:03.44</t>
  </si>
  <si>
    <t>20-MAY-2024 14:16:03.51</t>
  </si>
  <si>
    <t>20-MAY-2024 14:16:55.96</t>
  </si>
  <si>
    <t>20-MAY-2024 14:17:24.59</t>
  </si>
  <si>
    <t>20-MAY-2024 14:17:24.68</t>
  </si>
  <si>
    <t>20-MAY-2024 14:17:24.75</t>
  </si>
  <si>
    <t>20-MAY-2024 14:17:24.81</t>
  </si>
  <si>
    <t>20-MAY-2024 14:17:24.86</t>
  </si>
  <si>
    <t>20-MAY-2024 14:17:28.96</t>
  </si>
  <si>
    <t>20-MAY-2024 14:17:33.08</t>
  </si>
  <si>
    <t>20-MAY-2024 14:17:37.23</t>
  </si>
  <si>
    <t>20-MAY-2024 14:17:37.24</t>
  </si>
  <si>
    <t>20-MAY-2024 14:17:41.34</t>
  </si>
  <si>
    <t>20-MAY-2024 14:17:41.35</t>
  </si>
  <si>
    <t>20-MAY-2024 14:17:45.57</t>
  </si>
  <si>
    <t>20-MAY-2024 14:17:45.58</t>
  </si>
  <si>
    <t>20-MAY-2024 14:17:49.69</t>
  </si>
  <si>
    <t>20-MAY-2024 14:17:49.70</t>
  </si>
  <si>
    <t>20-MAY-2024 14:17:51.26</t>
  </si>
  <si>
    <t>20-MAY-2024 14:17:51.32</t>
  </si>
  <si>
    <t>20-MAY-2024 14:17:53.84</t>
  </si>
  <si>
    <t>20-MAY-2024 14:17:57.95</t>
  </si>
  <si>
    <t>20-MAY-2024 14:17:57.96</t>
  </si>
  <si>
    <t>20-MAY-2024 14:18:02.06</t>
  </si>
  <si>
    <t>20-MAY-2024 14:18:06.17</t>
  </si>
  <si>
    <t>20-MAY-2024 14:18:06.18</t>
  </si>
  <si>
    <t>20-MAY-2024 14:18:30.50</t>
  </si>
  <si>
    <t>20-MAY-2024 14:18:45.05</t>
  </si>
  <si>
    <t>20-MAY-2024 14:18:45.06</t>
  </si>
  <si>
    <t>20-MAY-2024 14:18:45.07</t>
  </si>
  <si>
    <t>20-MAY-2024 14:19:23.45</t>
  </si>
  <si>
    <t>20-MAY-2024 14:19:23.46</t>
  </si>
  <si>
    <t>20-MAY-2024 14:20:23.69</t>
  </si>
  <si>
    <t>20-MAY-2024 14:20:28.66</t>
  </si>
  <si>
    <t>20-MAY-2024 14:20:32.27</t>
  </si>
  <si>
    <t>20-MAY-2024 14:20:32.33</t>
  </si>
  <si>
    <t>20-MAY-2024 14:20:32.34</t>
  </si>
  <si>
    <t>20-MAY-2024 14:20:36.30</t>
  </si>
  <si>
    <t>20-MAY-2024 14:20:36.31</t>
  </si>
  <si>
    <t>20-MAY-2024 14:21:57.13</t>
  </si>
  <si>
    <t>20-MAY-2024 14:21:57.17</t>
  </si>
  <si>
    <t>20-MAY-2024 14:21:57.18</t>
  </si>
  <si>
    <t>20-MAY-2024 14:21:57.29</t>
  </si>
  <si>
    <t>20-MAY-2024 14:21:57.30</t>
  </si>
  <si>
    <t>20-MAY-2024 14:21:57.33</t>
  </si>
  <si>
    <t>20-MAY-2024 14:21:57.34</t>
  </si>
  <si>
    <t>20-MAY-2024 14:21:57.50</t>
  </si>
  <si>
    <t>20-MAY-2024 14:21:57.51</t>
  </si>
  <si>
    <t>20-MAY-2024 14:22:00.91</t>
  </si>
  <si>
    <t>20-MAY-2024 14:22:00.92</t>
  </si>
  <si>
    <t>20-MAY-2024 14:22:01.22</t>
  </si>
  <si>
    <t>20-MAY-2024 14:22:01.23</t>
  </si>
  <si>
    <t>20-MAY-2024 14:22:01.24</t>
  </si>
  <si>
    <t>20-MAY-2024 14:22:01.91</t>
  </si>
  <si>
    <t>20-MAY-2024 14:22:16.29</t>
  </si>
  <si>
    <t>20-MAY-2024 14:22:16.30</t>
  </si>
  <si>
    <t>20-MAY-2024 14:22:16.36</t>
  </si>
  <si>
    <t>20-MAY-2024 14:22:16.37</t>
  </si>
  <si>
    <t>20-MAY-2024 14:22:58.85</t>
  </si>
  <si>
    <t>20-MAY-2024 14:22:58.86</t>
  </si>
  <si>
    <t>20-MAY-2024 14:22:58.91</t>
  </si>
  <si>
    <t>20-MAY-2024 14:22:58.92</t>
  </si>
  <si>
    <t>20-MAY-2024 14:22:59.20</t>
  </si>
  <si>
    <t>20-MAY-2024 14:23:08.76</t>
  </si>
  <si>
    <t>20-MAY-2024 14:23:08.77</t>
  </si>
  <si>
    <t>20-MAY-2024 14:23:08.80</t>
  </si>
  <si>
    <t>20-MAY-2024 14:23:08.81</t>
  </si>
  <si>
    <t>20-MAY-2024 14:23:08.90</t>
  </si>
  <si>
    <t>20-MAY-2024 14:23:08.94</t>
  </si>
  <si>
    <t>20-MAY-2024 14:23:23.51</t>
  </si>
  <si>
    <t>20-MAY-2024 14:23:23.52</t>
  </si>
  <si>
    <t>20-MAY-2024 14:23:23.54</t>
  </si>
  <si>
    <t>20-MAY-2024 14:23:23.64</t>
  </si>
  <si>
    <t>20-MAY-2024 14:23:23.65</t>
  </si>
  <si>
    <t>20-MAY-2024 14:23:23.67</t>
  </si>
  <si>
    <t>20-MAY-2024 14:24:27.31</t>
  </si>
  <si>
    <t>20-MAY-2024 14:25:11.02</t>
  </si>
  <si>
    <t>20-MAY-2024 14:25:11.03</t>
  </si>
  <si>
    <t>20-MAY-2024 14:25:11.44</t>
  </si>
  <si>
    <t>20-MAY-2024 14:25:11.45</t>
  </si>
  <si>
    <t>20-MAY-2024 14:25:26.59</t>
  </si>
  <si>
    <t>20-MAY-2024 14:25:26.60</t>
  </si>
  <si>
    <t>20-MAY-2024 14:25:53.87</t>
  </si>
  <si>
    <t>20-MAY-2024 14:26:26.05</t>
  </si>
  <si>
    <t>20-MAY-2024 14:26:33.73</t>
  </si>
  <si>
    <t>20-MAY-2024 14:26:33.74</t>
  </si>
  <si>
    <t>20-MAY-2024 14:27:16.36</t>
  </si>
  <si>
    <t>20-MAY-2024 14:27:16.37</t>
  </si>
  <si>
    <t>20-MAY-2024 14:27:17.26</t>
  </si>
  <si>
    <t>20-MAY-2024 14:27:17.38</t>
  </si>
  <si>
    <t>20-MAY-2024 14:27:17.39</t>
  </si>
  <si>
    <t>20-MAY-2024 14:27:53.35</t>
  </si>
  <si>
    <t>20-MAY-2024 14:27:53.36</t>
  </si>
  <si>
    <t>20-MAY-2024 14:27:53.41</t>
  </si>
  <si>
    <t>20-MAY-2024 14:27:53.42</t>
  </si>
  <si>
    <t>20-MAY-2024 14:28:18.60</t>
  </si>
  <si>
    <t>20-MAY-2024 14:28:18.61</t>
  </si>
  <si>
    <t>20-MAY-2024 14:28:26.48</t>
  </si>
  <si>
    <t>20-MAY-2024 14:28:26.65</t>
  </si>
  <si>
    <t>20-MAY-2024 14:28:26.66</t>
  </si>
  <si>
    <t>20-MAY-2024 14:28:26.69</t>
  </si>
  <si>
    <t>20-MAY-2024 14:28:26.75</t>
  </si>
  <si>
    <t>20-MAY-2024 14:28:26.82</t>
  </si>
  <si>
    <t>20-MAY-2024 14:28:26.92</t>
  </si>
  <si>
    <t>20-MAY-2024 14:28:26.93</t>
  </si>
  <si>
    <t>20-MAY-2024 14:28:26.96</t>
  </si>
  <si>
    <t>20-MAY-2024 14:28:41.08</t>
  </si>
  <si>
    <t>20-MAY-2024 14:28:41.09</t>
  </si>
  <si>
    <t>20-MAY-2024 14:29:29.28</t>
  </si>
  <si>
    <t>20-MAY-2024 14:29:29.29</t>
  </si>
  <si>
    <t>20-MAY-2024 14:29:46.35</t>
  </si>
  <si>
    <t>20-MAY-2024 14:29:46.38</t>
  </si>
  <si>
    <t>20-MAY-2024 14:29:46.49</t>
  </si>
  <si>
    <t>20-MAY-2024 14:29:46.50</t>
  </si>
  <si>
    <t>20-MAY-2024 14:29:46.51</t>
  </si>
  <si>
    <t>20-MAY-2024 14:29:46.93</t>
  </si>
  <si>
    <t>20-MAY-2024 14:29:46.94</t>
  </si>
  <si>
    <t>20-MAY-2024 14:29:46.95</t>
  </si>
  <si>
    <t>20-MAY-2024 14:30:19.43</t>
  </si>
  <si>
    <t>20-MAY-2024 14:30:19.45</t>
  </si>
  <si>
    <t>20-MAY-2024 14:30:19.49</t>
  </si>
  <si>
    <t>20-MAY-2024 14:30:19.63</t>
  </si>
  <si>
    <t>20-MAY-2024 14:30:19.68</t>
  </si>
  <si>
    <t>20-MAY-2024 14:30:19.69</t>
  </si>
  <si>
    <t>20-MAY-2024 14:30:19.81</t>
  </si>
  <si>
    <t>20-MAY-2024 14:30:19.82</t>
  </si>
  <si>
    <t>20-MAY-2024 14:30:19.88</t>
  </si>
  <si>
    <t>20-MAY-2024 14:30:20.75</t>
  </si>
  <si>
    <t>20-MAY-2024 14:30:20.76</t>
  </si>
  <si>
    <t>20-MAY-2024 14:30:20.77</t>
  </si>
  <si>
    <t>20-MAY-2024 14:30:20.83</t>
  </si>
  <si>
    <t>20-MAY-2024 14:30:25.93</t>
  </si>
  <si>
    <t>20-MAY-2024 14:30:59.82</t>
  </si>
  <si>
    <t>20-MAY-2024 14:30:59.83</t>
  </si>
  <si>
    <t>20-MAY-2024 14:30:59.92</t>
  </si>
  <si>
    <t>20-MAY-2024 14:30:59.93</t>
  </si>
  <si>
    <t>20-MAY-2024 14:31:02.85</t>
  </si>
  <si>
    <t>20-MAY-2024 14:31:02.86</t>
  </si>
  <si>
    <t>20-MAY-2024 14:31:02.87</t>
  </si>
  <si>
    <t>20-MAY-2024 14:31:09.03</t>
  </si>
  <si>
    <t>20-MAY-2024 14:31:21.17</t>
  </si>
  <si>
    <t>20-MAY-2024 14:31:21.19</t>
  </si>
  <si>
    <t>20-MAY-2024 14:31:21.20</t>
  </si>
  <si>
    <t>20-MAY-2024 14:31:21.21</t>
  </si>
  <si>
    <t>20-MAY-2024 14:31:21.22</t>
  </si>
  <si>
    <t>20-MAY-2024 14:31:44.50</t>
  </si>
  <si>
    <t>20-MAY-2024 14:31:44.51</t>
  </si>
  <si>
    <t>20-MAY-2024 14:31:44.58</t>
  </si>
  <si>
    <t>20-MAY-2024 14:31:44.66</t>
  </si>
  <si>
    <t>20-MAY-2024 14:31:44.67</t>
  </si>
  <si>
    <t>20-MAY-2024 14:31:44.74</t>
  </si>
  <si>
    <t>20-MAY-2024 14:31:44.81</t>
  </si>
  <si>
    <t>20-MAY-2024 14:31:48.93</t>
  </si>
  <si>
    <t>20-MAY-2024 14:31:49.09</t>
  </si>
  <si>
    <t>20-MAY-2024 14:31:49.10</t>
  </si>
  <si>
    <t>20-MAY-2024 14:31:49.41</t>
  </si>
  <si>
    <t>20-MAY-2024 14:31:49.60</t>
  </si>
  <si>
    <t>20-MAY-2024 14:31:49.61</t>
  </si>
  <si>
    <t>20-MAY-2024 14:31:49.62</t>
  </si>
  <si>
    <t>20-MAY-2024 14:31:53.07</t>
  </si>
  <si>
    <t>20-MAY-2024 14:31:53.08</t>
  </si>
  <si>
    <t>20-MAY-2024 14:31:57.20</t>
  </si>
  <si>
    <t>20-MAY-2024 14:32:01.36</t>
  </si>
  <si>
    <t>20-MAY-2024 14:32:01.37</t>
  </si>
  <si>
    <t>20-MAY-2024 14:32:02.25</t>
  </si>
  <si>
    <t>20-MAY-2024 14:32:05.49</t>
  </si>
  <si>
    <t>20-MAY-2024 14:32:05.50</t>
  </si>
  <si>
    <t>20-MAY-2024 14:32:09.60</t>
  </si>
  <si>
    <t>20-MAY-2024 14:32:09.61</t>
  </si>
  <si>
    <t>20-MAY-2024 14:32:13.72</t>
  </si>
  <si>
    <t>20-MAY-2024 14:32:13.73</t>
  </si>
  <si>
    <t>20-MAY-2024 14:32:17.84</t>
  </si>
  <si>
    <t>20-MAY-2024 14:32:18.11</t>
  </si>
  <si>
    <t>20-MAY-2024 14:32:18.12</t>
  </si>
  <si>
    <t>20-MAY-2024 14:32:18.65</t>
  </si>
  <si>
    <t>20-MAY-2024 14:32:19.12</t>
  </si>
  <si>
    <t>20-MAY-2024 14:32:21.95</t>
  </si>
  <si>
    <t>20-MAY-2024 14:32:23.83</t>
  </si>
  <si>
    <t>20-MAY-2024 14:32:23.85</t>
  </si>
  <si>
    <t>20-MAY-2024 14:32:23.86</t>
  </si>
  <si>
    <t>20-MAY-2024 14:32:23.87</t>
  </si>
  <si>
    <t>20-MAY-2024 14:32:23.88</t>
  </si>
  <si>
    <t>20-MAY-2024 14:32:24.19</t>
  </si>
  <si>
    <t>20-MAY-2024 14:32:24.22</t>
  </si>
  <si>
    <t>20-MAY-2024 14:32:26.05</t>
  </si>
  <si>
    <t>20-MAY-2024 14:32:26.06</t>
  </si>
  <si>
    <t>20-MAY-2024 14:32:35.35</t>
  </si>
  <si>
    <t>20-MAY-2024 14:32:35.43</t>
  </si>
  <si>
    <t>20-MAY-2024 14:32:35.44</t>
  </si>
  <si>
    <t>20-MAY-2024 14:32:35.85</t>
  </si>
  <si>
    <t>20-MAY-2024 14:33:19.94</t>
  </si>
  <si>
    <t>20-MAY-2024 14:33:39.41</t>
  </si>
  <si>
    <t>20-MAY-2024 14:33:39.46</t>
  </si>
  <si>
    <t>20-MAY-2024 14:33:57.73</t>
  </si>
  <si>
    <t>20-MAY-2024 14:34:05.47</t>
  </si>
  <si>
    <t>20-MAY-2024 14:34:14.65</t>
  </si>
  <si>
    <t>20-MAY-2024 14:35:48.86</t>
  </si>
  <si>
    <t>20-MAY-2024 14:35:48.87</t>
  </si>
  <si>
    <t>20-MAY-2024 14:35:48.90</t>
  </si>
  <si>
    <t>20-MAY-2024 14:35:52.04</t>
  </si>
  <si>
    <t>20-MAY-2024 14:35:52.05</t>
  </si>
  <si>
    <t>20-MAY-2024 14:36:33.09</t>
  </si>
  <si>
    <t>20-MAY-2024 14:36:40.77</t>
  </si>
  <si>
    <t>20-MAY-2024 14:36:40.78</t>
  </si>
  <si>
    <t>20-MAY-2024 14:36:44.37</t>
  </si>
  <si>
    <t>20-MAY-2024 14:36:44.38</t>
  </si>
  <si>
    <t>20-MAY-2024 14:37:03.65</t>
  </si>
  <si>
    <t>20-MAY-2024 14:37:07.41</t>
  </si>
  <si>
    <t>20-MAY-2024 14:37:07.42</t>
  </si>
  <si>
    <t>20-MAY-2024 14:37:40.29</t>
  </si>
  <si>
    <t>20-MAY-2024 14:37:40.30</t>
  </si>
  <si>
    <t>20-MAY-2024 14:38:38.67</t>
  </si>
  <si>
    <t>20-MAY-2024 14:38:38.68</t>
  </si>
  <si>
    <t>20-MAY-2024 14:38:38.79</t>
  </si>
  <si>
    <t>20-MAY-2024 14:38:38.81</t>
  </si>
  <si>
    <t>20-MAY-2024 14:38:39.76</t>
  </si>
  <si>
    <t>20-MAY-2024 14:38:39.77</t>
  </si>
  <si>
    <t>20-MAY-2024 14:38:39.78</t>
  </si>
  <si>
    <t>20-MAY-2024 14:38:40.88</t>
  </si>
  <si>
    <t>20-MAY-2024 14:38:40.89</t>
  </si>
  <si>
    <t>20-MAY-2024 14:38:41.71</t>
  </si>
  <si>
    <t>20-MAY-2024 14:38:41.74</t>
  </si>
  <si>
    <t>20-MAY-2024 14:38:47.87</t>
  </si>
  <si>
    <t>20-MAY-2024 14:39:00.35</t>
  </si>
  <si>
    <t>20-MAY-2024 14:39:09.17</t>
  </si>
  <si>
    <t>20-MAY-2024 14:39:09.70</t>
  </si>
  <si>
    <t>20-MAY-2024 14:39:09.71</t>
  </si>
  <si>
    <t>20-MAY-2024 14:39:10.97</t>
  </si>
  <si>
    <t>20-MAY-2024 14:39:10.98</t>
  </si>
  <si>
    <t>20-MAY-2024 14:39:15.78</t>
  </si>
  <si>
    <t>20-MAY-2024 14:39:15.79</t>
  </si>
  <si>
    <t>20-MAY-2024 14:39:55.83</t>
  </si>
  <si>
    <t>20-MAY-2024 14:40:22.45</t>
  </si>
  <si>
    <t>20-MAY-2024 14:40:22.46</t>
  </si>
  <si>
    <t>20-MAY-2024 14:40:25.23</t>
  </si>
  <si>
    <t>20-MAY-2024 14:40:25.24</t>
  </si>
  <si>
    <t>20-MAY-2024 14:40:42.30</t>
  </si>
  <si>
    <t>20-MAY-2024 14:40:42.31</t>
  </si>
  <si>
    <t>20-MAY-2024 14:42:14.78</t>
  </si>
  <si>
    <t>20-MAY-2024 14:42:14.81</t>
  </si>
  <si>
    <t>20-MAY-2024 14:42:14.82</t>
  </si>
  <si>
    <t>20-MAY-2024 14:42:14.83</t>
  </si>
  <si>
    <t>20-MAY-2024 14:43:05.17</t>
  </si>
  <si>
    <t>20-MAY-2024 14:43:06.21</t>
  </si>
  <si>
    <t>20-MAY-2024 14:43:07.23</t>
  </si>
  <si>
    <t>20-MAY-2024 14:43:08.24</t>
  </si>
  <si>
    <t>20-MAY-2024 14:43:18.82</t>
  </si>
  <si>
    <t>20-MAY-2024 14:43:19.83</t>
  </si>
  <si>
    <t>20-MAY-2024 14:43:20.85</t>
  </si>
  <si>
    <t>20-MAY-2024 14:43:21.89</t>
  </si>
  <si>
    <t>20-MAY-2024 14:43:35.30</t>
  </si>
  <si>
    <t>20-MAY-2024 14:43:35.31</t>
  </si>
  <si>
    <t>20-MAY-2024 14:44:01.44</t>
  </si>
  <si>
    <t>20-MAY-2024 14:44:02.46</t>
  </si>
  <si>
    <t>20-MAY-2024 14:44:03.47</t>
  </si>
  <si>
    <t>20-MAY-2024 14:44:04.49</t>
  </si>
  <si>
    <t>20-MAY-2024 14:44:05.89</t>
  </si>
  <si>
    <t>20-MAY-2024 14:44:05.94</t>
  </si>
  <si>
    <t>20-MAY-2024 14:44:05.95</t>
  </si>
  <si>
    <t>20-MAY-2024 14:44:28.09</t>
  </si>
  <si>
    <t>20-MAY-2024 14:44:28.10</t>
  </si>
  <si>
    <t>20-MAY-2024 14:44:28.12</t>
  </si>
  <si>
    <t>20-MAY-2024 14:44:28.13</t>
  </si>
  <si>
    <t>20-MAY-2024 14:44:28.23</t>
  </si>
  <si>
    <t>20-MAY-2024 14:44:28.25</t>
  </si>
  <si>
    <t>20-MAY-2024 14:44:28.28</t>
  </si>
  <si>
    <t>20-MAY-2024 14:44:28.47</t>
  </si>
  <si>
    <t>20-MAY-2024 14:44:28.53</t>
  </si>
  <si>
    <t>20-MAY-2024 14:44:28.86</t>
  </si>
  <si>
    <t>20-MAY-2024 14:44:28.87</t>
  </si>
  <si>
    <t>20-MAY-2024 14:44:29.03</t>
  </si>
  <si>
    <t>20-MAY-2024 14:44:29.04</t>
  </si>
  <si>
    <t>20-MAY-2024 14:44:32.11</t>
  </si>
  <si>
    <t>20-MAY-2024 14:44:32.13</t>
  </si>
  <si>
    <t>20-MAY-2024 14:44:32.14</t>
  </si>
  <si>
    <t>20-MAY-2024 14:44:43.60</t>
  </si>
  <si>
    <t>20-MAY-2024 14:44:43.67</t>
  </si>
  <si>
    <t>20-MAY-2024 14:44:43.72</t>
  </si>
  <si>
    <t>20-MAY-2024 14:44:43.77</t>
  </si>
  <si>
    <t>20-MAY-2024 14:44:43.78</t>
  </si>
  <si>
    <t>20-MAY-2024 14:46:00.43</t>
  </si>
  <si>
    <t>20-MAY-2024 14:46:08.64</t>
  </si>
  <si>
    <t>20-MAY-2024 14:46:29.08</t>
  </si>
  <si>
    <t>20-MAY-2024 14:46:29.17</t>
  </si>
  <si>
    <t>20-MAY-2024 14:46:29.18</t>
  </si>
  <si>
    <t>20-MAY-2024 14:46:29.25</t>
  </si>
  <si>
    <t>20-MAY-2024 14:46:29.26</t>
  </si>
  <si>
    <t>20-MAY-2024 14:46:29.34</t>
  </si>
  <si>
    <t>20-MAY-2024 14:46:29.35</t>
  </si>
  <si>
    <t>20-MAY-2024 14:46:29.43</t>
  </si>
  <si>
    <t>20-MAY-2024 14:46:29.46</t>
  </si>
  <si>
    <t>20-MAY-2024 14:46:33.62</t>
  </si>
  <si>
    <t>20-MAY-2024 14:46:33.63</t>
  </si>
  <si>
    <t>20-MAY-2024 14:46:37.73</t>
  </si>
  <si>
    <t>20-MAY-2024 14:46:37.74</t>
  </si>
  <si>
    <t>20-MAY-2024 14:46:41.87</t>
  </si>
  <si>
    <t>20-MAY-2024 14:46:42.15</t>
  </si>
  <si>
    <t>20-MAY-2024 14:46:46.00</t>
  </si>
  <si>
    <t>20-MAY-2024 14:46:50.12</t>
  </si>
  <si>
    <t>20-MAY-2024 14:46:50.13</t>
  </si>
  <si>
    <t>20-MAY-2024 14:46:54.25</t>
  </si>
  <si>
    <t>20-MAY-2024 14:46:54.26</t>
  </si>
  <si>
    <t>20-MAY-2024 14:46:58.32</t>
  </si>
  <si>
    <t>20-MAY-2024 14:46:58.33</t>
  </si>
  <si>
    <t>20-MAY-2024 14:46:58.38</t>
  </si>
  <si>
    <t>20-MAY-2024 14:46:58.39</t>
  </si>
  <si>
    <t>20-MAY-2024 14:47:00.37</t>
  </si>
  <si>
    <t>20-MAY-2024 14:47:00.38</t>
  </si>
  <si>
    <t>20-MAY-2024 14:47:00.39</t>
  </si>
  <si>
    <t>20-MAY-2024 14:47:00.42</t>
  </si>
  <si>
    <t>20-MAY-2024 14:47:00.46</t>
  </si>
  <si>
    <t>20-MAY-2024 14:47:00.51</t>
  </si>
  <si>
    <t>20-MAY-2024 14:47:00.54</t>
  </si>
  <si>
    <t>20-MAY-2024 14:47:00.69</t>
  </si>
  <si>
    <t>20-MAY-2024 14:47:00.76</t>
  </si>
  <si>
    <t>20-MAY-2024 14:47:00.78</t>
  </si>
  <si>
    <t>20-MAY-2024 14:47:00.80</t>
  </si>
  <si>
    <t>20-MAY-2024 14:47:01.52</t>
  </si>
  <si>
    <t>20-MAY-2024 14:47:01.53</t>
  </si>
  <si>
    <t>20-MAY-2024 14:47:01.56</t>
  </si>
  <si>
    <t>20-MAY-2024 14:47:01.70</t>
  </si>
  <si>
    <t>20-MAY-2024 14:47:01.73</t>
  </si>
  <si>
    <t>20-MAY-2024 14:47:01.82</t>
  </si>
  <si>
    <t>20-MAY-2024 14:47:01.87</t>
  </si>
  <si>
    <t>20-MAY-2024 14:47:01.88</t>
  </si>
  <si>
    <t>20-MAY-2024 14:47:02.21</t>
  </si>
  <si>
    <t>20-MAY-2024 14:47:02.22</t>
  </si>
  <si>
    <t>20-MAY-2024 14:47:02.51</t>
  </si>
  <si>
    <t>20-MAY-2024 14:47:02.52</t>
  </si>
  <si>
    <t>20-MAY-2024 14:47:02.58</t>
  </si>
  <si>
    <t>20-MAY-2024 14:47:06.65</t>
  </si>
  <si>
    <t>20-MAY-2024 14:47:06.66</t>
  </si>
  <si>
    <t>20-MAY-2024 14:47:10.78</t>
  </si>
  <si>
    <t>20-MAY-2024 14:47:10.79</t>
  </si>
  <si>
    <t>20-MAY-2024 14:48:18.38</t>
  </si>
  <si>
    <t>20-MAY-2024 14:48:18.39</t>
  </si>
  <si>
    <t>20-MAY-2024 14:48:22.60</t>
  </si>
  <si>
    <t>20-MAY-2024 14:48:22.64</t>
  </si>
  <si>
    <t>20-MAY-2024 14:48:22.65</t>
  </si>
  <si>
    <t>20-MAY-2024 14:48:22.94</t>
  </si>
  <si>
    <t>20-MAY-2024 14:48:22.95</t>
  </si>
  <si>
    <t>20-MAY-2024 14:49:07.60</t>
  </si>
  <si>
    <t>20-MAY-2024 14:49:07.61</t>
  </si>
  <si>
    <t>20-MAY-2024 14:49:21.01</t>
  </si>
  <si>
    <t>20-MAY-2024 14:49:21.09</t>
  </si>
  <si>
    <t>20-MAY-2024 14:49:21.10</t>
  </si>
  <si>
    <t>20-MAY-2024 14:49:21.11</t>
  </si>
  <si>
    <t>20-MAY-2024 14:50:10.36</t>
  </si>
  <si>
    <t>20-MAY-2024 14:50:10.49</t>
  </si>
  <si>
    <t>20-MAY-2024 14:50:10.87</t>
  </si>
  <si>
    <t>20-MAY-2024 14:50:10.95</t>
  </si>
  <si>
    <t>20-MAY-2024 14:50:10.96</t>
  </si>
  <si>
    <t>20-MAY-2024 14:50:18.92</t>
  </si>
  <si>
    <t>20-MAY-2024 14:50:19.10</t>
  </si>
  <si>
    <t>20-MAY-2024 14:51:18.62</t>
  </si>
  <si>
    <t>20-MAY-2024 14:51:28.24</t>
  </si>
  <si>
    <t>20-MAY-2024 14:51:28.25</t>
  </si>
  <si>
    <t>20-MAY-2024 14:51:28.26</t>
  </si>
  <si>
    <t>20-MAY-2024 14:52:07.06</t>
  </si>
  <si>
    <t>20-MAY-2024 14:52:07.07</t>
  </si>
  <si>
    <t>20-MAY-2024 14:52:08.56</t>
  </si>
  <si>
    <t>20-MAY-2024 14:52:08.57</t>
  </si>
  <si>
    <t>20-MAY-2024 14:52:08.63</t>
  </si>
  <si>
    <t>20-MAY-2024 14:52:08.64</t>
  </si>
  <si>
    <t>20-MAY-2024 14:52:09.41</t>
  </si>
  <si>
    <t>20-MAY-2024 14:52:09.42</t>
  </si>
  <si>
    <t>20-MAY-2024 14:52:09.43</t>
  </si>
  <si>
    <t>20-MAY-2024 14:52:09.73</t>
  </si>
  <si>
    <t>20-MAY-2024 14:52:09.75</t>
  </si>
  <si>
    <t>20-MAY-2024 14:52:10.05</t>
  </si>
  <si>
    <t>20-MAY-2024 14:52:10.08</t>
  </si>
  <si>
    <t>20-MAY-2024 14:52:36.85</t>
  </si>
  <si>
    <t>20-MAY-2024 14:52:50.86</t>
  </si>
  <si>
    <t>20-MAY-2024 14:52:50.88</t>
  </si>
  <si>
    <t>20-MAY-2024 14:53:00.39</t>
  </si>
  <si>
    <t>20-MAY-2024 14:53:00.40</t>
  </si>
  <si>
    <t>20-MAY-2024 14:53:29.33</t>
  </si>
  <si>
    <t>20-MAY-2024 14:53:29.34</t>
  </si>
  <si>
    <t>20-MAY-2024 14:53:29.48</t>
  </si>
  <si>
    <t>20-MAY-2024 14:53:51.96</t>
  </si>
  <si>
    <t>20-MAY-2024 14:54:24.87</t>
  </si>
  <si>
    <t>20-MAY-2024 14:54:24.94</t>
  </si>
  <si>
    <t>20-MAY-2024 14:54:25.04</t>
  </si>
  <si>
    <t>20-MAY-2024 14:54:48.40</t>
  </si>
  <si>
    <t>20-MAY-2024 14:54:48.41</t>
  </si>
  <si>
    <t>20-MAY-2024 14:54:48.43</t>
  </si>
  <si>
    <t>20-MAY-2024 14:56:48.47</t>
  </si>
  <si>
    <t>20-MAY-2024 14:56:48.48</t>
  </si>
  <si>
    <t>20-MAY-2024 14:56:48.66</t>
  </si>
  <si>
    <t>20-MAY-2024 14:57:17.44</t>
  </si>
  <si>
    <t>20-MAY-2024 14:57:17.45</t>
  </si>
  <si>
    <t>20-MAY-2024 14:57:36.37</t>
  </si>
  <si>
    <t>20-MAY-2024 14:58:24.05</t>
  </si>
  <si>
    <t>20-MAY-2024 14:58:25.19</t>
  </si>
  <si>
    <t>20-MAY-2024 14:58:25.20</t>
  </si>
  <si>
    <t>20-MAY-2024 14:58:26.33</t>
  </si>
  <si>
    <t>20-MAY-2024 14:58:26.34</t>
  </si>
  <si>
    <t>20-MAY-2024 14:58:37.06</t>
  </si>
  <si>
    <t>20-MAY-2024 14:58:52.60</t>
  </si>
  <si>
    <t>20-MAY-2024 14:58:52.61</t>
  </si>
  <si>
    <t>20-MAY-2024 14:58:52.62</t>
  </si>
  <si>
    <t>20-MAY-2024 14:58:52.63</t>
  </si>
  <si>
    <t>20-MAY-2024 14:58:52.64</t>
  </si>
  <si>
    <t>20-MAY-2024 14:58:52.65</t>
  </si>
  <si>
    <t>20-MAY-2024 14:58:52.66</t>
  </si>
  <si>
    <t>20-MAY-2024 14:58:52.68</t>
  </si>
  <si>
    <t>20-MAY-2024 14:58:52.82</t>
  </si>
  <si>
    <t>20-MAY-2024 14:58:53.04</t>
  </si>
  <si>
    <t>20-MAY-2024 14:58:53.05</t>
  </si>
  <si>
    <t>20-MAY-2024 14:58:53.09</t>
  </si>
  <si>
    <t>20-MAY-2024 14:58:53.36</t>
  </si>
  <si>
    <t>20-MAY-2024 14:58:53.68</t>
  </si>
  <si>
    <t>20-MAY-2024 14:58:53.69</t>
  </si>
  <si>
    <t>20-MAY-2024 14:58:53.84</t>
  </si>
  <si>
    <t>20-MAY-2024 14:59:01.66</t>
  </si>
  <si>
    <t>20-MAY-2024 14:59:01.67</t>
  </si>
  <si>
    <t>20-MAY-2024 14:59:02.65</t>
  </si>
  <si>
    <t>20-MAY-2024 14:59:02.66</t>
  </si>
  <si>
    <t>20-MAY-2024 14:59:05.88</t>
  </si>
  <si>
    <t>20-MAY-2024 15:00:15.12</t>
  </si>
  <si>
    <t>20-MAY-2024 15:00:17.46</t>
  </si>
  <si>
    <t>20-MAY-2024 15:00:18.96</t>
  </si>
  <si>
    <t>20-MAY-2024 15:00:18.98</t>
  </si>
  <si>
    <t>20-MAY-2024 15:00:21.96</t>
  </si>
  <si>
    <t>20-MAY-2024 15:00:21.97</t>
  </si>
  <si>
    <t>20-MAY-2024 15:00:21.98</t>
  </si>
  <si>
    <t>20-MAY-2024 15:00:22.13</t>
  </si>
  <si>
    <t>20-MAY-2024 15:00:22.94</t>
  </si>
  <si>
    <t>20-MAY-2024 15:00:23.14</t>
  </si>
  <si>
    <t>20-MAY-2024 15:00:23.15</t>
  </si>
  <si>
    <t>20-MAY-2024 15:00:24.02</t>
  </si>
  <si>
    <t>20-MAY-2024 15:00:24.76</t>
  </si>
  <si>
    <t>20-MAY-2024 15:00:24.86</t>
  </si>
  <si>
    <t>20-MAY-2024 15:00:24.87</t>
  </si>
  <si>
    <t>20-MAY-2024 15:00:25.04</t>
  </si>
  <si>
    <t>20-MAY-2024 15:00:25.72</t>
  </si>
  <si>
    <t>20-MAY-2024 15:00:25.73</t>
  </si>
  <si>
    <t>20-MAY-2024 15:00:25.76</t>
  </si>
  <si>
    <t>20-MAY-2024 15:00:26.82</t>
  </si>
  <si>
    <t>20-MAY-2024 15:00:26.83</t>
  </si>
  <si>
    <t>20-MAY-2024 15:00:27.08</t>
  </si>
  <si>
    <t>20-MAY-2024 15:00:29.08</t>
  </si>
  <si>
    <t>20-MAY-2024 15:00:29.09</t>
  </si>
  <si>
    <t>20-MAY-2024 15:00:29.17</t>
  </si>
  <si>
    <t>20-MAY-2024 15:00:29.24</t>
  </si>
  <si>
    <t>20-MAY-2024 15:00:29.25</t>
  </si>
  <si>
    <t>20-MAY-2024 15:00:29.34</t>
  </si>
  <si>
    <t>20-MAY-2024 15:00:29.41</t>
  </si>
  <si>
    <t>20-MAY-2024 15:00:33.54</t>
  </si>
  <si>
    <t>20-MAY-2024 15:00:37.65</t>
  </si>
  <si>
    <t>20-MAY-2024 15:00:41.83</t>
  </si>
  <si>
    <t>20-MAY-2024 15:00:41.84</t>
  </si>
  <si>
    <t>20-MAY-2024 15:00:45.87</t>
  </si>
  <si>
    <t>20-MAY-2024 15:00:45.88</t>
  </si>
  <si>
    <t>20-MAY-2024 15:00:50.01</t>
  </si>
  <si>
    <t>20-MAY-2024 15:00:50.03</t>
  </si>
  <si>
    <t>20-MAY-2024 15:00:54.15</t>
  </si>
  <si>
    <t>20-MAY-2024 15:00:54.16</t>
  </si>
  <si>
    <t>20-MAY-2024 15:00:58.21</t>
  </si>
  <si>
    <t>20-MAY-2024 15:01:01.37</t>
  </si>
  <si>
    <t>20-MAY-2024 15:01:01.38</t>
  </si>
  <si>
    <t>20-MAY-2024 15:01:01.43</t>
  </si>
  <si>
    <t>20-MAY-2024 15:01:01.46</t>
  </si>
  <si>
    <t>20-MAY-2024 15:01:02.42</t>
  </si>
  <si>
    <t>20-MAY-2024 15:01:02.67</t>
  </si>
  <si>
    <t>20-MAY-2024 15:01:02.68</t>
  </si>
  <si>
    <t>20-MAY-2024 15:01:06.56</t>
  </si>
  <si>
    <t>20-MAY-2024 15:01:06.57</t>
  </si>
  <si>
    <t>20-MAY-2024 15:01:10.69</t>
  </si>
  <si>
    <t>20-MAY-2024 15:01:10.70</t>
  </si>
  <si>
    <t>20-MAY-2024 15:01:42.90</t>
  </si>
  <si>
    <t>20-MAY-2024 15:01:42.96</t>
  </si>
  <si>
    <t>20-MAY-2024 15:01:43.01</t>
  </si>
  <si>
    <t>20-MAY-2024 15:02:24.81</t>
  </si>
  <si>
    <t>20-MAY-2024 15:02:24.82</t>
  </si>
  <si>
    <t>20-MAY-2024 15:02:28.07</t>
  </si>
  <si>
    <t>20-MAY-2024 15:02:28.08</t>
  </si>
  <si>
    <t>20-MAY-2024 15:02:28.12</t>
  </si>
  <si>
    <t>20-MAY-2024 15:02:28.14</t>
  </si>
  <si>
    <t>20-MAY-2024 15:02:28.29</t>
  </si>
  <si>
    <t>20-MAY-2024 15:02:28.37</t>
  </si>
  <si>
    <t>20-MAY-2024 15:02:28.43</t>
  </si>
  <si>
    <t>20-MAY-2024 15:03:07.95</t>
  </si>
  <si>
    <t>20-MAY-2024 15:03:07.96</t>
  </si>
  <si>
    <t>20-MAY-2024 15:03:07.97</t>
  </si>
  <si>
    <t>20-MAY-2024 15:03:07.98</t>
  </si>
  <si>
    <t>20-MAY-2024 15:03:12.55</t>
  </si>
  <si>
    <t>20-MAY-2024 15:03:12.71</t>
  </si>
  <si>
    <t>20-MAY-2024 15:03:14.35</t>
  </si>
  <si>
    <t>20-MAY-2024 15:03:14.62</t>
  </si>
  <si>
    <t>20-MAY-2024 15:03:15.64</t>
  </si>
  <si>
    <t>20-MAY-2024 15:03:16.66</t>
  </si>
  <si>
    <t>20-MAY-2024 15:03:17.68</t>
  </si>
  <si>
    <t>20-MAY-2024 15:03:18.47</t>
  </si>
  <si>
    <t>20-MAY-2024 15:03:18.48</t>
  </si>
  <si>
    <t>20-MAY-2024 15:03:22.53</t>
  </si>
  <si>
    <t>20-MAY-2024 15:03:44.32</t>
  </si>
  <si>
    <t>20-MAY-2024 15:03:51.29</t>
  </si>
  <si>
    <t>20-MAY-2024 15:03:52.31</t>
  </si>
  <si>
    <t>20-MAY-2024 15:03:53.32</t>
  </si>
  <si>
    <t>20-MAY-2024 15:03:54.35</t>
  </si>
  <si>
    <t>20-MAY-2024 15:03:55.92</t>
  </si>
  <si>
    <t>20-MAY-2024 15:03:55.93</t>
  </si>
  <si>
    <t>20-MAY-2024 15:04:07.26</t>
  </si>
  <si>
    <t>20-MAY-2024 15:04:08.28</t>
  </si>
  <si>
    <t>20-MAY-2024 15:04:09.29</t>
  </si>
  <si>
    <t>20-MAY-2024 15:04:10.31</t>
  </si>
  <si>
    <t>20-MAY-2024 15:05:14.95</t>
  </si>
  <si>
    <t>20-MAY-2024 15:05:14.96</t>
  </si>
  <si>
    <t>20-MAY-2024 15:05:48.57</t>
  </si>
  <si>
    <t>20-MAY-2024 15:05:58.72</t>
  </si>
  <si>
    <t>20-MAY-2024 15:06:14.16</t>
  </si>
  <si>
    <t>20-MAY-2024 15:08:00.81</t>
  </si>
  <si>
    <t>20-MAY-2024 15:08:00.82</t>
  </si>
  <si>
    <t>20-MAY-2024 15:08:38.31</t>
  </si>
  <si>
    <t>20-MAY-2024 15:08:38.32</t>
  </si>
  <si>
    <t>20-MAY-2024 15:08:38.35</t>
  </si>
  <si>
    <t>20-MAY-2024 15:08:38.36</t>
  </si>
  <si>
    <t>20-MAY-2024 15:08:45.21</t>
  </si>
  <si>
    <t>20-MAY-2024 15:08:45.24</t>
  </si>
  <si>
    <t>20-MAY-2024 15:09:36.27</t>
  </si>
  <si>
    <t>20-MAY-2024 15:09:37.05</t>
  </si>
  <si>
    <t>20-MAY-2024 15:10:50.99</t>
  </si>
  <si>
    <t>20-MAY-2024 15:10:51.00</t>
  </si>
  <si>
    <t>20-MAY-2024 15:10:51.16</t>
  </si>
  <si>
    <t>20-MAY-2024 15:10:51.17</t>
  </si>
  <si>
    <t>20-MAY-2024 15:10:51.18</t>
  </si>
  <si>
    <t>20-MAY-2024 15:11:18.37</t>
  </si>
  <si>
    <t>20-MAY-2024 15:11:18.42</t>
  </si>
  <si>
    <t>20-MAY-2024 15:11:19.28</t>
  </si>
  <si>
    <t>20-MAY-2024 15:12:04.97</t>
  </si>
  <si>
    <t>20-MAY-2024 15:12:04.98</t>
  </si>
  <si>
    <t>20-MAY-2024 15:12:11.64</t>
  </si>
  <si>
    <t>20-MAY-2024 15:12:12.72</t>
  </si>
  <si>
    <t>20-MAY-2024 15:12:13.74</t>
  </si>
  <si>
    <t>20-MAY-2024 15:12:14.76</t>
  </si>
  <si>
    <t>20-MAY-2024 15:12:22.08</t>
  </si>
  <si>
    <t>20-MAY-2024 15:12:22.09</t>
  </si>
  <si>
    <t>20-MAY-2024 15:12:46.65</t>
  </si>
  <si>
    <t>20-MAY-2024 15:12:46.66</t>
  </si>
  <si>
    <t>20-MAY-2024 15:13:29.25</t>
  </si>
  <si>
    <t>20-MAY-2024 15:13:29.26</t>
  </si>
  <si>
    <t>20-MAY-2024 15:13:57.14</t>
  </si>
  <si>
    <t>20-MAY-2024 15:14:08.04</t>
  </si>
  <si>
    <t>20-MAY-2024 15:14:09.06</t>
  </si>
  <si>
    <t>20-MAY-2024 15:14:10.08</t>
  </si>
  <si>
    <t>20-MAY-2024 15:14:11.09</t>
  </si>
  <si>
    <t>20-MAY-2024 15:14:39.83</t>
  </si>
  <si>
    <t>20-MAY-2024 15:14:39.93</t>
  </si>
  <si>
    <t>20-MAY-2024 15:14:39.95</t>
  </si>
  <si>
    <t>20-MAY-2024 15:14:40.02</t>
  </si>
  <si>
    <t>20-MAY-2024 15:14:40.03</t>
  </si>
  <si>
    <t>20-MAY-2024 15:14:40.09</t>
  </si>
  <si>
    <t>20-MAY-2024 15:14:40.14</t>
  </si>
  <si>
    <t>20-MAY-2024 15:14:40.15</t>
  </si>
  <si>
    <t>20-MAY-2024 15:14:43.89</t>
  </si>
  <si>
    <t>20-MAY-2024 15:14:43.90</t>
  </si>
  <si>
    <t>20-MAY-2024 15:14:43.91</t>
  </si>
  <si>
    <t>20-MAY-2024 15:14:51.21</t>
  </si>
  <si>
    <t>20-MAY-2024 15:14:51.42</t>
  </si>
  <si>
    <t>20-MAY-2024 15:14:51.43</t>
  </si>
  <si>
    <t>20-MAY-2024 15:14:55.52</t>
  </si>
  <si>
    <t>20-MAY-2024 15:14:59.71</t>
  </si>
  <si>
    <t>20-MAY-2024 15:15:03.83</t>
  </si>
  <si>
    <t>20-MAY-2024 15:15:07.96</t>
  </si>
  <si>
    <t>20-MAY-2024 15:15:12.30</t>
  </si>
  <si>
    <t>20-MAY-2024 15:15:16.50</t>
  </si>
  <si>
    <t>20-MAY-2024 15:15:20.67</t>
  </si>
  <si>
    <t>20-MAY-2024 15:15:24.77</t>
  </si>
  <si>
    <t>20-MAY-2024 15:15:24.78</t>
  </si>
  <si>
    <t>20-MAY-2024 15:15:28.87</t>
  </si>
  <si>
    <t>20-MAY-2024 15:15:28.88</t>
  </si>
  <si>
    <t>20-MAY-2024 15:16:32.09</t>
  </si>
  <si>
    <t>20-MAY-2024 15:16:32.10</t>
  </si>
  <si>
    <t>20-MAY-2024 15:16:32.29</t>
  </si>
  <si>
    <t>20-MAY-2024 15:16:32.30</t>
  </si>
  <si>
    <t>20-MAY-2024 15:16:32.31</t>
  </si>
  <si>
    <t>20-MAY-2024 15:17:23.39</t>
  </si>
  <si>
    <t>20-MAY-2024 15:17:23.40</t>
  </si>
  <si>
    <t>20-MAY-2024 15:17:47.18</t>
  </si>
  <si>
    <t>20-MAY-2024 15:17:47.22</t>
  </si>
  <si>
    <t>20-MAY-2024 15:17:47.23</t>
  </si>
  <si>
    <t>20-MAY-2024 15:18:59.41</t>
  </si>
  <si>
    <t>20-MAY-2024 15:18:59.42</t>
  </si>
  <si>
    <t>20-MAY-2024 15:18:59.44</t>
  </si>
  <si>
    <t>20-MAY-2024 15:18:59.45</t>
  </si>
  <si>
    <t>20-MAY-2024 15:18:59.56</t>
  </si>
  <si>
    <t>20-MAY-2024 15:19:29.90</t>
  </si>
  <si>
    <t>20-MAY-2024 15:19:29.91</t>
  </si>
  <si>
    <t>20-MAY-2024 15:19:56.74</t>
  </si>
  <si>
    <t>20-MAY-2024 15:19:56.75</t>
  </si>
  <si>
    <t>20-MAY-2024 15:20:51.34</t>
  </si>
  <si>
    <t>20-MAY-2024 15:20:52.36</t>
  </si>
  <si>
    <t>20-MAY-2024 15:20:53.37</t>
  </si>
  <si>
    <t>20-MAY-2024 15:20:54.39</t>
  </si>
  <si>
    <t>20-MAY-2024 15:22:43.53</t>
  </si>
  <si>
    <t>20-MAY-2024 15:22:43.54</t>
  </si>
  <si>
    <t>20-MAY-2024 15:23:36.55</t>
  </si>
  <si>
    <t>20-MAY-2024 15:23:36.60</t>
  </si>
  <si>
    <t>20-MAY-2024 15:24:05.79</t>
  </si>
  <si>
    <t>20-MAY-2024 15:24:05.86</t>
  </si>
  <si>
    <t>20-MAY-2024 15:24:19.67</t>
  </si>
  <si>
    <t>20-MAY-2024 15:24:19.68</t>
  </si>
  <si>
    <t>20-MAY-2024 15:24:59.80</t>
  </si>
  <si>
    <t>20-MAY-2024 15:25:17.05</t>
  </si>
  <si>
    <t>20-MAY-2024 15:25:18.06</t>
  </si>
  <si>
    <t>20-MAY-2024 15:25:19.08</t>
  </si>
  <si>
    <t>20-MAY-2024 15:25:20.10</t>
  </si>
  <si>
    <t>20-MAY-2024 15:25:32.79</t>
  </si>
  <si>
    <t>20-MAY-2024 15:25:32.80</t>
  </si>
  <si>
    <t>20-MAY-2024 15:25:55.15</t>
  </si>
  <si>
    <t>20-MAY-2024 15:25:55.16</t>
  </si>
  <si>
    <t>20-MAY-2024 15:26:03.67</t>
  </si>
  <si>
    <t>20-MAY-2024 15:26:03.68</t>
  </si>
  <si>
    <t>20-MAY-2024 15:26:21.94</t>
  </si>
  <si>
    <t>20-MAY-2024 15:26:33.28</t>
  </si>
  <si>
    <t>20-MAY-2024 15:26:34.28</t>
  </si>
  <si>
    <t>20-MAY-2024 15:26:49.47</t>
  </si>
  <si>
    <t>20-MAY-2024 15:26:49.48</t>
  </si>
  <si>
    <t>20-MAY-2024 15:26:49.82</t>
  </si>
  <si>
    <t>20-MAY-2024 15:26:49.83</t>
  </si>
  <si>
    <t>20-MAY-2024 15:26:49.88</t>
  </si>
  <si>
    <t>20-MAY-2024 15:26:53.33</t>
  </si>
  <si>
    <t>20-MAY-2024 15:27:28.99</t>
  </si>
  <si>
    <t>20-MAY-2024 15:27:29.19</t>
  </si>
  <si>
    <t>20-MAY-2024 15:28:25.76</t>
  </si>
  <si>
    <t>20-MAY-2024 15:28:25.84</t>
  </si>
  <si>
    <t>20-MAY-2024 15:28:25.85</t>
  </si>
  <si>
    <t>20-MAY-2024 15:28:41.37</t>
  </si>
  <si>
    <t>20-MAY-2024 15:28:41.38</t>
  </si>
  <si>
    <t>20-MAY-2024 15:29:15.58</t>
  </si>
  <si>
    <t>20-MAY-2024 15:29:15.59</t>
  </si>
  <si>
    <t>20-MAY-2024 15:29:15.67</t>
  </si>
  <si>
    <t>20-MAY-2024 15:29:15.68</t>
  </si>
  <si>
    <t>20-MAY-2024 15:29:15.76</t>
  </si>
  <si>
    <t>20-MAY-2024 15:29:15.77</t>
  </si>
  <si>
    <t>20-MAY-2024 15:29:15.82</t>
  </si>
  <si>
    <t>20-MAY-2024 15:29:15.83</t>
  </si>
  <si>
    <t>20-MAY-2024 15:29:15.90</t>
  </si>
  <si>
    <t>20-MAY-2024 15:29:20.10</t>
  </si>
  <si>
    <t>20-MAY-2024 15:29:20.11</t>
  </si>
  <si>
    <t>20-MAY-2024 15:29:24.20</t>
  </si>
  <si>
    <t>20-MAY-2024 15:29:24.21</t>
  </si>
  <si>
    <t>20-MAY-2024 15:29:28.35</t>
  </si>
  <si>
    <t>20-MAY-2024 15:29:32.47</t>
  </si>
  <si>
    <t>20-MAY-2024 15:29:32.48</t>
  </si>
  <si>
    <t>20-MAY-2024 15:29:36.58</t>
  </si>
  <si>
    <t>20-MAY-2024 15:29:36.59</t>
  </si>
  <si>
    <t>20-MAY-2024 15:29:40.70</t>
  </si>
  <si>
    <t>20-MAY-2024 15:29:40.71</t>
  </si>
  <si>
    <t>20-MAY-2024 15:29:44.81</t>
  </si>
  <si>
    <t>20-MAY-2024 15:29:44.82</t>
  </si>
  <si>
    <t>20-MAY-2024 15:29:48.93</t>
  </si>
  <si>
    <t>20-MAY-2024 15:29:53.08</t>
  </si>
  <si>
    <t>20-MAY-2024 15:29:57.19</t>
  </si>
  <si>
    <t>20-MAY-2024 15:30:28.49</t>
  </si>
  <si>
    <t>20-MAY-2024 15:30:29.51</t>
  </si>
  <si>
    <t>20-MAY-2024 15:30:30.52</t>
  </si>
  <si>
    <t>20-MAY-2024 15:30:31.54</t>
  </si>
  <si>
    <t>20-MAY-2024 15:31:05.57</t>
  </si>
  <si>
    <t>20-MAY-2024 15:31:05.58</t>
  </si>
  <si>
    <t>20-MAY-2024 15:31:05.61</t>
  </si>
  <si>
    <t>20-MAY-2024 15:31:05.66</t>
  </si>
  <si>
    <t>20-MAY-2024 15:31:05.67</t>
  </si>
  <si>
    <t>20-MAY-2024 15:31:57.27</t>
  </si>
  <si>
    <t>20-MAY-2024 15:32:51.16</t>
  </si>
  <si>
    <t>20-MAY-2024 15:32:51.34</t>
  </si>
  <si>
    <t>20-MAY-2024 15:32:51.35</t>
  </si>
  <si>
    <t>20-MAY-2024 15:32:57.07</t>
  </si>
  <si>
    <t>20-MAY-2024 15:32:57.43</t>
  </si>
  <si>
    <t>20-MAY-2024 15:33:07.15</t>
  </si>
  <si>
    <t>20-MAY-2024 15:33:07.23</t>
  </si>
  <si>
    <t>20-MAY-2024 15:33:30.62</t>
  </si>
  <si>
    <t>20-MAY-2024 15:33:31.51</t>
  </si>
  <si>
    <t>20-MAY-2024 15:33:31.52</t>
  </si>
  <si>
    <t>20-MAY-2024 15:35:11.22</t>
  </si>
  <si>
    <t>20-MAY-2024 15:35:11.23</t>
  </si>
  <si>
    <t>20-MAY-2024 15:36:11.61</t>
  </si>
  <si>
    <t>20-MAY-2024 15:36:11.65</t>
  </si>
  <si>
    <t>20-MAY-2024 15:36:11.66</t>
  </si>
  <si>
    <t>20-MAY-2024 15:36:30.57</t>
  </si>
  <si>
    <t>20-MAY-2024 15:37:23.52</t>
  </si>
  <si>
    <t>20-MAY-2024 15:37:24.54</t>
  </si>
  <si>
    <t>20-MAY-2024 15:37:25.55</t>
  </si>
  <si>
    <t>20-MAY-2024 15:37:26.57</t>
  </si>
  <si>
    <t>20-MAY-2024 15:38:18.32</t>
  </si>
  <si>
    <t>20-MAY-2024 15:38:18.33</t>
  </si>
  <si>
    <t>20-MAY-2024 15:38:18.35</t>
  </si>
  <si>
    <t>20-MAY-2024 15:38:18.36</t>
  </si>
  <si>
    <t>20-MAY-2024 15:38:23.12</t>
  </si>
  <si>
    <t>20-MAY-2024 15:38:24.22</t>
  </si>
  <si>
    <t>20-MAY-2024 15:38:24.23</t>
  </si>
  <si>
    <t>20-MAY-2024 15:38:49.78</t>
  </si>
  <si>
    <t>20-MAY-2024 15:38:49.87</t>
  </si>
  <si>
    <t>20-MAY-2024 15:38:49.89</t>
  </si>
  <si>
    <t>20-MAY-2024 15:38:50.19</t>
  </si>
  <si>
    <t>20-MAY-2024 15:39:12.30</t>
  </si>
  <si>
    <t>20-MAY-2024 15:39:12.32</t>
  </si>
  <si>
    <t>20-MAY-2024 15:39:33.84</t>
  </si>
  <si>
    <t>20-MAY-2024 15:39:33.91</t>
  </si>
  <si>
    <t>20-MAY-2024 15:39:58.78</t>
  </si>
  <si>
    <t>20-MAY-2024 15:39:58.79</t>
  </si>
  <si>
    <t>20-MAY-2024 15:40:26.35</t>
  </si>
  <si>
    <t>20-MAY-2024 15:40:26.36</t>
  </si>
  <si>
    <t>20-MAY-2024 15:40:42.01</t>
  </si>
  <si>
    <t>20-MAY-2024 15:40:42.02</t>
  </si>
  <si>
    <t>20-MAY-2024 15:40:51.59</t>
  </si>
  <si>
    <t>20-MAY-2024 15:40:51.83</t>
  </si>
  <si>
    <t>20-MAY-2024 15:40:51.84</t>
  </si>
  <si>
    <t>20-MAY-2024 15:40:59.98</t>
  </si>
  <si>
    <t>20-MAY-2024 15:41:00.06</t>
  </si>
  <si>
    <t>20-MAY-2024 15:41:00.13</t>
  </si>
  <si>
    <t>20-MAY-2024 15:41:00.14</t>
  </si>
  <si>
    <t>20-MAY-2024 15:41:09.72</t>
  </si>
  <si>
    <t>20-MAY-2024 15:41:09.74</t>
  </si>
  <si>
    <t>20-MAY-2024 15:41:09.79</t>
  </si>
  <si>
    <t>20-MAY-2024 15:41:09.81</t>
  </si>
  <si>
    <t>20-MAY-2024 15:41:42.54</t>
  </si>
  <si>
    <t>20-MAY-2024 15:41:42.59</t>
  </si>
  <si>
    <t>20-MAY-2024 15:41:42.64</t>
  </si>
  <si>
    <t>20-MAY-2024 15:41:45.98</t>
  </si>
  <si>
    <t>20-MAY-2024 15:42:31.77</t>
  </si>
  <si>
    <t>20-MAY-2024 15:42:31.79</t>
  </si>
  <si>
    <t>20-MAY-2024 15:42:55.65</t>
  </si>
  <si>
    <t>20-MAY-2024 15:43:20.93</t>
  </si>
  <si>
    <t>20-MAY-2024 15:43:20.98</t>
  </si>
  <si>
    <t>20-MAY-2024 15:43:21.01</t>
  </si>
  <si>
    <t>20-MAY-2024 15:43:21.06</t>
  </si>
  <si>
    <t>20-MAY-2024 15:43:21.18</t>
  </si>
  <si>
    <t>20-MAY-2024 15:43:21.98</t>
  </si>
  <si>
    <t>20-MAY-2024 15:43:21.99</t>
  </si>
  <si>
    <t>20-MAY-2024 15:43:22.07</t>
  </si>
  <si>
    <t>20-MAY-2024 15:43:22.09</t>
  </si>
  <si>
    <t>20-MAY-2024 15:43:22.10</t>
  </si>
  <si>
    <t>20-MAY-2024 15:43:29.76</t>
  </si>
  <si>
    <t>20-MAY-2024 15:43:34.64</t>
  </si>
  <si>
    <t>20-MAY-2024 15:43:34.66</t>
  </si>
  <si>
    <t>20-MAY-2024 15:43:34.74</t>
  </si>
  <si>
    <t>20-MAY-2024 15:43:34.75</t>
  </si>
  <si>
    <t>20-MAY-2024 15:43:34.82</t>
  </si>
  <si>
    <t>20-MAY-2024 15:43:34.89</t>
  </si>
  <si>
    <t>20-MAY-2024 15:43:34.96</t>
  </si>
  <si>
    <t>20-MAY-2024 15:43:34.97</t>
  </si>
  <si>
    <t>20-MAY-2024 15:43:39.09</t>
  </si>
  <si>
    <t>20-MAY-2024 15:43:43.19</t>
  </si>
  <si>
    <t>20-MAY-2024 15:43:43.20</t>
  </si>
  <si>
    <t>20-MAY-2024 15:43:47.31</t>
  </si>
  <si>
    <t>20-MAY-2024 15:43:51.45</t>
  </si>
  <si>
    <t>20-MAY-2024 15:43:55.64</t>
  </si>
  <si>
    <t>20-MAY-2024 15:43:55.65</t>
  </si>
  <si>
    <t>20-MAY-2024 15:43:59.74</t>
  </si>
  <si>
    <t>20-MAY-2024 15:43:59.75</t>
  </si>
  <si>
    <t>20-MAY-2024 15:44:03.87</t>
  </si>
  <si>
    <t>20-MAY-2024 15:44:07.98</t>
  </si>
  <si>
    <t>20-MAY-2024 15:44:07.99</t>
  </si>
  <si>
    <t>20-MAY-2024 15:44:12.11</t>
  </si>
  <si>
    <t>20-MAY-2024 15:44:12.12</t>
  </si>
  <si>
    <t>20-MAY-2024 15:44:16.16</t>
  </si>
  <si>
    <t>20-MAY-2024 15:44:40.79</t>
  </si>
  <si>
    <t>20-MAY-2024 15:44:40.80</t>
  </si>
  <si>
    <t>20-MAY-2024 15:44:40.81</t>
  </si>
  <si>
    <t>20-MAY-2024 15:44:54.85</t>
  </si>
  <si>
    <t>20-MAY-2024 15:44:54.87</t>
  </si>
  <si>
    <t>20-MAY-2024 15:44:54.88</t>
  </si>
  <si>
    <t>20-MAY-2024 15:44:55.58</t>
  </si>
  <si>
    <t>20-MAY-2024 15:44:55.59</t>
  </si>
  <si>
    <t>20-MAY-2024 15:44:55.73</t>
  </si>
  <si>
    <t>20-MAY-2024 15:44:55.92</t>
  </si>
  <si>
    <t>20-MAY-2024 15:44:56.02</t>
  </si>
  <si>
    <t>20-MAY-2024 15:44:56.03</t>
  </si>
  <si>
    <t>20-MAY-2024 15:44:56.22</t>
  </si>
  <si>
    <t>20-MAY-2024 15:44:56.23</t>
  </si>
  <si>
    <t>20-MAY-2024 15:44:56.68</t>
  </si>
  <si>
    <t>20-MAY-2024 15:45:18.48</t>
  </si>
  <si>
    <t>20-MAY-2024 15:45:18.51</t>
  </si>
  <si>
    <t>20-MAY-2024 15:45:18.52</t>
  </si>
  <si>
    <t>20-MAY-2024 15:45:18.53</t>
  </si>
  <si>
    <t>20-MAY-2024 15:45:18.54</t>
  </si>
  <si>
    <t>20-MAY-2024 15:45:19.00</t>
  </si>
  <si>
    <t>20-MAY-2024 15:45:19.01</t>
  </si>
  <si>
    <t>20-MAY-2024 15:45:19.28</t>
  </si>
  <si>
    <t>20-MAY-2024 15:45:19.70</t>
  </si>
  <si>
    <t>20-MAY-2024 15:45:19.71</t>
  </si>
  <si>
    <t>20-MAY-2024 15:45:52.04</t>
  </si>
  <si>
    <t>20-MAY-2024 15:45:52.07</t>
  </si>
  <si>
    <t>20-MAY-2024 15:45:58.77</t>
  </si>
  <si>
    <t>20-MAY-2024 15:46:08.27</t>
  </si>
  <si>
    <t>20-MAY-2024 15:47:59.69</t>
  </si>
  <si>
    <t>20-MAY-2024 15:48:00.10</t>
  </si>
  <si>
    <t>20-MAY-2024 15:48:00.15</t>
  </si>
  <si>
    <t>20-MAY-2024 15:48:00.27</t>
  </si>
  <si>
    <t>20-MAY-2024 15:49:15.86</t>
  </si>
  <si>
    <t>20-MAY-2024 15:49:24.64</t>
  </si>
  <si>
    <t>20-MAY-2024 15:49:24.65</t>
  </si>
  <si>
    <t>20-MAY-2024 15:49:54.69</t>
  </si>
  <si>
    <t>20-MAY-2024 15:49:54.75</t>
  </si>
  <si>
    <t>20-MAY-2024 15:50:40.28</t>
  </si>
  <si>
    <t>20-MAY-2024 15:51:04.70</t>
  </si>
  <si>
    <t>20-MAY-2024 15:51:04.85</t>
  </si>
  <si>
    <t>20-MAY-2024 15:51:26.88</t>
  </si>
  <si>
    <t>20-MAY-2024 15:52:06.10</t>
  </si>
  <si>
    <t>20-MAY-2024 15:52:16.39</t>
  </si>
  <si>
    <t>20-MAY-2024 15:52:16.40</t>
  </si>
  <si>
    <t>20-MAY-2024 15:52:23.24</t>
  </si>
  <si>
    <t>20-MAY-2024 15:52:23.25</t>
  </si>
  <si>
    <t>20-MAY-2024 15:53:29.72</t>
  </si>
  <si>
    <t>20-MAY-2024 15:53:29.73</t>
  </si>
  <si>
    <t>20-MAY-2024 15:55:16.26</t>
  </si>
  <si>
    <t>20-MAY-2024 15:55:16.27</t>
  </si>
  <si>
    <t>20-MAY-2024 15:55:16.43</t>
  </si>
  <si>
    <t>20-MAY-2024 15:55:16.44</t>
  </si>
  <si>
    <t>20-MAY-2024 15:55:16.47</t>
  </si>
  <si>
    <t>20-MAY-2024 15:56:29.67</t>
  </si>
  <si>
    <t>20-MAY-2024 15:56:29.68</t>
  </si>
  <si>
    <t>20-MAY-2024 15:57:42.70</t>
  </si>
  <si>
    <t>20-MAY-2024 15:57:42.71</t>
  </si>
  <si>
    <t>20-MAY-2024 15:57:42.75</t>
  </si>
  <si>
    <t>20-MAY-2024 15:57:42.76</t>
  </si>
  <si>
    <t>20-MAY-2024 15:57:42.79</t>
  </si>
  <si>
    <t>20-MAY-2024 15:57:42.80</t>
  </si>
  <si>
    <t>20-MAY-2024 15:57:44.69</t>
  </si>
  <si>
    <t>20-MAY-2024 15:57:44.70</t>
  </si>
  <si>
    <t>20-MAY-2024 15:57:44.77</t>
  </si>
  <si>
    <t>20-MAY-2024 15:57:44.78</t>
  </si>
  <si>
    <t>20-MAY-2024 15:57:48.24</t>
  </si>
  <si>
    <t>20-MAY-2024 15:57:48.27</t>
  </si>
  <si>
    <t>20-MAY-2024 15:57:48.85</t>
  </si>
  <si>
    <t>20-MAY-2024 15:57:49.26</t>
  </si>
  <si>
    <t>20-MAY-2024 15:57:49.27</t>
  </si>
  <si>
    <t>20-MAY-2024 15:57:49.28</t>
  </si>
  <si>
    <t>20-MAY-2024 15:57:49.29</t>
  </si>
  <si>
    <t>20-MAY-2024 15:57:52.93</t>
  </si>
  <si>
    <t>20-MAY-2024 15:57:57.03</t>
  </si>
  <si>
    <t>20-MAY-2024 15:58:01.12</t>
  </si>
  <si>
    <t>20-MAY-2024 15:58:01.13</t>
  </si>
  <si>
    <t>20-MAY-2024 15:58:05.21</t>
  </si>
  <si>
    <t>20-MAY-2024 15:58:09.33</t>
  </si>
  <si>
    <t>20-MAY-2024 15:58:09.34</t>
  </si>
  <si>
    <t>20-MAY-2024 15:58:13.41</t>
  </si>
  <si>
    <t>20-MAY-2024 15:58:13.42</t>
  </si>
  <si>
    <t>20-MAY-2024 15:58:17.49</t>
  </si>
  <si>
    <t>20-MAY-2024 15:58:17.50</t>
  </si>
  <si>
    <t>20-MAY-2024 15:58:21.57</t>
  </si>
  <si>
    <t>20-MAY-2024 15:58:21.58</t>
  </si>
  <si>
    <t>20-MAY-2024 15:58:25.65</t>
  </si>
  <si>
    <t>20-MAY-2024 15:58:25.67</t>
  </si>
  <si>
    <t>20-MAY-2024 15:58:51.09</t>
  </si>
  <si>
    <t>20-MAY-2024 15:58:51.14</t>
  </si>
  <si>
    <t>20-MAY-2024 15:58:51.15</t>
  </si>
  <si>
    <t>20-MAY-2024 15:58:51.19</t>
  </si>
  <si>
    <t>20-MAY-2024 15:59:37.46</t>
  </si>
  <si>
    <t>20-MAY-2024 15:59:45.69</t>
  </si>
  <si>
    <t>20-MAY-2024 15:59:45.70</t>
  </si>
  <si>
    <t>20-MAY-2024 16:00:36.54</t>
  </si>
  <si>
    <t>20-MAY-2024 16:01:30.72</t>
  </si>
  <si>
    <t>20-MAY-2024 16:01:30.73</t>
  </si>
  <si>
    <t>20-MAY-2024 16:01:34.52</t>
  </si>
  <si>
    <t>20-MAY-2024 16:01:34.53</t>
  </si>
  <si>
    <t>20-MAY-2024 16:02:06.50</t>
  </si>
  <si>
    <t>20-MAY-2024 16:02:06.51</t>
  </si>
  <si>
    <t>20-MAY-2024 16:03:14.44</t>
  </si>
  <si>
    <t>20-MAY-2024 16:03:14.45</t>
  </si>
  <si>
    <t>20-MAY-2024 16:03:29.99</t>
  </si>
  <si>
    <t>20-MAY-2024 16:03:30.00</t>
  </si>
  <si>
    <t>20-MAY-2024 16:03:30.15</t>
  </si>
  <si>
    <t>20-MAY-2024 16:03:30.21</t>
  </si>
  <si>
    <t>20-MAY-2024 16:03:40.83</t>
  </si>
  <si>
    <t>20-MAY-2024 16:03:40.84</t>
  </si>
  <si>
    <t>20-MAY-2024 16:03:40.85</t>
  </si>
  <si>
    <t>20-MAY-2024 16:03:40.91</t>
  </si>
  <si>
    <t>20-MAY-2024 16:03:40.92</t>
  </si>
  <si>
    <t>20-MAY-2024 16:03:49.43</t>
  </si>
  <si>
    <t>20-MAY-2024 16:04:02.11</t>
  </si>
  <si>
    <t>20-MAY-2024 16:04:02.15</t>
  </si>
  <si>
    <t>20-MAY-2024 16:04:02.16</t>
  </si>
  <si>
    <t>20-MAY-2024 16:04:02.17</t>
  </si>
  <si>
    <t>20-MAY-2024 16:04:49.90</t>
  </si>
  <si>
    <t>20-MAY-2024 16:04:50.07</t>
  </si>
  <si>
    <t>20-MAY-2024 16:04:50.08</t>
  </si>
  <si>
    <t>20-MAY-2024 16:04:50.11</t>
  </si>
  <si>
    <t>20-MAY-2024 16:04:52.13</t>
  </si>
  <si>
    <t>20-MAY-2024 16:04:52.96</t>
  </si>
  <si>
    <t>20-MAY-2024 16:04:52.97</t>
  </si>
  <si>
    <t>20-MAY-2024 16:05:25.15</t>
  </si>
  <si>
    <t>20-MAY-2024 16:05:25.38</t>
  </si>
  <si>
    <t>20-MAY-2024 16:05:25.44</t>
  </si>
  <si>
    <t>20-MAY-2024 16:05:25.45</t>
  </si>
  <si>
    <t>20-MAY-2024 16:06:27.39</t>
  </si>
  <si>
    <t>20-MAY-2024 16:06:27.40</t>
  </si>
  <si>
    <t>20-MAY-2024 16:06:27.50</t>
  </si>
  <si>
    <t>20-MAY-2024 16:06:27.52</t>
  </si>
  <si>
    <t>20-MAY-2024 16:06:27.82</t>
  </si>
  <si>
    <t>20-MAY-2024 16:06:27.86</t>
  </si>
  <si>
    <t>20-MAY-2024 16:06:34.73</t>
  </si>
  <si>
    <t>20-MAY-2024 16:06:34.76</t>
  </si>
  <si>
    <t>20-MAY-2024 16:06:34.77</t>
  </si>
  <si>
    <t>20-MAY-2024 16:06:48.99</t>
  </si>
  <si>
    <t>20-MAY-2024 16:06:49.00</t>
  </si>
  <si>
    <t>20-MAY-2024 16:06:49.01</t>
  </si>
  <si>
    <t>20-MAY-2024 16:06:49.15</t>
  </si>
  <si>
    <t>20-MAY-2024 16:06:49.16</t>
  </si>
  <si>
    <t>20-MAY-2024 16:06:49.17</t>
  </si>
  <si>
    <t>20-MAY-2024 16:06:49.51</t>
  </si>
  <si>
    <t>20-MAY-2024 16:06:49.52</t>
  </si>
  <si>
    <t>20-MAY-2024 16:06:49.53</t>
  </si>
  <si>
    <t>20-MAY-2024 16:06:49.54</t>
  </si>
  <si>
    <t>20-MAY-2024 16:06:49.55</t>
  </si>
  <si>
    <t>20-MAY-2024 16:06:49.64</t>
  </si>
  <si>
    <t>20-MAY-2024 16:06:49.68</t>
  </si>
  <si>
    <t>20-MAY-2024 16:06:49.74</t>
  </si>
  <si>
    <t>20-MAY-2024 16:06:49.86</t>
  </si>
  <si>
    <t>20-MAY-2024 16:06:49.91</t>
  </si>
  <si>
    <t>20-MAY-2024 16:06:50.01</t>
  </si>
  <si>
    <t>20-MAY-2024 16:06:50.02</t>
  </si>
  <si>
    <t>20-MAY-2024 16:08:00.99</t>
  </si>
  <si>
    <t>20-MAY-2024 16:08:01.00</t>
  </si>
  <si>
    <t>20-MAY-2024 16:08:38.81</t>
  </si>
  <si>
    <t>20-MAY-2024 16:08:40.30</t>
  </si>
  <si>
    <t>20-MAY-2024 16:08:40.34</t>
  </si>
  <si>
    <t>20-MAY-2024 16:08:40.35</t>
  </si>
  <si>
    <t>20-MAY-2024 16:08:46.78</t>
  </si>
  <si>
    <t>20-MAY-2024 16:08:46.86</t>
  </si>
  <si>
    <t>20-MAY-2024 16:08:46.97</t>
  </si>
  <si>
    <t>20-MAY-2024 16:08:47.01</t>
  </si>
  <si>
    <t>20-MAY-2024 16:08:47.02</t>
  </si>
  <si>
    <t>20-MAY-2024 16:09:11.29</t>
  </si>
  <si>
    <t>20-MAY-2024 16:09:11.30</t>
  </si>
  <si>
    <t>20-MAY-2024 16:09:11.33</t>
  </si>
  <si>
    <t>20-MAY-2024 16:09:11.43</t>
  </si>
  <si>
    <t>20-MAY-2024 16:09:11.48</t>
  </si>
  <si>
    <t>20-MAY-2024 16:09:11.61</t>
  </si>
  <si>
    <t>20-MAY-2024 16:09:11.65</t>
  </si>
  <si>
    <t>20-MAY-2024 16:09:11.68</t>
  </si>
  <si>
    <t>20-MAY-2024 16:09:11.70</t>
  </si>
  <si>
    <t>20-MAY-2024 16:09:11.75</t>
  </si>
  <si>
    <t>20-MAY-2024 16:09:12.30</t>
  </si>
  <si>
    <t>20-MAY-2024 16:09:12.36</t>
  </si>
  <si>
    <t>20-MAY-2024 16:09:12.46</t>
  </si>
  <si>
    <t>20-MAY-2024 16:09:13.58</t>
  </si>
  <si>
    <t>20-MAY-2024 16:09:27.34</t>
  </si>
  <si>
    <t>20-MAY-2024 16:10:01.91</t>
  </si>
  <si>
    <t>20-MAY-2024 16:10:23.34</t>
  </si>
  <si>
    <t>20-MAY-2024 16:10:23.35</t>
  </si>
  <si>
    <t>20-MAY-2024 16:10:23.37</t>
  </si>
  <si>
    <t>20-MAY-2024 16:10:23.38</t>
  </si>
  <si>
    <t>20-MAY-2024 16:10:23.47</t>
  </si>
  <si>
    <t>20-MAY-2024 16:10:23.48</t>
  </si>
  <si>
    <t>20-MAY-2024 16:10:35.98</t>
  </si>
  <si>
    <t>20-MAY-2024 16:10:36.05</t>
  </si>
  <si>
    <t>20-MAY-2024 16:10:44.18</t>
  </si>
  <si>
    <t>20-MAY-2024 16:10:44.22</t>
  </si>
  <si>
    <t>20-MAY-2024 16:10:44.23</t>
  </si>
  <si>
    <t>20-MAY-2024 16:11:46.67</t>
  </si>
  <si>
    <t>20-MAY-2024 16:11:46.68</t>
  </si>
  <si>
    <t>20-MAY-2024 16:11:46.70</t>
  </si>
  <si>
    <t>20-MAY-2024 16:11:47.52</t>
  </si>
  <si>
    <t>20-MAY-2024 16:11:47.60</t>
  </si>
  <si>
    <t>20-MAY-2024 16:11:48.66</t>
  </si>
  <si>
    <t>20-MAY-2024 16:11:51.48</t>
  </si>
  <si>
    <t>20-MAY-2024 16:11:51.49</t>
  </si>
  <si>
    <t>20-MAY-2024 16:11:51.55</t>
  </si>
  <si>
    <t>20-MAY-2024 16:11:51.56</t>
  </si>
  <si>
    <t>20-MAY-2024 16:11:51.64</t>
  </si>
  <si>
    <t>20-MAY-2024 16:11:51.65</t>
  </si>
  <si>
    <t>20-MAY-2024 16:11:51.71</t>
  </si>
  <si>
    <t>20-MAY-2024 16:11:51.72</t>
  </si>
  <si>
    <t>20-MAY-2024 16:11:51.78</t>
  </si>
  <si>
    <t>20-MAY-2024 16:11:55.89</t>
  </si>
  <si>
    <t>20-MAY-2024 16:11:55.90</t>
  </si>
  <si>
    <t>20-MAY-2024 16:11:59.99</t>
  </si>
  <si>
    <t>20-MAY-2024 16:12:00.00</t>
  </si>
  <si>
    <t>20-MAY-2024 16:12:03.57</t>
  </si>
  <si>
    <t>20-MAY-2024 16:12:03.63</t>
  </si>
  <si>
    <t>20-MAY-2024 16:12:03.64</t>
  </si>
  <si>
    <t>20-MAY-2024 16:12:03.70</t>
  </si>
  <si>
    <t>20-MAY-2024 16:12:03.71</t>
  </si>
  <si>
    <t>20-MAY-2024 16:12:03.79</t>
  </si>
  <si>
    <t>20-MAY-2024 16:12:03.96</t>
  </si>
  <si>
    <t>20-MAY-2024 16:12:04.07</t>
  </si>
  <si>
    <t>20-MAY-2024 16:12:04.18</t>
  </si>
  <si>
    <t>20-MAY-2024 16:12:04.19</t>
  </si>
  <si>
    <t>20-MAY-2024 16:12:04.20</t>
  </si>
  <si>
    <t>20-MAY-2024 16:12:04.21</t>
  </si>
  <si>
    <t>20-MAY-2024 16:12:05.10</t>
  </si>
  <si>
    <t>20-MAY-2024 16:12:05.11</t>
  </si>
  <si>
    <t>20-MAY-2024 16:12:05.12</t>
  </si>
  <si>
    <t>20-MAY-2024 16:12:05.22</t>
  </si>
  <si>
    <t>20-MAY-2024 16:12:05.23</t>
  </si>
  <si>
    <t>20-MAY-2024 16:12:08.33</t>
  </si>
  <si>
    <t>20-MAY-2024 16:12:08.34</t>
  </si>
  <si>
    <t>20-MAY-2024 16:12:12.45</t>
  </si>
  <si>
    <t>20-MAY-2024 16:12:12.46</t>
  </si>
  <si>
    <t>20-MAY-2024 16:12:14.78</t>
  </si>
  <si>
    <t>20-MAY-2024 16:12:16.62</t>
  </si>
  <si>
    <t>20-MAY-2024 16:12:19.84</t>
  </si>
  <si>
    <t>20-MAY-2024 16:12:20.73</t>
  </si>
  <si>
    <t>20-MAY-2024 16:12:20.74</t>
  </si>
  <si>
    <t>20-MAY-2024 16:12:24.89</t>
  </si>
  <si>
    <t>20-MAY-2024 16:12:24.90</t>
  </si>
  <si>
    <t>20-MAY-2024 16:12:29.01</t>
  </si>
  <si>
    <t>20-MAY-2024 16:12:33.12</t>
  </si>
  <si>
    <t>20-MAY-2024 16:12:43.56</t>
  </si>
  <si>
    <t>20-MAY-2024 16:12:49.84</t>
  </si>
  <si>
    <t>20-MAY-2024 16:12:50.32</t>
  </si>
  <si>
    <t>20-MAY-2024 16:12:50.85</t>
  </si>
  <si>
    <t>20-MAY-2024 16:12:59.63</t>
  </si>
  <si>
    <t>20-MAY-2024 16:12:59.66</t>
  </si>
  <si>
    <t>20-MAY-2024 16:12:59.67</t>
  </si>
  <si>
    <t>20-MAY-2024 16:12:59.68</t>
  </si>
  <si>
    <t>20-MAY-2024 16:12:59.69</t>
  </si>
  <si>
    <t>20-MAY-2024 16:13:00.64</t>
  </si>
  <si>
    <t>20-MAY-2024 16:13:00.67</t>
  </si>
  <si>
    <t>20-MAY-2024 16:14:18.97</t>
  </si>
  <si>
    <t>20-MAY-2024 16:14:19.00</t>
  </si>
  <si>
    <t>20-MAY-2024 16:14:32.90</t>
  </si>
  <si>
    <t>20-MAY-2024 16:14:32.91</t>
  </si>
  <si>
    <t>20-MAY-2024 16:14:33.11</t>
  </si>
  <si>
    <t>20-MAY-2024 16:14:33.12</t>
  </si>
  <si>
    <t>20-MAY-2024 16:14:37.05</t>
  </si>
  <si>
    <t>20-MAY-2024 16:14:49.03</t>
  </si>
  <si>
    <t>20-MAY-2024 16:14:49.04</t>
  </si>
  <si>
    <t>20-MAY-2024 16:14:49.05</t>
  </si>
  <si>
    <t>20-MAY-2024 16:15:14.49</t>
  </si>
  <si>
    <t>20-MAY-2024 16:15:14.50</t>
  </si>
  <si>
    <t>20-MAY-2024 16:15:14.51</t>
  </si>
  <si>
    <t>20-MAY-2024 16:15:14.52</t>
  </si>
  <si>
    <t>20-MAY-2024 16:15:14.68</t>
  </si>
  <si>
    <t>20-MAY-2024 16:15:14.71</t>
  </si>
  <si>
    <t>20-MAY-2024 16:15:14.72</t>
  </si>
  <si>
    <t>20-MAY-2024 16:15:14.76</t>
  </si>
  <si>
    <t>20-MAY-2024 16:15:16.71</t>
  </si>
  <si>
    <t>20-MAY-2024 16:15:16.72</t>
  </si>
  <si>
    <t>20-MAY-2024 16:15:19.38</t>
  </si>
  <si>
    <t>20-MAY-2024 16:15:19.39</t>
  </si>
  <si>
    <t>20-MAY-2024 16:15:19.74</t>
  </si>
  <si>
    <t>20-MAY-2024 16:15:19.75</t>
  </si>
  <si>
    <t>20-MAY-2024 16:15:20.22</t>
  </si>
  <si>
    <t>20-MAY-2024 16:15:20.23</t>
  </si>
  <si>
    <t>20-MAY-2024 16:15:21.86</t>
  </si>
  <si>
    <t>20-MAY-2024 16:17:03.02</t>
  </si>
  <si>
    <t>20-MAY-2024 16:17:03.03</t>
  </si>
  <si>
    <t>20-MAY-2024 16:18:39.92</t>
  </si>
  <si>
    <t>20-MAY-2024 16:18:40.02</t>
  </si>
  <si>
    <t>20-MAY-2024 16:18:40.06</t>
  </si>
  <si>
    <t>20-MAY-2024 16:18:40.07</t>
  </si>
  <si>
    <t>20-MAY-2024 16:18:40.08</t>
  </si>
  <si>
    <t>20-MAY-2024 16:19:29.29</t>
  </si>
  <si>
    <t>20-MAY-2024 16:19:29.38</t>
  </si>
  <si>
    <t>20-MAY-2024 16:19:29.39</t>
  </si>
  <si>
    <t>20-MAY-2024 16:19:29.92</t>
  </si>
  <si>
    <t>20-MAY-2024 16:19:33.52</t>
  </si>
  <si>
    <t>20-MAY-2024 16:19:42.78</t>
  </si>
  <si>
    <t>20-MAY-2024 16:19:42.79</t>
  </si>
  <si>
    <t>20-MAY-2024 16:19:42.80</t>
  </si>
  <si>
    <t>20-MAY-2024 16:21:08.97</t>
  </si>
  <si>
    <t>20-MAY-2024 16:22:04.54</t>
  </si>
  <si>
    <t>20-MAY-2024 16:22:04.55</t>
  </si>
  <si>
    <t>20-MAY-2024 16:22:27.38</t>
  </si>
  <si>
    <t>20-MAY-2024 16:22:27.39</t>
  </si>
  <si>
    <t>20-MAY-2024 16:22:27.59</t>
  </si>
  <si>
    <t>20-MAY-2024 16:22:27.60</t>
  </si>
  <si>
    <t>20-MAY-2024 16:22:36.65</t>
  </si>
  <si>
    <t>20-MAY-2024 16:22:36.66</t>
  </si>
  <si>
    <t>20-MAY-2024 16:22:39.74</t>
  </si>
  <si>
    <t>20-MAY-2024 16:25:00.38</t>
  </si>
  <si>
    <t>20-MAY-2024 16:26:31.69</t>
  </si>
  <si>
    <t>20-MAY-2024 16:26:32.73</t>
  </si>
  <si>
    <t>20-MAY-2024 16:26:32.74</t>
  </si>
  <si>
    <t>20-MAY-2024 16:27:15.21</t>
  </si>
  <si>
    <t>20-MAY-2024 16:27:15.22</t>
  </si>
  <si>
    <t>20-MAY-2024 16:27:15.29</t>
  </si>
  <si>
    <t>20-MAY-2024 16:27:15.30</t>
  </si>
  <si>
    <t>20-MAY-2024 16:27:15.38</t>
  </si>
  <si>
    <t>20-MAY-2024 16:27:15.46</t>
  </si>
  <si>
    <t>20-MAY-2024 16:27:15.47</t>
  </si>
  <si>
    <t>20-MAY-2024 16:27:15.54</t>
  </si>
  <si>
    <t>20-MAY-2024 16:27:19.68</t>
  </si>
  <si>
    <t>20-MAY-2024 16:27:19.69</t>
  </si>
  <si>
    <t>20-MAY-2024 16:27:23.78</t>
  </si>
  <si>
    <t>20-MAY-2024 16:27:23.79</t>
  </si>
  <si>
    <t>20-MAY-2024 16:27:27.91</t>
  </si>
  <si>
    <t>20-MAY-2024 16:27:32.04</t>
  </si>
  <si>
    <t>20-MAY-2024 16:27:32.05</t>
  </si>
  <si>
    <t>20-MAY-2024 16:27:33.77</t>
  </si>
  <si>
    <t>20-MAY-2024 16:27:33.78</t>
  </si>
  <si>
    <t>20-MAY-2024 16:27:33.86</t>
  </si>
  <si>
    <t>20-MAY-2024 16:27:33.87</t>
  </si>
  <si>
    <t>20-MAY-2024 16:27:36.19</t>
  </si>
  <si>
    <t>20-MAY-2024 16:27:36.20</t>
  </si>
  <si>
    <t>20-MAY-2024 16:27:40.33</t>
  </si>
  <si>
    <t>20-MAY-2024 16:27:44.44</t>
  </si>
  <si>
    <t>20-MAY-2024 16:27:44.45</t>
  </si>
  <si>
    <t>20-MAY-2024 16:27:48.56</t>
  </si>
  <si>
    <t>20-MAY-2024 16:27:52.72</t>
  </si>
  <si>
    <t>20-MAY-2024 16:27:56.86</t>
  </si>
  <si>
    <t>20-MAY-2024 16:27:56.87</t>
  </si>
  <si>
    <t>20-MAY-2024 16:28:34.29</t>
  </si>
  <si>
    <t>20-MAY-2024 16:28:34.30</t>
  </si>
  <si>
    <t>20-MAY-2024 16:29:05.00</t>
  </si>
  <si>
    <t>20-MAY-2024 16:29:05.02</t>
  </si>
  <si>
    <t>20-MAY-2024 16:29:05.06</t>
  </si>
  <si>
    <t>20-MAY-2024 16:29:05.12</t>
  </si>
  <si>
    <t>20-MAY-2024 16:29:25.93</t>
  </si>
  <si>
    <t>20-MAY-2024 16:30:22.37</t>
  </si>
  <si>
    <t>20-MAY-2024 16:30:22.38</t>
  </si>
  <si>
    <t>20-MAY-2024 16:30:34.75</t>
  </si>
  <si>
    <t>20-MAY-2024 16:30:34.76</t>
  </si>
  <si>
    <t>20-MAY-2024 16:30:38.57</t>
  </si>
  <si>
    <t>20-MAY-2024 16:30:57.42</t>
  </si>
  <si>
    <t>20-MAY-2024 16:30:57.45</t>
  </si>
  <si>
    <t>20-MAY-2024 16:31:06.77</t>
  </si>
  <si>
    <t>20-MAY-2024 16:31:06.81</t>
  </si>
  <si>
    <t>20-MAY-2024 16:31:08.69</t>
  </si>
  <si>
    <t>20-MAY-2024 16:31:08.70</t>
  </si>
  <si>
    <t>20-MAY-2024 16:31:08.75</t>
  </si>
  <si>
    <t>20-MAY-2024 16:31:08.76</t>
  </si>
  <si>
    <t>20-MAY-2024 16:31:49.45</t>
  </si>
  <si>
    <t>20-MAY-2024 16:31:50.47</t>
  </si>
  <si>
    <t>20-MAY-2024 16:33:12.36</t>
  </si>
  <si>
    <t>20-MAY-2024 16:34:27.47</t>
  </si>
  <si>
    <t>20-MAY-2024 16:34:41.57</t>
  </si>
  <si>
    <t>20-MAY-2024 16:34:41.58</t>
  </si>
  <si>
    <t>20-MAY-2024 16:35:18.01</t>
  </si>
  <si>
    <t>20-MAY-2024 16:35:18.02</t>
  </si>
  <si>
    <t>20-MAY-2024 16:35:18.03</t>
  </si>
  <si>
    <t>20-MAY-2024 16:35:19.01</t>
  </si>
  <si>
    <t>20-MAY-2024 16:35:45.26</t>
  </si>
  <si>
    <t>20-MAY-2024 16:35:45.27</t>
  </si>
  <si>
    <t>20-MAY-2024 16:35:45.29</t>
  </si>
  <si>
    <t>20-MAY-2024 16:35:47.04</t>
  </si>
  <si>
    <t>20-MAY-2024 16:35:47.05</t>
  </si>
  <si>
    <t>20-MAY-2024 16:35:48.10</t>
  </si>
  <si>
    <t>20-MAY-2024 16:35:48.11</t>
  </si>
  <si>
    <t>20-MAY-2024 16:35:48.12</t>
  </si>
  <si>
    <t>20-MAY-2024 16:35:48.13</t>
  </si>
  <si>
    <t>20-MAY-2024 16:36:10.08</t>
  </si>
  <si>
    <t>20-MAY-2024 16:36:45.71</t>
  </si>
  <si>
    <t>20-MAY-2024 16:36:45.75</t>
  </si>
  <si>
    <t>20-MAY-2024 16:36:45.76</t>
  </si>
  <si>
    <t>20-MAY-2024 16:36:56.41</t>
  </si>
  <si>
    <t>20-MAY-2024 16:36:56.43</t>
  </si>
  <si>
    <t>20-MAY-2024 16:36:56.67</t>
  </si>
  <si>
    <t>20-MAY-2024 16:36:56.68</t>
  </si>
  <si>
    <t>20-MAY-2024 16:36:56.81</t>
  </si>
  <si>
    <t>20-MAY-2024 16:37:30.16</t>
  </si>
  <si>
    <t>20-MAY-2024 16:37:32.58</t>
  </si>
  <si>
    <t>20-MAY-2024 16:37:32.59</t>
  </si>
  <si>
    <t>20-MAY-2024 16:38:13.92</t>
  </si>
  <si>
    <t>20-MAY-2024 16:38:40.40</t>
  </si>
  <si>
    <t>20-MAY-2024 16:38:40.41</t>
  </si>
  <si>
    <t>20-MAY-2024 16:38:53.03</t>
  </si>
  <si>
    <t>20-MAY-2024 16:38:53.04</t>
  </si>
  <si>
    <t>20-MAY-2024 16:38:57.55</t>
  </si>
  <si>
    <t>20-MAY-2024 16:38:57.61</t>
  </si>
  <si>
    <t>20-MAY-2024 16:39:20.64</t>
  </si>
  <si>
    <t>20-MAY-2024 16:39:20.70</t>
  </si>
  <si>
    <t>20-MAY-2024 16:40:00.09</t>
  </si>
  <si>
    <t>20-MAY-2024 16:40:00.11</t>
  </si>
  <si>
    <t>20-MAY-2024 16:40:00.12</t>
  </si>
  <si>
    <t>20-MAY-2024 16:40:01.11</t>
  </si>
  <si>
    <t>20-MAY-2024 16:41:03.37</t>
  </si>
  <si>
    <t>20-MAY-2024 16:41:03.38</t>
  </si>
  <si>
    <t>20-MAY-2024 16:41:03.60</t>
  </si>
  <si>
    <t>20-MAY-2024 16:41:09.56</t>
  </si>
  <si>
    <t>20-MAY-2024 16:41:09.57</t>
  </si>
  <si>
    <t>20-MAY-2024 16:42:00.83</t>
  </si>
  <si>
    <t>20-MAY-2024 16:42:00.84</t>
  </si>
  <si>
    <t>20-MAY-2024 16:42:14.89</t>
  </si>
  <si>
    <t>20-MAY-2024 16:42:14.91</t>
  </si>
  <si>
    <t>20-MAY-2024 16:42:14.98</t>
  </si>
  <si>
    <t>20-MAY-2024 16:42:15.05</t>
  </si>
  <si>
    <t>20-MAY-2024 16:42:15.12</t>
  </si>
  <si>
    <t>20-MAY-2024 16:42:15.13</t>
  </si>
  <si>
    <t>20-MAY-2024 16:42:15.21</t>
  </si>
  <si>
    <t>20-MAY-2024 16:42:15.22</t>
  </si>
  <si>
    <t>20-MAY-2024 16:42:19.38</t>
  </si>
  <si>
    <t>20-MAY-2024 16:42:19.39</t>
  </si>
  <si>
    <t>20-MAY-2024 16:42:23.47</t>
  </si>
  <si>
    <t>20-MAY-2024 16:42:23.48</t>
  </si>
  <si>
    <t>20-MAY-2024 16:42:27.60</t>
  </si>
  <si>
    <t>20-MAY-2024 16:42:31.72</t>
  </si>
  <si>
    <t>20-MAY-2024 16:42:31.73</t>
  </si>
  <si>
    <t>20-MAY-2024 16:42:35.85</t>
  </si>
  <si>
    <t>20-MAY-2024 16:42:39.96</t>
  </si>
  <si>
    <t>20-MAY-2024 16:42:39.97</t>
  </si>
  <si>
    <t>20-MAY-2024 16:42:44.11</t>
  </si>
  <si>
    <t>20-MAY-2024 16:42:44.12</t>
  </si>
  <si>
    <t>20-MAY-2024 16:42:48.23</t>
  </si>
  <si>
    <t>20-MAY-2024 16:42:48.24</t>
  </si>
  <si>
    <t>20-MAY-2024 16:42:52.38</t>
  </si>
  <si>
    <t>20-MAY-2024 16:42:56.48</t>
  </si>
  <si>
    <t>20-MAY-2024 16:42:56.49</t>
  </si>
  <si>
    <t>20-MAY-2024 16:43:07.13</t>
  </si>
  <si>
    <t>20-MAY-2024 16:43:25.02</t>
  </si>
  <si>
    <t>20-MAY-2024 16:43:25.46</t>
  </si>
  <si>
    <t>20-MAY-2024 16:43:25.47</t>
  </si>
  <si>
    <t>20-MAY-2024 16:43:45.17</t>
  </si>
  <si>
    <t>20-MAY-2024 16:44:01.60</t>
  </si>
  <si>
    <t>20-MAY-2024 16:46:15.39</t>
  </si>
  <si>
    <t>20-MAY-2024 16:46:15.42</t>
  </si>
  <si>
    <t>20-MAY-2024 16:46:15.48</t>
  </si>
  <si>
    <t>20-MAY-2024 16:46:15.52</t>
  </si>
  <si>
    <t>20-MAY-2024 16:46:15.56</t>
  </si>
  <si>
    <t>20-MAY-2024 16:46:15.57</t>
  </si>
  <si>
    <t>20-MAY-2024 16:46:15.62</t>
  </si>
  <si>
    <t>20-MAY-2024 16:46:15.63</t>
  </si>
  <si>
    <t>20-MAY-2024 16:46:16.65</t>
  </si>
  <si>
    <t>20-MAY-2024 16:46:16.66</t>
  </si>
  <si>
    <t>20-MAY-2024 16:46:16.81</t>
  </si>
  <si>
    <t>20-MAY-2024 16:46:17.31</t>
  </si>
  <si>
    <t>20-MAY-2024 16:46:17.33</t>
  </si>
  <si>
    <t>20-MAY-2024 16:46:17.34</t>
  </si>
  <si>
    <t>20-MAY-2024 16:46:17.46</t>
  </si>
  <si>
    <t>20-MAY-2024 16:46:17.65</t>
  </si>
  <si>
    <t>20-MAY-2024 16:46:17.66</t>
  </si>
  <si>
    <t>20-MAY-2024 16:46:17.67</t>
  </si>
  <si>
    <t>20-MAY-2024 16:46:17.74</t>
  </si>
  <si>
    <t>20-MAY-2024 16:46:17.81</t>
  </si>
  <si>
    <t>20-MAY-2024 16:46:31.85</t>
  </si>
  <si>
    <t>20-MAY-2024 16:46:31.86</t>
  </si>
  <si>
    <t>20-MAY-2024 16:47:01.37</t>
  </si>
  <si>
    <t>20-MAY-2024 16:47:01.39</t>
  </si>
  <si>
    <t>20-MAY-2024 16:48:37.68</t>
  </si>
  <si>
    <t>20-MAY-2024 16:48:37.71</t>
  </si>
  <si>
    <t>20-MAY-2024 16:49:19.71</t>
  </si>
  <si>
    <t>20-MAY-2024 16:49:25.64</t>
  </si>
  <si>
    <t>20-MAY-2024 16:49:25.70</t>
  </si>
  <si>
    <t>20-MAY-2024 16:49:26.00</t>
  </si>
  <si>
    <t>20-MAY-2024 16:49:26.01</t>
  </si>
  <si>
    <t>20-MAY-2024 16:49:59.51</t>
  </si>
  <si>
    <t>20-MAY-2024 16:50:41.07</t>
  </si>
  <si>
    <t>20-MAY-2024 16:50:41.08</t>
  </si>
  <si>
    <t>20-MAY-2024 16:50:41.09</t>
  </si>
  <si>
    <t>20-MAY-2024 16:52:16.64</t>
  </si>
  <si>
    <t>20-MAY-2024 16:52:18.93</t>
  </si>
  <si>
    <t>20-MAY-2024 16:52:29.98</t>
  </si>
  <si>
    <t>20-MAY-2024 16:52:30.08</t>
  </si>
  <si>
    <t>20-MAY-2024 16:52:30.09</t>
  </si>
  <si>
    <t>20-MAY-2024 16:52:30.95</t>
  </si>
  <si>
    <t>20-MAY-2024 16:52:31.17</t>
  </si>
  <si>
    <t>20-MAY-2024 16:52:52.58</t>
  </si>
  <si>
    <t>20-MAY-2024 16:53:11.72</t>
  </si>
  <si>
    <t>20-MAY-2024 16:53:11.73</t>
  </si>
  <si>
    <t>20-MAY-2024 16:53:21.06</t>
  </si>
  <si>
    <t>20-MAY-2024 16:53:21.07</t>
  </si>
  <si>
    <t>20-MAY-2024 16:53:21.19</t>
  </si>
  <si>
    <t>20-MAY-2024 16:53:26.01</t>
  </si>
  <si>
    <t>20-MAY-2024 16:53:26.02</t>
  </si>
  <si>
    <t>20-MAY-2024 16:53:26.31</t>
  </si>
  <si>
    <t>20-MAY-2024 16:53:26.35</t>
  </si>
  <si>
    <t>20-MAY-2024 16:53:26.93</t>
  </si>
  <si>
    <t>20-MAY-2024 16:53:33.47</t>
  </si>
  <si>
    <t>20-MAY-2024 16:54:07.78</t>
  </si>
  <si>
    <t>20-MAY-2024 16:54:07.79</t>
  </si>
  <si>
    <t>20-MAY-2024 16:54:07.80</t>
  </si>
  <si>
    <t>20-MAY-2024 16:54:08.19</t>
  </si>
  <si>
    <t>20-MAY-2024 16:57:17.91</t>
  </si>
  <si>
    <t>20-MAY-2024 16:57:17.92</t>
  </si>
  <si>
    <t>20-MAY-2024 16:57:17.99</t>
  </si>
  <si>
    <t>20-MAY-2024 16:57:18.06</t>
  </si>
  <si>
    <t>20-MAY-2024 16:57:18.07</t>
  </si>
  <si>
    <t>20-MAY-2024 16:57:18.15</t>
  </si>
  <si>
    <t>20-MAY-2024 16:57:18.16</t>
  </si>
  <si>
    <t>20-MAY-2024 16:57:18.21</t>
  </si>
  <si>
    <t>20-MAY-2024 16:57:18.22</t>
  </si>
  <si>
    <t>20-MAY-2024 16:57:22.34</t>
  </si>
  <si>
    <t>20-MAY-2024 16:57:22.35</t>
  </si>
  <si>
    <t>20-MAY-2024 16:57:26.44</t>
  </si>
  <si>
    <t>20-MAY-2024 16:57:30.55</t>
  </si>
  <si>
    <t>20-MAY-2024 16:57:30.56</t>
  </si>
  <si>
    <t>20-MAY-2024 16:57:34.67</t>
  </si>
  <si>
    <t>20-MAY-2024 16:57:34.68</t>
  </si>
  <si>
    <t>20-MAY-2024 16:57:35.65</t>
  </si>
  <si>
    <t>20-MAY-2024 16:57:35.66</t>
  </si>
  <si>
    <t>20-MAY-2024 16:57:35.76</t>
  </si>
  <si>
    <t>20-MAY-2024 16:57:35.77</t>
  </si>
  <si>
    <t>20-MAY-2024 16:57:38.79</t>
  </si>
  <si>
    <t>20-MAY-2024 16:57:38.80</t>
  </si>
  <si>
    <t>20-MAY-2024 16:57:42.90</t>
  </si>
  <si>
    <t>20-MAY-2024 16:57:47.02</t>
  </si>
  <si>
    <t>20-MAY-2024 16:57:51.14</t>
  </si>
  <si>
    <t>20-MAY-2024 16:57:51.15</t>
  </si>
  <si>
    <t>20-MAY-2024 16:57:55.25</t>
  </si>
  <si>
    <t>20-MAY-2024 16:57:55.26</t>
  </si>
  <si>
    <t>20-MAY-2024 16:57:59.36</t>
  </si>
  <si>
    <t>20-MAY-2024 16:59:05.01</t>
  </si>
  <si>
    <t>20-MAY-2024 16:59:05.03</t>
  </si>
  <si>
    <t>20-MAY-2024 16:59:22.98</t>
  </si>
  <si>
    <t>20-MAY-2024 16:59:23.03</t>
  </si>
  <si>
    <t>20-MAY-2024 16:59:25.92</t>
  </si>
  <si>
    <t>20-MAY-2024 16:59:26.93</t>
  </si>
  <si>
    <t>20-MAY-2024 17:00:26.15</t>
  </si>
  <si>
    <t>20-MAY-2024 17:00:31.94</t>
  </si>
  <si>
    <t>20-MAY-2024 17:00:31.99</t>
  </si>
  <si>
    <t>20-MAY-2024 17:00:32.00</t>
  </si>
  <si>
    <t>20-MAY-2024 17:00:32.96</t>
  </si>
  <si>
    <t>20-MAY-2024 17:00:32.97</t>
  </si>
  <si>
    <t>20-MAY-2024 17:00:45.99</t>
  </si>
  <si>
    <t>20-MAY-2024 17:00:46.02</t>
  </si>
  <si>
    <t>20-MAY-2024 17:01:33.12</t>
  </si>
  <si>
    <t>20-MAY-2024 17:01:33.13</t>
  </si>
  <si>
    <t>20-MAY-2024 17:01:54.42</t>
  </si>
  <si>
    <t>20-MAY-2024 17:01:54.43</t>
  </si>
  <si>
    <t>20-MAY-2024 17:01:54.59</t>
  </si>
  <si>
    <t>20-MAY-2024 17:01:54.60</t>
  </si>
  <si>
    <t>20-MAY-2024 17:01:54.67</t>
  </si>
  <si>
    <t>20-MAY-2024 17:01:58.67</t>
  </si>
  <si>
    <t>20-MAY-2024 17:01:58.68</t>
  </si>
  <si>
    <t>20-MAY-2024 17:01:58.73</t>
  </si>
  <si>
    <t>20-MAY-2024 17:01:58.74</t>
  </si>
  <si>
    <t>20-MAY-2024 17:01:58.80</t>
  </si>
  <si>
    <t>20-MAY-2024 17:01:59.74</t>
  </si>
  <si>
    <t>20-MAY-2024 17:01:59.78</t>
  </si>
  <si>
    <t>20-MAY-2024 17:02:28.22</t>
  </si>
  <si>
    <t>20-MAY-2024 17:02:28.23</t>
  </si>
  <si>
    <t>20-MAY-2024 17:02:28.24</t>
  </si>
  <si>
    <t>20-MAY-2024 17:02:29.25</t>
  </si>
  <si>
    <t>20-MAY-2024 17:02:29.26</t>
  </si>
  <si>
    <t>20-MAY-2024 17:05:21.33</t>
  </si>
  <si>
    <t>20-MAY-2024 17:05:21.42</t>
  </si>
  <si>
    <t>20-MAY-2024 17:05:29.03</t>
  </si>
  <si>
    <t>20-MAY-2024 17:05:29.07</t>
  </si>
  <si>
    <t>20-MAY-2024 17:05:29.08</t>
  </si>
  <si>
    <t>20-MAY-2024 17:09:13.43</t>
  </si>
  <si>
    <t>20-MAY-2024 17:09:13.45</t>
  </si>
  <si>
    <t>20-MAY-2024 17:09:36.29</t>
  </si>
  <si>
    <t>20-MAY-2024 17:09:36.30</t>
  </si>
  <si>
    <t>20-MAY-2024 17:09:37.32</t>
  </si>
  <si>
    <t>20-MAY-2024 17:10:34.58</t>
  </si>
  <si>
    <t>20-MAY-2024 17:10:35.60</t>
  </si>
  <si>
    <t>20-MAY-2024 17:10:36.62</t>
  </si>
  <si>
    <t>20-MAY-2024 17:10:37.64</t>
  </si>
  <si>
    <t>20-MAY-2024 17:12:08.81</t>
  </si>
  <si>
    <t>20-MAY-2024 17:12:08.86</t>
  </si>
  <si>
    <t>20-MAY-2024 17:12:08.87</t>
  </si>
  <si>
    <t>20-MAY-2024 17:12:08.91</t>
  </si>
  <si>
    <t>20-MAY-2024 17:12:08.95</t>
  </si>
  <si>
    <t>20-MAY-2024 17:12:08.96</t>
  </si>
  <si>
    <t>20-MAY-2024 17:12:09.01</t>
  </si>
  <si>
    <t>20-MAY-2024 17:12:12.05</t>
  </si>
  <si>
    <t>20-MAY-2024 17:12:12.10</t>
  </si>
  <si>
    <t>20-MAY-2024 17:12:13.09</t>
  </si>
  <si>
    <t>20-MAY-2024 17:12:17.17</t>
  </si>
  <si>
    <t>20-MAY-2024 17:12:17.18</t>
  </si>
  <si>
    <t>20-MAY-2024 17:12:20.40</t>
  </si>
  <si>
    <t>20-MAY-2024 17:12:20.41</t>
  </si>
  <si>
    <t>20-MAY-2024 17:12:21.27</t>
  </si>
  <si>
    <t>20-MAY-2024 17:12:21.28</t>
  </si>
  <si>
    <t>20-MAY-2024 17:12:25.37</t>
  </si>
  <si>
    <t>20-MAY-2024 17:12:25.38</t>
  </si>
  <si>
    <t>20-MAY-2024 17:12:28.26</t>
  </si>
  <si>
    <t>20-MAY-2024 17:12:28.27</t>
  </si>
  <si>
    <t>20-MAY-2024 17:12:28.43</t>
  </si>
  <si>
    <t>20-MAY-2024 17:12:28.44</t>
  </si>
  <si>
    <t>20-MAY-2024 17:12:29.52</t>
  </si>
  <si>
    <t>20-MAY-2024 17:12:29.53</t>
  </si>
  <si>
    <t>20-MAY-2024 17:12:33.62</t>
  </si>
  <si>
    <t>20-MAY-2024 17:12:37.71</t>
  </si>
  <si>
    <t>20-MAY-2024 17:12:37.72</t>
  </si>
  <si>
    <t>20-MAY-2024 17:12:41.82</t>
  </si>
  <si>
    <t>20-MAY-2024 17:12:41.83</t>
  </si>
  <si>
    <t>20-MAY-2024 17:12:45.91</t>
  </si>
  <si>
    <t>20-MAY-2024 17:12:45.92</t>
  </si>
  <si>
    <t>20-MAY-2024 17:12:49.99</t>
  </si>
  <si>
    <t>20-MAY-2024 17:12:50.00</t>
  </si>
  <si>
    <t>20-MAY-2024 17:13:39.38</t>
  </si>
  <si>
    <t>20-MAY-2024 17:13:39.39</t>
  </si>
  <si>
    <t>20-MAY-2024 17:13:39.43</t>
  </si>
  <si>
    <t>20-MAY-2024 17:13:42.25</t>
  </si>
  <si>
    <t>20-MAY-2024 17:15:29.87</t>
  </si>
  <si>
    <t>20-MAY-2024 17:15:29.88</t>
  </si>
  <si>
    <t>20-MAY-2024 17:15:30.77</t>
  </si>
  <si>
    <t>20-MAY-2024 17:15:54.43</t>
  </si>
  <si>
    <t>20-MAY-2024 17:15:54.44</t>
  </si>
  <si>
    <t>20-MAY-2024 17:16:49.41</t>
  </si>
  <si>
    <t>20-MAY-2024 17:16:49.44</t>
  </si>
  <si>
    <t>20-MAY-2024 17:16:56.11</t>
  </si>
  <si>
    <t>20-MAY-2024 17:16:56.12</t>
  </si>
  <si>
    <t>20-MAY-2024 17:16:56.13</t>
  </si>
  <si>
    <t>20-MAY-2024 17:17:43.95</t>
  </si>
  <si>
    <t>20-MAY-2024 17:17:43.99</t>
  </si>
  <si>
    <t>20-MAY-2024 17:17:52.67</t>
  </si>
  <si>
    <t>20-MAY-2024 17:18:31.24</t>
  </si>
  <si>
    <t>20-MAY-2024 17:18:31.58</t>
  </si>
  <si>
    <t>20-MAY-2024 17:18:31.59</t>
  </si>
  <si>
    <t>20-MAY-2024 17:19:24.07</t>
  </si>
  <si>
    <t>20-MAY-2024 17:19:25.80</t>
  </si>
  <si>
    <t>20-MAY-2024 17:19:48.90</t>
  </si>
  <si>
    <t>20-MAY-2024 17:19:48.91</t>
  </si>
  <si>
    <t>20-MAY-2024 17:20:39.00</t>
  </si>
  <si>
    <t>20-MAY-2024 17:21:51.64</t>
  </si>
  <si>
    <t>20-MAY-2024 17:21:53.12</t>
  </si>
  <si>
    <t>20-MAY-2024 17:22:17.42</t>
  </si>
  <si>
    <t>20-MAY-2024 17:22:22.22</t>
  </si>
  <si>
    <t>20-MAY-2024 17:22:22.23</t>
  </si>
  <si>
    <t>20-MAY-2024 17:22:23.24</t>
  </si>
  <si>
    <t>20-MAY-2024 17:22:42.06</t>
  </si>
  <si>
    <t>20-MAY-2024 17:23:36.75</t>
  </si>
  <si>
    <t>20-MAY-2024 17:24:02.66</t>
  </si>
  <si>
    <t>20-MAY-2024 17:24:02.69</t>
  </si>
  <si>
    <t>20-MAY-2024 17:25:12.30</t>
  </si>
  <si>
    <t>20-MAY-2024 17:25:30.48</t>
  </si>
  <si>
    <t>20-MAY-2024 17:25:30.49</t>
  </si>
  <si>
    <t>20-MAY-2024 17:25:35.56</t>
  </si>
  <si>
    <t>20-MAY-2024 17:25:39.77</t>
  </si>
  <si>
    <t>20-MAY-2024 17:25:40.79</t>
  </si>
  <si>
    <t>20-MAY-2024 17:25:41.81</t>
  </si>
  <si>
    <t>20-MAY-2024 17:25:42.82</t>
  </si>
  <si>
    <t>20-MAY-2024 17:26:25.86</t>
  </si>
  <si>
    <t>20-MAY-2024 17:26:38.76</t>
  </si>
  <si>
    <t>20-MAY-2024 17:26:38.77</t>
  </si>
  <si>
    <t>20-MAY-2024 17:26:55.15</t>
  </si>
  <si>
    <t>20-MAY-2024 17:26:55.16</t>
  </si>
  <si>
    <t>20-MAY-2024 17:26:55.20</t>
  </si>
  <si>
    <t>20-MAY-2024 17:26:55.24</t>
  </si>
  <si>
    <t>20-MAY-2024 17:26:55.25</t>
  </si>
  <si>
    <t>20-MAY-2024 17:26:55.28</t>
  </si>
  <si>
    <t>20-MAY-2024 17:26:55.29</t>
  </si>
  <si>
    <t>20-MAY-2024 17:26:55.32</t>
  </si>
  <si>
    <t>20-MAY-2024 17:26:55.33</t>
  </si>
  <si>
    <t>20-MAY-2024 17:26:59.40</t>
  </si>
  <si>
    <t>20-MAY-2024 17:27:03.48</t>
  </si>
  <si>
    <t>20-MAY-2024 17:27:07.57</t>
  </si>
  <si>
    <t>20-MAY-2024 17:27:07.58</t>
  </si>
  <si>
    <t>20-MAY-2024 17:27:11.72</t>
  </si>
  <si>
    <t>20-MAY-2024 17:27:15.81</t>
  </si>
  <si>
    <t>20-MAY-2024 17:27:19.90</t>
  </si>
  <si>
    <t>20-MAY-2024 17:27:23.98</t>
  </si>
  <si>
    <t>20-MAY-2024 17:27:28.07</t>
  </si>
  <si>
    <t>20-MAY-2024 17:27:32.15</t>
  </si>
  <si>
    <t>20-MAY-2024 17:27:36.22</t>
  </si>
  <si>
    <t>20-MAY-2024 17:27:55.66</t>
  </si>
  <si>
    <t>20-MAY-2024 17:27:55.67</t>
  </si>
  <si>
    <t>20-MAY-2024 17:27:55.68</t>
  </si>
  <si>
    <t>20-MAY-2024 17:27:55.72</t>
  </si>
  <si>
    <t>20-MAY-2024 17:27:55.73</t>
  </si>
  <si>
    <t>20-MAY-2024 17:27:56.02</t>
  </si>
  <si>
    <t>20-MAY-2024 17:27:56.03</t>
  </si>
  <si>
    <t>20-MAY-2024 17:28:08.11</t>
  </si>
  <si>
    <t>20-MAY-2024 17:28:08.12</t>
  </si>
  <si>
    <t>20-MAY-2024 17:28:08.19</t>
  </si>
  <si>
    <t>20-MAY-2024 17:28:08.20</t>
  </si>
  <si>
    <t>20-MAY-2024 17:28:08.26</t>
  </si>
  <si>
    <t>20-MAY-2024 17:28:08.27</t>
  </si>
  <si>
    <t>20-MAY-2024 17:28:12.27</t>
  </si>
  <si>
    <t>20-MAY-2024 17:28:16.32</t>
  </si>
  <si>
    <t>20-MAY-2024 17:28:16.33</t>
  </si>
  <si>
    <t>20-MAY-2024 17:28:16.34</t>
  </si>
  <si>
    <t>20-MAY-2024 17:28:16.43</t>
  </si>
  <si>
    <t>20-MAY-2024 17:28:16.44</t>
  </si>
  <si>
    <t>20-MAY-2024 17:28:16.75</t>
  </si>
  <si>
    <t>20-MAY-2024 17:28:16.76</t>
  </si>
  <si>
    <t>20-MAY-2024 17:28:42.84</t>
  </si>
  <si>
    <t>20-MAY-2024 17:28:51.32</t>
  </si>
  <si>
    <t>20-MAY-2024 17:28:51.33</t>
  </si>
  <si>
    <t>20-MAY-2024 17:28:51.34</t>
  </si>
  <si>
    <t>20-MAY-2024 17:28:51.35</t>
  </si>
  <si>
    <t>20-MAY-2024 17:28:51.36</t>
  </si>
  <si>
    <t>20-MAY-2024 17:28:51.46</t>
  </si>
  <si>
    <t>20-MAY-2024 17:28:51.55</t>
  </si>
  <si>
    <t>20-MAY-2024 17:28:51.56</t>
  </si>
  <si>
    <t>20-MAY-2024 17:28:51.74</t>
  </si>
  <si>
    <t>20-MAY-2024 17:28:51.75</t>
  </si>
  <si>
    <t>20-MAY-2024 17:28:52.33</t>
  </si>
  <si>
    <t>20-MAY-2024 17:28:52.34</t>
  </si>
  <si>
    <t>20-MAY-2024 17:28:52.35</t>
  </si>
  <si>
    <t>20-MAY-2024 17:28:52.36</t>
  </si>
  <si>
    <t>20-MAY-2024 17:28:52.42</t>
  </si>
  <si>
    <t>20-MAY-2024 17:28:52.43</t>
  </si>
  <si>
    <t>20-MAY-2024 17:28:52.47</t>
  </si>
  <si>
    <t>20-MAY-2024 17:28:52.48</t>
  </si>
  <si>
    <t>20-MAY-2024 17:28:52.61</t>
  </si>
  <si>
    <t>20-MAY-2024 17:28:56.28</t>
  </si>
  <si>
    <t>20-MAY-2024 17:29:17.61</t>
  </si>
  <si>
    <t>20-MAY-2024 17:29:17.64</t>
  </si>
  <si>
    <t>20-MAY-2024 17:29:17.65</t>
  </si>
  <si>
    <t>20-MAY-2024 17:29:17.66</t>
  </si>
  <si>
    <t>20-MAY-2024 17:29:17.81</t>
  </si>
  <si>
    <t>20-MAY-2024 17:29:17.83</t>
  </si>
  <si>
    <t>20-MAY-2024 17:29:17.84</t>
  </si>
  <si>
    <t>20-MAY-2024 17:29:21.20</t>
  </si>
  <si>
    <t>20-MAY-2024 17:29:21.28</t>
  </si>
  <si>
    <t>20-MAY-2024 17:29:21.33</t>
  </si>
  <si>
    <t>20-MAY-2024 17:29:21.57</t>
  </si>
  <si>
    <t>20-MAY-2024 17:29:33.81</t>
  </si>
  <si>
    <t>20-MAY-2024 17:29:33.84</t>
  </si>
  <si>
    <t>20-MAY-2024 17:29:38.53</t>
  </si>
  <si>
    <t>20-MAY-2024 17:29:38.54</t>
  </si>
  <si>
    <t>20-MAY-2024 17:29:50.64</t>
  </si>
  <si>
    <t>20-MAY-2024 17:29:50.67</t>
  </si>
  <si>
    <t>20-MAY-2024 17:29:50.68</t>
  </si>
  <si>
    <t>20-MAY-2024 17:29:50.69</t>
  </si>
  <si>
    <t>20-MAY-2024 17:29:50.77</t>
  </si>
  <si>
    <t>20-MAY-2024 17:29:50.80</t>
  </si>
  <si>
    <t>20-MAY-2024 17:29:50.81</t>
  </si>
  <si>
    <t>20-MAY-2024 17:29:50.82</t>
  </si>
  <si>
    <t>20-MAY-2024 17:29:50.98</t>
  </si>
  <si>
    <t>20-MAY-2024 17:29:50.99</t>
  </si>
  <si>
    <t>20-MAY-2024 17:29:51.09</t>
  </si>
  <si>
    <t>20-MAY-2024 17:29:51.15</t>
  </si>
  <si>
    <t>20-MAY-2024 17:29:51.76</t>
  </si>
  <si>
    <t>20-MAY-2024 17:29:51.78</t>
  </si>
  <si>
    <t>20-MAY-2024 17:29:51.83</t>
  </si>
  <si>
    <t>20-MAY-2024 17:29:51.84</t>
  </si>
  <si>
    <t>20-MAY-2024 17:29:52.05</t>
  </si>
  <si>
    <t>20-MAY-2024 17:29:52.26</t>
  </si>
  <si>
    <t>20-MAY-2024 17:29:52.27</t>
  </si>
  <si>
    <t>20-MAY-2024 17:29:52.28</t>
  </si>
  <si>
    <t>20-MAY-2024 17:29:52.36</t>
  </si>
  <si>
    <t>20-MAY-2024 17:29:52.37</t>
  </si>
  <si>
    <t>20-MAY-2024 17:29:52.39</t>
  </si>
  <si>
    <t>20-MAY-2024 17:29:52.77</t>
  </si>
  <si>
    <t>20-MAY-2024 17:29:52.78</t>
  </si>
  <si>
    <t>20-MAY-2024 17:29:52.79</t>
  </si>
  <si>
    <t>20-MAY-2024 17:29:53.08</t>
  </si>
  <si>
    <t>20-MAY-2024 17:29:53.09</t>
  </si>
  <si>
    <t>20-MAY-2024 17:29:53.10</t>
  </si>
  <si>
    <t>20-MAY-2024 17:29:53.87</t>
  </si>
  <si>
    <t>20-MAY-2024 17:29:53.88</t>
  </si>
  <si>
    <t>20-MAY-2024 17:30:11.22</t>
  </si>
  <si>
    <t>20-MAY-2024 17:30:11.24</t>
  </si>
  <si>
    <t>20-MAY-2024 17:30:11.28</t>
  </si>
  <si>
    <t>20-MAY-2024 17:30:11.39</t>
  </si>
  <si>
    <t>20-MAY-2024 17:30:11.42</t>
  </si>
  <si>
    <t>20-MAY-2024 17:30:13.78</t>
  </si>
  <si>
    <t>20-MAY-2024 17:30:13.79</t>
  </si>
  <si>
    <t>20-MAY-2024 17:30:13.81</t>
  </si>
  <si>
    <t>20-MAY-2024 17:30:17.77</t>
  </si>
  <si>
    <t>20-MAY-2024 17:30:24.25</t>
  </si>
  <si>
    <t>20-MAY-2024 17:30:38.29</t>
  </si>
  <si>
    <t>20-MAY-2024 17:30:38.35</t>
  </si>
  <si>
    <t>20-MAY-2024 17:30:38.53</t>
  </si>
  <si>
    <t>20-MAY-2024 17:31:53.52</t>
  </si>
  <si>
    <t>20-MAY-2024 17:32:31.31</t>
  </si>
  <si>
    <t>20-MAY-2024 17:32:31.32</t>
  </si>
  <si>
    <t>20-MAY-2024 17:32:50.90</t>
  </si>
  <si>
    <t>20-MAY-2024 17:32:52.31</t>
  </si>
  <si>
    <t>20-MAY-2024 17:32:52.34</t>
  </si>
  <si>
    <t>20-MAY-2024 17:32:52.35</t>
  </si>
  <si>
    <t>20-MAY-2024 17:33:13.68</t>
  </si>
  <si>
    <t>20-MAY-2024 17:33:13.69</t>
  </si>
  <si>
    <t>20-MAY-2024 17:33:13.78</t>
  </si>
  <si>
    <t>20-MAY-2024 17:33:13.81</t>
  </si>
  <si>
    <t>20-MAY-2024 17:33:13.86</t>
  </si>
  <si>
    <t>20-MAY-2024 17:33:14.28</t>
  </si>
  <si>
    <t>20-MAY-2024 17:33:14.37</t>
  </si>
  <si>
    <t>20-MAY-2024 17:33:30.75</t>
  </si>
  <si>
    <t>20-MAY-2024 17:33:30.82</t>
  </si>
  <si>
    <t>20-MAY-2024 17:33:30.83</t>
  </si>
  <si>
    <t>20-MAY-2024 17:34:29.68</t>
  </si>
  <si>
    <t>20-MAY-2024 17:34:34.80</t>
  </si>
  <si>
    <t>20-MAY-2024 17:35:30.66</t>
  </si>
  <si>
    <t>20-MAY-2024 17:35:30.67</t>
  </si>
  <si>
    <t>20-MAY-2024 17:35:53.20</t>
  </si>
  <si>
    <t>20-MAY-2024 17:35:53.21</t>
  </si>
  <si>
    <t>20-MAY-2024 17:35:55.81</t>
  </si>
  <si>
    <t>20-MAY-2024 17:36:08.90</t>
  </si>
  <si>
    <t>20-MAY-2024 17:36:09.90</t>
  </si>
  <si>
    <t>20-MAY-2024 17:36:20.87</t>
  </si>
  <si>
    <t>20-MAY-2024 17:36:48.19</t>
  </si>
  <si>
    <t>20-MAY-2024 17:37:04.31</t>
  </si>
  <si>
    <t>20-MAY-2024 17:37:04.32</t>
  </si>
  <si>
    <t>20-MAY-2024 17:37:04.33</t>
  </si>
  <si>
    <t>20-MAY-2024 17:38:09.18</t>
  </si>
  <si>
    <t>20-MAY-2024 17:40:36.98</t>
  </si>
  <si>
    <t>20-MAY-2024 17:40:37.05</t>
  </si>
  <si>
    <t>20-MAY-2024 17:40:37.06</t>
  </si>
  <si>
    <t>20-MAY-2024 17:40:37.14</t>
  </si>
  <si>
    <t>20-MAY-2024 17:40:37.16</t>
  </si>
  <si>
    <t>20-MAY-2024 17:41:03.26</t>
  </si>
  <si>
    <t>20-MAY-2024 17:41:03.27</t>
  </si>
  <si>
    <t>20-MAY-2024 17:41:03.28</t>
  </si>
  <si>
    <t>20-MAY-2024 17:41:03.29</t>
  </si>
  <si>
    <t>20-MAY-2024 17:41:03.43</t>
  </si>
  <si>
    <t>20-MAY-2024 17:41:03.54</t>
  </si>
  <si>
    <t>20-MAY-2024 17:41:03.58</t>
  </si>
  <si>
    <t>20-MAY-2024 17:41:03.69</t>
  </si>
  <si>
    <t>20-MAY-2024 17:41:03.70</t>
  </si>
  <si>
    <t>20-MAY-2024 17:41:18.46</t>
  </si>
  <si>
    <t>20-MAY-2024 17:41:18.51</t>
  </si>
  <si>
    <t>20-MAY-2024 17:41:18.52</t>
  </si>
  <si>
    <t>20-MAY-2024 17:41:18.53</t>
  </si>
  <si>
    <t>20-MAY-2024 17:41:24.26</t>
  </si>
  <si>
    <t>20-MAY-2024 17:41:24.31</t>
  </si>
  <si>
    <t>20-MAY-2024 17:41:24.35</t>
  </si>
  <si>
    <t>20-MAY-2024 17:41:24.39</t>
  </si>
  <si>
    <t>20-MAY-2024 17:41:24.40</t>
  </si>
  <si>
    <t>20-MAY-2024 17:41:24.43</t>
  </si>
  <si>
    <t>20-MAY-2024 17:41:24.44</t>
  </si>
  <si>
    <t>20-MAY-2024 17:41:28.51</t>
  </si>
  <si>
    <t>20-MAY-2024 17:41:28.52</t>
  </si>
  <si>
    <t>20-MAY-2024 17:41:32.58</t>
  </si>
  <si>
    <t>20-MAY-2024 17:41:32.59</t>
  </si>
  <si>
    <t>20-MAY-2024 17:41:36.67</t>
  </si>
  <si>
    <t>20-MAY-2024 17:41:36.68</t>
  </si>
  <si>
    <t>20-MAY-2024 17:41:40.81</t>
  </si>
  <si>
    <t>20-MAY-2024 17:41:44.90</t>
  </si>
  <si>
    <t>20-MAY-2024 17:41:49.02</t>
  </si>
  <si>
    <t>20-MAY-2024 17:41:51.28</t>
  </si>
  <si>
    <t>20-MAY-2024 17:41:51.30</t>
  </si>
  <si>
    <t>20-MAY-2024 17:41:51.31</t>
  </si>
  <si>
    <t>20-MAY-2024 17:41:51.32</t>
  </si>
  <si>
    <t>20-MAY-2024 17:41:52.28</t>
  </si>
  <si>
    <t>20-MAY-2024 17:41:53.14</t>
  </si>
  <si>
    <t>20-MAY-2024 17:41:53.15</t>
  </si>
  <si>
    <t>20-MAY-2024 17:41:57.23</t>
  </si>
  <si>
    <t>20-MAY-2024 17:42:01.25</t>
  </si>
  <si>
    <t>20-MAY-2024 17:42:01.26</t>
  </si>
  <si>
    <t>20-MAY-2024 17:42:05.34</t>
  </si>
  <si>
    <t>20-MAY-2024 17:43:05.08</t>
  </si>
  <si>
    <t>20-MAY-2024 17:43:05.13</t>
  </si>
  <si>
    <t>20-MAY-2024 17:43:05.22</t>
  </si>
  <si>
    <t>20-MAY-2024 17:43:05.24</t>
  </si>
  <si>
    <t>20-MAY-2024 17:43:05.25</t>
  </si>
  <si>
    <t>20-MAY-2024 17:43:19.92</t>
  </si>
  <si>
    <t>20-MAY-2024 17:43:19.93</t>
  </si>
  <si>
    <t>20-MAY-2024 17:43:39.55</t>
  </si>
  <si>
    <t>20-MAY-2024 17:45:13.88</t>
  </si>
  <si>
    <t>20-MAY-2024 17:45:13.89</t>
  </si>
  <si>
    <t>20-MAY-2024 17:45:13.94</t>
  </si>
  <si>
    <t>20-MAY-2024 17:47:02.61</t>
  </si>
  <si>
    <t>20-MAY-2024 17:47:02.75</t>
  </si>
  <si>
    <t>20-MAY-2024 17:47:02.80</t>
  </si>
  <si>
    <t>20-MAY-2024 17:48:23.58</t>
  </si>
  <si>
    <t>20-MAY-2024 17:48:24.58</t>
  </si>
  <si>
    <t>20-MAY-2024 17:48:32.90</t>
  </si>
  <si>
    <t>20-MAY-2024 17:48:32.92</t>
  </si>
  <si>
    <t>20-MAY-2024 17:48:37.50</t>
  </si>
  <si>
    <t>20-MAY-2024 17:48:50.23</t>
  </si>
  <si>
    <t>20-MAY-2024 17:48:51.24</t>
  </si>
  <si>
    <t>20-MAY-2024 17:48:51.50</t>
  </si>
  <si>
    <t>20-MAY-2024 17:48:51.52</t>
  </si>
  <si>
    <t>20-MAY-2024 17:49:15.00</t>
  </si>
  <si>
    <t>20-MAY-2024 17:49:15.05</t>
  </si>
  <si>
    <t>20-MAY-2024 17:49:51.14</t>
  </si>
  <si>
    <t>20-MAY-2024 17:49:51.15</t>
  </si>
  <si>
    <t>20-MAY-2024 17:49:51.16</t>
  </si>
  <si>
    <t>20-MAY-2024 17:49:51.17</t>
  </si>
  <si>
    <t>20-MAY-2024 17:50:27.22</t>
  </si>
  <si>
    <t>20-MAY-2024 17:51:33.83</t>
  </si>
  <si>
    <t>20-MAY-2024 17:51:33.84</t>
  </si>
  <si>
    <t>20-MAY-2024 17:51:51.53</t>
  </si>
  <si>
    <t>20-MAY-2024 17:51:51.56</t>
  </si>
  <si>
    <t>20-MAY-2024 17:51:51.60</t>
  </si>
  <si>
    <t>20-MAY-2024 17:51:51.61</t>
  </si>
  <si>
    <t>20-MAY-2024 17:51:51.66</t>
  </si>
  <si>
    <t>20-MAY-2024 17:51:51.67</t>
  </si>
  <si>
    <t>20-MAY-2024 17:53:08.08</t>
  </si>
  <si>
    <t>20-MAY-2024 17:53:08.11</t>
  </si>
  <si>
    <t>20-MAY-2024 17:53:25.27</t>
  </si>
  <si>
    <t>20-MAY-2024 17:53:25.28</t>
  </si>
  <si>
    <t>20-MAY-2024 17:53:25.30</t>
  </si>
  <si>
    <t>20-MAY-2024 17:54:12.62</t>
  </si>
  <si>
    <t>20-MAY-2024 17:54:20.25</t>
  </si>
  <si>
    <t>20-MAY-2024 17:55:14.88</t>
  </si>
  <si>
    <t>20-MAY-2024 17:55:14.89</t>
  </si>
  <si>
    <t>20-MAY-2024 17:55:15.85</t>
  </si>
  <si>
    <t>20-MAY-2024 17:55:21.37</t>
  </si>
  <si>
    <t>20-MAY-2024 17:55:37.49</t>
  </si>
  <si>
    <t>20-MAY-2024 17:55:37.91</t>
  </si>
  <si>
    <t>20-MAY-2024 17:55:37.92</t>
  </si>
  <si>
    <t>20-MAY-2024 17:55:37.95</t>
  </si>
  <si>
    <t>20-MAY-2024 17:55:37.96</t>
  </si>
  <si>
    <t>20-MAY-2024 17:56:13.39</t>
  </si>
  <si>
    <t>20-MAY-2024 17:56:13.40</t>
  </si>
  <si>
    <t>20-MAY-2024 17:56:13.46</t>
  </si>
  <si>
    <t>20-MAY-2024 17:56:13.53</t>
  </si>
  <si>
    <t>20-MAY-2024 17:56:13.60</t>
  </si>
  <si>
    <t>20-MAY-2024 17:56:13.61</t>
  </si>
  <si>
    <t>20-MAY-2024 17:56:13.68</t>
  </si>
  <si>
    <t>20-MAY-2024 17:56:17.86</t>
  </si>
  <si>
    <t>20-MAY-2024 17:56:17.87</t>
  </si>
  <si>
    <t>20-MAY-2024 17:56:18.51</t>
  </si>
  <si>
    <t>20-MAY-2024 17:56:18.52</t>
  </si>
  <si>
    <t>20-MAY-2024 17:56:22.01</t>
  </si>
  <si>
    <t>20-MAY-2024 17:56:22.02</t>
  </si>
  <si>
    <t>20-MAY-2024 17:56:25.88</t>
  </si>
  <si>
    <t>20-MAY-2024 17:56:26.15</t>
  </si>
  <si>
    <t>20-MAY-2024 17:56:26.16</t>
  </si>
  <si>
    <t>20-MAY-2024 17:56:30.45</t>
  </si>
  <si>
    <t>20-MAY-2024 17:56:30.46</t>
  </si>
  <si>
    <t>20-MAY-2024 17:56:34.66</t>
  </si>
  <si>
    <t>20-MAY-2024 17:56:34.67</t>
  </si>
  <si>
    <t>20-MAY-2024 17:56:38.82</t>
  </si>
  <si>
    <t>20-MAY-2024 17:56:42.95</t>
  </si>
  <si>
    <t>20-MAY-2024 17:56:42.96</t>
  </si>
  <si>
    <t>20-MAY-2024 17:56:43.32</t>
  </si>
  <si>
    <t>20-MAY-2024 17:56:47.08</t>
  </si>
  <si>
    <t>20-MAY-2024 17:56:47.09</t>
  </si>
  <si>
    <t>20-MAY-2024 17:56:51.24</t>
  </si>
  <si>
    <t>20-MAY-2024 17:56:51.25</t>
  </si>
  <si>
    <t>20-MAY-2024 17:56:55.37</t>
  </si>
  <si>
    <t>20-MAY-2024 17:58:11.68</t>
  </si>
  <si>
    <t>20-MAY-2024 17:58:17.52</t>
  </si>
  <si>
    <t>20-MAY-2024 17:58:17.53</t>
  </si>
  <si>
    <t>20-MAY-2024 17:58:58.97</t>
  </si>
  <si>
    <t>20-MAY-2024 17:58:59.01</t>
  </si>
  <si>
    <t>20-MAY-2024 17:59:06.07</t>
  </si>
  <si>
    <t>20-MAY-2024 17:59:06.46</t>
  </si>
  <si>
    <t>20-MAY-2024 17:59:25.41</t>
  </si>
  <si>
    <t>20-MAY-2024 17:59:46.17</t>
  </si>
  <si>
    <t>20-MAY-2024 18:00:25.63</t>
  </si>
  <si>
    <t>20-MAY-2024 18:00:59.53</t>
  </si>
  <si>
    <t>20-MAY-2024 18:01:02.01</t>
  </si>
  <si>
    <t>20-MAY-2024 18:01:02.02</t>
  </si>
  <si>
    <t>20-MAY-2024 18:01:47.36</t>
  </si>
  <si>
    <t>20-MAY-2024 18:01:47.37</t>
  </si>
  <si>
    <t>20-MAY-2024 18:01:47.57</t>
  </si>
  <si>
    <t>20-MAY-2024 18:01:48.21</t>
  </si>
  <si>
    <t>20-MAY-2024 18:01:48.26</t>
  </si>
  <si>
    <t>20-MAY-2024 18:02:11.77</t>
  </si>
  <si>
    <t>20-MAY-2024 18:02:11.81</t>
  </si>
  <si>
    <t>20-MAY-2024 18:02:11.82</t>
  </si>
  <si>
    <t>20-MAY-2024 18:02:11.84</t>
  </si>
  <si>
    <t>20-MAY-2024 18:02:59.31</t>
  </si>
  <si>
    <t>20-MAY-2024 18:02:59.32</t>
  </si>
  <si>
    <t>20-MAY-2024 18:03:11.71</t>
  </si>
  <si>
    <t>20-MAY-2024 18:03:11.72</t>
  </si>
  <si>
    <t>20-MAY-2024 18:03:56.38</t>
  </si>
  <si>
    <t>20-MAY-2024 18:03:56.39</t>
  </si>
  <si>
    <t>20-MAY-2024 18:03:56.41</t>
  </si>
  <si>
    <t>20-MAY-2024 18:03:57.74</t>
  </si>
  <si>
    <t>20-MAY-2024 18:03:57.82</t>
  </si>
  <si>
    <t>20-MAY-2024 18:03:57.83</t>
  </si>
  <si>
    <t>20-MAY-2024 18:04:03.61</t>
  </si>
  <si>
    <t>20-MAY-2024 18:04:03.71</t>
  </si>
  <si>
    <t>20-MAY-2024 18:04:03.72</t>
  </si>
  <si>
    <t>20-MAY-2024 18:04:34.62</t>
  </si>
  <si>
    <t>20-MAY-2024 18:04:34.61</t>
  </si>
  <si>
    <t>20-MAY-2024 18:04:34.63</t>
  </si>
  <si>
    <t>20-MAY-2024 18:04:34.64</t>
  </si>
  <si>
    <t>20-MAY-2024 18:04:40.65</t>
  </si>
  <si>
    <t>20-MAY-2024 18:04:40.78</t>
  </si>
  <si>
    <t>20-MAY-2024 18:04:43.11</t>
  </si>
  <si>
    <t>20-MAY-2024 18:04:43.12</t>
  </si>
  <si>
    <t>20-MAY-2024 18:05:20.26</t>
  </si>
  <si>
    <t>20-MAY-2024 18:05:20.27</t>
  </si>
  <si>
    <t>20-MAY-2024 18:05:32.10</t>
  </si>
  <si>
    <t>20-MAY-2024 18:05:32.11</t>
  </si>
  <si>
    <t>20-MAY-2024 18:05:47.11</t>
  </si>
  <si>
    <t>20-MAY-2024 18:05:47.15</t>
  </si>
  <si>
    <t>20-MAY-2024 18:07:10.82</t>
  </si>
  <si>
    <t>20-MAY-2024 18:07:10.84</t>
  </si>
  <si>
    <t>20-MAY-2024 18:07:10.86</t>
  </si>
  <si>
    <t>20-MAY-2024 18:07:10.88</t>
  </si>
  <si>
    <t>20-MAY-2024 18:07:10.89</t>
  </si>
  <si>
    <t>20-MAY-2024 18:07:11.14</t>
  </si>
  <si>
    <t>20-MAY-2024 18:07:42.50</t>
  </si>
  <si>
    <t>20-MAY-2024 18:07:42.67</t>
  </si>
  <si>
    <t>20-MAY-2024 18:07:49.00</t>
  </si>
  <si>
    <t>20-MAY-2024 18:08:02.79</t>
  </si>
  <si>
    <t>20-MAY-2024 18:09:54.42</t>
  </si>
  <si>
    <t>20-MAY-2024 18:10:33.24</t>
  </si>
  <si>
    <t>20-MAY-2024 18:11:12.22</t>
  </si>
  <si>
    <t>20-MAY-2024 18:11:12.23</t>
  </si>
  <si>
    <t>20-MAY-2024 18:11:12.30</t>
  </si>
  <si>
    <t>20-MAY-2024 18:11:12.37</t>
  </si>
  <si>
    <t>20-MAY-2024 18:11:12.44</t>
  </si>
  <si>
    <t>20-MAY-2024 18:11:12.53</t>
  </si>
  <si>
    <t>20-MAY-2024 18:11:12.54</t>
  </si>
  <si>
    <t>20-MAY-2024 18:11:16.73</t>
  </si>
  <si>
    <t>20-MAY-2024 18:11:16.74</t>
  </si>
  <si>
    <t>20-MAY-2024 18:11:20.86</t>
  </si>
  <si>
    <t>20-MAY-2024 18:11:20.87</t>
  </si>
  <si>
    <t>20-MAY-2024 18:11:24.97</t>
  </si>
  <si>
    <t>20-MAY-2024 18:11:29.65</t>
  </si>
  <si>
    <t>20-MAY-2024 18:11:33.77</t>
  </si>
  <si>
    <t>20-MAY-2024 18:11:35.33</t>
  </si>
  <si>
    <t>20-MAY-2024 18:11:35.34</t>
  </si>
  <si>
    <t>20-MAY-2024 18:11:36.27</t>
  </si>
  <si>
    <t>20-MAY-2024 18:11:36.28</t>
  </si>
  <si>
    <t>20-MAY-2024 18:11:37.87</t>
  </si>
  <si>
    <t>20-MAY-2024 18:11:37.88</t>
  </si>
  <si>
    <t>20-MAY-2024 18:11:42.01</t>
  </si>
  <si>
    <t>20-MAY-2024 18:11:42.02</t>
  </si>
  <si>
    <t>20-MAY-2024 18:11:46.13</t>
  </si>
  <si>
    <t>20-MAY-2024 18:11:46.14</t>
  </si>
  <si>
    <t>20-MAY-2024 18:11:50.33</t>
  </si>
  <si>
    <t>20-MAY-2024 18:11:50.34</t>
  </si>
  <si>
    <t>20-MAY-2024 18:11:54.48</t>
  </si>
  <si>
    <t>20-MAY-2024 18:11:54.49</t>
  </si>
  <si>
    <t>20-MAY-2024 18:14:25.00</t>
  </si>
  <si>
    <t>20-MAY-2024 18:14:25.05</t>
  </si>
  <si>
    <t>20-MAY-2024 18:14:25.08</t>
  </si>
  <si>
    <t>20-MAY-2024 18:14:43.76</t>
  </si>
  <si>
    <t>20-MAY-2024 18:14:43.78</t>
  </si>
  <si>
    <t>20-MAY-2024 18:14:44.12</t>
  </si>
  <si>
    <t>20-MAY-2024 18:14:44.19</t>
  </si>
  <si>
    <t>20-MAY-2024 18:14:44.20</t>
  </si>
  <si>
    <t>20-MAY-2024 18:14:44.79</t>
  </si>
  <si>
    <t>20-MAY-2024 18:14:44.82</t>
  </si>
  <si>
    <t>20-MAY-2024 18:14:45.58</t>
  </si>
  <si>
    <t>20-MAY-2024 18:16:31.17</t>
  </si>
  <si>
    <t>20-MAY-2024 18:16:31.21</t>
  </si>
  <si>
    <t>20-MAY-2024 18:19:39.65</t>
  </si>
  <si>
    <t>20-MAY-2024 18:19:39.66</t>
  </si>
  <si>
    <t>20-MAY-2024 18:19:51.22</t>
  </si>
  <si>
    <t>20-MAY-2024 18:21:32.91</t>
  </si>
  <si>
    <t>20-MAY-2024 18:21:33.21</t>
  </si>
  <si>
    <t>20-MAY-2024 18:21:33.22</t>
  </si>
  <si>
    <t>20-MAY-2024 18:21:46.74</t>
  </si>
  <si>
    <t>20-MAY-2024 18:21:46.75</t>
  </si>
  <si>
    <t>20-MAY-2024 18:21:46.78</t>
  </si>
  <si>
    <t>20-MAY-2024 18:25:10.64</t>
  </si>
  <si>
    <t>20-MAY-2024 18:25:10.65</t>
  </si>
  <si>
    <t>20-MAY-2024 18:25:19.02</t>
  </si>
  <si>
    <t>20-MAY-2024 18:25:19.03</t>
  </si>
  <si>
    <t>20-MAY-2024 18:25:19.18</t>
  </si>
  <si>
    <t>20-MAY-2024 18:25:19.19</t>
  </si>
  <si>
    <t>20-MAY-2024 18:25:30.00</t>
  </si>
  <si>
    <t>20-MAY-2024 18:25:30.01</t>
  </si>
  <si>
    <t>20-MAY-2024 18:25:30.07</t>
  </si>
  <si>
    <t>20-MAY-2024 18:25:30.08</t>
  </si>
  <si>
    <t>20-MAY-2024 18:25:30.16</t>
  </si>
  <si>
    <t>20-MAY-2024 18:25:30.17</t>
  </si>
  <si>
    <t>20-MAY-2024 18:25:30.24</t>
  </si>
  <si>
    <t>20-MAY-2024 18:25:30.25</t>
  </si>
  <si>
    <t>20-MAY-2024 18:25:30.31</t>
  </si>
  <si>
    <t>20-MAY-2024 18:25:34.47</t>
  </si>
  <si>
    <t>20-MAY-2024 18:25:38.57</t>
  </si>
  <si>
    <t>20-MAY-2024 18:25:42.70</t>
  </si>
  <si>
    <t>20-MAY-2024 18:25:46.82</t>
  </si>
  <si>
    <t>20-MAY-2024 18:25:50.95</t>
  </si>
  <si>
    <t>20-MAY-2024 18:25:50.96</t>
  </si>
  <si>
    <t>20-MAY-2024 18:25:55.79</t>
  </si>
  <si>
    <t>20-MAY-2024 18:25:55.80</t>
  </si>
  <si>
    <t>20-MAY-2024 18:25:59.93</t>
  </si>
  <si>
    <t>20-MAY-2024 18:25:59.94</t>
  </si>
  <si>
    <t>20-MAY-2024 18:26:04.06</t>
  </si>
  <si>
    <t>20-MAY-2024 18:26:08.20</t>
  </si>
  <si>
    <t>20-MAY-2024 18:26:08.21</t>
  </si>
  <si>
    <t>20-MAY-2024 18:26:12.31</t>
  </si>
  <si>
    <t>20-MAY-2024 18:26:12.32</t>
  </si>
  <si>
    <t>20-MAY-2024 18:28:07.12</t>
  </si>
  <si>
    <t>20-MAY-2024 18:28:07.16</t>
  </si>
  <si>
    <t>20-MAY-2024 18:28:07.17</t>
  </si>
  <si>
    <t>20-MAY-2024 18:28:35.04</t>
  </si>
  <si>
    <t>20-MAY-2024 18:28:35.05</t>
  </si>
  <si>
    <t>20-MAY-2024 18:28:35.80</t>
  </si>
  <si>
    <t>20-MAY-2024 18:29:03.78</t>
  </si>
  <si>
    <t>20-MAY-2024 18:29:03.79</t>
  </si>
  <si>
    <t>20-MAY-2024 18:29:03.88</t>
  </si>
  <si>
    <t>20-MAY-2024 18:29:05.53</t>
  </si>
  <si>
    <t>20-MAY-2024 18:29:22.02</t>
  </si>
  <si>
    <t>20-MAY-2024 18:29:22.03</t>
  </si>
  <si>
    <t>20-MAY-2024 18:29:22.37</t>
  </si>
  <si>
    <t>20-MAY-2024 18:30:59.52</t>
  </si>
  <si>
    <t>20-MAY-2024 18:31:49.09</t>
  </si>
  <si>
    <t>20-MAY-2024 18:31:49.73</t>
  </si>
  <si>
    <t>20-MAY-2024 18:32:27.59</t>
  </si>
  <si>
    <t>20-MAY-2024 18:32:27.60</t>
  </si>
  <si>
    <t>20-MAY-2024 18:32:27.64</t>
  </si>
  <si>
    <t>20-MAY-2024 18:32:27.67</t>
  </si>
  <si>
    <t>20-MAY-2024 18:32:37.91</t>
  </si>
  <si>
    <t>20-MAY-2024 18:33:07.29</t>
  </si>
  <si>
    <t>20-MAY-2024 18:33:07.55</t>
  </si>
  <si>
    <t>20-MAY-2024 18:33:41.01</t>
  </si>
  <si>
    <t>20-MAY-2024 18:33:41.02</t>
  </si>
  <si>
    <t>20-MAY-2024 18:33:41.05</t>
  </si>
  <si>
    <t>20-MAY-2024 18:33:41.19</t>
  </si>
  <si>
    <t>20-MAY-2024 18:33:43.24</t>
  </si>
  <si>
    <t>20-MAY-2024 18:33:43.25</t>
  </si>
  <si>
    <t>20-MAY-2024 18:33:43.28</t>
  </si>
  <si>
    <t>20-MAY-2024 18:33:47.70</t>
  </si>
  <si>
    <t>20-MAY-2024 18:33:47.81</t>
  </si>
  <si>
    <t>20-MAY-2024 18:34:05.59</t>
  </si>
  <si>
    <t>20-MAY-2024 18:34:22.07</t>
  </si>
  <si>
    <t>20-MAY-2024 18:34:22.08</t>
  </si>
  <si>
    <t>20-MAY-2024 18:34:32.16</t>
  </si>
  <si>
    <t>20-MAY-2024 18:35:11.82</t>
  </si>
  <si>
    <t>20-MAY-2024 18:35:11.83</t>
  </si>
  <si>
    <t>20-MAY-2024 18:36:12.05</t>
  </si>
  <si>
    <t>20-MAY-2024 18:36:12.07</t>
  </si>
  <si>
    <t>20-MAY-2024 18:36:12.08</t>
  </si>
  <si>
    <t>20-MAY-2024 18:36:15.82</t>
  </si>
  <si>
    <t>20-MAY-2024 18:36:15.83</t>
  </si>
  <si>
    <t>20-MAY-2024 18:36:15.84</t>
  </si>
  <si>
    <t>20-MAY-2024 18:36:15.85</t>
  </si>
  <si>
    <t>20-MAY-2024 18:36:31.14</t>
  </si>
  <si>
    <t>20-MAY-2024 18:36:31.19</t>
  </si>
  <si>
    <t>20-MAY-2024 18:36:31.20</t>
  </si>
  <si>
    <t>20-MAY-2024 18:36:31.21</t>
  </si>
  <si>
    <t>20-MAY-2024 18:36:31.29</t>
  </si>
  <si>
    <t>20-MAY-2024 18:36:31.94</t>
  </si>
  <si>
    <t>20-MAY-2024 18:36:31.99</t>
  </si>
  <si>
    <t>20-MAY-2024 18:36:32.05</t>
  </si>
  <si>
    <t>20-MAY-2024 18:36:32.07</t>
  </si>
  <si>
    <t>20-MAY-2024 18:38:03.07</t>
  </si>
  <si>
    <t>20-MAY-2024 18:38:10.96</t>
  </si>
  <si>
    <t>20-MAY-2024 18:38:11.04</t>
  </si>
  <si>
    <t>20-MAY-2024 18:38:11.05</t>
  </si>
  <si>
    <t>20-MAY-2024 18:38:48.17</t>
  </si>
  <si>
    <t>20-MAY-2024 18:38:48.18</t>
  </si>
  <si>
    <t>20-MAY-2024 18:39:10.62</t>
  </si>
  <si>
    <t>20-MAY-2024 18:39:10.65</t>
  </si>
  <si>
    <t>20-MAY-2024 18:39:18.64</t>
  </si>
  <si>
    <t>20-MAY-2024 18:39:18.65</t>
  </si>
  <si>
    <t>20-MAY-2024 18:39:18.67</t>
  </si>
  <si>
    <t>20-MAY-2024 18:39:18.70</t>
  </si>
  <si>
    <t>20-MAY-2024 18:39:18.80</t>
  </si>
  <si>
    <t>20-MAY-2024 18:39:18.84</t>
  </si>
  <si>
    <t>20-MAY-2024 18:39:19.97</t>
  </si>
  <si>
    <t>20-MAY-2024 18:39:20.12</t>
  </si>
  <si>
    <t>20-MAY-2024 18:39:20.13</t>
  </si>
  <si>
    <t>20-MAY-2024 18:39:21.03</t>
  </si>
  <si>
    <t>20-MAY-2024 18:39:21.05</t>
  </si>
  <si>
    <t>20-MAY-2024 18:40:28.22</t>
  </si>
  <si>
    <t>20-MAY-2024 18:40:28.23</t>
  </si>
  <si>
    <t>20-MAY-2024 18:40:28.36</t>
  </si>
  <si>
    <t>20-MAY-2024 18:40:28.52</t>
  </si>
  <si>
    <t>20-MAY-2024 18:40:28.53</t>
  </si>
  <si>
    <t>20-MAY-2024 18:40:28.61</t>
  </si>
  <si>
    <t>20-MAY-2024 18:40:28.62</t>
  </si>
  <si>
    <t>20-MAY-2024 18:40:28.68</t>
  </si>
  <si>
    <t>20-MAY-2024 18:40:33.19</t>
  </si>
  <si>
    <t>20-MAY-2024 18:40:37.30</t>
  </si>
  <si>
    <t>20-MAY-2024 18:40:37.31</t>
  </si>
  <si>
    <t>20-MAY-2024 18:40:41.43</t>
  </si>
  <si>
    <t>20-MAY-2024 18:40:41.44</t>
  </si>
  <si>
    <t>20-MAY-2024 18:40:45.61</t>
  </si>
  <si>
    <t>20-MAY-2024 18:40:45.62</t>
  </si>
  <si>
    <t>20-MAY-2024 18:40:45.74</t>
  </si>
  <si>
    <t>20-MAY-2024 18:40:45.76</t>
  </si>
  <si>
    <t>20-MAY-2024 18:40:49.77</t>
  </si>
  <si>
    <t>20-MAY-2024 18:40:53.90</t>
  </si>
  <si>
    <t>20-MAY-2024 18:40:53.91</t>
  </si>
  <si>
    <t>20-MAY-2024 18:40:58.10</t>
  </si>
  <si>
    <t>20-MAY-2024 18:41:02.24</t>
  </si>
  <si>
    <t>20-MAY-2024 18:41:04.02</t>
  </si>
  <si>
    <t>20-MAY-2024 18:41:04.03</t>
  </si>
  <si>
    <t>20-MAY-2024 18:41:06.35</t>
  </si>
  <si>
    <t>20-MAY-2024 18:41:10.48</t>
  </si>
  <si>
    <t>20-MAY-2024 18:41:10.49</t>
  </si>
  <si>
    <t>20-MAY-2024 18:43:13.01</t>
  </si>
  <si>
    <t>20-MAY-2024 18:43:13.02</t>
  </si>
  <si>
    <t>20-MAY-2024 18:43:39.42</t>
  </si>
  <si>
    <t>20-MAY-2024 18:43:39.43</t>
  </si>
  <si>
    <t>20-MAY-2024 18:43:39.45</t>
  </si>
  <si>
    <t>20-MAY-2024 18:43:40.45</t>
  </si>
  <si>
    <t>20-MAY-2024 18:45:39.86</t>
  </si>
  <si>
    <t>20-MAY-2024 18:45:39.92</t>
  </si>
  <si>
    <t>20-MAY-2024 18:45:41.69</t>
  </si>
  <si>
    <t>20-MAY-2024 18:45:41.70</t>
  </si>
  <si>
    <t>20-MAY-2024 18:45:54.73</t>
  </si>
  <si>
    <t>20-MAY-2024 18:45:54.74</t>
  </si>
  <si>
    <t>20-MAY-2024 18:45:54.75</t>
  </si>
  <si>
    <t>20-MAY-2024 18:46:29.33</t>
  </si>
  <si>
    <t>20-MAY-2024 18:46:29.34</t>
  </si>
  <si>
    <t>20-MAY-2024 18:46:30.19</t>
  </si>
  <si>
    <t>20-MAY-2024 18:46:30.34</t>
  </si>
  <si>
    <t>20-MAY-2024 18:46:30.36</t>
  </si>
  <si>
    <t>20-MAY-2024 18:46:30.42</t>
  </si>
  <si>
    <t>20-MAY-2024 18:47:46.98</t>
  </si>
  <si>
    <t>20-MAY-2024 18:48:18.42</t>
  </si>
  <si>
    <t>20-MAY-2024 18:48:18.43</t>
  </si>
  <si>
    <t>20-MAY-2024 18:48:46.02</t>
  </si>
  <si>
    <t>20-MAY-2024 18:48:46.10</t>
  </si>
  <si>
    <t>20-MAY-2024 18:48:46.11</t>
  </si>
  <si>
    <t>20-MAY-2024 18:48:58.07</t>
  </si>
  <si>
    <t>20-MAY-2024 18:48:58.10</t>
  </si>
  <si>
    <t>20-MAY-2024 18:48:58.12</t>
  </si>
  <si>
    <t>20-MAY-2024 18:49:05.39</t>
  </si>
  <si>
    <t>20-MAY-2024 18:49:09.80</t>
  </si>
  <si>
    <t>20-MAY-2024 18:49:19.74</t>
  </si>
  <si>
    <t>20-MAY-2024 18:49:19.75</t>
  </si>
  <si>
    <t>20-MAY-2024 18:50:08.99</t>
  </si>
  <si>
    <t>20-MAY-2024 18:50:35.41</t>
  </si>
  <si>
    <t>20-MAY-2024 18:50:35.44</t>
  </si>
  <si>
    <t>20-MAY-2024 18:50:35.45</t>
  </si>
  <si>
    <t>20-MAY-2024 18:50:35.52</t>
  </si>
  <si>
    <t>20-MAY-2024 18:50:35.53</t>
  </si>
  <si>
    <t>20-MAY-2024 18:50:52.67</t>
  </si>
  <si>
    <t>20-MAY-2024 18:50:52.72</t>
  </si>
  <si>
    <t>20-MAY-2024 18:50:52.83</t>
  </si>
  <si>
    <t>20-MAY-2024 18:50:52.84</t>
  </si>
  <si>
    <t>20-MAY-2024 18:52:28.92</t>
  </si>
  <si>
    <t>20-MAY-2024 18:52:28.93</t>
  </si>
  <si>
    <t>20-MAY-2024 18:52:29.28</t>
  </si>
  <si>
    <t>20-MAY-2024 18:52:29.29</t>
  </si>
  <si>
    <t>20-MAY-2024 18:52:43.71</t>
  </si>
  <si>
    <t>20-MAY-2024 18:52:43.81</t>
  </si>
  <si>
    <t>20-MAY-2024 18:52:43.82</t>
  </si>
  <si>
    <t>20-MAY-2024 18:52:43.89</t>
  </si>
  <si>
    <t>20-MAY-2024 18:52:44.23</t>
  </si>
  <si>
    <t>20-MAY-2024 18:53:22.70</t>
  </si>
  <si>
    <t>20-MAY-2024 18:53:40.94</t>
  </si>
  <si>
    <t>20-MAY-2024 18:53:47.29</t>
  </si>
  <si>
    <t>20-MAY-2024 18:54:06.32</t>
  </si>
  <si>
    <t>20-MAY-2024 18:54:06.33</t>
  </si>
  <si>
    <t>20-MAY-2024 18:54:15.34</t>
  </si>
  <si>
    <t>20-MAY-2024 18:54:23.64</t>
  </si>
  <si>
    <t>20-MAY-2024 18:54:23.65</t>
  </si>
  <si>
    <t>20-MAY-2024 18:54:45.25</t>
  </si>
  <si>
    <t>20-MAY-2024 18:54:58.22</t>
  </si>
  <si>
    <t>20-MAY-2024 18:54:58.28</t>
  </si>
  <si>
    <t>20-MAY-2024 18:54:58.29</t>
  </si>
  <si>
    <t>20-MAY-2024 18:54:58.35</t>
  </si>
  <si>
    <t>20-MAY-2024 18:54:58.41</t>
  </si>
  <si>
    <t>20-MAY-2024 18:54:58.42</t>
  </si>
  <si>
    <t>20-MAY-2024 18:54:58.47</t>
  </si>
  <si>
    <t>20-MAY-2024 18:54:58.48</t>
  </si>
  <si>
    <t>20-MAY-2024 18:55:02.64</t>
  </si>
  <si>
    <t>20-MAY-2024 18:55:06.77</t>
  </si>
  <si>
    <t>20-MAY-2024 18:55:06.78</t>
  </si>
  <si>
    <t>20-MAY-2024 18:55:10.89</t>
  </si>
  <si>
    <t>20-MAY-2024 18:55:10.90</t>
  </si>
  <si>
    <t>20-MAY-2024 18:55:15.08</t>
  </si>
  <si>
    <t>20-MAY-2024 18:55:19.19</t>
  </si>
  <si>
    <t>20-MAY-2024 18:55:19.20</t>
  </si>
  <si>
    <t>20-MAY-2024 18:55:23.31</t>
  </si>
  <si>
    <t>20-MAY-2024 18:55:23.32</t>
  </si>
  <si>
    <t>20-MAY-2024 18:55:32.70</t>
  </si>
  <si>
    <t>20-MAY-2024 18:55:32.71</t>
  </si>
  <si>
    <t>20-MAY-2024 18:55:36.85</t>
  </si>
  <si>
    <t>20-MAY-2024 18:55:36.86</t>
  </si>
  <si>
    <t>20-MAY-2024 18:55:40.99</t>
  </si>
  <si>
    <t>20-MAY-2024 18:55:47.48</t>
  </si>
  <si>
    <t>20-MAY-2024 18:55:47.49</t>
  </si>
  <si>
    <t>20-MAY-2024 18:55:47.50</t>
  </si>
  <si>
    <t>20-MAY-2024 18:55:50.40</t>
  </si>
  <si>
    <t>20-MAY-2024 18:57:29.42</t>
  </si>
  <si>
    <t>20-MAY-2024 18:57:31.81</t>
  </si>
  <si>
    <t>20-MAY-2024 18:57:31.82</t>
  </si>
  <si>
    <t>20-MAY-2024 18:57:31.85</t>
  </si>
  <si>
    <t>20-MAY-2024 18:57:43.36</t>
  </si>
  <si>
    <t>20-MAY-2024 18:58:09.39</t>
  </si>
  <si>
    <t>20-MAY-2024 18:58:19.40</t>
  </si>
  <si>
    <t>20-MAY-2024 18:58:29.42</t>
  </si>
  <si>
    <t>20-MAY-2024 18:58:29.43</t>
  </si>
  <si>
    <t>20-MAY-2024 19:00:12.57</t>
  </si>
  <si>
    <t>20-MAY-2024 19:00:12.62</t>
  </si>
  <si>
    <t>20-MAY-2024 19:00:14.59</t>
  </si>
  <si>
    <t>20-MAY-2024 19:00:14.60</t>
  </si>
  <si>
    <t>20-MAY-2024 19:00:14.64</t>
  </si>
  <si>
    <t>20-MAY-2024 19:00:56.15</t>
  </si>
  <si>
    <t>20-MAY-2024 19:00:56.23</t>
  </si>
  <si>
    <t>20-MAY-2024 19:02:35.02</t>
  </si>
  <si>
    <t>20-MAY-2024 19:02:35.06</t>
  </si>
  <si>
    <t>20-MAY-2024 19:02:35.15</t>
  </si>
  <si>
    <t>20-MAY-2024 19:02:35.16</t>
  </si>
  <si>
    <t>20-MAY-2024 19:02:35.44</t>
  </si>
  <si>
    <t>20-MAY-2024 19:02:58.27</t>
  </si>
  <si>
    <t>20-MAY-2024 19:02:59.73</t>
  </si>
  <si>
    <t>20-MAY-2024 19:03:19.41</t>
  </si>
  <si>
    <t>20-MAY-2024 19:04:11.15</t>
  </si>
  <si>
    <t>20-MAY-2024 19:04:11.24</t>
  </si>
  <si>
    <t>20-MAY-2024 19:04:11.25</t>
  </si>
  <si>
    <t>20-MAY-2024 19:04:14.63</t>
  </si>
  <si>
    <t>JAMAP2::</t>
  </si>
  <si>
    <t>BAT_IAA_REL</t>
  </si>
  <si>
    <t>CIS_SRV_GTW</t>
  </si>
  <si>
    <t>SRV_BLG_REL0</t>
  </si>
  <si>
    <t>BAT_CIS_REL</t>
  </si>
  <si>
    <t>ANURAG_GUS</t>
  </si>
  <si>
    <t>NORRIS_J</t>
  </si>
  <si>
    <t>BAT_BLG_REL</t>
  </si>
  <si>
    <t>RHQ_DEVELOP</t>
  </si>
  <si>
    <t>ACC</t>
  </si>
  <si>
    <t>AUTO_SIGNOFF</t>
  </si>
  <si>
    <t>RAMU_GOK</t>
  </si>
  <si>
    <t>ERRINGTON_T</t>
  </si>
  <si>
    <t>HENRY_MA</t>
  </si>
  <si>
    <t>CHAD_LOPE</t>
  </si>
  <si>
    <t>PATRESH_REI</t>
  </si>
  <si>
    <t>BRYCE_ALEX</t>
  </si>
  <si>
    <t>WILL_DOM</t>
  </si>
  <si>
    <t>CHISHOLM_K</t>
  </si>
  <si>
    <t>WHITE_SHAN</t>
  </si>
  <si>
    <t>KNIGHT_J</t>
  </si>
  <si>
    <t>BROWN_ROC</t>
  </si>
  <si>
    <t>BELAFONTE_M</t>
  </si>
  <si>
    <t>MURU_KAN</t>
  </si>
  <si>
    <t>COLLMAN_RO</t>
  </si>
  <si>
    <t>BARNES_RA</t>
  </si>
  <si>
    <t>TIA_SIM</t>
  </si>
  <si>
    <t>CLAYTON_R</t>
  </si>
  <si>
    <t>BERNARD_SAN</t>
  </si>
  <si>
    <t>ADRJAN_GRA</t>
  </si>
  <si>
    <t>LEWINSON_TR</t>
  </si>
  <si>
    <t>HAYLE_R</t>
  </si>
  <si>
    <t>HOLN_LAT</t>
  </si>
  <si>
    <t>ATKINS_TRU</t>
  </si>
  <si>
    <t>WILL_SOS</t>
  </si>
  <si>
    <t>JOHNS_SHN</t>
  </si>
  <si>
    <t>STEPHANIE_W</t>
  </si>
  <si>
    <t>SPENCE_J</t>
  </si>
  <si>
    <t>ROSE_AC</t>
  </si>
  <si>
    <t>JONES_JAC</t>
  </si>
  <si>
    <t>KEVA_HIBB</t>
  </si>
  <si>
    <t>DONN_OGL</t>
  </si>
  <si>
    <t>PORT_USER</t>
  </si>
  <si>
    <t>BARRING_JON</t>
  </si>
  <si>
    <t>BRUC_KIM</t>
  </si>
  <si>
    <t>SMIT_DVA</t>
  </si>
  <si>
    <t>LESLIE_CO</t>
  </si>
  <si>
    <t>BARNETT_JAD</t>
  </si>
  <si>
    <t>STERLING_CR</t>
  </si>
  <si>
    <t>BHAT_AKH</t>
  </si>
  <si>
    <t>MINNOTT_SP</t>
  </si>
  <si>
    <t>BROWN_TASHA</t>
  </si>
  <si>
    <t>LYNCH_TRA</t>
  </si>
  <si>
    <t>KADIA_BRN</t>
  </si>
  <si>
    <t>SUCKRA_S</t>
  </si>
  <si>
    <t>SCHE_WRIG</t>
  </si>
  <si>
    <t>LINDO_SHA</t>
  </si>
  <si>
    <t>DANIEL_BRO</t>
  </si>
  <si>
    <t>FRANCIS_CHAN</t>
  </si>
  <si>
    <t>TAYLOR_DWA</t>
  </si>
  <si>
    <t>RATTIGAN_MOY</t>
  </si>
  <si>
    <t>HARRIS_SHAN</t>
  </si>
  <si>
    <t>BROWN_MARIO</t>
  </si>
  <si>
    <t>RAYMOND_L</t>
  </si>
  <si>
    <t>PASSLEY_NIY</t>
  </si>
  <si>
    <t>MURDOCK_P</t>
  </si>
  <si>
    <t>MANN_THA</t>
  </si>
  <si>
    <t>SIMP_DTOIL</t>
  </si>
  <si>
    <t>SHANAKAY_STL</t>
  </si>
  <si>
    <t>LINDO_SEAN</t>
  </si>
  <si>
    <t>WALK_PET</t>
  </si>
  <si>
    <t>BREW_RAY</t>
  </si>
  <si>
    <t>HOWE_A</t>
  </si>
  <si>
    <t>BROWN_CHRN</t>
  </si>
  <si>
    <t>BERRY_NA</t>
  </si>
  <si>
    <t>DILLON_REA</t>
  </si>
  <si>
    <t>REID_NIC</t>
  </si>
  <si>
    <t>BROWN_TON</t>
  </si>
  <si>
    <t>SOMER_SAN</t>
  </si>
  <si>
    <t>FENN_MON</t>
  </si>
  <si>
    <t>SHEDDEN_C</t>
  </si>
  <si>
    <t>MART_JOHN</t>
  </si>
  <si>
    <t>NUGE_DAN</t>
  </si>
  <si>
    <t>MITCHELL_JOD</t>
  </si>
  <si>
    <t>HARRIS_MR</t>
  </si>
  <si>
    <t>BAKER_TRACY</t>
  </si>
  <si>
    <t>P 0007E08E 00000000</t>
  </si>
  <si>
    <t>P 0006891E 00000000</t>
  </si>
  <si>
    <t>T 001D5154 00000000</t>
  </si>
  <si>
    <t>P 001D5154 00000000</t>
  </si>
  <si>
    <t>P 00156918 00000000</t>
  </si>
  <si>
    <t>P 0011D91B 00000000</t>
  </si>
  <si>
    <t>P 001E6915 00000000</t>
  </si>
  <si>
    <t>T 001D48E3 00000028</t>
  </si>
  <si>
    <t>T 0012D0E1 00000024</t>
  </si>
  <si>
    <t>T 0019F90F 00000024</t>
  </si>
  <si>
    <t>T 001E00E8 00000024</t>
  </si>
  <si>
    <t>T 000078EC 00000024</t>
  </si>
  <si>
    <t>T 0012D0E1 00000025</t>
  </si>
  <si>
    <t>T 001E00E8 00000025</t>
  </si>
  <si>
    <t>T 001CF8E2 00000026</t>
  </si>
  <si>
    <t>T 001E00E8 00000026</t>
  </si>
  <si>
    <t>T 000078EC 00000026</t>
  </si>
  <si>
    <t>T 0012D0E1 00000027</t>
  </si>
  <si>
    <t>T 000078EC 00000028</t>
  </si>
  <si>
    <t>T 001E00E8 00000030</t>
  </si>
  <si>
    <t>T 0012D0E1 00000031</t>
  </si>
  <si>
    <t>T 0012D0E1 00000032</t>
  </si>
  <si>
    <t>P 001DD2A2 00000000</t>
  </si>
  <si>
    <t>P 001A0104 00000008</t>
  </si>
  <si>
    <t>P 0010591F 00000000</t>
  </si>
  <si>
    <t>P 001CB2A1 00000000</t>
  </si>
  <si>
    <t>P 000E9298 00000000</t>
  </si>
  <si>
    <t>T 0017149B 00000087</t>
  </si>
  <si>
    <t>T 00140C97 00000088</t>
  </si>
  <si>
    <t>P 000FD68E 00000000</t>
  </si>
  <si>
    <t>T 001ABC99 00000087</t>
  </si>
  <si>
    <t>P 0019068D 00000000</t>
  </si>
  <si>
    <t>T 0019949A 00000088</t>
  </si>
  <si>
    <t>T 00164498 00000088</t>
  </si>
  <si>
    <t>T 0018FC9C 00000088</t>
  </si>
  <si>
    <t>T 0017149B 00000089</t>
  </si>
  <si>
    <t>T 00164498 00000090</t>
  </si>
  <si>
    <t>T 0017149B 00000090</t>
  </si>
  <si>
    <t>T 0018FC9C 00000091</t>
  </si>
  <si>
    <t>T 00140C97 00000093</t>
  </si>
  <si>
    <t>T 00164498 00000093</t>
  </si>
  <si>
    <t>T 0018FC9C 00000093</t>
  </si>
  <si>
    <t>T 0017149B 00000094</t>
  </si>
  <si>
    <t>T 0017149B 00000095</t>
  </si>
  <si>
    <t>P 001BCE90 00000000</t>
  </si>
  <si>
    <t>P 001B6E8C 00000000</t>
  </si>
  <si>
    <t>T 000EC3B2 00000000</t>
  </si>
  <si>
    <t>P 000EC3B2 00000000</t>
  </si>
  <si>
    <t>P 0014468B 00000000</t>
  </si>
  <si>
    <t>T 0019949A 00000210</t>
  </si>
  <si>
    <t>T 00164498 00000210</t>
  </si>
  <si>
    <t>T 0017149B 00000210</t>
  </si>
  <si>
    <t>T 001ABC99 00000210</t>
  </si>
  <si>
    <t>T 00140C97 00000211</t>
  </si>
  <si>
    <t>T 0017149B 00000211</t>
  </si>
  <si>
    <t>T 0018FC9C 00000212</t>
  </si>
  <si>
    <t>T 00140C97 00000213</t>
  </si>
  <si>
    <t>T 0018FC9C 00000213</t>
  </si>
  <si>
    <t>T 001ABC99 00000213</t>
  </si>
  <si>
    <t>T 0019949A 00000214</t>
  </si>
  <si>
    <t>T 0017149B 00000215</t>
  </si>
  <si>
    <t>T 0018FC9C 00000216</t>
  </si>
  <si>
    <t>T 00140C97 00000217</t>
  </si>
  <si>
    <t>T 00164498 00000217</t>
  </si>
  <si>
    <t>P 000FDD85 00000062</t>
  </si>
  <si>
    <t>T 001ABC99 00000336</t>
  </si>
  <si>
    <t>T 00140C97 00000337</t>
  </si>
  <si>
    <t>T 0018FC9C 00000336</t>
  </si>
  <si>
    <t>T 0019949A 00000337</t>
  </si>
  <si>
    <t>T 0017149B 00000337</t>
  </si>
  <si>
    <t>T 0019949A 00000338</t>
  </si>
  <si>
    <t>T 00164498 00000338</t>
  </si>
  <si>
    <t>T 0018FC9C 00000338</t>
  </si>
  <si>
    <t>T 00140C97 00000340</t>
  </si>
  <si>
    <t>T 0017149B 00000340</t>
  </si>
  <si>
    <t>T 0019949A 00000341</t>
  </si>
  <si>
    <t>T 0019949A 00000342</t>
  </si>
  <si>
    <t>T 001ABC99 00000342</t>
  </si>
  <si>
    <t>T 0017149B 00000343</t>
  </si>
  <si>
    <t>T 00140C97 00000344</t>
  </si>
  <si>
    <t>P 0018A584 00000079</t>
  </si>
  <si>
    <t>P 0010F587 00000093</t>
  </si>
  <si>
    <t>P 00022D83 00000094</t>
  </si>
  <si>
    <t>T 00140C97 00000463</t>
  </si>
  <si>
    <t>T 0017149B 00000463</t>
  </si>
  <si>
    <t>T 00164498 00000463</t>
  </si>
  <si>
    <t>T 0018FC9C 00000463</t>
  </si>
  <si>
    <t>T 001ABC99 00000463</t>
  </si>
  <si>
    <t>T 0018FC9C 00000464</t>
  </si>
  <si>
    <t>T 0017149B 00000465</t>
  </si>
  <si>
    <t>T 00140C97 00000466</t>
  </si>
  <si>
    <t>T 001ABC99 00000467</t>
  </si>
  <si>
    <t>T 00164498 00000468</t>
  </si>
  <si>
    <t>T 001ABC99 00000468</t>
  </si>
  <si>
    <t>T 00164498 00000469</t>
  </si>
  <si>
    <t>T 001ABC99 00000469</t>
  </si>
  <si>
    <t>T 0019949A 00000469</t>
  </si>
  <si>
    <t>T 0018FC9C 00000470</t>
  </si>
  <si>
    <t>P 001CD6CB 00000000</t>
  </si>
  <si>
    <t>P 0010F587 00000131</t>
  </si>
  <si>
    <t>P 00125D88 00000132</t>
  </si>
  <si>
    <t>T 0018A584 00000144</t>
  </si>
  <si>
    <t>P 0018A584 00000144</t>
  </si>
  <si>
    <t>T 000FDD85 00000144</t>
  </si>
  <si>
    <t>P 000FDD85 00000144</t>
  </si>
  <si>
    <t>T 00140C97 00000601</t>
  </si>
  <si>
    <t>T 00164498 00000602</t>
  </si>
  <si>
    <t>T 001ABC99 00000602</t>
  </si>
  <si>
    <t>T 0017149B 00000602</t>
  </si>
  <si>
    <t>T 0018FC9C 00000602</t>
  </si>
  <si>
    <t>T 00140C97 00000602</t>
  </si>
  <si>
    <t>T 001ABC99 00000603</t>
  </si>
  <si>
    <t>T 00164498 00000604</t>
  </si>
  <si>
    <t>T 0019949A 00000604</t>
  </si>
  <si>
    <t>T 00140C97 00000604</t>
  </si>
  <si>
    <t>T 00140C97 00000605</t>
  </si>
  <si>
    <t>T 0019949A 00000606</t>
  </si>
  <si>
    <t>T 00164498 00000607</t>
  </si>
  <si>
    <t>T 00164498 00000608</t>
  </si>
  <si>
    <t>T 001ABC99 00000608</t>
  </si>
  <si>
    <t>P 000C564C 00000000</t>
  </si>
  <si>
    <t>P 00078D86 00000223</t>
  </si>
  <si>
    <t>P 00180672 00000000</t>
  </si>
  <si>
    <t>T 00140C97 00000734</t>
  </si>
  <si>
    <t>T 0019949A 00000734</t>
  </si>
  <si>
    <t>T 00164498 00000735</t>
  </si>
  <si>
    <t>T 001ABC99 00000735</t>
  </si>
  <si>
    <t>T 0017149B 00000735</t>
  </si>
  <si>
    <t>T 0018FC9C 00000735</t>
  </si>
  <si>
    <t>T 0017149B 00000736</t>
  </si>
  <si>
    <t>T 00140C97 00000736</t>
  </si>
  <si>
    <t>T 0019949A 00000736</t>
  </si>
  <si>
    <t>T 00164498 00000737</t>
  </si>
  <si>
    <t>T 001ABC99 00000737</t>
  </si>
  <si>
    <t>T 00140C97 00000737</t>
  </si>
  <si>
    <t>T 00164498 00000738</t>
  </si>
  <si>
    <t>T 0017149B 00000738</t>
  </si>
  <si>
    <t>T 0019949A 00000738</t>
  </si>
  <si>
    <t>P 001AA673 00000000</t>
  </si>
  <si>
    <t>P 0018E671 00000000</t>
  </si>
  <si>
    <t>P 00022D83 00000254</t>
  </si>
  <si>
    <t>P 000E2D08 00001012</t>
  </si>
  <si>
    <t>P 0007440B 00000000</t>
  </si>
  <si>
    <t>T 001ABC99 00000844</t>
  </si>
  <si>
    <t>T 0017149B 00000844</t>
  </si>
  <si>
    <t>T 00140C97 00000843</t>
  </si>
  <si>
    <t>T 0019949A 00000844</t>
  </si>
  <si>
    <t>T 0018FC9C 00000844</t>
  </si>
  <si>
    <t>T 0017149B 00000845</t>
  </si>
  <si>
    <t>T 0019949A 00000845</t>
  </si>
  <si>
    <t>T 001ABC99 00000846</t>
  </si>
  <si>
    <t>T 0018FC9C 00000846</t>
  </si>
  <si>
    <t>T 001ABC99 00000847</t>
  </si>
  <si>
    <t>T 0017149B 00000847</t>
  </si>
  <si>
    <t>T 0018FC9C 00000847</t>
  </si>
  <si>
    <t>T 0017149B 00000848</t>
  </si>
  <si>
    <t>T 0019949A 00000848</t>
  </si>
  <si>
    <t>T 00164498 00000849</t>
  </si>
  <si>
    <t>P 00022D83 00000308</t>
  </si>
  <si>
    <t>P 00155EE2 00000000</t>
  </si>
  <si>
    <t>T 0018FC9C 00000936</t>
  </si>
  <si>
    <t>T 001ABC99 00000937</t>
  </si>
  <si>
    <t>T 00140C97 00000936</t>
  </si>
  <si>
    <t>T 00164498 00000937</t>
  </si>
  <si>
    <t>T 0017149B 00000937</t>
  </si>
  <si>
    <t>T 00140C97 00000937</t>
  </si>
  <si>
    <t>T 0019949A 00000938</t>
  </si>
  <si>
    <t>T 00140C97 00000938</t>
  </si>
  <si>
    <t>T 0017149B 00000939</t>
  </si>
  <si>
    <t>T 00140C97 00000939</t>
  </si>
  <si>
    <t>T 0018FC9C 00000940</t>
  </si>
  <si>
    <t>T 00164498 00000941</t>
  </si>
  <si>
    <t>T 0019949A 00000941</t>
  </si>
  <si>
    <t>T 00164498 00000942</t>
  </si>
  <si>
    <t>T 0019949A 00000942</t>
  </si>
  <si>
    <t>P 001C6D4D 00000000</t>
  </si>
  <si>
    <t>T 0019949A 00001024</t>
  </si>
  <si>
    <t>T 0018FC9C 00001024</t>
  </si>
  <si>
    <t>T 0017149B 00001025</t>
  </si>
  <si>
    <t>T 001ABC99 00001025</t>
  </si>
  <si>
    <t>T 00140C97 00001024</t>
  </si>
  <si>
    <t>T 0019949A 00001026</t>
  </si>
  <si>
    <t>T 0017149B 00001027</t>
  </si>
  <si>
    <t>T 0019949A 00001027</t>
  </si>
  <si>
    <t>T 001ABC99 00001028</t>
  </si>
  <si>
    <t>T 0019949A 00001028</t>
  </si>
  <si>
    <t>T 001ABC99 00001029</t>
  </si>
  <si>
    <t>T 0018FC9C 00001029</t>
  </si>
  <si>
    <t>T 001ABC99 00001030</t>
  </si>
  <si>
    <t>T 0017149B 00001031</t>
  </si>
  <si>
    <t>T 00140C97 00001030</t>
  </si>
  <si>
    <t>P 00140C97 00001083</t>
  </si>
  <si>
    <t>T 0018FC9C 00001123</t>
  </si>
  <si>
    <t>T 00164498 00001126</t>
  </si>
  <si>
    <t>T 0017149B 00001127</t>
  </si>
  <si>
    <t>T 0019949A 00001126</t>
  </si>
  <si>
    <t>T 00140C97 00001124</t>
  </si>
  <si>
    <t>T 0019949A 00001127</t>
  </si>
  <si>
    <t>T 0018FC9C 00001125</t>
  </si>
  <si>
    <t>T 0017149B 00001129</t>
  </si>
  <si>
    <t>T 0018FC9C 00001126</t>
  </si>
  <si>
    <t>T 00140C97 00001127</t>
  </si>
  <si>
    <t>T 001ABC99 00001130</t>
  </si>
  <si>
    <t>T 00164498 00001130</t>
  </si>
  <si>
    <t>T 00140C97 00001128</t>
  </si>
  <si>
    <t>T 0017149B 00001132</t>
  </si>
  <si>
    <t>T 00140C97 00001129</t>
  </si>
  <si>
    <t>P 0008248C 00000000</t>
  </si>
  <si>
    <t>T 00140C97 00001212</t>
  </si>
  <si>
    <t>T 0018FC9C 00001212</t>
  </si>
  <si>
    <t>T 0017149B 00001216</t>
  </si>
  <si>
    <t>T 00164498 00001215</t>
  </si>
  <si>
    <t>T 0019949A 00001215</t>
  </si>
  <si>
    <t>T 001ABC99 00001216</t>
  </si>
  <si>
    <t>T 0018FC9C 00001213</t>
  </si>
  <si>
    <t>T 0017149B 00001217</t>
  </si>
  <si>
    <t>T 0019949A 00001216</t>
  </si>
  <si>
    <t>T 00140C97 00001214</t>
  </si>
  <si>
    <t>T 0017149B 00001218</t>
  </si>
  <si>
    <t>T 00164498 00001217</t>
  </si>
  <si>
    <t>T 0019949A 00001217</t>
  </si>
  <si>
    <t>T 0018FC9C 00001215</t>
  </si>
  <si>
    <t>T 0017149B 00001219</t>
  </si>
  <si>
    <t>P 0010F587 00000483</t>
  </si>
  <si>
    <t>P 001D02B9 00000000</t>
  </si>
  <si>
    <t>P 00078D86 00000486</t>
  </si>
  <si>
    <t>P 00125D88 00000498</t>
  </si>
  <si>
    <t>T 0019949A 00001288</t>
  </si>
  <si>
    <t>T 001ABC99 00001289</t>
  </si>
  <si>
    <t>T 00164498 00001288</t>
  </si>
  <si>
    <t>T 0018FC9C 00001286</t>
  </si>
  <si>
    <t>T 0017149B 00001290</t>
  </si>
  <si>
    <t>T 00140C97 00001286</t>
  </si>
  <si>
    <t>T 00164498 00001289</t>
  </si>
  <si>
    <t>T 0017149B 00001291</t>
  </si>
  <si>
    <t>T 0019949A 00001290</t>
  </si>
  <si>
    <t>T 0019949A 00001291</t>
  </si>
  <si>
    <t>T 0018FC9C 00001289</t>
  </si>
  <si>
    <t>T 00140C97 00001289</t>
  </si>
  <si>
    <t>T 0019949A 00001292</t>
  </si>
  <si>
    <t>T 0018FC9C 00001290</t>
  </si>
  <si>
    <t>T 0019949A 00001293</t>
  </si>
  <si>
    <t>P 000342C6 00000053</t>
  </si>
  <si>
    <t>P 00194E66 00000001</t>
  </si>
  <si>
    <t>P 001990DA 00000000</t>
  </si>
  <si>
    <t>P 001030DD 00000000</t>
  </si>
  <si>
    <t>P 000748DC 00000000</t>
  </si>
  <si>
    <t>T 00022559 00000044</t>
  </si>
  <si>
    <t>T 00168D5C 00000044</t>
  </si>
  <si>
    <t>T 0019F55A 00000044</t>
  </si>
  <si>
    <t>T 0018B55D 00000044</t>
  </si>
  <si>
    <t>T 00128558 00000046</t>
  </si>
  <si>
    <t>T 001C2D5B 00000045</t>
  </si>
  <si>
    <t>T 00022559 00000045</t>
  </si>
  <si>
    <t>T 00168D5C 00000045</t>
  </si>
  <si>
    <t>T 00128558 00000047</t>
  </si>
  <si>
    <t>T 001C2D5B 00000046</t>
  </si>
  <si>
    <t>T 00022559 00000046</t>
  </si>
  <si>
    <t>T 00168D5C 00000046</t>
  </si>
  <si>
    <t>T 0018B55D 00000046</t>
  </si>
  <si>
    <t>T 00128558 00000048</t>
  </si>
  <si>
    <t>T 00168D5C 00000047</t>
  </si>
  <si>
    <t>P 001E847E 00000000</t>
  </si>
  <si>
    <t>P 000628DE 00000000</t>
  </si>
  <si>
    <t>P 000360DB 00000000</t>
  </si>
  <si>
    <t>T 001BFC7B 00000000</t>
  </si>
  <si>
    <t>P 001BFC7B 00000000</t>
  </si>
  <si>
    <t>T 001C2D5B 00000107</t>
  </si>
  <si>
    <t>T 00022559 00000107</t>
  </si>
  <si>
    <t>T 00168D5C 00000107</t>
  </si>
  <si>
    <t>T 0019F55A 00000107</t>
  </si>
  <si>
    <t>T 00128558 00000109</t>
  </si>
  <si>
    <t>T 0018B55D 00000107</t>
  </si>
  <si>
    <t>T 001C2D5B 00000108</t>
  </si>
  <si>
    <t>T 00022559 00000108</t>
  </si>
  <si>
    <t>T 00168D5C 00000108</t>
  </si>
  <si>
    <t>T 0019F55A 00000108</t>
  </si>
  <si>
    <t>T 00128558 00000110</t>
  </si>
  <si>
    <t>T 00022559 00000109</t>
  </si>
  <si>
    <t>T 0019F55A 00000109</t>
  </si>
  <si>
    <t>T 0019F55A 00000110</t>
  </si>
  <si>
    <t>T 001C2D5B 00000111</t>
  </si>
  <si>
    <t>T 0018B55D 00000165</t>
  </si>
  <si>
    <t>T 001C2D5B 00000166</t>
  </si>
  <si>
    <t>T 00022559 00000166</t>
  </si>
  <si>
    <t>T 00168D5C 00000166</t>
  </si>
  <si>
    <t>T 0019F55A 00000166</t>
  </si>
  <si>
    <t>T 0018B55D 00000166</t>
  </si>
  <si>
    <t>T 00168D5C 00000167</t>
  </si>
  <si>
    <t>T 00128558 00000170</t>
  </si>
  <si>
    <t>T 00128558 00000173</t>
  </si>
  <si>
    <t>T 001C2D5B 00000172</t>
  </si>
  <si>
    <t>T 00022559 00000172</t>
  </si>
  <si>
    <t>T 0019F55A 00000172</t>
  </si>
  <si>
    <t>T 0018B55D 00000172</t>
  </si>
  <si>
    <t>T 00168D5C 00000173</t>
  </si>
  <si>
    <t>T 0018B55D 00000173</t>
  </si>
  <si>
    <t>P 001BAE65 00000056</t>
  </si>
  <si>
    <t>P 001DBD4A 00000000</t>
  </si>
  <si>
    <t>P 001F9668 00000061</t>
  </si>
  <si>
    <t>T 001E3ED1 00000000</t>
  </si>
  <si>
    <t>T 00128558 00000235</t>
  </si>
  <si>
    <t>T 0018B55D 00000233</t>
  </si>
  <si>
    <t>T 001C2D5B 00000234</t>
  </si>
  <si>
    <t>T 00168D5C 00000234</t>
  </si>
  <si>
    <t>T 00022559 00000234</t>
  </si>
  <si>
    <t>T 0019F55A 00000234</t>
  </si>
  <si>
    <t>T 0018B55D 00000234</t>
  </si>
  <si>
    <t>T 001C2D5B 00000235</t>
  </si>
  <si>
    <t>T 0019F55A 00000235</t>
  </si>
  <si>
    <t>T 00128558 00000237</t>
  </si>
  <si>
    <t>T 001C2D5B 00000236</t>
  </si>
  <si>
    <t>T 00022559 00000236</t>
  </si>
  <si>
    <t>T 0019F55A 00000236</t>
  </si>
  <si>
    <t>T 00128558 00000238</t>
  </si>
  <si>
    <t>T 00168D5C 00000237</t>
  </si>
  <si>
    <t>P 0010BA80 00000000</t>
  </si>
  <si>
    <t>P 001B22BE 00000000</t>
  </si>
  <si>
    <t>T 00035A6B 00000000</t>
  </si>
  <si>
    <t>T 00128558 00000300</t>
  </si>
  <si>
    <t>T 0018B55D 00000298</t>
  </si>
  <si>
    <t>T 001C2D5B 00000299</t>
  </si>
  <si>
    <t>T 00168D5C 00000299</t>
  </si>
  <si>
    <t>T 00022559 00000299</t>
  </si>
  <si>
    <t>T 0018B55D 00000299</t>
  </si>
  <si>
    <t>T 001C2D5B 00000300</t>
  </si>
  <si>
    <t>T 00022559 00000300</t>
  </si>
  <si>
    <t>T 00128558 00000302</t>
  </si>
  <si>
    <t>T 00022559 00000301</t>
  </si>
  <si>
    <t>T 0018B55D 00000301</t>
  </si>
  <si>
    <t>T 001C2D5B 00000302</t>
  </si>
  <si>
    <t>T 0019F55A 00000302</t>
  </si>
  <si>
    <t>T 00168D5C 00000303</t>
  </si>
  <si>
    <t>T 0019F55A 00000303</t>
  </si>
  <si>
    <t>T 0018B55D 00000367</t>
  </si>
  <si>
    <t>T 00128558 00000369</t>
  </si>
  <si>
    <t>T 001C2D5B 00000368</t>
  </si>
  <si>
    <t>T 00168D5C 00000368</t>
  </si>
  <si>
    <t>T 00022559 00000368</t>
  </si>
  <si>
    <t>T 0019F55A 00000368</t>
  </si>
  <si>
    <t>T 0018B55D 00000368</t>
  </si>
  <si>
    <t>T 001C2D5B 00000369</t>
  </si>
  <si>
    <t>T 00168D5C 00000369</t>
  </si>
  <si>
    <t>T 00022559 00000369</t>
  </si>
  <si>
    <t>T 0019F55A 00000369</t>
  </si>
  <si>
    <t>T 001C2D5B 00000370</t>
  </si>
  <si>
    <t>T 0019F55A 00000370</t>
  </si>
  <si>
    <t>T 00128558 00000372</t>
  </si>
  <si>
    <t>T 00168D5C 00000371</t>
  </si>
  <si>
    <t>P 001C66AF 00000000</t>
  </si>
  <si>
    <t>T 00168D5C 00000437</t>
  </si>
  <si>
    <t>T 0019F55A 00000437</t>
  </si>
  <si>
    <t>T 00022559 00000437</t>
  </si>
  <si>
    <t>T 0018B55D 00000437</t>
  </si>
  <si>
    <t>T 00128558 00000439</t>
  </si>
  <si>
    <t>T 001C2D5B 00000438</t>
  </si>
  <si>
    <t>T 00022559 00000438</t>
  </si>
  <si>
    <t>T 0018B55D 00000438</t>
  </si>
  <si>
    <t>T 00128558 00000440</t>
  </si>
  <si>
    <t>T 00168D5C 00000439</t>
  </si>
  <si>
    <t>T 0019F55A 00000439</t>
  </si>
  <si>
    <t>T 00022559 00000439</t>
  </si>
  <si>
    <t>T 00128558 00000441</t>
  </si>
  <si>
    <t>T 00168D5C 00000440</t>
  </si>
  <si>
    <t>T 0019F55A 00000440</t>
  </si>
  <si>
    <t>T 001D35E3 00000000</t>
  </si>
  <si>
    <t>P 0001BA86 00000000</t>
  </si>
  <si>
    <t>T 001E2AA3 00000000</t>
  </si>
  <si>
    <t>P 001E2AA3 00000000</t>
  </si>
  <si>
    <t>P 0003D288 00000000</t>
  </si>
  <si>
    <t>T 001CA5D4 00000000</t>
  </si>
  <si>
    <t>P 001C25D3 00000000</t>
  </si>
  <si>
    <t>P 0012B5D2 00000000</t>
  </si>
  <si>
    <t>T 001CB5D0 00000000</t>
  </si>
  <si>
    <t>P 001E6DCF 00000000</t>
  </si>
  <si>
    <t>T 001026F2 00000000</t>
  </si>
  <si>
    <t>P 001026F2 00000000</t>
  </si>
  <si>
    <t>P 001166DD 00000000</t>
  </si>
  <si>
    <t>P 001E8ED1 00000000</t>
  </si>
  <si>
    <t>T 001879FF 00000000</t>
  </si>
  <si>
    <t>P 001879FF 00000000</t>
  </si>
  <si>
    <t>P 0002920A 00000000</t>
  </si>
  <si>
    <t>P 0004DA09 00000000</t>
  </si>
  <si>
    <t>T 0002AEFA 00000000</t>
  </si>
  <si>
    <t>P 0002AEFA 00000000</t>
  </si>
  <si>
    <t>P 001DC8E5 00000000</t>
  </si>
  <si>
    <t>T 001E5C1C 00000000</t>
  </si>
  <si>
    <t>P 001E5C1C 00000000</t>
  </si>
  <si>
    <t>P 001F8C03 00000000</t>
  </si>
  <si>
    <t>T 0011F503 00000003</t>
  </si>
  <si>
    <t>T 0004C51B 00000001</t>
  </si>
  <si>
    <t>T 00178D14 00000001</t>
  </si>
  <si>
    <t>T 00146D1F 00000001</t>
  </si>
  <si>
    <t>T 00162D26 00000001</t>
  </si>
  <si>
    <t>T 00174D29 00000001</t>
  </si>
  <si>
    <t>T 0011F503 00000004</t>
  </si>
  <si>
    <t>T 00034D99 00000001</t>
  </si>
  <si>
    <t>T 00013D9A 00000001</t>
  </si>
  <si>
    <t>T 001F45A0 00000001</t>
  </si>
  <si>
    <t>T 001255AF 00000001</t>
  </si>
  <si>
    <t>T 001EBDC7 00000001</t>
  </si>
  <si>
    <t>T 00034D99 00000003</t>
  </si>
  <si>
    <t>T 00013D9A 00000002</t>
  </si>
  <si>
    <t>T 00040E3D 00000001</t>
  </si>
  <si>
    <t>T 000C0120 00000000</t>
  </si>
  <si>
    <t>P 000C0120 00000000</t>
  </si>
  <si>
    <t>P 001C1916 00000000</t>
  </si>
  <si>
    <t>T 0016F479 00000000</t>
  </si>
  <si>
    <t>P 0016F479 00000000</t>
  </si>
  <si>
    <t>P 0002F46F 00000000</t>
  </si>
  <si>
    <t>P 00172C7C 00000000</t>
  </si>
  <si>
    <t>T 001FBA6A 00000000</t>
  </si>
  <si>
    <t>T 000F7B59 00000000</t>
  </si>
  <si>
    <t>P 000F7B59 00000000</t>
  </si>
  <si>
    <t>P 001EFB5F 00000000</t>
  </si>
  <si>
    <t>P 0008AB36 00000000</t>
  </si>
  <si>
    <t>T 001B20B6 00000000</t>
  </si>
  <si>
    <t>P 001B20B6 00000000</t>
  </si>
  <si>
    <t>P 001ED094 00000000</t>
  </si>
  <si>
    <t>P 000390AD 00000000</t>
  </si>
  <si>
    <t>P 001DE8B4 00000000</t>
  </si>
  <si>
    <t>T 00002577 00000001</t>
  </si>
  <si>
    <t>T 001DED60 00000002</t>
  </si>
  <si>
    <t>T 001B4541 00000003</t>
  </si>
  <si>
    <t>T 0004C54F 00000003</t>
  </si>
  <si>
    <t>T 001C9D65 00000002</t>
  </si>
  <si>
    <t>T 001D9DF4 00000001</t>
  </si>
  <si>
    <t>T 001D9DF4 00000003</t>
  </si>
  <si>
    <t>T 00019607 00000001</t>
  </si>
  <si>
    <t>T 000B0E03 00000001</t>
  </si>
  <si>
    <t>T 0003DDFC 00000001</t>
  </si>
  <si>
    <t>T 0002ADEE 00000001</t>
  </si>
  <si>
    <t>T 00194621 00000001</t>
  </si>
  <si>
    <t>T 001BBEE8 00000002</t>
  </si>
  <si>
    <t>T 001E7EF9 00000001</t>
  </si>
  <si>
    <t>T 001D96F4 00000001</t>
  </si>
  <si>
    <t>P 0001F598 00000000</t>
  </si>
  <si>
    <t>P 00115D90 00000000</t>
  </si>
  <si>
    <t>T 000C1D79 00000000</t>
  </si>
  <si>
    <t>P 000C1D79 00000000</t>
  </si>
  <si>
    <t>P 0006263A 00000000</t>
  </si>
  <si>
    <t>T 0011B8CF 00000001</t>
  </si>
  <si>
    <t>T 001628CE 00000001</t>
  </si>
  <si>
    <t>T 001A88C2 00000001</t>
  </si>
  <si>
    <t>T 001A18CA 00000001</t>
  </si>
  <si>
    <t>T 001AD90F 00000001</t>
  </si>
  <si>
    <t>T 0012E907 00000001</t>
  </si>
  <si>
    <t>T 0011B8CF 00000002</t>
  </si>
  <si>
    <t>T 001628CE 00000002</t>
  </si>
  <si>
    <t>T 001A88C2 00000002</t>
  </si>
  <si>
    <t>T 001A18CA 00000002</t>
  </si>
  <si>
    <t>T 001AD90F 00000002</t>
  </si>
  <si>
    <t>T 00049171 00000001</t>
  </si>
  <si>
    <t>T 00049171 00000002</t>
  </si>
  <si>
    <t>T 0000599D 00000001</t>
  </si>
  <si>
    <t>T 0002617D 00000001</t>
  </si>
  <si>
    <t>T 000CAA4A 00000000</t>
  </si>
  <si>
    <t>P 0002B321 00000000</t>
  </si>
  <si>
    <t>T 00022B0A 00000000</t>
  </si>
  <si>
    <t>P 00022B0A 00000000</t>
  </si>
  <si>
    <t>T 001F7CC0 00000001</t>
  </si>
  <si>
    <t>T 001EDCC7 00000001</t>
  </si>
  <si>
    <t>T 00005CCC 00000001</t>
  </si>
  <si>
    <t>T 001154E2 00000001</t>
  </si>
  <si>
    <t>T 001D84E4 00000001</t>
  </si>
  <si>
    <t>T 000DA4DF 00000001</t>
  </si>
  <si>
    <t>T 001F7CC0 00000002</t>
  </si>
  <si>
    <t>T 001EDCC7 00000002</t>
  </si>
  <si>
    <t>T 00005CCC 00000002</t>
  </si>
  <si>
    <t>T 001154E2 00000002</t>
  </si>
  <si>
    <t>T 000415A7 00000001</t>
  </si>
  <si>
    <t>T 001EADC0 00000001</t>
  </si>
  <si>
    <t>T 000415A7 00000002</t>
  </si>
  <si>
    <t>T 00063DBE 00000001</t>
  </si>
  <si>
    <t>T 0009D5B9 00000001</t>
  </si>
  <si>
    <t>P 000CCAB0 00000000</t>
  </si>
  <si>
    <t>T 0018CAC0 00000000</t>
  </si>
  <si>
    <t>P 0018CAC0 00000000</t>
  </si>
  <si>
    <t>P 0017CC35 00000000</t>
  </si>
  <si>
    <t>T 001F24F5 00000000</t>
  </si>
  <si>
    <t>T 0017CC35 00000000</t>
  </si>
  <si>
    <t>T 000F313B 00000001</t>
  </si>
  <si>
    <t>T 0012E13D 00000001</t>
  </si>
  <si>
    <t>T 00188912 00000002</t>
  </si>
  <si>
    <t>T 001E314A 00000002</t>
  </si>
  <si>
    <t>T 000F313B 00000002</t>
  </si>
  <si>
    <t>T 00188912 00000003</t>
  </si>
  <si>
    <t>T 001581CD 00000001</t>
  </si>
  <si>
    <t>T 001581CD 00000002</t>
  </si>
  <si>
    <t>T 0003A1D6 00000001</t>
  </si>
  <si>
    <t>T 0019A1D9 00000001</t>
  </si>
  <si>
    <t>T 001031DA 00000001</t>
  </si>
  <si>
    <t>T 001BE9E5 00000001</t>
  </si>
  <si>
    <t>T 0009624C 00000001</t>
  </si>
  <si>
    <t>T 0009624C 00000002</t>
  </si>
  <si>
    <t>T 0000B249 00000001</t>
  </si>
  <si>
    <t>P 001F63E1 00000000</t>
  </si>
  <si>
    <t>T 001CBBD8 00000000</t>
  </si>
  <si>
    <t>P 001CBBD8 00000000</t>
  </si>
  <si>
    <t>T 0000FC58 00000000</t>
  </si>
  <si>
    <t>P 0000FC58 00000000</t>
  </si>
  <si>
    <t>P 00107C64 00000000</t>
  </si>
  <si>
    <t>P 00145513 00000000</t>
  </si>
  <si>
    <t>T 0009DD17 00000000</t>
  </si>
  <si>
    <t>P 0009DD17 00000000</t>
  </si>
  <si>
    <t>P 00153E97 00000000</t>
  </si>
  <si>
    <t>T 00022E79 00000000</t>
  </si>
  <si>
    <t>P 00022E79 00000000</t>
  </si>
  <si>
    <t>T 001F338F 00000002</t>
  </si>
  <si>
    <t>T 001F338F 00000003</t>
  </si>
  <si>
    <t>T 0018E397 00000001</t>
  </si>
  <si>
    <t>T 00082B8C 00000001</t>
  </si>
  <si>
    <t>T 001AE39A 00000001</t>
  </si>
  <si>
    <t>T 001F338F 00000004</t>
  </si>
  <si>
    <t>T 0018E397 00000002</t>
  </si>
  <si>
    <t>T 001AE39A 00000002</t>
  </si>
  <si>
    <t>T 0012ABB6 00000001</t>
  </si>
  <si>
    <t>T 001F338F 00000005</t>
  </si>
  <si>
    <t>T 00082B8C 00000003</t>
  </si>
  <si>
    <t>T 001CDC27 00000001</t>
  </si>
  <si>
    <t>T 001A542D 00000001</t>
  </si>
  <si>
    <t>T 00179434 00000001</t>
  </si>
  <si>
    <t>T 00010C2F 00000001</t>
  </si>
  <si>
    <t>P 00045571 00000000</t>
  </si>
  <si>
    <t>T 00097D70 00000000</t>
  </si>
  <si>
    <t>P 00097D70 00000000</t>
  </si>
  <si>
    <t>P 0014856B 00000000</t>
  </si>
  <si>
    <t>P 0017BBDF 00000000</t>
  </si>
  <si>
    <t>P 000C93DC 00000000</t>
  </si>
  <si>
    <t>P 00042BE5 00000000</t>
  </si>
  <si>
    <t>P 0006A3E6 00000000</t>
  </si>
  <si>
    <t>T 0013C3BA 00000000</t>
  </si>
  <si>
    <t>P 0013C3BA 00000000</t>
  </si>
  <si>
    <t>P 00141BD9 00000000</t>
  </si>
  <si>
    <t>T 001C82DF 00000003</t>
  </si>
  <si>
    <t>T 000512E0 00000001</t>
  </si>
  <si>
    <t>T 001FBAFB 00000001</t>
  </si>
  <si>
    <t>T 00124ACC 00000001</t>
  </si>
  <si>
    <t>T 001202FC 00000001</t>
  </si>
  <si>
    <t>T 0005A2F8 00000001</t>
  </si>
  <si>
    <t>T 001C82DF 00000004</t>
  </si>
  <si>
    <t>T 000512E0 00000002</t>
  </si>
  <si>
    <t>T 001FBAFB 00000002</t>
  </si>
  <si>
    <t>T 0007DB7B 00000001</t>
  </si>
  <si>
    <t>T 0007DB7B 00000002</t>
  </si>
  <si>
    <t>T 0004BB87 00000001</t>
  </si>
  <si>
    <t>T 0004CB8E 00000001</t>
  </si>
  <si>
    <t>T 001F6B89 00000001</t>
  </si>
  <si>
    <t>T 001F7390 00000001</t>
  </si>
  <si>
    <t>T 0009E247 00000001</t>
  </si>
  <si>
    <t>T 000A7A48 00000001</t>
  </si>
  <si>
    <t>T 00000A42 00000001</t>
  </si>
  <si>
    <t>T 0003FA16 00000002</t>
  </si>
  <si>
    <t>T 00033A1C 00000002</t>
  </si>
  <si>
    <t>T 001EDA67 00000000</t>
  </si>
  <si>
    <t>P 001EDA67 00000000</t>
  </si>
  <si>
    <t>P 00015A78 00000000</t>
  </si>
  <si>
    <t>P 0001E266 00000000</t>
  </si>
  <si>
    <t>T 001C1240 00000002</t>
  </si>
  <si>
    <t>P 0003CA6C 00000000</t>
  </si>
  <si>
    <t>P 0010327C 00000000</t>
  </si>
  <si>
    <t>T 0009E247 00000002</t>
  </si>
  <si>
    <t>T 001FAAD7 00000001</t>
  </si>
  <si>
    <t>T 001FAAD7 00000002</t>
  </si>
  <si>
    <t>T 00101AAE 00000001</t>
  </si>
  <si>
    <t>T 00154A9B 00000001</t>
  </si>
  <si>
    <t>T 000EAAAD 00000001</t>
  </si>
  <si>
    <t>T 000C6AAB 00000001</t>
  </si>
  <si>
    <t>T 00119AB7 00000001</t>
  </si>
  <si>
    <t>T 001FAAD7 00000003</t>
  </si>
  <si>
    <t>T 0019E126 00000001</t>
  </si>
  <si>
    <t>T 001A4922 00000001</t>
  </si>
  <si>
    <t>T 00139130 00000001</t>
  </si>
  <si>
    <t>T 0015D145 00000001</t>
  </si>
  <si>
    <t>T 0001794C 00000001</t>
  </si>
  <si>
    <t>T 0002495B 00000001</t>
  </si>
  <si>
    <t>T 0019E126 00000002</t>
  </si>
  <si>
    <t>T 001A4922 00000002</t>
  </si>
  <si>
    <t>T 00139130 00000002</t>
  </si>
  <si>
    <t>T 0015D145 00000002</t>
  </si>
  <si>
    <t>T 001631C7 00000001</t>
  </si>
  <si>
    <t>T 001631C7 00000002</t>
  </si>
  <si>
    <t>T 0005D1E0 00000001</t>
  </si>
  <si>
    <t>T 001AC9F3 00000001</t>
  </si>
  <si>
    <t>T 0017B1D4 00000001</t>
  </si>
  <si>
    <t>P 00174CBB 00000000</t>
  </si>
  <si>
    <t>P 0000FD4C 00000000</t>
  </si>
  <si>
    <t>P 001AB680 00000000</t>
  </si>
  <si>
    <t>P 001939C5 00000000</t>
  </si>
  <si>
    <t>P 00144A96 00000000</t>
  </si>
  <si>
    <t>P 0000CAA6 00000000</t>
  </si>
  <si>
    <t>P 00158B50 00000000</t>
  </si>
  <si>
    <t>T 00137856 00000000</t>
  </si>
  <si>
    <t>T 001B8AEE 00000001</t>
  </si>
  <si>
    <t>T 001D3B03 00000001</t>
  </si>
  <si>
    <t>T 001E4B01 00000001</t>
  </si>
  <si>
    <t>T 001B3AE6 00000001</t>
  </si>
  <si>
    <t>T 001B2B13 00000001</t>
  </si>
  <si>
    <t>T 00014B10 00000001</t>
  </si>
  <si>
    <t>T 001B8AEE 00000002</t>
  </si>
  <si>
    <t>T 001D3B03 00000002</t>
  </si>
  <si>
    <t>T 001E4B01 00000002</t>
  </si>
  <si>
    <t>T 001B3AE6 00000002</t>
  </si>
  <si>
    <t>T 00100BB2 00000001</t>
  </si>
  <si>
    <t>T 00100BB2 00000002</t>
  </si>
  <si>
    <t>T 0007F3B5 00000001</t>
  </si>
  <si>
    <t>T 00162B9F 00000001</t>
  </si>
  <si>
    <t>T 001C1B8D 00000001</t>
  </si>
  <si>
    <t>P 00048355 00000000</t>
  </si>
  <si>
    <t>P 0000BB57 00000000</t>
  </si>
  <si>
    <t>T 001C4ABE 00000003</t>
  </si>
  <si>
    <t>T 001112C4 00000003</t>
  </si>
  <si>
    <t>T 001ECAD5 00000003</t>
  </si>
  <si>
    <t>T 000212B6 00000003</t>
  </si>
  <si>
    <t>T 001A92BC 00000003</t>
  </si>
  <si>
    <t>T 000DB2E7 00000003</t>
  </si>
  <si>
    <t>T 001C4ABE 00000004</t>
  </si>
  <si>
    <t>T 001112C4 00000004</t>
  </si>
  <si>
    <t>P 0000E362 00000000</t>
  </si>
  <si>
    <t>T 001ECAD5 00000004</t>
  </si>
  <si>
    <t>P 00174369 00000000</t>
  </si>
  <si>
    <t>P 0014536B 00000000</t>
  </si>
  <si>
    <t>T 000212B6 00000004</t>
  </si>
  <si>
    <t>T 001A92BC 00000004</t>
  </si>
  <si>
    <t>T 000DB2E7 00000004</t>
  </si>
  <si>
    <t>T 001112C4 00000005</t>
  </si>
  <si>
    <t>P 000B7381 00000000</t>
  </si>
  <si>
    <t>P 0003A383 00000000</t>
  </si>
  <si>
    <t>T 001ECAD5 00000005</t>
  </si>
  <si>
    <t>T 000212B6 00000005</t>
  </si>
  <si>
    <t>P 0008A38C 00000000</t>
  </si>
  <si>
    <t>P 0013CE0A 00000000</t>
  </si>
  <si>
    <t>T 001CED74 00000001</t>
  </si>
  <si>
    <t>T 0008D56A 00000001</t>
  </si>
  <si>
    <t>T 001F0533 00000002</t>
  </si>
  <si>
    <t>T 001EDD60 00000002</t>
  </si>
  <si>
    <t>T 001B0537 00000003</t>
  </si>
  <si>
    <t>T 00066D3F 00000002</t>
  </si>
  <si>
    <t>T 000015D7 00000001</t>
  </si>
  <si>
    <t>T 000015D7 00000002</t>
  </si>
  <si>
    <t>T 001E5DE3 00000001</t>
  </si>
  <si>
    <t>T 00019DDD 00000001</t>
  </si>
  <si>
    <t>T 0002A5E5 00000001</t>
  </si>
  <si>
    <t>T 001E5DE3 00000002</t>
  </si>
  <si>
    <t>T 001E5DE3 00000003</t>
  </si>
  <si>
    <t>T 001B5E58 00000001</t>
  </si>
  <si>
    <t>T 0019CE7B 00000001</t>
  </si>
  <si>
    <t>T 001D8E0B 00000000</t>
  </si>
  <si>
    <t>P 0002ADE5 00000000</t>
  </si>
  <si>
    <t>P 0007D5DF 00000000</t>
  </si>
  <si>
    <t>T 001AC5D1 00000000</t>
  </si>
  <si>
    <t>P 001AC5D1 00000000</t>
  </si>
  <si>
    <t>T 00101589 00000024</t>
  </si>
  <si>
    <t>T 001235B3 00000024</t>
  </si>
  <si>
    <t>T 000095A0 00000025</t>
  </si>
  <si>
    <t>T 0001C591 00000025</t>
  </si>
  <si>
    <t>T 00029D93 00000025</t>
  </si>
  <si>
    <t>T 00101589 00000025</t>
  </si>
  <si>
    <t>T 001235B3 00000025</t>
  </si>
  <si>
    <t>T 0001C591 00000026</t>
  </si>
  <si>
    <t>T 000A5DB8 00000026</t>
  </si>
  <si>
    <t>T 00101589 00000026</t>
  </si>
  <si>
    <t>T 000095A0 00000027</t>
  </si>
  <si>
    <t>T 0001C591 00000027</t>
  </si>
  <si>
    <t>T 000A5DB8 00000027</t>
  </si>
  <si>
    <t>T 001235B3 00000027</t>
  </si>
  <si>
    <t>T 000095A0 00000028</t>
  </si>
  <si>
    <t>P 000255C9 00000000</t>
  </si>
  <si>
    <t>T 00136DAF 00000013</t>
  </si>
  <si>
    <t>T 000D25AC 00000013</t>
  </si>
  <si>
    <t>T 0013CDB2 00000013</t>
  </si>
  <si>
    <t>T 001FADAB 00000013</t>
  </si>
  <si>
    <t>T 001F0DB1 00000013</t>
  </si>
  <si>
    <t>T 00123DB3 00000013</t>
  </si>
  <si>
    <t>T 0013CDB2 00000014</t>
  </si>
  <si>
    <t>T 001FADAB 00000014</t>
  </si>
  <si>
    <t>T 001F0DB1 00000014</t>
  </si>
  <si>
    <t>T 000D25AC 00000015</t>
  </si>
  <si>
    <t>T 0013CDB2 00000015</t>
  </si>
  <si>
    <t>T 001FADAB 00000015</t>
  </si>
  <si>
    <t>T 00136DAF 00000016</t>
  </si>
  <si>
    <t>T 000D25AC 00000016</t>
  </si>
  <si>
    <t>T 0013CDB2 00000016</t>
  </si>
  <si>
    <t>T 00123DB3 00000054</t>
  </si>
  <si>
    <t>T 00136DAF 00000055</t>
  </si>
  <si>
    <t>T 000D25AC 00000055</t>
  </si>
  <si>
    <t>T 0013CDB2 00000055</t>
  </si>
  <si>
    <t>T 001FADAB 00000055</t>
  </si>
  <si>
    <t>T 001F0DB1 00000055</t>
  </si>
  <si>
    <t>T 00123DB3 00000055</t>
  </si>
  <si>
    <t>T 00136DAF 00000056</t>
  </si>
  <si>
    <t>T 000D25AC 00000056</t>
  </si>
  <si>
    <t>T 0013CDB2 00000056</t>
  </si>
  <si>
    <t>T 001FADAB 00000056</t>
  </si>
  <si>
    <t>T 001F0DB1 00000056</t>
  </si>
  <si>
    <t>T 00123DB3 00000056</t>
  </si>
  <si>
    <t>T 00136DAF 00000057</t>
  </si>
  <si>
    <t>T 0013CDB2 00000057</t>
  </si>
  <si>
    <t>P 001F29EE 00000000</t>
  </si>
  <si>
    <t>T 001F95CF 00000000</t>
  </si>
  <si>
    <t>P 001F95CF 00000000</t>
  </si>
  <si>
    <t>P 001F01EF 00000000</t>
  </si>
  <si>
    <t>P 001B21F3 00000000</t>
  </si>
  <si>
    <t>P 001FC1F1 00000000</t>
  </si>
  <si>
    <t>P 001F91F2 00000000</t>
  </si>
  <si>
    <t>T 001FADAB 00000088</t>
  </si>
  <si>
    <t>T 001F0DB1 00000088</t>
  </si>
  <si>
    <t>T 00123DB3 00000088</t>
  </si>
  <si>
    <t>T 00136DAF 00000089</t>
  </si>
  <si>
    <t>T 000D25AC 00000089</t>
  </si>
  <si>
    <t>T 0013CDB2 00000089</t>
  </si>
  <si>
    <t>T 001FADAB 00000089</t>
  </si>
  <si>
    <t>T 001F0DB1 00000089</t>
  </si>
  <si>
    <t>T 00123DB3 00000089</t>
  </si>
  <si>
    <t>T 00136DAF 00000090</t>
  </si>
  <si>
    <t>T 000D25AC 00000090</t>
  </si>
  <si>
    <t>T 0013CDB2 00000090</t>
  </si>
  <si>
    <t>T 001FADAB 00000090</t>
  </si>
  <si>
    <t>T 001F0DB1 00000090</t>
  </si>
  <si>
    <t>T 00123DB3 00000090</t>
  </si>
  <si>
    <t>T 001EA439 00000000</t>
  </si>
  <si>
    <t>P 001C3674 00000000</t>
  </si>
  <si>
    <t>T 000D25AC 00000121</t>
  </si>
  <si>
    <t>T 0013CDB2 00000121</t>
  </si>
  <si>
    <t>T 001FADAB 00000121</t>
  </si>
  <si>
    <t>T 001F0DB1 00000121</t>
  </si>
  <si>
    <t>T 00123DB3 00000121</t>
  </si>
  <si>
    <t>T 00136DAF 00000122</t>
  </si>
  <si>
    <t>T 000D25AC 00000122</t>
  </si>
  <si>
    <t>T 0013CDB2 00000122</t>
  </si>
  <si>
    <t>T 001F0DB1 00000122</t>
  </si>
  <si>
    <t>T 00136DAF 00000123</t>
  </si>
  <si>
    <t>T 000D25AC 00000123</t>
  </si>
  <si>
    <t>T 0013CDB2 00000123</t>
  </si>
  <si>
    <t>T 001FADAB 00000123</t>
  </si>
  <si>
    <t>T 00123DB3 00000123</t>
  </si>
  <si>
    <t>T 001F0DB1 00000123</t>
  </si>
  <si>
    <t>P 001C2478 00000000</t>
  </si>
  <si>
    <t>T 001F0DB1 00000163</t>
  </si>
  <si>
    <t>T 0013CDB2 00000165</t>
  </si>
  <si>
    <t>T 001FADAB 00000165</t>
  </si>
  <si>
    <t>T 00123DB3 00000165</t>
  </si>
  <si>
    <t>T 00136DAF 00000166</t>
  </si>
  <si>
    <t>T 000D25AC 00000166</t>
  </si>
  <si>
    <t>T 0013CDB2 00000166</t>
  </si>
  <si>
    <t>T 001FADAB 00000166</t>
  </si>
  <si>
    <t>T 00123DB3 00000166</t>
  </si>
  <si>
    <t>T 00136DAF 00000167</t>
  </si>
  <si>
    <t>T 000D25AC 00000167</t>
  </si>
  <si>
    <t>T 0013CDB2 00000167</t>
  </si>
  <si>
    <t>T 001FADAB 00000167</t>
  </si>
  <si>
    <t>T 00136DAF 00000168</t>
  </si>
  <si>
    <t>T 000D25AC 00000169</t>
  </si>
  <si>
    <t>P 001498E1 00000027</t>
  </si>
  <si>
    <t>T 001C3674 00000000</t>
  </si>
  <si>
    <t>P 001168DD 00000041</t>
  </si>
  <si>
    <t>P 000760DE 00000044</t>
  </si>
  <si>
    <t>P 000880DC 00000046</t>
  </si>
  <si>
    <t>T 00123DB3 00000213</t>
  </si>
  <si>
    <t>T 000D25AC 00000214</t>
  </si>
  <si>
    <t>T 00136DAF 00000214</t>
  </si>
  <si>
    <t>T 0013CDB2 00000214</t>
  </si>
  <si>
    <t>T 001F0DB1 00000209</t>
  </si>
  <si>
    <t>T 001FADAB 00000214</t>
  </si>
  <si>
    <t>T 00123DB3 00000214</t>
  </si>
  <si>
    <t>T 00136DAF 00000215</t>
  </si>
  <si>
    <t>T 0013CDB2 00000215</t>
  </si>
  <si>
    <t>T 001F0DB1 00000210</t>
  </si>
  <si>
    <t>T 00136DAF 00000216</t>
  </si>
  <si>
    <t>T 0013CDB2 00000216</t>
  </si>
  <si>
    <t>T 001F0DB1 00000211</t>
  </si>
  <si>
    <t>T 001FADAB 00000216</t>
  </si>
  <si>
    <t>T 000D25AC 00000217</t>
  </si>
  <si>
    <t>P 000E10DF 00000050</t>
  </si>
  <si>
    <t>P 000E10DF 00000051</t>
  </si>
  <si>
    <t>T 0013CDB2 00000264</t>
  </si>
  <si>
    <t>T 00136DAF 00000264</t>
  </si>
  <si>
    <t>T 001F0DB1 00000259</t>
  </si>
  <si>
    <t>T 001FADAB 00000264</t>
  </si>
  <si>
    <t>T 00123DB3 00000263</t>
  </si>
  <si>
    <t>T 0013CDB2 00000265</t>
  </si>
  <si>
    <t>T 00136DAF 00000265</t>
  </si>
  <si>
    <t>T 001F0DB1 00000260</t>
  </si>
  <si>
    <t>T 00123DB3 00000264</t>
  </si>
  <si>
    <t>T 000D25AC 00000266</t>
  </si>
  <si>
    <t>T 0013CDB2 00000266</t>
  </si>
  <si>
    <t>T 00123DB3 00000265</t>
  </si>
  <si>
    <t>T 000D25AC 00000267</t>
  </si>
  <si>
    <t>T 0013CDB2 00000267</t>
  </si>
  <si>
    <t>T 001FADAB 00000267</t>
  </si>
  <si>
    <t>T 000D25AC 00000316</t>
  </si>
  <si>
    <t>T 00123DB3 00000315</t>
  </si>
  <si>
    <t>T 0013CDB2 00000316</t>
  </si>
  <si>
    <t>T 00136DAF 00000317</t>
  </si>
  <si>
    <t>T 001FADAB 00000313</t>
  </si>
  <si>
    <t>T 001F0DB1 00000312</t>
  </si>
  <si>
    <t>T 000D25AC 00000317</t>
  </si>
  <si>
    <t>T 00123DB3 00000316</t>
  </si>
  <si>
    <t>T 0013CDB2 00000317</t>
  </si>
  <si>
    <t>T 00136DAF 00000318</t>
  </si>
  <si>
    <t>T 001F0DB1 00000313</t>
  </si>
  <si>
    <t>T 00123DB3 00000317</t>
  </si>
  <si>
    <t>T 0013CDB2 00000318</t>
  </si>
  <si>
    <t>T 001F0DB1 00000314</t>
  </si>
  <si>
    <t>T 000D25AC 00000319</t>
  </si>
  <si>
    <t>T 00123DB3 00000375</t>
  </si>
  <si>
    <t>T 000D25AC 00000375</t>
  </si>
  <si>
    <t>T 001F0DB1 00000372</t>
  </si>
  <si>
    <t>T 00136DAF 00000378</t>
  </si>
  <si>
    <t>T 0013CDB2 00000376</t>
  </si>
  <si>
    <t>T 000D25AC 00000376</t>
  </si>
  <si>
    <t>T 001F0DB1 00000373</t>
  </si>
  <si>
    <t>T 00123DB3 00000377</t>
  </si>
  <si>
    <t>T 001F0DB1 00000374</t>
  </si>
  <si>
    <t>T 00136DAF 00000380</t>
  </si>
  <si>
    <t>T 00123DB3 00000378</t>
  </si>
  <si>
    <t>T 000D25AC 00000378</t>
  </si>
  <si>
    <t>T 001F0DB1 00000375</t>
  </si>
  <si>
    <t>T 0013CDB2 00000379</t>
  </si>
  <si>
    <t>T 001FADAB 00000377</t>
  </si>
  <si>
    <t>P 000839FD 00000000</t>
  </si>
  <si>
    <t>P 001A561B 00000000</t>
  </si>
  <si>
    <t>P 0019361D 00000000</t>
  </si>
  <si>
    <t>T 00123DB3 00000463</t>
  </si>
  <si>
    <t>T 000D25AC 00000463</t>
  </si>
  <si>
    <t>T 0013CDB2 00000463</t>
  </si>
  <si>
    <t>T 001FADAB 00000461</t>
  </si>
  <si>
    <t>T 001F0DB1 00000460</t>
  </si>
  <si>
    <t>T 000D25AC 00000464</t>
  </si>
  <si>
    <t>T 00136DAF 00000466</t>
  </si>
  <si>
    <t>T 0013CDB2 00000465</t>
  </si>
  <si>
    <t>T 00136DAF 00000467</t>
  </si>
  <si>
    <t>T 000D25AC 00000466</t>
  </si>
  <si>
    <t>T 0013CDB2 00000466</t>
  </si>
  <si>
    <t>T 001F0DB1 00000463</t>
  </si>
  <si>
    <t>T 00136DAF 00000468</t>
  </si>
  <si>
    <t>T 000D25AC 00000467</t>
  </si>
  <si>
    <t>T 001FADAB 00000465</t>
  </si>
  <si>
    <t>P 0018EE1E 00000000</t>
  </si>
  <si>
    <t>P 00015E1C 00000000</t>
  </si>
  <si>
    <t>T 001FADAB 00000535</t>
  </si>
  <si>
    <t>T 001F0DB1 00000534</t>
  </si>
  <si>
    <t>T 00123DB3 00000538</t>
  </si>
  <si>
    <t>T 000D25AC 00000538</t>
  </si>
  <si>
    <t>T 00136DAF 00000538</t>
  </si>
  <si>
    <t>T 001F0DB1 00000535</t>
  </si>
  <si>
    <t>T 00136DAF 00000539</t>
  </si>
  <si>
    <t>T 00123DB3 00000540</t>
  </si>
  <si>
    <t>T 00136DAF 00000540</t>
  </si>
  <si>
    <t>T 001F0DB1 00000537</t>
  </si>
  <si>
    <t>T 00136DAF 00000541</t>
  </si>
  <si>
    <t>T 00123DB3 00000542</t>
  </si>
  <si>
    <t>T 001FADAB 00000540</t>
  </si>
  <si>
    <t>T 00123DB3 00000543</t>
  </si>
  <si>
    <t>T 000D25AC 00000543</t>
  </si>
  <si>
    <t>P 001168DD 00000207</t>
  </si>
  <si>
    <t>P 001794A4 00000000</t>
  </si>
  <si>
    <t>P 001BD4A5 00000000</t>
  </si>
  <si>
    <t>P 001168DD 00000234</t>
  </si>
  <si>
    <t>P 001F0DB1 00000594</t>
  </si>
  <si>
    <t>T 00123DB3 00000631</t>
  </si>
  <si>
    <t>T 00136DAF 00000631</t>
  </si>
  <si>
    <t>T 0013CDB2 00000631</t>
  </si>
  <si>
    <t>T 001FADAB 00000629</t>
  </si>
  <si>
    <t>T 000D25AC 00000630</t>
  </si>
  <si>
    <t>T 001FADAB 00000631</t>
  </si>
  <si>
    <t>T 000D25AC 00000632</t>
  </si>
  <si>
    <t>T 00136DAF 00000634</t>
  </si>
  <si>
    <t>T 000D25AC 00000633</t>
  </si>
  <si>
    <t>T 001F0DB1 00000631</t>
  </si>
  <si>
    <t>T 00123DB3 00000635</t>
  </si>
  <si>
    <t>T 001F0DB1 00000632</t>
  </si>
  <si>
    <t>T 00123DB3 00000636</t>
  </si>
  <si>
    <t>T 00136DAF 00000636</t>
  </si>
  <si>
    <t>T 001F0DB1 00000633</t>
  </si>
  <si>
    <t>P 00082CA3 00000000</t>
  </si>
  <si>
    <t>P 000E10DF 00000271</t>
  </si>
  <si>
    <t>P 000E10DF 00000277</t>
  </si>
  <si>
    <t>P 0019A4A6 00000000</t>
  </si>
  <si>
    <t>T 00147492 00000019</t>
  </si>
  <si>
    <t>T 0018A493 00000019</t>
  </si>
  <si>
    <t>T 00025C8D 00000021</t>
  </si>
  <si>
    <t>T 001AC48E 00000020</t>
  </si>
  <si>
    <t>T 0018DC91 00000020</t>
  </si>
  <si>
    <t>T 00025C8D 00000022</t>
  </si>
  <si>
    <t>T 001C2C90 00000020</t>
  </si>
  <si>
    <t>T 0018DC91 00000022</t>
  </si>
  <si>
    <t>T 00025C8D 00000024</t>
  </si>
  <si>
    <t>T 0018DC91 00000023</t>
  </si>
  <si>
    <t>T 00147492 00000023</t>
  </si>
  <si>
    <t>T 001C2C90 00000023</t>
  </si>
  <si>
    <t>T 001AC48E 00000025</t>
  </si>
  <si>
    <t>T 0018A493 00000025</t>
  </si>
  <si>
    <t>T 0018A493 00000026</t>
  </si>
  <si>
    <t>P 0010C033 00000000</t>
  </si>
  <si>
    <t>P 001B2032 00000000</t>
  </si>
  <si>
    <t>P 001A0835 00000000</t>
  </si>
  <si>
    <t>P 00100031 00000000</t>
  </si>
  <si>
    <t>P 000FC034 00000000</t>
  </si>
  <si>
    <t>T 001C2C90 00000132</t>
  </si>
  <si>
    <t>T 00025C8D 00000134</t>
  </si>
  <si>
    <t>T 001AC48E 00000133</t>
  </si>
  <si>
    <t>T 00147492 00000133</t>
  </si>
  <si>
    <t>T 0018A493 00000133</t>
  </si>
  <si>
    <t>T 001C2C90 00000134</t>
  </si>
  <si>
    <t>T 00025C8D 00000136</t>
  </si>
  <si>
    <t>T 00025C8D 00000137</t>
  </si>
  <si>
    <t>T 001AC48E 00000136</t>
  </si>
  <si>
    <t>T 00025C8D 00000138</t>
  </si>
  <si>
    <t>T 001AC48E 00000137</t>
  </si>
  <si>
    <t>T 0018A493 00000137</t>
  </si>
  <si>
    <t>T 001C2C90 00000137</t>
  </si>
  <si>
    <t>T 001AC48E 00000138</t>
  </si>
  <si>
    <t>T 001C2C90 00000138</t>
  </si>
  <si>
    <t>T 0001EC2F 00000000</t>
  </si>
  <si>
    <t>P 0001EC2F 00000000</t>
  </si>
  <si>
    <t>T 00141D88 00000093</t>
  </si>
  <si>
    <t>P 00141D88 00000093</t>
  </si>
  <si>
    <t>P 001324FE 00000285</t>
  </si>
  <si>
    <t>T 00025C8D 00000271</t>
  </si>
  <si>
    <t>T 0018A493 00000269</t>
  </si>
  <si>
    <t>T 00147492 00000270</t>
  </si>
  <si>
    <t>T 001C2C90 00000270</t>
  </si>
  <si>
    <t>T 0018DC91 00000270</t>
  </si>
  <si>
    <t>T 001C2C90 00000271</t>
  </si>
  <si>
    <t>T 001AC48E 00000273</t>
  </si>
  <si>
    <t>T 00147492 00000274</t>
  </si>
  <si>
    <t>T 001C2C90 00000275</t>
  </si>
  <si>
    <t>T 0018A493 00000276</t>
  </si>
  <si>
    <t>T 0018A493 00000278</t>
  </si>
  <si>
    <t>T 0018DC91 00000279</t>
  </si>
  <si>
    <t>T 001C2C90 00000281</t>
  </si>
  <si>
    <t>T 00025C8D 00000283</t>
  </si>
  <si>
    <t>T 0018DC91 00000283</t>
  </si>
  <si>
    <t>T 00147492 00000426</t>
  </si>
  <si>
    <t>T 0018A493 00000425</t>
  </si>
  <si>
    <t>T 0018DC91 00000425</t>
  </si>
  <si>
    <t>T 00025C8D 00000427</t>
  </si>
  <si>
    <t>T 001C2C90 00000426</t>
  </si>
  <si>
    <t>T 00147492 00000427</t>
  </si>
  <si>
    <t>T 0018DC91 00000426</t>
  </si>
  <si>
    <t>T 00025C8D 00000428</t>
  </si>
  <si>
    <t>T 001AC48E 00000429</t>
  </si>
  <si>
    <t>T 0018A493 00000428</t>
  </si>
  <si>
    <t>T 0018DC91 00000429</t>
  </si>
  <si>
    <t>T 001AC48E 00000431</t>
  </si>
  <si>
    <t>T 001C2C90 00000431</t>
  </si>
  <si>
    <t>T 00147492 00000432</t>
  </si>
  <si>
    <t>T 001C2C90 00000433</t>
  </si>
  <si>
    <t>P 00042528 00000000</t>
  </si>
  <si>
    <t>P 00179526 00000000</t>
  </si>
  <si>
    <t>T 0014B28E 00000343</t>
  </si>
  <si>
    <t>P 0000F527 00000000</t>
  </si>
  <si>
    <t>T 001AC48E 00000631</t>
  </si>
  <si>
    <t>T 00147492 00000632</t>
  </si>
  <si>
    <t>T 0018A493 00000630</t>
  </si>
  <si>
    <t>T 001C2C90 00000627</t>
  </si>
  <si>
    <t>T 0018DC91 00000629</t>
  </si>
  <si>
    <t>T 001AC48E 00000632</t>
  </si>
  <si>
    <t>T 00147492 00000633</t>
  </si>
  <si>
    <t>T 0018DC91 00000630</t>
  </si>
  <si>
    <t>T 00025C8D 00000634</t>
  </si>
  <si>
    <t>T 00147492 00000635</t>
  </si>
  <si>
    <t>T 0018A493 00000634</t>
  </si>
  <si>
    <t>T 00147492 00000637</t>
  </si>
  <si>
    <t>T 001AC48E 00000638</t>
  </si>
  <si>
    <t>T 0018DC91 00000637</t>
  </si>
  <si>
    <t>T 001C2C90 00000637</t>
  </si>
  <si>
    <t>T 0001BDDB 00000000</t>
  </si>
  <si>
    <t>P 0005CD25 00000000</t>
  </si>
  <si>
    <t>P 00032BFE 00000000</t>
  </si>
  <si>
    <t>P 000193FC 00000000</t>
  </si>
  <si>
    <t>P 000913FF 00000000</t>
  </si>
  <si>
    <t>T 001C2C90 00000897</t>
  </si>
  <si>
    <t>T 00025C8D 00000903</t>
  </si>
  <si>
    <t>T 00147492 00000902</t>
  </si>
  <si>
    <t>T 0018DC91 00000900</t>
  </si>
  <si>
    <t>T 001AC48E 00000902</t>
  </si>
  <si>
    <t>T 00147492 00000903</t>
  </si>
  <si>
    <t>T 001C2C90 00000899</t>
  </si>
  <si>
    <t>T 00025C8D 00000906</t>
  </si>
  <si>
    <t>P 0003F3FD 00000000</t>
  </si>
  <si>
    <t>T 00147492 00000907</t>
  </si>
  <si>
    <t>T 001AC48E 00000909</t>
  </si>
  <si>
    <t>T 0018DC91 00000909</t>
  </si>
  <si>
    <t>T 001AC48E 00000912</t>
  </si>
  <si>
    <t>T 001AC48E 00000913</t>
  </si>
  <si>
    <t>T 00025C8D 00000916</t>
  </si>
  <si>
    <t>T 00147492 00000915</t>
  </si>
  <si>
    <t>P 00001BFB 00000000</t>
  </si>
  <si>
    <t>T 001F75F5 00000000</t>
  </si>
  <si>
    <t>T 0014D296 00000556</t>
  </si>
  <si>
    <t>T 00187A92 00000563</t>
  </si>
  <si>
    <t>T 001AC48E 00001483</t>
  </si>
  <si>
    <t>T 0018A493 00001489</t>
  </si>
  <si>
    <t>T 001C2C90 00001459</t>
  </si>
  <si>
    <t>T 00025C8D 00001487</t>
  </si>
  <si>
    <t>T 00147492 00001492</t>
  </si>
  <si>
    <t>T 00025C8D 00001488</t>
  </si>
  <si>
    <t>T 00147492 00001494</t>
  </si>
  <si>
    <t>T 001AC48E 00001488</t>
  </si>
  <si>
    <t>T 00147492 00001498</t>
  </si>
  <si>
    <t>T 0018A493 00001497</t>
  </si>
  <si>
    <t>T 00025C8D 00001496</t>
  </si>
  <si>
    <t>T 0018DC91 00001501</t>
  </si>
  <si>
    <t>T 0018DC91 00001504</t>
  </si>
  <si>
    <t>T 001C2C90 00001476</t>
  </si>
  <si>
    <t>T 001C2C90 00001479</t>
  </si>
  <si>
    <t>P 000FE547 00000637</t>
  </si>
  <si>
    <t>P 00028D4B 00000651</t>
  </si>
  <si>
    <t>P 00105589 00000529</t>
  </si>
  <si>
    <t>T 0018DC91 00001878</t>
  </si>
  <si>
    <t>T 001AC48E 00001871</t>
  </si>
  <si>
    <t>T 001C2C90 00001847</t>
  </si>
  <si>
    <t>T 00025C8D 00001874</t>
  </si>
  <si>
    <t>T 0018DC91 00001879</t>
  </si>
  <si>
    <t>T 001AC48E 00001875</t>
  </si>
  <si>
    <t>T 0018A493 00001880</t>
  </si>
  <si>
    <t>T 00147492 00001886</t>
  </si>
  <si>
    <t>T 0018DC91 00001888</t>
  </si>
  <si>
    <t>T 00025C8D 00001889</t>
  </si>
  <si>
    <t>T 0018DC91 00001896</t>
  </si>
  <si>
    <t>T 00147492 00001898</t>
  </si>
  <si>
    <t>T 00025C8D 00001894</t>
  </si>
  <si>
    <t>T 001C2C90 00001871</t>
  </si>
  <si>
    <t>T 00025C8D 00001900</t>
  </si>
  <si>
    <t>P 001A6D84 00000610</t>
  </si>
  <si>
    <t>T 00028D4B 00000794</t>
  </si>
  <si>
    <t>P 00028D4B 00000794</t>
  </si>
  <si>
    <t>T 0001554C 00000799</t>
  </si>
  <si>
    <t>P 0001554C 00000799</t>
  </si>
  <si>
    <t>T 000FE547 00000814</t>
  </si>
  <si>
    <t>P 000FE547 00000814</t>
  </si>
  <si>
    <t>T 001F3D4A 00000806</t>
  </si>
  <si>
    <t>P 001F3D4A 00000806</t>
  </si>
  <si>
    <t>P 0001ECCE 00001644</t>
  </si>
  <si>
    <t>T 001C2C90 00002339</t>
  </si>
  <si>
    <t>T 00025C8D 00002366</t>
  </si>
  <si>
    <t>T 00147492 00002370</t>
  </si>
  <si>
    <t>T 0018A493 00002366</t>
  </si>
  <si>
    <t>T 001AC48E 00002363</t>
  </si>
  <si>
    <t>T 00025C8D 00002369</t>
  </si>
  <si>
    <t>T 00147492 00002375</t>
  </si>
  <si>
    <t>T 001AC48E 00002370</t>
  </si>
  <si>
    <t>T 0018A493 00002377</t>
  </si>
  <si>
    <t>T 001C2C90 00002353</t>
  </si>
  <si>
    <t>T 0018DC91 00002384</t>
  </si>
  <si>
    <t>T 001AC48E 00002382</t>
  </si>
  <si>
    <t>T 001C2C90 00002362</t>
  </si>
  <si>
    <t>T 001AC48E 00002386</t>
  </si>
  <si>
    <t>T 001C2C90 00002366</t>
  </si>
  <si>
    <t>P 0018DC91 00002556</t>
  </si>
  <si>
    <t>P 001E1683 00000000</t>
  </si>
  <si>
    <t>P 00119D85 00000884</t>
  </si>
  <si>
    <t>T 00025C8D 00002931</t>
  </si>
  <si>
    <t>T 0018DC91 00002922</t>
  </si>
  <si>
    <t>T 00147492 00002933</t>
  </si>
  <si>
    <t>T 001AC48E 00002928</t>
  </si>
  <si>
    <t>T 001C2C90 00002894</t>
  </si>
  <si>
    <t>T 0018DC91 00002926</t>
  </si>
  <si>
    <t>T 00147492 00002938</t>
  </si>
  <si>
    <t>T 00025C8D 00002939</t>
  </si>
  <si>
    <t>T 001AC48E 00002938</t>
  </si>
  <si>
    <t>T 001AC48E 00002940</t>
  </si>
  <si>
    <t>T 001AC48E 00002943</t>
  </si>
  <si>
    <t>T 001AC48E 00002946</t>
  </si>
  <si>
    <t>T 0018A493 00002951</t>
  </si>
  <si>
    <t>T 0018A493 00002955</t>
  </si>
  <si>
    <t>T 00025C8D 00002959</t>
  </si>
  <si>
    <t>P 0010BA53 00003564</t>
  </si>
  <si>
    <t>P 001A2A52 00003584</t>
  </si>
  <si>
    <t>P 000DFA58 00003569</t>
  </si>
  <si>
    <t>T 0018DC91 00003240</t>
  </si>
  <si>
    <t>P 0018DC91 00003240</t>
  </si>
  <si>
    <t>P 00119D85 00001040</t>
  </si>
  <si>
    <t>P 0001554C 00001400</t>
  </si>
  <si>
    <t>P 0014D296 00001187</t>
  </si>
  <si>
    <t>T 00147492 00003558</t>
  </si>
  <si>
    <t>T 0018A493 00003553</t>
  </si>
  <si>
    <t>T 00147492 00003559</t>
  </si>
  <si>
    <t>T 0018DC91 00003542</t>
  </si>
  <si>
    <t>T 001AC48E 00003545</t>
  </si>
  <si>
    <t>T 0018DC91 00003546</t>
  </si>
  <si>
    <t>T 00147492 00003568</t>
  </si>
  <si>
    <t>T 00025C8D 00003563</t>
  </si>
  <si>
    <t>T 001AC48E 00003560</t>
  </si>
  <si>
    <t>T 0018A493 00003571</t>
  </si>
  <si>
    <t>T 0018DC91 00003567</t>
  </si>
  <si>
    <t>T 0018A493 00003583</t>
  </si>
  <si>
    <t>T 00147492 00003593</t>
  </si>
  <si>
    <t>T 00025C8D 00003587</t>
  </si>
  <si>
    <t>T 0018DC91 00003582</t>
  </si>
  <si>
    <t>T 0001554C 00001599</t>
  </si>
  <si>
    <t>P 0001554C 00001599</t>
  </si>
  <si>
    <t>T 0002D5F1 00000000</t>
  </si>
  <si>
    <t>T 001CC5EB 00000000</t>
  </si>
  <si>
    <t>T 0001D5DD 00000000</t>
  </si>
  <si>
    <t>T 001D7DE9 00000000</t>
  </si>
  <si>
    <t>T 000805DF 00000000</t>
  </si>
  <si>
    <t>P 00028D4B 00001763</t>
  </si>
  <si>
    <t>T 0002DDE5 00000000</t>
  </si>
  <si>
    <t>T 001E95E3 00000000</t>
  </si>
  <si>
    <t>T 0003F583 00001321</t>
  </si>
  <si>
    <t>P 0003F583 00001321</t>
  </si>
  <si>
    <t>P 0003F583 00001361</t>
  </si>
  <si>
    <t>T 00105589 00001372</t>
  </si>
  <si>
    <t>P 00105589 00001372</t>
  </si>
  <si>
    <t>P 0003F583 00001393</t>
  </si>
  <si>
    <t>P 00105589 00001401</t>
  </si>
  <si>
    <t>T 000FE547 00002097</t>
  </si>
  <si>
    <t>P 000FE547 00002097</t>
  </si>
  <si>
    <t>T 00028D4B 00002078</t>
  </si>
  <si>
    <t>P 00028D4B 00002078</t>
  </si>
  <si>
    <t>T 001C2C90 00004349</t>
  </si>
  <si>
    <t>T 00025C8D 00004387</t>
  </si>
  <si>
    <t>T 00147492 00004389</t>
  </si>
  <si>
    <t>T 00025C8D 00004388</t>
  </si>
  <si>
    <t>T 0018A493 00004393</t>
  </si>
  <si>
    <t>T 0018A493 00004398</t>
  </si>
  <si>
    <t>T 00147492 00004400</t>
  </si>
  <si>
    <t>T 0018A493 00004407</t>
  </si>
  <si>
    <t>T 0018A493 00004411</t>
  </si>
  <si>
    <t>T 0018DC91 00004397</t>
  </si>
  <si>
    <t>T 0018A493 00004421</t>
  </si>
  <si>
    <t>T 0018A493 00004426</t>
  </si>
  <si>
    <t>T 0018A493 00004435</t>
  </si>
  <si>
    <t>T 0018DC91 00004423</t>
  </si>
  <si>
    <t>T 001C2C90 00004401</t>
  </si>
  <si>
    <t>T 00028D4B 00002160</t>
  </si>
  <si>
    <t>P 00028D4B 00002160</t>
  </si>
  <si>
    <t>P 000DFA58 00005141</t>
  </si>
  <si>
    <t>T 001B08FC 00000049</t>
  </si>
  <si>
    <t>T 001EC0F9 00000050</t>
  </si>
  <si>
    <t>T 0018C0FE 00000049</t>
  </si>
  <si>
    <t>T 001AD8FD 00000050</t>
  </si>
  <si>
    <t>T 001B30FA 00000050</t>
  </si>
  <si>
    <t>T 001EC0F9 00000053</t>
  </si>
  <si>
    <t>T 001B08FC 00000056</t>
  </si>
  <si>
    <t>T 001AD8FD 00000060</t>
  </si>
  <si>
    <t>T 001EC0F9 00000062</t>
  </si>
  <si>
    <t>T 0019A8FB 00000068</t>
  </si>
  <si>
    <t>T 001B30FA 00000071</t>
  </si>
  <si>
    <t>T 001EC0F9 00000073</t>
  </si>
  <si>
    <t>T 0018C0FE 00000076</t>
  </si>
  <si>
    <t>T 001B30FA 00000081</t>
  </si>
  <si>
    <t>T 001B08FC 00000083</t>
  </si>
  <si>
    <t>P 001F3D4A 00002457</t>
  </si>
  <si>
    <t>P 0003F583 00001688</t>
  </si>
  <si>
    <t>P 001A6D84 00001716</t>
  </si>
  <si>
    <t>P 001F8A07 00000008</t>
  </si>
  <si>
    <t>P 000AB4C9 00000767</t>
  </si>
  <si>
    <t>P 001DC4D3 00000773</t>
  </si>
  <si>
    <t>P 0008732C 00000000</t>
  </si>
  <si>
    <t>P 00196B29 00000000</t>
  </si>
  <si>
    <t>P 001F3B2B 00000000</t>
  </si>
  <si>
    <t>T 00067A09 00000100</t>
  </si>
  <si>
    <t>P 00067A09 00000100</t>
  </si>
  <si>
    <t>P 001ACC8E 00000000</t>
  </si>
  <si>
    <t>P 001F8A07 00000161</t>
  </si>
  <si>
    <t>T 0018C0FE 00000729</t>
  </si>
  <si>
    <t>T 001EC0F9 00000735</t>
  </si>
  <si>
    <t>T 0018C0FE 00000730</t>
  </si>
  <si>
    <t>T 001AD8FD 00000738</t>
  </si>
  <si>
    <t>T 001B30FA 00000743</t>
  </si>
  <si>
    <t>T 001B08FC 00000741</t>
  </si>
  <si>
    <t>T 001EC0F9 00000744</t>
  </si>
  <si>
    <t>T 001EC0F9 00000749</t>
  </si>
  <si>
    <t>T 001B08FC 00000752</t>
  </si>
  <si>
    <t>T 001EC0F9 00000756</t>
  </si>
  <si>
    <t>T 0019A8FB 00000756</t>
  </si>
  <si>
    <t>T 001AD8FD 00000766</t>
  </si>
  <si>
    <t>P 0001EE32 00000000</t>
  </si>
  <si>
    <t>P 0018E491 00000000</t>
  </si>
  <si>
    <t>P 001D8E33 00000000</t>
  </si>
  <si>
    <t>T 0018C0FE 00000763</t>
  </si>
  <si>
    <t>T 001AD8FD 00000773</t>
  </si>
  <si>
    <t>T 001EC0F9 00000776</t>
  </si>
  <si>
    <t>P 001C3490 00000000</t>
  </si>
  <si>
    <t>P 000DFB2D 00000000</t>
  </si>
  <si>
    <t>T 001F00C0 00000000</t>
  </si>
  <si>
    <t>P 0018181B 00000000</t>
  </si>
  <si>
    <t>P 001F00C0 00000000</t>
  </si>
  <si>
    <t>P 0019D524 00000326</t>
  </si>
  <si>
    <t>P 001FAA04 00000395</t>
  </si>
  <si>
    <t>P 001EECB6 00000000</t>
  </si>
  <si>
    <t>P 001F1328 00000000</t>
  </si>
  <si>
    <t>P 0016A01A 00000000</t>
  </si>
  <si>
    <t>P 001FAA04 00000416</t>
  </si>
  <si>
    <t>T 001FAA04 00000418</t>
  </si>
  <si>
    <t>P 001FAA04 00000418</t>
  </si>
  <si>
    <t>T 0018C0FE 00001534</t>
  </si>
  <si>
    <t>T 0019A8FB 00001449</t>
  </si>
  <si>
    <t>T 001AD8FD 00001517</t>
  </si>
  <si>
    <t>T 001B30FA 00001492</t>
  </si>
  <si>
    <t>T 001EC0F9 00001533</t>
  </si>
  <si>
    <t>T 001B30FA 00001497</t>
  </si>
  <si>
    <t>T 001B30FA 00001501</t>
  </si>
  <si>
    <t>T 001EC0F9 00001544</t>
  </si>
  <si>
    <t>T 001EC0F9 00001549</t>
  </si>
  <si>
    <t>T 001EC0F9 00001553</t>
  </si>
  <si>
    <t>T 001B30FA 00001518</t>
  </si>
  <si>
    <t>T 0018C0FE 00001563</t>
  </si>
  <si>
    <t>T 001AD8FD 00001549</t>
  </si>
  <si>
    <t>T 001AD8FD 00001554</t>
  </si>
  <si>
    <t>T 001AD8FD 00001558</t>
  </si>
  <si>
    <t>P 0015801C 00000000</t>
  </si>
  <si>
    <t>P 0000AA05 00000537</t>
  </si>
  <si>
    <t>P 0000AA05 00000542</t>
  </si>
  <si>
    <t>P 001E3A0F 00000000</t>
  </si>
  <si>
    <t>P 0007F20C 00000000</t>
  </si>
  <si>
    <t>P 0016620B 00000000</t>
  </si>
  <si>
    <t>P 00067A09 00000676</t>
  </si>
  <si>
    <t>P 00056A11 00000000</t>
  </si>
  <si>
    <t>P 0006AA0E 00000000</t>
  </si>
  <si>
    <t>P 000C1A0D 00000000</t>
  </si>
  <si>
    <t>P 00031A10 00000000</t>
  </si>
  <si>
    <t>T 001B30FA 00002385</t>
  </si>
  <si>
    <t>T 0018C0FE 00002438</t>
  </si>
  <si>
    <t>T 001AD8FD 00002391</t>
  </si>
  <si>
    <t>T 001B08FC 00002433</t>
  </si>
  <si>
    <t>T 001EC0F9 00002444</t>
  </si>
  <si>
    <t>T 001B30FA 00002389</t>
  </si>
  <si>
    <t>T 001AD8FD 00002397</t>
  </si>
  <si>
    <t>T 001B08FC 00002444</t>
  </si>
  <si>
    <t>T 0018C0FE 00002453</t>
  </si>
  <si>
    <t>T 001B08FC 00002450</t>
  </si>
  <si>
    <t>T 001B08FC 00002455</t>
  </si>
  <si>
    <t>T 001B08FC 00002460</t>
  </si>
  <si>
    <t>T 001B08FC 00002463</t>
  </si>
  <si>
    <t>T 001B30FA 00002419</t>
  </si>
  <si>
    <t>T 0018C0FE 00002477</t>
  </si>
  <si>
    <t>P 000564D5 00003577</t>
  </si>
  <si>
    <t>P 00067A09 00000847</t>
  </si>
  <si>
    <t>P 0000AA05 00000862</t>
  </si>
  <si>
    <t>P 0001186E 00000000</t>
  </si>
  <si>
    <t>T 000219BA 00001432</t>
  </si>
  <si>
    <t>P 000219BA 00001432</t>
  </si>
  <si>
    <t>T 001F51BE 00001377</t>
  </si>
  <si>
    <t>P 001F51BE 00001377</t>
  </si>
  <si>
    <t>P 001F8A07 00000955</t>
  </si>
  <si>
    <t>P 001F8A07 00000971</t>
  </si>
  <si>
    <t>P 0004C9F8 00000000</t>
  </si>
  <si>
    <t>T 00009DEF 00000000</t>
  </si>
  <si>
    <t>T 001EC0F9 00003260</t>
  </si>
  <si>
    <t>T 0018C0FE 00003233</t>
  </si>
  <si>
    <t>T 0019A8FB 00003135</t>
  </si>
  <si>
    <t>T 001AD8FD 00003208</t>
  </si>
  <si>
    <t>T 0018C0FE 00003234</t>
  </si>
  <si>
    <t>T 0018C0FE 00003237</t>
  </si>
  <si>
    <t>T 001B08FC 00003263</t>
  </si>
  <si>
    <t>T 001B30FA 00003217</t>
  </si>
  <si>
    <t>T 001AD8FD 00003224</t>
  </si>
  <si>
    <t>T 001AD8FD 00003228</t>
  </si>
  <si>
    <t>P 0018C0FE 00003256</t>
  </si>
  <si>
    <t>T 001B30FA 00003225</t>
  </si>
  <si>
    <t>P 001F51BE 00001605</t>
  </si>
  <si>
    <t>T 001B08FC 00003279</t>
  </si>
  <si>
    <t>T 001EC0F9 00003290</t>
  </si>
  <si>
    <t>T 0018C0FE 00003267</t>
  </si>
  <si>
    <t>T 0018C0FE 00003271</t>
  </si>
  <si>
    <t>P 001DAA08 00001176</t>
  </si>
  <si>
    <t>P 00055206 00001197</t>
  </si>
  <si>
    <t>P 001B08FC 00004065</t>
  </si>
  <si>
    <t>P 0000AA05 00001321</t>
  </si>
  <si>
    <t>P 0011CA27 00000000</t>
  </si>
  <si>
    <t>P 00067A09 00001339</t>
  </si>
  <si>
    <t>T 0018C0FE 00004735</t>
  </si>
  <si>
    <t>T 001AD8FD 00004720</t>
  </si>
  <si>
    <t>T 001EC0F9 00004768</t>
  </si>
  <si>
    <t>T 001B08FC 00004764</t>
  </si>
  <si>
    <t>T 0019A8FB 00004634</t>
  </si>
  <si>
    <t>T 001B30FA 00004706</t>
  </si>
  <si>
    <t>T 001AD8FD 00004730</t>
  </si>
  <si>
    <t>P 001FAA04 00001353</t>
  </si>
  <si>
    <t>T 001EC0F9 00004780</t>
  </si>
  <si>
    <t>T 001B30FA 00004716</t>
  </si>
  <si>
    <t>T 0019A8FB 00004653</t>
  </si>
  <si>
    <t>T 0018C0FE 00004759</t>
  </si>
  <si>
    <t>T 0018C0FE 00004763</t>
  </si>
  <si>
    <t>T 001B30FA 00004732</t>
  </si>
  <si>
    <t>T 001B30FA 00004735</t>
  </si>
  <si>
    <t>T 0019A8FB 00004672</t>
  </si>
  <si>
    <t>P 00055206 00001383</t>
  </si>
  <si>
    <t>T 001EC0F9 00005042</t>
  </si>
  <si>
    <t>P 001EC0F9 00005042</t>
  </si>
  <si>
    <t>T 001B30FA 00004986</t>
  </si>
  <si>
    <t>P 001B30FA 00004986</t>
  </si>
  <si>
    <t>T 0019A8FB 00004964</t>
  </si>
  <si>
    <t>P 0019A8FB 00004964</t>
  </si>
  <si>
    <t>P 0013CD23 00001468</t>
  </si>
  <si>
    <t>P 0000AA05 00001495</t>
  </si>
  <si>
    <t>T 0018C0FE 00005107</t>
  </si>
  <si>
    <t>P 0018C0FE 00005107</t>
  </si>
  <si>
    <t>T 0019A8FB 00005028</t>
  </si>
  <si>
    <t>P 0019A8FB 00005028</t>
  </si>
  <si>
    <t>T 0019A8FB 00005035</t>
  </si>
  <si>
    <t>P 0019A8FB 00005035</t>
  </si>
  <si>
    <t>P 0010313E 00004563</t>
  </si>
  <si>
    <t>P 001ED13C 00004530</t>
  </si>
  <si>
    <t>P 0010613B 00004504</t>
  </si>
  <si>
    <t>T 001EC0F9 00005322</t>
  </si>
  <si>
    <t>P 001EC0F9 00005322</t>
  </si>
  <si>
    <t>P 000AB4C9 00006452</t>
  </si>
  <si>
    <t>P 001F8A07 00001574</t>
  </si>
  <si>
    <t>P 00055206 00001583</t>
  </si>
  <si>
    <t>T 001AD8FD 00005329</t>
  </si>
  <si>
    <t>P 001AD8FD 00005329</t>
  </si>
  <si>
    <t>T 001B30FA 00005557</t>
  </si>
  <si>
    <t>T 001AD8FD 00005584</t>
  </si>
  <si>
    <t>T 001B08FC 00005632</t>
  </si>
  <si>
    <t>T 0019A8FB 00005498</t>
  </si>
  <si>
    <t>T 0018C0FE 00005594</t>
  </si>
  <si>
    <t>T 0019A8FB 00005502</t>
  </si>
  <si>
    <t>T 001B08FC 00005641</t>
  </si>
  <si>
    <t>T 001AD8FD 00005597</t>
  </si>
  <si>
    <t>T 001B08FC 00005649</t>
  </si>
  <si>
    <t>T 001B30FA 00005577</t>
  </si>
  <si>
    <t>T 001B08FC 00005657</t>
  </si>
  <si>
    <t>T 001B08FC 00005660</t>
  </si>
  <si>
    <t>T 0019A8FB 00005530</t>
  </si>
  <si>
    <t>T 0019A8FB 00005535</t>
  </si>
  <si>
    <t>T 001AD8FD 00005627</t>
  </si>
  <si>
    <t>P 0010F51D 00001720</t>
  </si>
  <si>
    <t>P 0002A9BD 00002749</t>
  </si>
  <si>
    <t>P 0002A9BD 00002865</t>
  </si>
  <si>
    <t>P 0019D524 00001824</t>
  </si>
  <si>
    <t>P 001AB621 00000000</t>
  </si>
  <si>
    <t>T 000219BA 00002934</t>
  </si>
  <si>
    <t>P 000219BA 00002934</t>
  </si>
  <si>
    <t>T 001981B9 00002983</t>
  </si>
  <si>
    <t>P 001981B9 00002983</t>
  </si>
  <si>
    <t>T 001F51BE 00002919</t>
  </si>
  <si>
    <t>P 001F51BE 00002919</t>
  </si>
  <si>
    <t>P 000219BA 00002990</t>
  </si>
  <si>
    <t>P 00020E9B 00000000</t>
  </si>
  <si>
    <t>P 00030EBA 00000000</t>
  </si>
  <si>
    <t>P 00055206 00001978</t>
  </si>
  <si>
    <t>T 001169BC 00003044</t>
  </si>
  <si>
    <t>P 001169BC 00003044</t>
  </si>
  <si>
    <t>T 001EC0F9 00006541</t>
  </si>
  <si>
    <t>T 001B08FC 00006544</t>
  </si>
  <si>
    <t>T 0019A8FB 00006406</t>
  </si>
  <si>
    <t>T 0018C0FE 00006499</t>
  </si>
  <si>
    <t>T 001B30FA 00006468</t>
  </si>
  <si>
    <t>T 001B08FC 00006548</t>
  </si>
  <si>
    <t>T 0002A9BD 00003078</t>
  </si>
  <si>
    <t>P 0002A9BD 00003078</t>
  </si>
  <si>
    <t>T 001EC0F9 00006550</t>
  </si>
  <si>
    <t>T 0019A8FB 00006418</t>
  </si>
  <si>
    <t>T 0019A8FB 00006422</t>
  </si>
  <si>
    <t>P 00067A09 00001996</t>
  </si>
  <si>
    <t>T 001B08FC 00006566</t>
  </si>
  <si>
    <t>T 0018C0FE 00006525</t>
  </si>
  <si>
    <t>T 001B08FC 00006574</t>
  </si>
  <si>
    <t>T 0018C0FE 00006533</t>
  </si>
  <si>
    <t>T 001B30FA 00006504</t>
  </si>
  <si>
    <t>T 0019A8FB 00006447</t>
  </si>
  <si>
    <t>T 0002A9BD 00003113</t>
  </si>
  <si>
    <t>P 0002A9BD 00003113</t>
  </si>
  <si>
    <t>P 001FAA04 00002016</t>
  </si>
  <si>
    <t>T 0002A9BD 00003138</t>
  </si>
  <si>
    <t>P 0002A9BD 00003138</t>
  </si>
  <si>
    <t>T 001169BC 00003183</t>
  </si>
  <si>
    <t>P 001169BC 00003183</t>
  </si>
  <si>
    <t>T 001169BC 00003184</t>
  </si>
  <si>
    <t>P 001169BC 00003184</t>
  </si>
  <si>
    <t>P 0006B9B8 00003221</t>
  </si>
  <si>
    <t>P 001AD8FD 00006754</t>
  </si>
  <si>
    <t>P 001981B9 00003251</t>
  </si>
  <si>
    <t>P 001B08FC 00006866</t>
  </si>
  <si>
    <t>P 0006B9B8 00003249</t>
  </si>
  <si>
    <t>P 000219BA 00003238</t>
  </si>
  <si>
    <t>P 001F51BE 00003190</t>
  </si>
  <si>
    <t>P 001F51BE 00003194</t>
  </si>
  <si>
    <t>P 0006B9B8 00003276</t>
  </si>
  <si>
    <t>P 001EC0F9 00006930</t>
  </si>
  <si>
    <t>P 0006B9B8 00003283</t>
  </si>
  <si>
    <t>P 001981B9 00003303</t>
  </si>
  <si>
    <t>T 001981B9 00003306</t>
  </si>
  <si>
    <t>P 001981B9 00003306</t>
  </si>
  <si>
    <t>T 0006B9B8 00003289</t>
  </si>
  <si>
    <t>P 0006B9B8 00003289</t>
  </si>
  <si>
    <t>T 001169BC 00003310</t>
  </si>
  <si>
    <t>P 001169BC 00003310</t>
  </si>
  <si>
    <t>T 000219BA 00003297</t>
  </si>
  <si>
    <t>P 000219BA 00003297</t>
  </si>
  <si>
    <t>T 001169BC 00003324</t>
  </si>
  <si>
    <t>P 001169BC 00003324</t>
  </si>
  <si>
    <t>T 0002A9BD 00003342</t>
  </si>
  <si>
    <t>P 0002A9BD 00003342</t>
  </si>
  <si>
    <t>P 001F51BE 00003268</t>
  </si>
  <si>
    <t>P 0006B9B8 00003355</t>
  </si>
  <si>
    <t>P 001DAA08 00002208</t>
  </si>
  <si>
    <t>P 001F51BE 00003308</t>
  </si>
  <si>
    <t>P 001169BC 00003396</t>
  </si>
  <si>
    <t>P 000219BA 00003371</t>
  </si>
  <si>
    <t>P 00067A09 00002270</t>
  </si>
  <si>
    <t>P 001FAA04 00002266</t>
  </si>
  <si>
    <t>P 001F8A07 00002275</t>
  </si>
  <si>
    <t>P 0004E3DB 00000000</t>
  </si>
  <si>
    <t>P 0006B9B8 00003473</t>
  </si>
  <si>
    <t>P 000219BA 00003507</t>
  </si>
  <si>
    <t>P 001F8A07 00002348</t>
  </si>
  <si>
    <t>T 001F51BE 00003563</t>
  </si>
  <si>
    <t>P 001F51BE 00003563</t>
  </si>
  <si>
    <t>T 001EC0F9 00007510</t>
  </si>
  <si>
    <t>T 0018C0FE 00007470</t>
  </si>
  <si>
    <t>T 001B30FA 00007440</t>
  </si>
  <si>
    <t>T 001B08FC 00007506</t>
  </si>
  <si>
    <t>T 001AD8FD 00007451</t>
  </si>
  <si>
    <t>T 001B08FC 00007510</t>
  </si>
  <si>
    <t>T 001B30FA 00007449</t>
  </si>
  <si>
    <t>T 0019A8FB 00007383</t>
  </si>
  <si>
    <t>T 0018C0FE 00007484</t>
  </si>
  <si>
    <t>T 0018C0FE 00007488</t>
  </si>
  <si>
    <t>T 0019A8FB 00007392</t>
  </si>
  <si>
    <t>T 001EC0F9 00007535</t>
  </si>
  <si>
    <t>T 0019A8FB 00007399</t>
  </si>
  <si>
    <t>T 001B08FC 00007539</t>
  </si>
  <si>
    <t>T 0019A8FB 00007408</t>
  </si>
  <si>
    <t>P 00055206 00002487</t>
  </si>
  <si>
    <t>P 00019393 00000000</t>
  </si>
  <si>
    <t>P 001FAA04 00002469</t>
  </si>
  <si>
    <t>P 000AB4C9 00009280</t>
  </si>
  <si>
    <t>P 001FAA04 00002501</t>
  </si>
  <si>
    <t>P 000219BA 00003900</t>
  </si>
  <si>
    <t>T 0006B9B8 00003923</t>
  </si>
  <si>
    <t>P 0006B9B8 00003923</t>
  </si>
  <si>
    <t>T 0002A9BD 00003951</t>
  </si>
  <si>
    <t>P 0002A9BD 00003951</t>
  </si>
  <si>
    <t>T 0006B9B8 00003937</t>
  </si>
  <si>
    <t>P 0006B9B8 00003937</t>
  </si>
  <si>
    <t>T 001169BC 00003990</t>
  </si>
  <si>
    <t>P 001169BC 00003990</t>
  </si>
  <si>
    <t>P 001169BC 00004016</t>
  </si>
  <si>
    <t>P 00067A09 00002688</t>
  </si>
  <si>
    <t>P 00039A86 00000000</t>
  </si>
  <si>
    <t>P 001F8A07 00002828</t>
  </si>
  <si>
    <t>P 0000AA05 00002839</t>
  </si>
  <si>
    <t>P 00055206 00002849</t>
  </si>
  <si>
    <t>T 00055206 00002866</t>
  </si>
  <si>
    <t>P 00055206 00002866</t>
  </si>
  <si>
    <t>T 001EC0F9 00008509</t>
  </si>
  <si>
    <t>T 001B08FC 00008531</t>
  </si>
  <si>
    <t>T 001B30FA 00008468</t>
  </si>
  <si>
    <t>T 0019A8FB 00008392</t>
  </si>
  <si>
    <t>T 001AD8FD 00008484</t>
  </si>
  <si>
    <t>T 0019A8FB 00008395</t>
  </si>
  <si>
    <t>T 001B08FC 00008538</t>
  </si>
  <si>
    <t>T 001B30FA 00008479</t>
  </si>
  <si>
    <t>T 001B30FA 00008486</t>
  </si>
  <si>
    <t>T 0018C0FE 00008520</t>
  </si>
  <si>
    <t>T 001AD8FD 00008512</t>
  </si>
  <si>
    <t>T 0019A8FB 00008425</t>
  </si>
  <si>
    <t>T 001B08FC 00008570</t>
  </si>
  <si>
    <t>T 001B30FA 00008514</t>
  </si>
  <si>
    <t>T 001B08FC 00008581</t>
  </si>
  <si>
    <t>P 001AD8FD 00008540</t>
  </si>
  <si>
    <t>P 001FAA04 00002929</t>
  </si>
  <si>
    <t>P 001FAA04 00002934</t>
  </si>
  <si>
    <t>P 001FAA04 00002949</t>
  </si>
  <si>
    <t>P 00055206 00002983</t>
  </si>
  <si>
    <t>T 001DAA08 00003058</t>
  </si>
  <si>
    <t>T 00067A09 00003077</t>
  </si>
  <si>
    <t>T 001FAA04 00003115</t>
  </si>
  <si>
    <t>P 00067A09 00003125</t>
  </si>
  <si>
    <t>T 001F51BE 00004513</t>
  </si>
  <si>
    <t>P 001F51BE 00004513</t>
  </si>
  <si>
    <t>T 0002A9BD 00004606</t>
  </si>
  <si>
    <t>P 0002A9BD 00004606</t>
  </si>
  <si>
    <t>T 0006B9B8 00004579</t>
  </si>
  <si>
    <t>P 0006B9B8 00004579</t>
  </si>
  <si>
    <t>P 00055206 00003217</t>
  </si>
  <si>
    <t>P 001DAA08 00003211</t>
  </si>
  <si>
    <t>P 00055206 00003234</t>
  </si>
  <si>
    <t>P 001FAA04 00003210</t>
  </si>
  <si>
    <t>T 001AD8FD 00009367</t>
  </si>
  <si>
    <t>T 0019A8FB 00009273</t>
  </si>
  <si>
    <t>T 001B08FC 00009414</t>
  </si>
  <si>
    <t>T 0018C0FE 00009376</t>
  </si>
  <si>
    <t>T 001AD8FD 00009368</t>
  </si>
  <si>
    <t>T 001B30FA 00009357</t>
  </si>
  <si>
    <t>T 0018C0FE 00009382</t>
  </si>
  <si>
    <t>T 001B08FC 00009424</t>
  </si>
  <si>
    <t>T 0019A8FB 00009287</t>
  </si>
  <si>
    <t>T 001EC0F9 00009408</t>
  </si>
  <si>
    <t>T 001AD8FD 00009388</t>
  </si>
  <si>
    <t>T 001EC0F9 00009414</t>
  </si>
  <si>
    <t>T 001B30FA 00009380</t>
  </si>
  <si>
    <t>T 001B08FC 00009445</t>
  </si>
  <si>
    <t>T 001AD8FD 00009402</t>
  </si>
  <si>
    <t>T 0006B9B8 00004731</t>
  </si>
  <si>
    <t>P 0006B9B8 00004731</t>
  </si>
  <si>
    <t>T 001F51BE 00004669</t>
  </si>
  <si>
    <t>P 001F51BE 00004669</t>
  </si>
  <si>
    <t>T 0002A9BD 00004767</t>
  </si>
  <si>
    <t>P 0002A9BD 00004767</t>
  </si>
  <si>
    <t>P 0002A9BD 00004775</t>
  </si>
  <si>
    <t>T 000219BA 00004743</t>
  </si>
  <si>
    <t>P 000219BA 00004743</t>
  </si>
  <si>
    <t>P 00055206 00003317</t>
  </si>
  <si>
    <t>T 001169BC 00004911</t>
  </si>
  <si>
    <t>P 001169BC 00004911</t>
  </si>
  <si>
    <t>T 001169BC 00004930</t>
  </si>
  <si>
    <t>P 001169BC 00004930</t>
  </si>
  <si>
    <t>T 001F51BE 00004809</t>
  </si>
  <si>
    <t>P 001F51BE 00004809</t>
  </si>
  <si>
    <t>T 001981B9 00004906</t>
  </si>
  <si>
    <t>P 001981B9 00004906</t>
  </si>
  <si>
    <t>T 0006B9B8 00004892</t>
  </si>
  <si>
    <t>P 0006B9B8 00004892</t>
  </si>
  <si>
    <t>T 001F51BE 00004835</t>
  </si>
  <si>
    <t>P 001F51BE 00004835</t>
  </si>
  <si>
    <t>T 001169BC 00004985</t>
  </si>
  <si>
    <t>P 001169BC 00004985</t>
  </si>
  <si>
    <t>P 0000AA05 00003452</t>
  </si>
  <si>
    <t>P 0019251E 00003062</t>
  </si>
  <si>
    <t>T 001C05ED 00000000</t>
  </si>
  <si>
    <t>T 000305E1 00000000</t>
  </si>
  <si>
    <t>T 001B30FA 00010141</t>
  </si>
  <si>
    <t>T 001AD8FD 00010162</t>
  </si>
  <si>
    <t>T 001EC0F9 00010188</t>
  </si>
  <si>
    <t>T 0018C0FE 00010173</t>
  </si>
  <si>
    <t>T 001B30FA 00010142</t>
  </si>
  <si>
    <t>T 001AD8FD 00010167</t>
  </si>
  <si>
    <t>T 001AD8FD 00010176</t>
  </si>
  <si>
    <t>T 001B08FC 00010221</t>
  </si>
  <si>
    <t>T 001B30FA 00010162</t>
  </si>
  <si>
    <t>T 001B30FA 00010167</t>
  </si>
  <si>
    <t>P 001F8A07 00003598</t>
  </si>
  <si>
    <t>T 0019A8FB 00010099</t>
  </si>
  <si>
    <t>T 001B08FC 00010236</t>
  </si>
  <si>
    <t>T 001B08FC 00010239</t>
  </si>
  <si>
    <t>T 001AD8FD 00010200</t>
  </si>
  <si>
    <t>T 0018C0FE 00010216</t>
  </si>
  <si>
    <t>P 001981B9 00005249</t>
  </si>
  <si>
    <t>P 001B08FC 00010435</t>
  </si>
  <si>
    <t>P 001D61E5 00000001</t>
  </si>
  <si>
    <t>P 001F8A07 00003728</t>
  </si>
  <si>
    <t>P 00052E2B 00000552</t>
  </si>
  <si>
    <t>P 0002B9E9 00000098</t>
  </si>
  <si>
    <t>P 00043628 00000622</t>
  </si>
  <si>
    <t>P 00025AD1 00000000</t>
  </si>
  <si>
    <t>P 00064627 00000641</t>
  </si>
  <si>
    <t>P 00057E2A 00000638</t>
  </si>
  <si>
    <t>P 001FC625 00000656</t>
  </si>
  <si>
    <t>P 0003EE2C 00000666</t>
  </si>
  <si>
    <t>P 00034B38 00000102</t>
  </si>
  <si>
    <t>T 00133AEC 00000189</t>
  </si>
  <si>
    <t>P 00133AEC 00000189</t>
  </si>
  <si>
    <t>T 001DA2ED 00000192</t>
  </si>
  <si>
    <t>P 001DA2ED 00000192</t>
  </si>
  <si>
    <t>P 00011D5E 00000000</t>
  </si>
  <si>
    <t>P 00020D5F 00000000</t>
  </si>
  <si>
    <t>P 00037344 00000101</t>
  </si>
  <si>
    <t>T 0002B2F1 00000201</t>
  </si>
  <si>
    <t>P 0002B2F1 00000201</t>
  </si>
  <si>
    <t>T 0002B2F1 00000207</t>
  </si>
  <si>
    <t>P 0002B2F1 00000207</t>
  </si>
  <si>
    <t>T 000F62EB 00000217</t>
  </si>
  <si>
    <t>P 000F62EB 00000217</t>
  </si>
  <si>
    <t>P 00188D5C 00000000</t>
  </si>
  <si>
    <t>P 001E2D5B 00000000</t>
  </si>
  <si>
    <t>T 0002B2F1 00000236</t>
  </si>
  <si>
    <t>P 0002B2F1 00000236</t>
  </si>
  <si>
    <t>P 000F62EB 00000243</t>
  </si>
  <si>
    <t>T 0002B9E9 00000661</t>
  </si>
  <si>
    <t>T 001D61E5 00000661</t>
  </si>
  <si>
    <t>T 0003C1E4 00000667</t>
  </si>
  <si>
    <t>T 000019E7 00000664</t>
  </si>
  <si>
    <t>T 000299E8 00000664</t>
  </si>
  <si>
    <t>T 000299E8 00000666</t>
  </si>
  <si>
    <t>T 001D61E5 00000668</t>
  </si>
  <si>
    <t>T 000229E6 00000665</t>
  </si>
  <si>
    <t>T 001D61E5 00000675</t>
  </si>
  <si>
    <t>T 0002B9E9 00000678</t>
  </si>
  <si>
    <t>T 000299E8 00000683</t>
  </si>
  <si>
    <t>T 0002B9E9 00000684</t>
  </si>
  <si>
    <t>T 000299E8 00000694</t>
  </si>
  <si>
    <t>T 0002B9E9 00000695</t>
  </si>
  <si>
    <t>T 0002B9E9 00000702</t>
  </si>
  <si>
    <t>P 001AB55D 00000000</t>
  </si>
  <si>
    <t>P 00037344 00000255</t>
  </si>
  <si>
    <t>T 000F62EB 00000449</t>
  </si>
  <si>
    <t>P 000F62EB 00000449</t>
  </si>
  <si>
    <t>T 001DA2ED 00000456</t>
  </si>
  <si>
    <t>P 001DA2ED 00000456</t>
  </si>
  <si>
    <t>T 0003C2F2 00000454</t>
  </si>
  <si>
    <t>P 0003C2F2 00000454</t>
  </si>
  <si>
    <t>T 00133AEC 00000449</t>
  </si>
  <si>
    <t>P 00133AEC 00000449</t>
  </si>
  <si>
    <t>T 0003B286 00000000</t>
  </si>
  <si>
    <t>P 0003B286 00000000</t>
  </si>
  <si>
    <t>P 000F62EB 00000655</t>
  </si>
  <si>
    <t>T 001D61E5 00001432</t>
  </si>
  <si>
    <t>T 000229E6 00001426</t>
  </si>
  <si>
    <t>T 0002B9E9 00001432</t>
  </si>
  <si>
    <t>T 000019E7 00001435</t>
  </si>
  <si>
    <t>T 000299E8 00001430</t>
  </si>
  <si>
    <t>T 0002B9E9 00001436</t>
  </si>
  <si>
    <t>T 001D61E5 00001441</t>
  </si>
  <si>
    <t>T 000019E7 00001445</t>
  </si>
  <si>
    <t>T 001D61E5 00001446</t>
  </si>
  <si>
    <t>T 000229E6 00001443</t>
  </si>
  <si>
    <t>T 0002B9E9 00001450</t>
  </si>
  <si>
    <t>T 0002B9E9 00001453</t>
  </si>
  <si>
    <t>T 000019E7 00001459</t>
  </si>
  <si>
    <t>T 001D61E5 00001459</t>
  </si>
  <si>
    <t>T 0003C1E4 00001461</t>
  </si>
  <si>
    <t>P 00088AF0 00000805</t>
  </si>
  <si>
    <t>T 001DA2ED 00000882</t>
  </si>
  <si>
    <t>P 001DF0E7 00001640</t>
  </si>
  <si>
    <t>P 000090E4 00001700</t>
  </si>
  <si>
    <t>P 000090E4 00001752</t>
  </si>
  <si>
    <t>P 001FA8E5 00001754</t>
  </si>
  <si>
    <t>P 001BF8E6 00001771</t>
  </si>
  <si>
    <t>P 0012513F 00000000</t>
  </si>
  <si>
    <t>T 0003C2F2 00001065</t>
  </si>
  <si>
    <t>P 0003C2F2 00001065</t>
  </si>
  <si>
    <t>T 000F62EB 00001055</t>
  </si>
  <si>
    <t>P 000F62EB 00001055</t>
  </si>
  <si>
    <t>P 001DF0E7 00001830</t>
  </si>
  <si>
    <t>P 0002B2F1 00001084</t>
  </si>
  <si>
    <t>P 000229E6 00001941</t>
  </si>
  <si>
    <t>P 00047A1C 00000000</t>
  </si>
  <si>
    <t>T 0002B9E9 00002153</t>
  </si>
  <si>
    <t>T 000229E6 00002157</t>
  </si>
  <si>
    <t>T 000019E7 00002159</t>
  </si>
  <si>
    <t>T 0002B9E9 00002154</t>
  </si>
  <si>
    <t>T 000229E6 00002158</t>
  </si>
  <si>
    <t>T 0002B9E9 00002159</t>
  </si>
  <si>
    <t>P 0003C2F2 00001220</t>
  </si>
  <si>
    <t>T 000229E6 00002168</t>
  </si>
  <si>
    <t>T 001D61E5 00002175</t>
  </si>
  <si>
    <t>T 000299E8 00002182</t>
  </si>
  <si>
    <t>T 0002B9E9 00002178</t>
  </si>
  <si>
    <t>T 000019E7 00002188</t>
  </si>
  <si>
    <t>T 000299E8 00002194</t>
  </si>
  <si>
    <t>T 001D61E5 00002193</t>
  </si>
  <si>
    <t>T 0002B9E9 00002193</t>
  </si>
  <si>
    <t>T 001D61E5 00002202</t>
  </si>
  <si>
    <t>T 00133AEC 00001357</t>
  </si>
  <si>
    <t>P 00037344 00000893</t>
  </si>
  <si>
    <t>P 000299E8 00002637</t>
  </si>
  <si>
    <t>P 00034B38 00000981</t>
  </si>
  <si>
    <t>P 00072281 00004191</t>
  </si>
  <si>
    <t>P 00072281 00004196</t>
  </si>
  <si>
    <t>P 000299E8 00002771</t>
  </si>
  <si>
    <t>T 0003C1E4 00002885</t>
  </si>
  <si>
    <t>T 000019E7 00002879</t>
  </si>
  <si>
    <t>T 0002B9E9 00002870</t>
  </si>
  <si>
    <t>T 0003C1E4 00002886</t>
  </si>
  <si>
    <t>T 0002B9E9 00002871</t>
  </si>
  <si>
    <t>T 000019E7 00002884</t>
  </si>
  <si>
    <t>T 0003C1E4 00002891</t>
  </si>
  <si>
    <t>T 0002B9E9 00002880</t>
  </si>
  <si>
    <t>T 0003C1E4 00002899</t>
  </si>
  <si>
    <t>T 0003C1E4 00002902</t>
  </si>
  <si>
    <t>T 001D61E5 00002903</t>
  </si>
  <si>
    <t>T 0002B9E9 00002897</t>
  </si>
  <si>
    <t>T 0003C1E4 00002914</t>
  </si>
  <si>
    <t>T 000299E8 00002913</t>
  </si>
  <si>
    <t>T 000229E6 00002913</t>
  </si>
  <si>
    <t>P 000299E8 00002926</t>
  </si>
  <si>
    <t>P 00037344 00001207</t>
  </si>
  <si>
    <t>P 0003F212 00000000</t>
  </si>
  <si>
    <t>P 0008CB3E 00001278</t>
  </si>
  <si>
    <t>P 001DA2ED 00001938</t>
  </si>
  <si>
    <t>T 000019E7 00003391</t>
  </si>
  <si>
    <t>P 000019E7 00003391</t>
  </si>
  <si>
    <t>P 00037344 00001314</t>
  </si>
  <si>
    <t>P 0006BB46 00001349</t>
  </si>
  <si>
    <t>P 001D61E5 00003439</t>
  </si>
  <si>
    <t>P 0008CB3E 00001352</t>
  </si>
  <si>
    <t>P 0002B2F1 00002023</t>
  </si>
  <si>
    <t>P 000019E7 00003511</t>
  </si>
  <si>
    <t>P 00037344 00001381</t>
  </si>
  <si>
    <t>P 000019E7 00003572</t>
  </si>
  <si>
    <t>P 001F82D9 00000000</t>
  </si>
  <si>
    <t>P 001BA2DE 00000000</t>
  </si>
  <si>
    <t>P 0013B2DA 00000000</t>
  </si>
  <si>
    <t>P 000B6B3A 00001451</t>
  </si>
  <si>
    <t>P 000229E6 00003681</t>
  </si>
  <si>
    <t>T 0003C1E4 00003697</t>
  </si>
  <si>
    <t>T 0002B9E9 00003709</t>
  </si>
  <si>
    <t>T 000019E7 00003716</t>
  </si>
  <si>
    <t>T 000229E6 00003713</t>
  </si>
  <si>
    <t>T 001D61E5 00003721</t>
  </si>
  <si>
    <t>T 001D61E5 00003724</t>
  </si>
  <si>
    <t>T 000019E7 00003724</t>
  </si>
  <si>
    <t>T 000019E7 00003728</t>
  </si>
  <si>
    <t>T 000229E6 00003727</t>
  </si>
  <si>
    <t>T 001D61E5 00003742</t>
  </si>
  <si>
    <t>T 0002B9E9 00003732</t>
  </si>
  <si>
    <t>T 000019E7 00003742</t>
  </si>
  <si>
    <t>T 000229E6 00003743</t>
  </si>
  <si>
    <t>T 001D61E5 00003755</t>
  </si>
  <si>
    <t>T 000019E7 00003754</t>
  </si>
  <si>
    <t>P 000162D8 00000000</t>
  </si>
  <si>
    <t>P 000272D1 00000000</t>
  </si>
  <si>
    <t>P 00156ADB 00000000</t>
  </si>
  <si>
    <t>P 00034B38 00001629</t>
  </si>
  <si>
    <t>P 000F62EB 00002384</t>
  </si>
  <si>
    <t>P 0008CB3E 00001646</t>
  </si>
  <si>
    <t>P 00044213 00000000</t>
  </si>
  <si>
    <t>T 0002B9E9 00004494</t>
  </si>
  <si>
    <t>T 000229E6 00004499</t>
  </si>
  <si>
    <t>T 000299E8 00004484</t>
  </si>
  <si>
    <t>T 000019E7 00004504</t>
  </si>
  <si>
    <t>T 0002B9E9 00004495</t>
  </si>
  <si>
    <t>T 000299E8 00004487</t>
  </si>
  <si>
    <t>T 000229E6 00004506</t>
  </si>
  <si>
    <t>T 0002B9E9 00004508</t>
  </si>
  <si>
    <t>T 000299E8 00004500</t>
  </si>
  <si>
    <t>T 000229E6 00004521</t>
  </si>
  <si>
    <t>T 001D61E5 00004531</t>
  </si>
  <si>
    <t>T 001D61E5 00004537</t>
  </si>
  <si>
    <t>T 0002B9E9 00004530</t>
  </si>
  <si>
    <t>T 0003C1E4 00004512</t>
  </si>
  <si>
    <t>T 0003C1E4 00004516</t>
  </si>
  <si>
    <t>P 0003C2F2 00002696</t>
  </si>
  <si>
    <t>P 00062387 00000000</t>
  </si>
  <si>
    <t>T 000299E8 00004694</t>
  </si>
  <si>
    <t>P 000299E8 00004694</t>
  </si>
  <si>
    <t>P 000F62EB 00002760</t>
  </si>
  <si>
    <t>P 00034B38 00001932</t>
  </si>
  <si>
    <t>T 0003C2F2 00002870</t>
  </si>
  <si>
    <t>P 0003C2F2 00002870</t>
  </si>
  <si>
    <t>P 0008CB3E 00001989</t>
  </si>
  <si>
    <t>T 001D61E5 00005333</t>
  </si>
  <si>
    <t>T 0003C1E4 00005301</t>
  </si>
  <si>
    <t>T 000019E7 00005334</t>
  </si>
  <si>
    <t>T 000299E8 00005311</t>
  </si>
  <si>
    <t>T 001D61E5 00005334</t>
  </si>
  <si>
    <t>T 000229E6 00005333</t>
  </si>
  <si>
    <t>T 0002B9E9 00005336</t>
  </si>
  <si>
    <t>T 000299E8 00005325</t>
  </si>
  <si>
    <t>T 000229E6 00005349</t>
  </si>
  <si>
    <t>T 001D61E5 00005358</t>
  </si>
  <si>
    <t>T 0002B9E9 00005354</t>
  </si>
  <si>
    <t>T 0003C1E4 00005332</t>
  </si>
  <si>
    <t>T 0003C1E4 00005335</t>
  </si>
  <si>
    <t>T 000299E8 00005348</t>
  </si>
  <si>
    <t>T 0003C1E4 00005340</t>
  </si>
  <si>
    <t>P 00034B38 00002093</t>
  </si>
  <si>
    <t>T 000C8A35 00005474</t>
  </si>
  <si>
    <t>P 00034B38 00002158</t>
  </si>
  <si>
    <t>P 0012EA80 00009283</t>
  </si>
  <si>
    <t>P 0006BB46 00002261</t>
  </si>
  <si>
    <t>T 0002B9E9 00005986</t>
  </si>
  <si>
    <t>T 000299E8 00006048</t>
  </si>
  <si>
    <t>P 000299E8 00006048</t>
  </si>
  <si>
    <t>T 000019E7 00006170</t>
  </si>
  <si>
    <t>T 0003C1E4 00006140</t>
  </si>
  <si>
    <t>T 000229E6 00006159</t>
  </si>
  <si>
    <t>T 0002B9E9 00006162</t>
  </si>
  <si>
    <t>T 000299E8 00006142</t>
  </si>
  <si>
    <t>T 000299E8 00006145</t>
  </si>
  <si>
    <t>T 001D61E5 00006174</t>
  </si>
  <si>
    <t>T 000229E6 00006170</t>
  </si>
  <si>
    <t>T 001D61E5 00006184</t>
  </si>
  <si>
    <t>T 000229E6 00006179</t>
  </si>
  <si>
    <t>T 000299E8 00006169</t>
  </si>
  <si>
    <t>T 0003C1E4 00006169</t>
  </si>
  <si>
    <t>T 000019E7 00006204</t>
  </si>
  <si>
    <t>T 000229E6 00006195</t>
  </si>
  <si>
    <t>T 0002B9E9 00006203</t>
  </si>
  <si>
    <t>T 0009D237 00006109</t>
  </si>
  <si>
    <t>P 0009D237 00006109</t>
  </si>
  <si>
    <t>P 00037344 00002356</t>
  </si>
  <si>
    <t>P 000B6B3A 00002475</t>
  </si>
  <si>
    <t>P 00034B38 00002503</t>
  </si>
  <si>
    <t>P 0002B2F1 00003754</t>
  </si>
  <si>
    <t>P 0019B8F0 00000000</t>
  </si>
  <si>
    <t>P 00034B38 00002527</t>
  </si>
  <si>
    <t>P 00049B45 00002581</t>
  </si>
  <si>
    <t>P 00088AF0 00003825</t>
  </si>
  <si>
    <t>P 00034B38 00002581</t>
  </si>
  <si>
    <t>P 00049B45 00002615</t>
  </si>
  <si>
    <t>P 0005427A 00000000</t>
  </si>
  <si>
    <t>P 001CEE73 00002638</t>
  </si>
  <si>
    <t>T 000299E8 00007035</t>
  </si>
  <si>
    <t>T 0002B9E9 00007041</t>
  </si>
  <si>
    <t>T 000229E6 00007062</t>
  </si>
  <si>
    <t>T 001D61E5 00007046</t>
  </si>
  <si>
    <t>T 000019E7 00007068</t>
  </si>
  <si>
    <t>T 0002B9E9 00007046</t>
  </si>
  <si>
    <t>T 000299E8 00007044</t>
  </si>
  <si>
    <t>T 001D61E5 00007060</t>
  </si>
  <si>
    <t>T 0003C1E4 00007043</t>
  </si>
  <si>
    <t>P 000B6B3A 00002633</t>
  </si>
  <si>
    <t>T 001D61E5 00007068</t>
  </si>
  <si>
    <t>T 000299E8 00007059</t>
  </si>
  <si>
    <t>T 000019E7 00007097</t>
  </si>
  <si>
    <t>T 000229E6 00007095</t>
  </si>
  <si>
    <t>T 000299E8 00007071</t>
  </si>
  <si>
    <t>T 000019E7 00007108</t>
  </si>
  <si>
    <t>P 001D61E5 00007140</t>
  </si>
  <si>
    <t>P 001FA8E5 00006318</t>
  </si>
  <si>
    <t>P 001BF8E6 00006331</t>
  </si>
  <si>
    <t>P 001DF0E7 00006317</t>
  </si>
  <si>
    <t>P 0003EE2C 00009192</t>
  </si>
  <si>
    <t>T 0003EE2C 00009192</t>
  </si>
  <si>
    <t>T 0002B9E9 00007346</t>
  </si>
  <si>
    <t>P 0002B9E9 00007346</t>
  </si>
  <si>
    <t>T 001D61E5 00007361</t>
  </si>
  <si>
    <t>P 001D61E5 00007361</t>
  </si>
  <si>
    <t>T 000229E6 00007383</t>
  </si>
  <si>
    <t>P 000229E6 00007383</t>
  </si>
  <si>
    <t>P 00034B38 00002736</t>
  </si>
  <si>
    <t>T 000229E6 00007414</t>
  </si>
  <si>
    <t>P 000229E6 00007414</t>
  </si>
  <si>
    <t>T 000019E7 00007460</t>
  </si>
  <si>
    <t>P 000019E7 00007460</t>
  </si>
  <si>
    <t>P 0002B2F1 00004148</t>
  </si>
  <si>
    <t>T 000299E8 00007494</t>
  </si>
  <si>
    <t>P 000299E8 00007494</t>
  </si>
  <si>
    <t>P 0008CB3E 00002757</t>
  </si>
  <si>
    <t>P 00043628 00009443</t>
  </si>
  <si>
    <t>T 00043628 00009443</t>
  </si>
  <si>
    <t>P 0003C1E4 00007511</t>
  </si>
  <si>
    <t>P 000299E8 00007556</t>
  </si>
  <si>
    <t>P 000229E6 00007600</t>
  </si>
  <si>
    <t>P 00034B38 00002817</t>
  </si>
  <si>
    <t>P 00049B45 00002974</t>
  </si>
  <si>
    <t>T 000229E6 00007976</t>
  </si>
  <si>
    <t>T 000019E7 00007992</t>
  </si>
  <si>
    <t>T 0003C1E4 00007941</t>
  </si>
  <si>
    <t>T 000229E6 00007977</t>
  </si>
  <si>
    <t>T 000299E8 00007953</t>
  </si>
  <si>
    <t>P 0002B2F1 00004382</t>
  </si>
  <si>
    <t>T 000229E6 00007983</t>
  </si>
  <si>
    <t>T 000299E8 00007961</t>
  </si>
  <si>
    <t>T 001D61E5 00007977</t>
  </si>
  <si>
    <t>P 000250A6 00000000</t>
  </si>
  <si>
    <t>T 000299E8 00007969</t>
  </si>
  <si>
    <t>T 0002B9E9 00007985</t>
  </si>
  <si>
    <t>T 000229E6 00008002</t>
  </si>
  <si>
    <t>T 000019E7 00008024</t>
  </si>
  <si>
    <t>T 000019E7 00008027</t>
  </si>
  <si>
    <t>T 0002B9E9 00008001</t>
  </si>
  <si>
    <t>T 000299E8 00007994</t>
  </si>
  <si>
    <t>T 000019E7 00008107</t>
  </si>
  <si>
    <t>P 000019E7 00008107</t>
  </si>
  <si>
    <t>P 00037344 00002994</t>
  </si>
  <si>
    <t>P 00034B38 00003046</t>
  </si>
  <si>
    <t>P 001F5E26 00010373</t>
  </si>
  <si>
    <t>T 001F5E26 00010373</t>
  </si>
  <si>
    <t>P 0003C2F2 00004545</t>
  </si>
  <si>
    <t>P 00006624 00010523</t>
  </si>
  <si>
    <t>T 00006624 00010523</t>
  </si>
  <si>
    <t>P 000B6B3A 00003156</t>
  </si>
  <si>
    <t>P 0006BB46 00003191</t>
  </si>
  <si>
    <t>P 00034B38 00003181</t>
  </si>
  <si>
    <t>T 000019E7 00008894</t>
  </si>
  <si>
    <t>T 0003C1E4 00008841</t>
  </si>
  <si>
    <t>T 000229E6 00008866</t>
  </si>
  <si>
    <t>T 000299E8 00008846</t>
  </si>
  <si>
    <t>T 0002B9E9 00008852</t>
  </si>
  <si>
    <t>T 000299E8 00008851</t>
  </si>
  <si>
    <t>T 000229E6 00008875</t>
  </si>
  <si>
    <t>T 0002B9E9 00008864</t>
  </si>
  <si>
    <t>T 0002B9E9 00008870</t>
  </si>
  <si>
    <t>T 001D61E5 00008882</t>
  </si>
  <si>
    <t>T 0003C1E4 00008869</t>
  </si>
  <si>
    <t>T 000229E6 00008899</t>
  </si>
  <si>
    <t>T 0002B9E9 00008886</t>
  </si>
  <si>
    <t>T 000229E6 00008906</t>
  </si>
  <si>
    <t>T 001D61E5 00008904</t>
  </si>
  <si>
    <t>P 00036679 00003258</t>
  </si>
  <si>
    <t>P 001BE656 00000000</t>
  </si>
  <si>
    <t>P 001DA2ED 00004882</t>
  </si>
  <si>
    <t>P 00034B38 00003289</t>
  </si>
  <si>
    <t>P 00037344 00003376</t>
  </si>
  <si>
    <t>P 00037344 00003392</t>
  </si>
  <si>
    <t>P 000B6B3A 00003383</t>
  </si>
  <si>
    <t>P 000B6B3A 00003385</t>
  </si>
  <si>
    <t>P 00034B38 00003394</t>
  </si>
  <si>
    <t>T 0008CB3E 00003405</t>
  </si>
  <si>
    <t>P 0003CA82 00015158</t>
  </si>
  <si>
    <t>T 001D61E5 00009786</t>
  </si>
  <si>
    <t>T 0002B9E9 00009766</t>
  </si>
  <si>
    <t>T 000019E7 00009824</t>
  </si>
  <si>
    <t>T 000229E6 00009792</t>
  </si>
  <si>
    <t>T 0003C1E4 00009764</t>
  </si>
  <si>
    <t>P 0008CB3E 00003530</t>
  </si>
  <si>
    <t>T 0003C1E4 00009780</t>
  </si>
  <si>
    <t>T 0003C1E4 00009787</t>
  </si>
  <si>
    <t>T 000299E8 00009793</t>
  </si>
  <si>
    <t>T 000229E6 00009823</t>
  </si>
  <si>
    <t>T 000299E8 00009801</t>
  </si>
  <si>
    <t>T 0002B9E9 00009804</t>
  </si>
  <si>
    <t>T 0002B9E9 00009810</t>
  </si>
  <si>
    <t>T 001D61E5 00009835</t>
  </si>
  <si>
    <t>T 0002B9E9 00009818</t>
  </si>
  <si>
    <t>T 000019E7 00009880</t>
  </si>
  <si>
    <t>P 000A848C 00000000</t>
  </si>
  <si>
    <t>T 001D1447 00000129</t>
  </si>
  <si>
    <t>P 001D1447 00000129</t>
  </si>
  <si>
    <t>P 001D1447 00000300</t>
  </si>
  <si>
    <t>P 00193493 00000000</t>
  </si>
  <si>
    <t>P 0018AE1F 00000096</t>
  </si>
  <si>
    <t>P 00150492 00000000</t>
  </si>
  <si>
    <t>P 000235A5 00000192</t>
  </si>
  <si>
    <t>P 0007C91D 00000000</t>
  </si>
  <si>
    <t>P 0012F91F 00000000</t>
  </si>
  <si>
    <t>P 001E0C4A 00000533</t>
  </si>
  <si>
    <t>P 0011191C 00000000</t>
  </si>
  <si>
    <t>P 0014091B 00000000</t>
  </si>
  <si>
    <t>P 0009291E 00000000</t>
  </si>
  <si>
    <t>T 0000C449 00000672</t>
  </si>
  <si>
    <t>T 001E744B 00000677</t>
  </si>
  <si>
    <t>T 00065C4E 00000674</t>
  </si>
  <si>
    <t>T 001D1447 00000673</t>
  </si>
  <si>
    <t>T 001E0C4A 00000675</t>
  </si>
  <si>
    <t>T 00065C4E 00000679</t>
  </si>
  <si>
    <t>T 001E0C4A 00000688</t>
  </si>
  <si>
    <t>T 00065C4E 00000691</t>
  </si>
  <si>
    <t>T 001E744B 00000698</t>
  </si>
  <si>
    <t>T 001E744B 00000703</t>
  </si>
  <si>
    <t>T 001E744B 00000706</t>
  </si>
  <si>
    <t>T 00065C4E 00000707</t>
  </si>
  <si>
    <t>T 001E744B 00000715</t>
  </si>
  <si>
    <t>T 0007844D 00000721</t>
  </si>
  <si>
    <t>T 001E0C4A 00000720</t>
  </si>
  <si>
    <t>T 00011D9E 00000418</t>
  </si>
  <si>
    <t>P 00011D9E 00000418</t>
  </si>
  <si>
    <t>T 0007EDA2 00000413</t>
  </si>
  <si>
    <t>P 0007EDA2 00000413</t>
  </si>
  <si>
    <t>T 0000259F 00000421</t>
  </si>
  <si>
    <t>P 0000259F 00000421</t>
  </si>
  <si>
    <t>T 0006FDA4 00000422</t>
  </si>
  <si>
    <t>P 0006FDA4 00000422</t>
  </si>
  <si>
    <t>P 0007844D 00000924</t>
  </si>
  <si>
    <t>T 001C7C90 00000000</t>
  </si>
  <si>
    <t>P 001C7C90 00000000</t>
  </si>
  <si>
    <t>P 0001D61A 00000433</t>
  </si>
  <si>
    <t>P 000141DB 00002180</t>
  </si>
  <si>
    <t>P 0001D61A 00000481</t>
  </si>
  <si>
    <t>P 00049E87 00000000</t>
  </si>
  <si>
    <t>T 0007844D 00001523</t>
  </si>
  <si>
    <t>T 001E0C4A 00001519</t>
  </si>
  <si>
    <t>T 001D1447 00001515</t>
  </si>
  <si>
    <t>T 00065C4E 00001516</t>
  </si>
  <si>
    <t>T 0000C449 00001515</t>
  </si>
  <si>
    <t>T 0000C449 00001520</t>
  </si>
  <si>
    <t>T 0007844D 00001536</t>
  </si>
  <si>
    <t>T 0007844D 00001541</t>
  </si>
  <si>
    <t>T 0007844D 00001544</t>
  </si>
  <si>
    <t>T 00065C4E 00001538</t>
  </si>
  <si>
    <t>T 00065C4E 00001542</t>
  </si>
  <si>
    <t>T 0000C449 00001544</t>
  </si>
  <si>
    <t>T 001E0C4A 00001552</t>
  </si>
  <si>
    <t>T 001D1447 00001551</t>
  </si>
  <si>
    <t>T 001D1447 00001557</t>
  </si>
  <si>
    <t>P 001E0C4A 00001646</t>
  </si>
  <si>
    <t>P 00065C4E 00001648</t>
  </si>
  <si>
    <t>P 001D6A40 00000686</t>
  </si>
  <si>
    <t>P 0002A9E8 00000000</t>
  </si>
  <si>
    <t>P 000041EE 00000000</t>
  </si>
  <si>
    <t>P 001B1E1B 00000777</t>
  </si>
  <si>
    <t>T 001D1447 00002442</t>
  </si>
  <si>
    <t>P 001D1447 00002442</t>
  </si>
  <si>
    <t>T 001E744B 00002522</t>
  </si>
  <si>
    <t>T 001D1447 00002521</t>
  </si>
  <si>
    <t>T 001E0C4A 00002521</t>
  </si>
  <si>
    <t>T 001E0C4A 00002523</t>
  </si>
  <si>
    <t>T 0000C449 00002523</t>
  </si>
  <si>
    <t>T 001E0C4A 00002529</t>
  </si>
  <si>
    <t>T 00065C4E 00002532</t>
  </si>
  <si>
    <t>T 001E0C4A 00002537</t>
  </si>
  <si>
    <t>T 001E744B 00002542</t>
  </si>
  <si>
    <t>T 0000C449 00002544</t>
  </si>
  <si>
    <t>T 001E0C4A 00002548</t>
  </si>
  <si>
    <t>T 00065C4E 00002552</t>
  </si>
  <si>
    <t>T 001D1447 00002557</t>
  </si>
  <si>
    <t>T 0000C449 00002559</t>
  </si>
  <si>
    <t>T 0000C449 00002562</t>
  </si>
  <si>
    <t>P 0019FE1D 00000917</t>
  </si>
  <si>
    <t>P 0002261C 00000918</t>
  </si>
  <si>
    <t>P 001B1E1B 00000941</t>
  </si>
  <si>
    <t>P 001B29DC 00003755</t>
  </si>
  <si>
    <t>T 001D1447 00002801</t>
  </si>
  <si>
    <t>P 001D1447 00002801</t>
  </si>
  <si>
    <t>P 0007EDA2 00001386</t>
  </si>
  <si>
    <t>P 00185E4D 00000000</t>
  </si>
  <si>
    <t>P 00034646 00000000</t>
  </si>
  <si>
    <t>P 001D1660 00000000</t>
  </si>
  <si>
    <t>P 00024632 00000000</t>
  </si>
  <si>
    <t>P 001DF647 00000000</t>
  </si>
  <si>
    <t>P 001C0643 00000000</t>
  </si>
  <si>
    <t>P 001FA649 00000000</t>
  </si>
  <si>
    <t>P 0006FE42 00000000</t>
  </si>
  <si>
    <t>P 001D1641 00000000</t>
  </si>
  <si>
    <t>P 00009E4E 00000000</t>
  </si>
  <si>
    <t>P 0001E648 00000000</t>
  </si>
  <si>
    <t>P 000F164C 00000000</t>
  </si>
  <si>
    <t>P 0000FE45 00000000</t>
  </si>
  <si>
    <t>P 0019063F 00000000</t>
  </si>
  <si>
    <t>P 001DE633 00000000</t>
  </si>
  <si>
    <t>P 001F564B 00000000</t>
  </si>
  <si>
    <t>P 000235A5 00001549</t>
  </si>
  <si>
    <t>P 000D9644 00000000</t>
  </si>
  <si>
    <t>T 001E0C4A 00003374</t>
  </si>
  <si>
    <t>T 001D1447 00003394</t>
  </si>
  <si>
    <t>T 0007844D 00003400</t>
  </si>
  <si>
    <t>T 001E744B 00003397</t>
  </si>
  <si>
    <t>T 001E0C4A 00003375</t>
  </si>
  <si>
    <t>T 001E0C4A 00003378</t>
  </si>
  <si>
    <t>T 0000C449 00003399</t>
  </si>
  <si>
    <t>T 0000C449 00003403</t>
  </si>
  <si>
    <t>T 0007844D 00003415</t>
  </si>
  <si>
    <t>T 0000C449 00003413</t>
  </si>
  <si>
    <t>P 0018AE1F 00001252</t>
  </si>
  <si>
    <t>T 00065C4E 00003419</t>
  </si>
  <si>
    <t>P 0000259F 00001648</t>
  </si>
  <si>
    <t>T 0000C449 00003421</t>
  </si>
  <si>
    <t>T 001D1447 00003427</t>
  </si>
  <si>
    <t>T 001D1447 00003430</t>
  </si>
  <si>
    <t>T 00065C4E 00003434</t>
  </si>
  <si>
    <t>P 001E744B 00003450</t>
  </si>
  <si>
    <t>P 0006063D 00000000</t>
  </si>
  <si>
    <t>P 001C6615 00000000</t>
  </si>
  <si>
    <t>P 00069D46 00005224</t>
  </si>
  <si>
    <t>P 001BC9DE 00004742</t>
  </si>
  <si>
    <t>T 001BC9DE 00004742</t>
  </si>
  <si>
    <t>P 00150E40 00000000</t>
  </si>
  <si>
    <t>P 001DE4D3 00000000</t>
  </si>
  <si>
    <t>P 001B1E1B 00001630</t>
  </si>
  <si>
    <t>P 0005A36D 00003910</t>
  </si>
  <si>
    <t>P 0005A36D 00003920</t>
  </si>
  <si>
    <t>P 0007EDA2 00002164</t>
  </si>
  <si>
    <t>T 0000C449 00004341</t>
  </si>
  <si>
    <t>T 00065C4E 00004345</t>
  </si>
  <si>
    <t>T 001E0C4A 00004326</t>
  </si>
  <si>
    <t>T 001E744B 00004348</t>
  </si>
  <si>
    <t>T 0007844D 00004354</t>
  </si>
  <si>
    <t>T 001D1447 00004358</t>
  </si>
  <si>
    <t>T 0000C449 00004351</t>
  </si>
  <si>
    <t>T 00065C4E 00004359</t>
  </si>
  <si>
    <t>T 001E0C4A 00004344</t>
  </si>
  <si>
    <t>T 001E744B 00004370</t>
  </si>
  <si>
    <t>T 001E0C4A 00004352</t>
  </si>
  <si>
    <t>T 00065C4E 00004375</t>
  </si>
  <si>
    <t>T 001E744B 00004381</t>
  </si>
  <si>
    <t>T 001E0C4A 00004365</t>
  </si>
  <si>
    <t>T 0007844D 00004395</t>
  </si>
  <si>
    <t>P 0007EDA2 00002366</t>
  </si>
  <si>
    <t>P 0019B61E 00001903</t>
  </si>
  <si>
    <t>P 000559F8 00000000</t>
  </si>
  <si>
    <t>P 0009BD6C 00000000</t>
  </si>
  <si>
    <t>T 00065C4E 00004604</t>
  </si>
  <si>
    <t>P 001B59D9 00006185</t>
  </si>
  <si>
    <t>P 0019B61E 00002034</t>
  </si>
  <si>
    <t>P 0016356B 00000000</t>
  </si>
  <si>
    <t>P 0001D61A 00002082</t>
  </si>
  <si>
    <t>P 0011E9DA 00006451</t>
  </si>
  <si>
    <t>P 0019FE1D 00002146</t>
  </si>
  <si>
    <t>P 0002261C 00002158</t>
  </si>
  <si>
    <t>P 0000ADA3 00002809</t>
  </si>
  <si>
    <t>T 001D1447 00005189</t>
  </si>
  <si>
    <t>T 0000C449 00005179</t>
  </si>
  <si>
    <t>T 001E744B 00005177</t>
  </si>
  <si>
    <t>T 00065C4E 00005170</t>
  </si>
  <si>
    <t>T 001E0C4A 00005164</t>
  </si>
  <si>
    <t>T 001D1447 00005194</t>
  </si>
  <si>
    <t>T 001E0C4A 00005171</t>
  </si>
  <si>
    <t>T 0007844D 00005193</t>
  </si>
  <si>
    <t>T 00065C4E 00005182</t>
  </si>
  <si>
    <t>T 001E0C4A 00005179</t>
  </si>
  <si>
    <t>T 001E0C4A 00005182</t>
  </si>
  <si>
    <t>T 001D1447 00005211</t>
  </si>
  <si>
    <t>T 001D1447 00005214</t>
  </si>
  <si>
    <t>T 001E744B 00005205</t>
  </si>
  <si>
    <t>T 001E744B 00005209</t>
  </si>
  <si>
    <t>P 000729E0 00006859</t>
  </si>
  <si>
    <t>P 001BC9DE 00006804</t>
  </si>
  <si>
    <t>P 0001865D 00000000</t>
  </si>
  <si>
    <t>P 000C156D 00000000</t>
  </si>
  <si>
    <t>P 0019B61E 00002364</t>
  </si>
  <si>
    <t>P 001E744B 00005429</t>
  </si>
  <si>
    <t>P 0019FE1D 00002466</t>
  </si>
  <si>
    <t>P 001B79DD 00007305</t>
  </si>
  <si>
    <t>T 001B79DD 00007305</t>
  </si>
  <si>
    <t>P 000235A5 00003177</t>
  </si>
  <si>
    <t>P 001B29DC 00007501</t>
  </si>
  <si>
    <t>P 0001964A 00000000</t>
  </si>
  <si>
    <t>T 001E0C4A 00005937</t>
  </si>
  <si>
    <t>T 001E744B 00005951</t>
  </si>
  <si>
    <t>T 0000C449 00005955</t>
  </si>
  <si>
    <t>T 00065C4E 00005939</t>
  </si>
  <si>
    <t>T 0007844D 00005955</t>
  </si>
  <si>
    <t>T 0007844D 00005958</t>
  </si>
  <si>
    <t>T 0000C449 00005962</t>
  </si>
  <si>
    <t>T 001E744B 00005962</t>
  </si>
  <si>
    <t>T 001E0C4A 00005952</t>
  </si>
  <si>
    <t>T 001D1447 00005987</t>
  </si>
  <si>
    <t>T 001E0C4A 00005956</t>
  </si>
  <si>
    <t>T 0000C449 00005978</t>
  </si>
  <si>
    <t>T 001D1447 00005995</t>
  </si>
  <si>
    <t>T 001E0C4A 00005965</t>
  </si>
  <si>
    <t>T 0000C449 00005989</t>
  </si>
  <si>
    <t>T 0000C449 00006589</t>
  </si>
  <si>
    <t>T 00065C4E 00006579</t>
  </si>
  <si>
    <t>T 0007844D 00006593</t>
  </si>
  <si>
    <t>T 001E0C4A 00006574</t>
  </si>
  <si>
    <t>T 001E744B 00006592</t>
  </si>
  <si>
    <t>T 001E0C4A 00006578</t>
  </si>
  <si>
    <t>T 001D1447 00006615</t>
  </si>
  <si>
    <t>P 0009D9DF 00008527</t>
  </si>
  <si>
    <t>T 001D1447 00006620</t>
  </si>
  <si>
    <t>T 001D1447 00006624</t>
  </si>
  <si>
    <t>P 001B79DD 00008552</t>
  </si>
  <si>
    <t>P 0009D9DF 00008534</t>
  </si>
  <si>
    <t>T 001D1447 00006628</t>
  </si>
  <si>
    <t>T 001E744B 00006615</t>
  </si>
  <si>
    <t>T 001E744B 00006617</t>
  </si>
  <si>
    <t>T 00065C4E 00006608</t>
  </si>
  <si>
    <t>T 0007844D 00006624</t>
  </si>
  <si>
    <t>T 0007844D 00006626</t>
  </si>
  <si>
    <t>P 00038266 00000000</t>
  </si>
  <si>
    <t>P 0000259F 00003868</t>
  </si>
  <si>
    <t>T 001D1447 00006852</t>
  </si>
  <si>
    <t>P 001D1447 00006852</t>
  </si>
  <si>
    <t>P 001C3363 00000000</t>
  </si>
  <si>
    <t>P 0002261C 00003171</t>
  </si>
  <si>
    <t>P 0007EDA2 00004070</t>
  </si>
  <si>
    <t>P 0000ADA3 00004150</t>
  </si>
  <si>
    <t>P 0019FE1D 00003297</t>
  </si>
  <si>
    <t>P 0019FE1D 00003300</t>
  </si>
  <si>
    <t>T 001E744B 00007249</t>
  </si>
  <si>
    <t>T 00065C4E 00007240</t>
  </si>
  <si>
    <t>T 001D1447 00007269</t>
  </si>
  <si>
    <t>T 001E0C4A 00007235</t>
  </si>
  <si>
    <t>T 0007844D 00007250</t>
  </si>
  <si>
    <t>T 001E0C4A 00007237</t>
  </si>
  <si>
    <t>T 001D1447 00007272</t>
  </si>
  <si>
    <t>T 0007844D 00007255</t>
  </si>
  <si>
    <t>T 0007844D 00007260</t>
  </si>
  <si>
    <t>T 001E744B 00007262</t>
  </si>
  <si>
    <t>T 0007844D 00007266</t>
  </si>
  <si>
    <t>T 001E0C4A 00007255</t>
  </si>
  <si>
    <t>T 0000C449 00007270</t>
  </si>
  <si>
    <t>T 001D1447 00007296</t>
  </si>
  <si>
    <t>T 001E744B 00007277</t>
  </si>
  <si>
    <t>P 0019FE1D 00003326</t>
  </si>
  <si>
    <t>P 0004B1EC 00000000</t>
  </si>
  <si>
    <t>P 001BC9DE 00009445</t>
  </si>
  <si>
    <t>P 0007220E 00000000</t>
  </si>
  <si>
    <t>P 000A0A37 00000000</t>
  </si>
  <si>
    <t>T 001E744B 00007765</t>
  </si>
  <si>
    <t>T 001E0C4A 00007752</t>
  </si>
  <si>
    <t>T 0000C449 00007762</t>
  </si>
  <si>
    <t>T 00065C4E 00007756</t>
  </si>
  <si>
    <t>T 001D1447 00007787</t>
  </si>
  <si>
    <t>T 0000C449 00007766</t>
  </si>
  <si>
    <t>T 0007844D 00007775</t>
  </si>
  <si>
    <t>T 001D1447 00007798</t>
  </si>
  <si>
    <t>T 001E0C4A 00007768</t>
  </si>
  <si>
    <t>T 001E744B 00007783</t>
  </si>
  <si>
    <t>T 001E0C4A 00007772</t>
  </si>
  <si>
    <t>T 00065C4E 00007779</t>
  </si>
  <si>
    <t>T 00065C4E 00007783</t>
  </si>
  <si>
    <t>T 0000C449 00007791</t>
  </si>
  <si>
    <t>T 001E744B 00007796</t>
  </si>
  <si>
    <t>P 001B1E1B 00003571</t>
  </si>
  <si>
    <t>P 0002261C 00003645</t>
  </si>
  <si>
    <t>P 0018AE1F 00003643</t>
  </si>
  <si>
    <t>P 0000259F 00004750</t>
  </si>
  <si>
    <t>T 00011D9E 00004841</t>
  </si>
  <si>
    <t>P 00011D9E 00004841</t>
  </si>
  <si>
    <t>P 001B1E1B 00003764</t>
  </si>
  <si>
    <t>T 001E744B 00008224</t>
  </si>
  <si>
    <t>T 00065C4E 00008217</t>
  </si>
  <si>
    <t>T 0007844D 00008227</t>
  </si>
  <si>
    <t>T 001E0C4A 00008213</t>
  </si>
  <si>
    <t>T 001D1447 00008248</t>
  </si>
  <si>
    <t>T 00065C4E 00008220</t>
  </si>
  <si>
    <t>T 001D1447 00008252</t>
  </si>
  <si>
    <t>P 0006B133 00000000</t>
  </si>
  <si>
    <t>T 001E744B 00008231</t>
  </si>
  <si>
    <t>T 0007844D 00008235</t>
  </si>
  <si>
    <t>T 001E0C4A 00008224</t>
  </si>
  <si>
    <t>T 001D1447 00008260</t>
  </si>
  <si>
    <t>T 001E0C4A 00008229</t>
  </si>
  <si>
    <t>T 0007844D 00008249</t>
  </si>
  <si>
    <t>T 001E0C4A 00008240</t>
  </si>
  <si>
    <t>T 00065C4E 00008248</t>
  </si>
  <si>
    <t>T 0000ADA3 00004949</t>
  </si>
  <si>
    <t>P 0000ADA3 00004949</t>
  </si>
  <si>
    <t>T 000235A5 00004940</t>
  </si>
  <si>
    <t>P 000235A5 00004940</t>
  </si>
  <si>
    <t>P 0018AE1F 00003884</t>
  </si>
  <si>
    <t>T 000235A5 00005067</t>
  </si>
  <si>
    <t>P 000235A5 00005067</t>
  </si>
  <si>
    <t>T 0006FDA4 00005031</t>
  </si>
  <si>
    <t>P 0006FDA4 00005031</t>
  </si>
  <si>
    <t>T 001D4660 00000023</t>
  </si>
  <si>
    <t>T 00023E5F 00000024</t>
  </si>
  <si>
    <t>T 000A2661 00000023</t>
  </si>
  <si>
    <t>T 00131E5B 00000025</t>
  </si>
  <si>
    <t>T 0001A65D 00000024</t>
  </si>
  <si>
    <t>T 00028E5E 00000027</t>
  </si>
  <si>
    <t>T 00028E5E 00000029</t>
  </si>
  <si>
    <t>T 000A2661 00000028</t>
  </si>
  <si>
    <t>T 000A2661 00000030</t>
  </si>
  <si>
    <t>T 001D4660 00000033</t>
  </si>
  <si>
    <t>T 000A2661 00000036</t>
  </si>
  <si>
    <t>T 00023E5F 00000041</t>
  </si>
  <si>
    <t>T 00131E5B 00000045</t>
  </si>
  <si>
    <t>T 00028E5E 00000049</t>
  </si>
  <si>
    <t>T 000A2661 00000048</t>
  </si>
  <si>
    <t>P 001D78A9 00000028</t>
  </si>
  <si>
    <t>P 001560AC 00000059</t>
  </si>
  <si>
    <t>P 001C99AA 00000000</t>
  </si>
  <si>
    <t>P 001031C4 00000000</t>
  </si>
  <si>
    <t>P 000499B6 00000000</t>
  </si>
  <si>
    <t>P 0018D9C6 00000000</t>
  </si>
  <si>
    <t>P 000339B5 00000000</t>
  </si>
  <si>
    <t>P 0003237A 00000736</t>
  </si>
  <si>
    <t>P 0008637C 00000737</t>
  </si>
  <si>
    <t>P 0017BB7E 00000725</t>
  </si>
  <si>
    <t>T 00131E5B 00000413</t>
  </si>
  <si>
    <t>T 000A2661 00000418</t>
  </si>
  <si>
    <t>T 001D4660 00000422</t>
  </si>
  <si>
    <t>T 00023E5F 00000422</t>
  </si>
  <si>
    <t>T 00131E5B 00000414</t>
  </si>
  <si>
    <t>T 000A2661 00000419</t>
  </si>
  <si>
    <t>T 001D4660 00000425</t>
  </si>
  <si>
    <t>T 00023E5F 00000427</t>
  </si>
  <si>
    <t>T 0001A65D 00000427</t>
  </si>
  <si>
    <t>T 001D4660 00000430</t>
  </si>
  <si>
    <t>T 00028E5E 00000432</t>
  </si>
  <si>
    <t>T 001D4660 00000433</t>
  </si>
  <si>
    <t>T 001D4660 00000435</t>
  </si>
  <si>
    <t>T 00028E5E 00000439</t>
  </si>
  <si>
    <t>T 0001A65D 00000440</t>
  </si>
  <si>
    <t>P 001C09B3 00000000</t>
  </si>
  <si>
    <t>T 000295A1 00000000</t>
  </si>
  <si>
    <t>P 000489AE 00000000</t>
  </si>
  <si>
    <t>P 000295A1 00000000</t>
  </si>
  <si>
    <t>P 000E61A8 00000000</t>
  </si>
  <si>
    <t>P 0004A9AB 00000000</t>
  </si>
  <si>
    <t>P 001D79B2 00000000</t>
  </si>
  <si>
    <t>P 000E61A7 00000000</t>
  </si>
  <si>
    <t>T 00028E5E 00000588</t>
  </si>
  <si>
    <t>P 001A99C5 00000000</t>
  </si>
  <si>
    <t>P 0002699D 00000000</t>
  </si>
  <si>
    <t>P 000A18AB 00000239</t>
  </si>
  <si>
    <t>P 0003237A 00001115</t>
  </si>
  <si>
    <t>P 000CDB81 00001139</t>
  </si>
  <si>
    <t>P 0019D9C2 00000000</t>
  </si>
  <si>
    <t>T 00131E5B 00000750</t>
  </si>
  <si>
    <t>T 00028E5E 00000760</t>
  </si>
  <si>
    <t>T 00023E5F 00000758</t>
  </si>
  <si>
    <t>T 001D4660 00000758</t>
  </si>
  <si>
    <t>T 000A2661 00000753</t>
  </si>
  <si>
    <t>T 00023E5F 00000760</t>
  </si>
  <si>
    <t>T 000A2661 00000758</t>
  </si>
  <si>
    <t>T 00131E5B 00000758</t>
  </si>
  <si>
    <t>T 00028E5E 00000769</t>
  </si>
  <si>
    <t>T 000A2661 00000762</t>
  </si>
  <si>
    <t>T 0001A65D 00000767</t>
  </si>
  <si>
    <t>T 001D4660 00000769</t>
  </si>
  <si>
    <t>T 00028E5E 00000773</t>
  </si>
  <si>
    <t>T 0001A65D 00000770</t>
  </si>
  <si>
    <t>T 00023E5F 00000773</t>
  </si>
  <si>
    <t>P 0002A0A6 00000333</t>
  </si>
  <si>
    <t>P 00040CEE 00000000</t>
  </si>
  <si>
    <t>T 0010A861 00000638</t>
  </si>
  <si>
    <t>P 0010A861 00000638</t>
  </si>
  <si>
    <t>P 001209B4 00000000</t>
  </si>
  <si>
    <t>P 001560AC 00000421</t>
  </si>
  <si>
    <t>P 000CDB81 00001537</t>
  </si>
  <si>
    <t>P 0002A0A6 00000427</t>
  </si>
  <si>
    <t>T 001D4660 00001213</t>
  </si>
  <si>
    <t>T 00023E5F 00001210</t>
  </si>
  <si>
    <t>T 001D4660 00001214</t>
  </si>
  <si>
    <t>T 00028E5E 00001217</t>
  </si>
  <si>
    <t>T 00131E5B 00001212</t>
  </si>
  <si>
    <t>T 001D4660 00001238</t>
  </si>
  <si>
    <t>T 000A2661 00001265</t>
  </si>
  <si>
    <t>T 00131E5B 00001293</t>
  </si>
  <si>
    <t>T 00023E5F 00001306</t>
  </si>
  <si>
    <t>T 001D4660 00001334</t>
  </si>
  <si>
    <t>T 00023E5F 00001341</t>
  </si>
  <si>
    <t>T 00028E5E 00001366</t>
  </si>
  <si>
    <t>T 0001A65D 00001370</t>
  </si>
  <si>
    <t>T 00023E5F 00001376</t>
  </si>
  <si>
    <t>T 0001A65D 00001399</t>
  </si>
  <si>
    <t>P 00014BC7 00000520</t>
  </si>
  <si>
    <t>P 0017A2D4 00000000</t>
  </si>
  <si>
    <t>B724B_DEF_UPD_WRITE_SWITCH_TASK</t>
  </si>
  <si>
    <t>B667A_CTPR_SCO</t>
  </si>
  <si>
    <t>GTW090_BILL_DETS_SERVER</t>
  </si>
  <si>
    <t>GT2090_HIGH_VOL_1_SERVER</t>
  </si>
  <si>
    <t>B990A307_RESET_DSL_PROD_SCO</t>
  </si>
  <si>
    <t>B990A271_DSL_NUM_RPT_SCO</t>
  </si>
  <si>
    <t>B000B_TX_DELETE_DATA_SCO</t>
  </si>
  <si>
    <t>TX_SNIFFER_SCO</t>
  </si>
  <si>
    <t>B744K_TX_PROC_CMV1_RECH_SCO</t>
  </si>
  <si>
    <t>B669C_TX_IRM_REP_SCO</t>
  </si>
  <si>
    <t>GT2090_PAYMENT_SERVER</t>
  </si>
  <si>
    <t>B732A_TX_EXTPAY_CONTROL_SCO</t>
  </si>
  <si>
    <t>B795B_TX_FCP_REPORT_SCO</t>
  </si>
  <si>
    <t>B750B_TX_FSC_REPORT_SCO</t>
  </si>
  <si>
    <t>B740C_TX_EXTPAY_DLY_REP_SCO</t>
  </si>
  <si>
    <t>B740B_TX_EXTPAY_SUM_REP_SCO</t>
  </si>
  <si>
    <t>GTW090_SO_DETS_SERVER</t>
  </si>
  <si>
    <t>B146C_TX_AUTO_RELEASE_SCO</t>
  </si>
  <si>
    <t>B744J_TX_PROC_COMV1_MTR_SCO</t>
  </si>
  <si>
    <t>B570B_TX_CALL_MON_SMS_SCO</t>
  </si>
  <si>
    <t>B020S03_TX_AUTO_COMMIT_SCO</t>
  </si>
  <si>
    <t>B570A_TX_UNB_CALL_MON_SCO</t>
  </si>
  <si>
    <t>B050D_TX_CREATE_BAR_LET_SCO</t>
  </si>
  <si>
    <t>B725A_TX_SWITCH_CONTROL_SCO</t>
  </si>
  <si>
    <t>B050B_TX_CREATE_TOS_LET_SCO</t>
  </si>
  <si>
    <t>B635B_TX_PRINT_BILL_SCO</t>
  </si>
  <si>
    <t>B636A_TX_BILLING_LOAD_SCO</t>
  </si>
  <si>
    <t>B046A_TX_EAR_REP_SCO</t>
  </si>
  <si>
    <t>B148G_AUT_SGNOF_CEAS_SO_SCO</t>
  </si>
  <si>
    <t>B784A_TX_UNBILL_DEBT_SCO</t>
  </si>
  <si>
    <t>B990A306_BILLED_CHARGES_SCO</t>
  </si>
  <si>
    <t>B990A297_CUST_BY_EXCH_SCO</t>
  </si>
  <si>
    <t>B743A_TX_PROC_BANK_SCO</t>
  </si>
  <si>
    <t>GTW090_CUST_DETS_1_SERVER</t>
  </si>
  <si>
    <t>B987A275_BILL_SUMM_ACCT_SCO</t>
  </si>
  <si>
    <t>B986A106_TX_API_BAS_SCO</t>
  </si>
  <si>
    <t>B986A446_PR_MAINT_SO_WRKASG_CO</t>
  </si>
  <si>
    <t>CHECK_SERV_CONC_PACK_SCO.SCO</t>
  </si>
  <si>
    <t>PPR_COB</t>
  </si>
  <si>
    <t>B148E01_PR_SIGNOFF_CEASE_COB</t>
  </si>
  <si>
    <t>B148E01_TX_SIGNOFF_SO_SCO</t>
  </si>
  <si>
    <t>B872C_TX_VAL_AUC_RES_SCO</t>
  </si>
  <si>
    <t>B986A119_TX_SERV_INFO_SCO</t>
  </si>
  <si>
    <t>B616_PR_PRINT_REP_COB</t>
  </si>
  <si>
    <t>B987A208_TX_GET_CREDIT_SCO</t>
  </si>
  <si>
    <t>DB_UPD_SERV_A104_SCO</t>
  </si>
  <si>
    <t>B986A219_PR_MNG_SRV_CHG_COB</t>
  </si>
  <si>
    <t>B129Z01_TX_STARTUP_SCO</t>
  </si>
  <si>
    <t>B129B01_TX_READ_SERV_SCO</t>
  </si>
  <si>
    <t>PR_UPD_SUSP_ADDR_IND_SCO</t>
  </si>
  <si>
    <t>B129E01_TX_UPD_CEASE_SCO</t>
  </si>
  <si>
    <t>B050A_TX_CREATE_BAR_LET_SCO</t>
  </si>
  <si>
    <t>B725A_TX_WRITE_EXI_MSG_SCO</t>
  </si>
  <si>
    <t>B050A_TX_CREATE_TOS_LET_SCO</t>
  </si>
  <si>
    <t>PR_CAL_ESB_FLS_UPD_MSC_SCO</t>
  </si>
  <si>
    <t>B148E01_PR_UPN_NOS_SCO</t>
  </si>
  <si>
    <t>B115A_PR_GET_ROUTE_COB</t>
  </si>
  <si>
    <t>B115A_PR_REL_ROUTE_COB</t>
  </si>
  <si>
    <t>DB_SEL_SERV_A080_SCO</t>
  </si>
  <si>
    <t>B115A_PR_SQL_PROCESSING_SCO</t>
  </si>
  <si>
    <t>B142A_TX_SELECT_SO_SCO</t>
  </si>
  <si>
    <t>B986A526_PR_ALLOC_AUTO_ROUT_CO</t>
  </si>
  <si>
    <t>TX_COSTS_SCO</t>
  </si>
  <si>
    <t>PR_SCROLL_ACCT_SOS_SCO</t>
  </si>
  <si>
    <t>B725Z_TX_GEN_SWITCH_MSG_SCO</t>
  </si>
  <si>
    <t>B724B_TX_WRITE_SWITCH_SCO</t>
  </si>
  <si>
    <t>B129Y_TX_STARTUP_SCO</t>
  </si>
  <si>
    <t>B27A19_TX_GET_SO_SCO</t>
  </si>
  <si>
    <t>B987A157_PR_REPORT_STAT_COB.CO</t>
  </si>
  <si>
    <t>B24_TX_PROCESS_ROS_SCO</t>
  </si>
  <si>
    <t>B129Z01_PR_AUTH_REQ_SCO</t>
  </si>
  <si>
    <t>B129Z01_TX_CREATE_PROF_SCO</t>
  </si>
  <si>
    <t>PR_SCROLL_BILL_REF_SCO</t>
  </si>
  <si>
    <t>B148E01_PR_CEASE_SIM_SCO</t>
  </si>
  <si>
    <t>TX_CIS_DEPT_SITE_SCO</t>
  </si>
  <si>
    <t>PR_CIS_GET_MNG_HEAD_SCO</t>
  </si>
  <si>
    <t>B986A191_TX_INSERT_RCT_SCO</t>
  </si>
  <si>
    <t>B148D01_PR_CANCELLED_SO_COB</t>
  </si>
  <si>
    <t>B148D01_TX_SIGN_OFF_SO_SCO</t>
  </si>
  <si>
    <t>B113A2_TX_VALDT_PLANT_SCO</t>
  </si>
  <si>
    <t>PR_EXCH_ID_NUM_AREA_COB</t>
  </si>
  <si>
    <t>B27A29_TX_READ_AUDIT_SCO</t>
  </si>
  <si>
    <t>PR_CIS_GET_ALL_ROUTE_COB</t>
  </si>
  <si>
    <t>B986A368_TX_SERV_INFO_SCO</t>
  </si>
  <si>
    <t>B159A03_TX_LINE_SUMM_SCO</t>
  </si>
  <si>
    <t>B159A04_TX_LINE_DETS_SCO</t>
  </si>
  <si>
    <t>B148E01_PR_CEASE_CSE_SCO</t>
  </si>
  <si>
    <t>B115A_TX_GET_ROUTE_SCO</t>
  </si>
  <si>
    <t>B724F_PR_CANCEL_SWITCH_SCO</t>
  </si>
  <si>
    <t>B159A10_TX_ROUTE_SCO</t>
  </si>
  <si>
    <t>B982A_TX_SERV_RNTL_TOTS_SCO</t>
  </si>
  <si>
    <t>B987A280_TX_MAITN_ONT_SCO</t>
  </si>
  <si>
    <t>B113A2_TX_STARTUP_SCO</t>
  </si>
  <si>
    <t>B986A527_PR_AUTO_ROUTE_DATA_CO</t>
  </si>
  <si>
    <t>PR_GET_CONTACT_SCO</t>
  </si>
  <si>
    <t>B27A03_PR_GET_ACCT_DTLS_COB</t>
  </si>
  <si>
    <t>DB_SEL_CUI_A000_SCO</t>
  </si>
  <si>
    <t>B109C_TX_VAL_SERV_SCO</t>
  </si>
  <si>
    <t>B987A309_PR_ALLOC_MSAN_PORT_CO</t>
  </si>
  <si>
    <t>B726A_TX_RESUBMIT_SCO</t>
  </si>
  <si>
    <t>B161A01_TX_UPD_SEL_CD_SCO</t>
  </si>
  <si>
    <t>B986A462_PR_RAISE_SER_ORDER_CO</t>
  </si>
  <si>
    <t>B986A30_TX_API_GET_CUST_SCO</t>
  </si>
  <si>
    <t>AA-SET-PROCESS-NAME</t>
  </si>
  <si>
    <t>B-CALL-B986A15</t>
  </si>
  <si>
    <t>H-GET-ACCT-DATE-CATIND</t>
  </si>
  <si>
    <t>BA-GET-BASE-CUST-DETAILS</t>
  </si>
  <si>
    <t>D-UPD-EMAIL-REQ-REC</t>
  </si>
  <si>
    <t>MAIN</t>
  </si>
  <si>
    <t>AE-VALIDATE-PARAMS</t>
  </si>
  <si>
    <t>BE-SELECT-CPA</t>
  </si>
  <si>
    <t>AG1-CHECK-NOPPREB</t>
  </si>
  <si>
    <t>BA-SERVICE-ORDER-LINE-CURSOR</t>
  </si>
  <si>
    <t>EA-WAIVE-MINPER</t>
  </si>
  <si>
    <t>E-SIGNOFF-ACCTS</t>
  </si>
  <si>
    <t>CA-GET-SERVICE</t>
  </si>
  <si>
    <t>DAA-TRIM-AND-WRITE-CSV</t>
  </si>
  <si>
    <t>AA-READ-AUC_FILE_FORMAT</t>
  </si>
  <si>
    <t>H-VAL-AUC-RES</t>
  </si>
  <si>
    <t>BLA-GET-PORTED-FROM-TO-INFO</t>
  </si>
  <si>
    <t>B-GET-SERVICE-RELATED-DETAILS</t>
  </si>
  <si>
    <t>ZMA-DELETE-RTG-BAR</t>
  </si>
  <si>
    <t>C-PROCESS</t>
  </si>
  <si>
    <t>BCBDB-GET-SERVICE-SE1</t>
  </si>
  <si>
    <t>XB-SEARCH-TRANSACTION</t>
  </si>
  <si>
    <t>XA-SEL-CASHDRAWER</t>
  </si>
  <si>
    <t>C-TERMINATE-REPORT</t>
  </si>
  <si>
    <t>AFBAA-GET-CASHIER-OFFICE</t>
  </si>
  <si>
    <t>DB-PRINT-REPORT</t>
  </si>
  <si>
    <t>D-UPDATE-RECORD</t>
  </si>
  <si>
    <t>B-SERV-CHG-WRITE</t>
  </si>
  <si>
    <t>CE-RAISE-SERVICE-CHARGE</t>
  </si>
  <si>
    <t>G-SEL-ACC</t>
  </si>
  <si>
    <t>BD-RELEASE-TEMP-ROAMING</t>
  </si>
  <si>
    <t>XB-VAL-NUMBER-FIELD</t>
  </si>
  <si>
    <t>CAG-GET-ADSL-SERVICE</t>
  </si>
  <si>
    <t>XEBA-UPD-SERVICE-TO-TOS</t>
  </si>
  <si>
    <t>B-UPD-ADDRESS</t>
  </si>
  <si>
    <t>BCB-UPD-ADDRESS</t>
  </si>
  <si>
    <t>AA-GET-PARAMETERS</t>
  </si>
  <si>
    <t>BA-INSERT-EIM</t>
  </si>
  <si>
    <t>D-PRINT-FILE</t>
  </si>
  <si>
    <t>BAAAEDA-GET-BCT</t>
  </si>
  <si>
    <t>BA-GET-CAT-DESC</t>
  </si>
  <si>
    <t>BBDCBB-CAL-ESB-FLS-UPDATN</t>
  </si>
  <si>
    <t>XS-FIND-ACCOUNT</t>
  </si>
  <si>
    <t>AC2-UPDATE-NOMINATED-SERVICE</t>
  </si>
  <si>
    <t>BAA-TERMINAL_DET</t>
  </si>
  <si>
    <t>BA-UPDATE-STATUS</t>
  </si>
  <si>
    <t>AF-RELEASE-LINE-PLANT-ROUTE</t>
  </si>
  <si>
    <t>B-READ-RECORD</t>
  </si>
  <si>
    <t>AC5-UPDATE-RELATED-SER-AND-SOL</t>
  </si>
  <si>
    <t>JF-UPDATE-CVLAN-2-POOL</t>
  </si>
  <si>
    <t>C-SALES-SIGNOFF-SO</t>
  </si>
  <si>
    <t>CA-SELECT-RELATED-DETAILS</t>
  </si>
  <si>
    <t>C-SEL-SO-DETAILS</t>
  </si>
  <si>
    <t>BB-VALIDATE-PLANT-DETAILS</t>
  </si>
  <si>
    <t>CAAD-READ-TARIFF</t>
  </si>
  <si>
    <t>B-LOAD-COSTS-WKSP</t>
  </si>
  <si>
    <t>BBAD-SEL-SERV-ORD-DEPT</t>
  </si>
  <si>
    <t>XDM-READ-EXCHANGE</t>
  </si>
  <si>
    <t>XHB-SEL-SER-ON-ID</t>
  </si>
  <si>
    <t>G-SIGNOFF-FROM-SALES</t>
  </si>
  <si>
    <t>D-SEL-CODES</t>
  </si>
  <si>
    <t>CAA-LOAD-DEPT</t>
  </si>
  <si>
    <t>E-READ-CST-SO-ACCT</t>
  </si>
  <si>
    <t>C-GET-SERVICEORDERS-ACCOUNT</t>
  </si>
  <si>
    <t>B-GET-STATUS</t>
  </si>
  <si>
    <t>BICA-GET-BUILDING-LOC</t>
  </si>
  <si>
    <t>C-WOS-ROS-ACCT</t>
  </si>
  <si>
    <t>BD-AUTH-REQUEST</t>
  </si>
  <si>
    <t>K-AUTH-REQUEST</t>
  </si>
  <si>
    <t>AA-CONVERT-ACCT-NO</t>
  </si>
  <si>
    <t>B-LOAD-POPUP-WKSP</t>
  </si>
  <si>
    <t>B-PROCESS-SIM</t>
  </si>
  <si>
    <t>AC3-UPDATE-SIM</t>
  </si>
  <si>
    <t>XMXXAA-READ-ASC-SIS</t>
  </si>
  <si>
    <t>BAA-GET-DESC</t>
  </si>
  <si>
    <t>BF-READ-SERVICE-ORDER</t>
  </si>
  <si>
    <t>CAAA-INSERT-NOMINAL-CHARGE</t>
  </si>
  <si>
    <t>F1-PROCESS-RC-DETAILS</t>
  </si>
  <si>
    <t>DDA1A-POTS-CHK</t>
  </si>
  <si>
    <t>E-PROCESS-CANCELLED-SO</t>
  </si>
  <si>
    <t>C-GEN-SGN-OFF</t>
  </si>
  <si>
    <t>BC-REJECT-FILE</t>
  </si>
  <si>
    <t>XMD-READ-KI</t>
  </si>
  <si>
    <t>CB-ALLOC-ONT</t>
  </si>
  <si>
    <t>J2A-READ-SUSPECT-ADDR</t>
  </si>
  <si>
    <t>CAA-GET-ADSL-CUP</t>
  </si>
  <si>
    <t>DBBCC-RE-READ-QUEUE-RECORD</t>
  </si>
  <si>
    <t>D-CURSOR-PROCESS</t>
  </si>
  <si>
    <t>BCA-GET-AUDIT-CHANGE-TYPE-DESC</t>
  </si>
  <si>
    <t>B-GET-ACTIVITY-DETAILS</t>
  </si>
  <si>
    <t>BA-CURSOR</t>
  </si>
  <si>
    <t>BA-LOAD-SITE-WKSP</t>
  </si>
  <si>
    <t>F-GET-EXC-EQUI-DETAILS</t>
  </si>
  <si>
    <t>CC-READ-CUST-PROD</t>
  </si>
  <si>
    <t>BCL-READ-CEASE-REASON</t>
  </si>
  <si>
    <t>ZA-TERMINATE</t>
  </si>
  <si>
    <t>BBB-READ-CPL</t>
  </si>
  <si>
    <t>AC4-UPDATE-CSE</t>
  </si>
  <si>
    <t>B-ASSN-SER-ORD-SUBDEP</t>
  </si>
  <si>
    <t>D-READ-SERV-ORD-DEPT</t>
  </si>
  <si>
    <t>B-PROCESS</t>
  </si>
  <si>
    <t>B-GET-ROUTE-DETAILS</t>
  </si>
  <si>
    <t>BA-VALIDATE-AREA-CODE</t>
  </si>
  <si>
    <t>A-INITIALISATION</t>
  </si>
  <si>
    <t>BBA-CANCEL-REQUEST</t>
  </si>
  <si>
    <t>CA-VAL-PLAN-ID</t>
  </si>
  <si>
    <t>C-GET-ROUTE</t>
  </si>
  <si>
    <t>E-CALL-B159A10</t>
  </si>
  <si>
    <t>C-GET-ACCOUNT-DETAILS</t>
  </si>
  <si>
    <t>XDHBA-INSERT-PROPERTY</t>
  </si>
  <si>
    <t>D-GET-SO-DETAILS</t>
  </si>
  <si>
    <t>C-READ-BILL-RECORD</t>
  </si>
  <si>
    <t>CC1-VALIDATE-FDP-SPLITTER</t>
  </si>
  <si>
    <t>XA-GET-AREA-DESC</t>
  </si>
  <si>
    <t>B-GET-AUTO-ROUTE-DATA</t>
  </si>
  <si>
    <t>B-VALIDATE-INPUT-DATA</t>
  </si>
  <si>
    <t>ZC-SJN-ACCT-CONT</t>
  </si>
  <si>
    <t>G-GET-ACCT-ID</t>
  </si>
  <si>
    <t>HB-READ-LINKED-POTS</t>
  </si>
  <si>
    <t>C-VALIDATE-SERVICE-NUMBER</t>
  </si>
  <si>
    <t>BH-CHECK-ADSL-AT-OLD-ADDRESS</t>
  </si>
  <si>
    <t>D-UPDATE-EIQ</t>
  </si>
  <si>
    <t>F_READ_NEW_SELECTED_DEPARTMENT</t>
  </si>
  <si>
    <t>C-UPD-SEL-DEPARTMENT</t>
  </si>
  <si>
    <t>IA-CALL-NP-HUB</t>
  </si>
  <si>
    <t>B-CREATE-SO</t>
  </si>
  <si>
    <t>BA-INSERT-PREPAID_REGISTRATION</t>
  </si>
  <si>
    <t>XDEB-UPDATE-BULK-AUDIT-RECORD</t>
  </si>
  <si>
    <t>C-GET-SER-INFO</t>
  </si>
  <si>
    <t>EAB-READ-CUSTOMER-PRODUCT</t>
  </si>
  <si>
    <t>CST.CST_ACCOUNT</t>
  </si>
  <si>
    <t>CST_EMR</t>
  </si>
  <si>
    <t>CST.CST_CUSTOMER_PRODUCT_PACKAG</t>
  </si>
  <si>
    <t>RTG.RTG_BATCH_RECOVERY</t>
  </si>
  <si>
    <t>CST_SERVICE_COMVERSE</t>
  </si>
  <si>
    <t>VARIOUS</t>
  </si>
  <si>
    <t>CST_DAILY_CASHDRAWER</t>
  </si>
  <si>
    <t>CST_CASHIER_OFFICE</t>
  </si>
  <si>
    <t>CST.CST_SERVICE</t>
  </si>
  <si>
    <t>CST_SERVICE</t>
  </si>
  <si>
    <t>CST.CST_ADD</t>
  </si>
  <si>
    <t>CST_EXI_MESSAGE</t>
  </si>
  <si>
    <t>CST_BILL_CONTROL_TAX</t>
  </si>
  <si>
    <t>CST.CST_CODES</t>
  </si>
  <si>
    <t>CST_LINE_EQUIP_CVLAN_RANGE</t>
  </si>
  <si>
    <t>CST_S_ORDER_DEPARTMENT</t>
  </si>
  <si>
    <t>CST.RTG_EXCHANGE</t>
  </si>
  <si>
    <t>CST.CST_SERVICE_ORDER_ACCT</t>
  </si>
  <si>
    <t>CST_SIC,CST_SIS</t>
  </si>
  <si>
    <t>CST.CST_SIM_SERVICE</t>
  </si>
  <si>
    <t>cst_customer_product_field</t>
  </si>
  <si>
    <t>CST.CST_SIM_CARD</t>
  </si>
  <si>
    <t>CST_CUP</t>
  </si>
  <si>
    <t>CST.CST_EXI_QUEUE</t>
  </si>
  <si>
    <t>CST_CUST_PLAN</t>
  </si>
  <si>
    <t>CST_EIQ</t>
  </si>
  <si>
    <t>CST_ACCT_SERV_PROPERTY</t>
  </si>
  <si>
    <t>CST_PLI,CST_PIT</t>
  </si>
  <si>
    <t>CST_COD</t>
  </si>
  <si>
    <t>CST.CST_CUSTOMER_IDENTIFICATION</t>
  </si>
  <si>
    <t>CST.CST_SER,CST_CUP</t>
  </si>
  <si>
    <t>CST_EXI_QUEUE</t>
  </si>
  <si>
    <t>CST_PREPAID_REGISTRATION</t>
  </si>
  <si>
    <t>CST.CST_BULK_AUDIT_DETAILS</t>
  </si>
  <si>
    <t>CST_SER</t>
  </si>
  <si>
    <t>Select</t>
  </si>
  <si>
    <t>Update</t>
  </si>
  <si>
    <t>Delete</t>
  </si>
  <si>
    <t>SET TXN</t>
  </si>
  <si>
    <t>Insert</t>
  </si>
  <si>
    <t>UPDATE</t>
  </si>
  <si>
    <t>Fetch</t>
  </si>
  <si>
    <t>INSERT</t>
  </si>
  <si>
    <t>510180000</t>
  </si>
  <si>
    <t>930960000</t>
  </si>
  <si>
    <t>241780000</t>
  </si>
  <si>
    <t>349420000</t>
  </si>
  <si>
    <t>616420000</t>
  </si>
  <si>
    <t>961050000</t>
  </si>
  <si>
    <t>615640000</t>
  </si>
  <si>
    <t>862290000</t>
  </si>
  <si>
    <t>715360000</t>
  </si>
  <si>
    <t>448520000</t>
  </si>
  <si>
    <t>878750000</t>
  </si>
  <si>
    <t>957490000</t>
  </si>
  <si>
    <t>728320000</t>
  </si>
  <si>
    <t>801760000</t>
  </si>
  <si>
    <t>493250000</t>
  </si>
  <si>
    <t>086920000</t>
  </si>
  <si>
    <t>871270000</t>
  </si>
  <si>
    <t>496330000</t>
  </si>
  <si>
    <t>917970000</t>
  </si>
  <si>
    <t>918140000</t>
  </si>
  <si>
    <t>287570000</t>
  </si>
  <si>
    <t>749740000</t>
  </si>
  <si>
    <t>958130000</t>
  </si>
  <si>
    <t>800050000</t>
  </si>
  <si>
    <t>532180000</t>
  </si>
  <si>
    <t>601890000</t>
  </si>
  <si>
    <t>875650000</t>
  </si>
  <si>
    <t>073920000</t>
  </si>
  <si>
    <t>075890000</t>
  </si>
  <si>
    <t>171890000</t>
  </si>
  <si>
    <t>134190000</t>
  </si>
  <si>
    <t>171470000</t>
  </si>
  <si>
    <t>366970000</t>
  </si>
  <si>
    <t>089860000</t>
  </si>
  <si>
    <t>628290000</t>
  </si>
  <si>
    <t>702950000</t>
  </si>
  <si>
    <t>464660000</t>
  </si>
  <si>
    <t>020028429, 062918993</t>
  </si>
  <si>
    <t>397250000</t>
  </si>
  <si>
    <t>000060000</t>
  </si>
  <si>
    <t>022650000</t>
  </si>
  <si>
    <t>716520000</t>
  </si>
  <si>
    <t>903550000</t>
  </si>
  <si>
    <t>025520000</t>
  </si>
  <si>
    <t>651670000</t>
  </si>
  <si>
    <t>992160000</t>
  </si>
  <si>
    <t>620920000</t>
  </si>
  <si>
    <t>389230000</t>
  </si>
  <si>
    <t>692780000</t>
  </si>
  <si>
    <t>978830000</t>
  </si>
  <si>
    <t>388090000</t>
  </si>
  <si>
    <t>265680000</t>
  </si>
  <si>
    <t>875260000</t>
  </si>
  <si>
    <t>993330000</t>
  </si>
  <si>
    <t>532380000</t>
  </si>
  <si>
    <t>302120000</t>
  </si>
  <si>
    <t>843280000</t>
  </si>
  <si>
    <t>782170000</t>
  </si>
  <si>
    <t>003230000</t>
  </si>
  <si>
    <t>912550000</t>
  </si>
  <si>
    <t>860190000</t>
  </si>
  <si>
    <t>213780000</t>
  </si>
  <si>
    <t>667360000</t>
  </si>
  <si>
    <t>953430000</t>
  </si>
  <si>
    <t>173620000</t>
  </si>
  <si>
    <t>899020000</t>
  </si>
  <si>
    <t>899050000</t>
  </si>
  <si>
    <t>944910000</t>
  </si>
  <si>
    <t>805590000</t>
  </si>
  <si>
    <t>866880000</t>
  </si>
  <si>
    <t>652230000</t>
  </si>
  <si>
    <t>981660000</t>
  </si>
  <si>
    <t>669480000</t>
  </si>
  <si>
    <t>960240000</t>
  </si>
  <si>
    <t>736030000</t>
  </si>
  <si>
    <t>373880000</t>
  </si>
  <si>
    <t>728860000</t>
  </si>
  <si>
    <t>921240000</t>
  </si>
  <si>
    <t>374250000</t>
  </si>
  <si>
    <t>154570000</t>
  </si>
  <si>
    <t>157130000</t>
  </si>
  <si>
    <t>902540000</t>
  </si>
  <si>
    <t>442990000</t>
  </si>
  <si>
    <t>579490000</t>
  </si>
  <si>
    <t>855060000</t>
  </si>
  <si>
    <t>527590000</t>
  </si>
  <si>
    <t>761990000</t>
  </si>
  <si>
    <t>947770000</t>
  </si>
  <si>
    <t>153980000</t>
  </si>
  <si>
    <t>684290000</t>
  </si>
  <si>
    <t>688770000</t>
  </si>
  <si>
    <t>241040000</t>
  </si>
  <si>
    <t>448070000</t>
  </si>
  <si>
    <t>909620000</t>
  </si>
  <si>
    <t>398730000</t>
  </si>
  <si>
    <t>665990000</t>
  </si>
  <si>
    <t>227440000</t>
  </si>
  <si>
    <t>127910000</t>
  </si>
  <si>
    <t>976320000</t>
  </si>
  <si>
    <t>978570000</t>
  </si>
  <si>
    <t>373680000</t>
  </si>
  <si>
    <t>895270000</t>
  </si>
  <si>
    <t>707040000</t>
  </si>
  <si>
    <t>463340000</t>
  </si>
  <si>
    <t>770790000</t>
  </si>
  <si>
    <t>740960000</t>
  </si>
  <si>
    <t>360340000</t>
  </si>
  <si>
    <t>291460000</t>
  </si>
  <si>
    <t>781260000</t>
  </si>
  <si>
    <t>967170000</t>
  </si>
  <si>
    <t>240150000</t>
  </si>
  <si>
    <t>CIS000B_DELETE_SDS</t>
  </si>
  <si>
    <t>332750000</t>
  </si>
  <si>
    <t>990640000</t>
  </si>
  <si>
    <t>701760000</t>
  </si>
  <si>
    <t>701920000</t>
  </si>
  <si>
    <t>603860000</t>
  </si>
  <si>
    <t>36142023 -0</t>
  </si>
  <si>
    <t>627260000</t>
  </si>
  <si>
    <t>576070000</t>
  </si>
  <si>
    <t>854250000</t>
  </si>
  <si>
    <t>196790000</t>
  </si>
  <si>
    <t>539460000</t>
  </si>
  <si>
    <t>248320000</t>
  </si>
  <si>
    <t>817870000</t>
  </si>
  <si>
    <t>760840000</t>
  </si>
  <si>
    <t>TILL :  1125346CASHIER_OFFICE</t>
  </si>
  <si>
    <t>9999</t>
  </si>
  <si>
    <t>948890000</t>
  </si>
  <si>
    <t>660270000</t>
  </si>
  <si>
    <t>549860000</t>
  </si>
  <si>
    <t>902270000</t>
  </si>
  <si>
    <t>392840000</t>
  </si>
  <si>
    <t>644970000</t>
  </si>
  <si>
    <t>Serv No 8765352673   ,Uniqu</t>
  </si>
  <si>
    <t>000000000</t>
  </si>
  <si>
    <t>686190000</t>
  </si>
  <si>
    <t>741040000</t>
  </si>
  <si>
    <t>618560000</t>
  </si>
  <si>
    <t>645440000</t>
  </si>
  <si>
    <t>645490000</t>
  </si>
  <si>
    <t>514570000</t>
  </si>
  <si>
    <t>673560000</t>
  </si>
  <si>
    <t>000000000395166179,00002</t>
  </si>
  <si>
    <t>000000995163830100</t>
  </si>
  <si>
    <t>697890000</t>
  </si>
  <si>
    <t>715140000</t>
  </si>
  <si>
    <t>012630000</t>
  </si>
  <si>
    <t>798520000</t>
  </si>
  <si>
    <t>447020000</t>
  </si>
  <si>
    <t>913280000</t>
  </si>
  <si>
    <t>533260000</t>
  </si>
  <si>
    <t>411630000</t>
  </si>
  <si>
    <t>827890000</t>
  </si>
  <si>
    <t>352270000</t>
  </si>
  <si>
    <t>477070000</t>
  </si>
  <si>
    <t>M07</t>
  </si>
  <si>
    <t>196280000</t>
  </si>
  <si>
    <t>635930000</t>
  </si>
  <si>
    <t>100770000</t>
  </si>
  <si>
    <t>639850000</t>
  </si>
  <si>
    <t>639870000</t>
  </si>
  <si>
    <t>299960000</t>
  </si>
  <si>
    <t>CATX,469,305</t>
  </si>
  <si>
    <t>873120000</t>
  </si>
  <si>
    <t>917370000</t>
  </si>
  <si>
    <t>474630000</t>
  </si>
  <si>
    <t>099060000</t>
  </si>
  <si>
    <t>871490000</t>
  </si>
  <si>
    <t>048870000</t>
  </si>
  <si>
    <t>973720000</t>
  </si>
  <si>
    <t>830760000</t>
  </si>
  <si>
    <t>420960000</t>
  </si>
  <si>
    <t>756540000</t>
  </si>
  <si>
    <t>416470000</t>
  </si>
  <si>
    <t>475050000</t>
  </si>
  <si>
    <t>747830000</t>
  </si>
  <si>
    <t>368120000</t>
  </si>
  <si>
    <t>821090000</t>
  </si>
  <si>
    <t>197720000</t>
  </si>
  <si>
    <t>665680000</t>
  </si>
  <si>
    <t>183070000</t>
  </si>
  <si>
    <t>261070000</t>
  </si>
  <si>
    <t>304030000</t>
  </si>
  <si>
    <t>979690000</t>
  </si>
  <si>
    <t>339850000</t>
  </si>
  <si>
    <t>356430000</t>
  </si>
  <si>
    <t>783840000</t>
  </si>
  <si>
    <t>387920000</t>
  </si>
  <si>
    <t>305590000</t>
  </si>
  <si>
    <t>059640000</t>
  </si>
  <si>
    <t>925150000</t>
  </si>
  <si>
    <t>722430000</t>
  </si>
  <si>
    <t>364030000</t>
  </si>
  <si>
    <t>535960000</t>
  </si>
  <si>
    <t>308790000</t>
  </si>
  <si>
    <t>033760000</t>
  </si>
  <si>
    <t>887050000</t>
  </si>
  <si>
    <t>945620000</t>
  </si>
  <si>
    <t>963390000</t>
  </si>
  <si>
    <t>816530000</t>
  </si>
  <si>
    <t>163360000</t>
  </si>
  <si>
    <t>375760000</t>
  </si>
  <si>
    <t>932630000</t>
  </si>
  <si>
    <t>908930000</t>
  </si>
  <si>
    <t>487980000</t>
  </si>
  <si>
    <t>785770000</t>
  </si>
  <si>
    <t>848570000</t>
  </si>
  <si>
    <t>888860000</t>
  </si>
  <si>
    <t>678820000</t>
  </si>
  <si>
    <t>144030000</t>
  </si>
  <si>
    <t>638220000</t>
  </si>
  <si>
    <t>985390000</t>
  </si>
  <si>
    <t>191230000</t>
  </si>
  <si>
    <t>568840000</t>
  </si>
  <si>
    <t>113170000</t>
  </si>
  <si>
    <t>576450000</t>
  </si>
  <si>
    <t>736160000</t>
  </si>
  <si>
    <t>376580000</t>
  </si>
  <si>
    <t>417260000</t>
  </si>
  <si>
    <t>937890000</t>
  </si>
  <si>
    <t>460120000</t>
  </si>
  <si>
    <t>757380000</t>
  </si>
  <si>
    <t>048920000</t>
  </si>
  <si>
    <t>261390000</t>
  </si>
  <si>
    <t>445760000</t>
  </si>
  <si>
    <t>478590000</t>
  </si>
  <si>
    <t>702930000</t>
  </si>
  <si>
    <t>889280000</t>
  </si>
  <si>
    <t>146710000</t>
  </si>
  <si>
    <t>980280000</t>
  </si>
  <si>
    <t>247820000</t>
  </si>
  <si>
    <t>959170000</t>
  </si>
  <si>
    <t>188470000</t>
  </si>
  <si>
    <t>257230000</t>
  </si>
  <si>
    <t>819250000</t>
  </si>
  <si>
    <t>430950000</t>
  </si>
  <si>
    <t>819290000</t>
  </si>
  <si>
    <t>395080000</t>
  </si>
  <si>
    <t>405930000</t>
  </si>
  <si>
    <t>ZCW0062</t>
  </si>
  <si>
    <t>133140000</t>
  </si>
  <si>
    <t>401860000</t>
  </si>
  <si>
    <t>098230000</t>
  </si>
  <si>
    <t>884180000</t>
  </si>
  <si>
    <t>815820000</t>
  </si>
  <si>
    <t>581990000</t>
  </si>
  <si>
    <t>493630000</t>
  </si>
  <si>
    <t>349080000</t>
  </si>
  <si>
    <t>120260000</t>
  </si>
  <si>
    <t>021588533</t>
  </si>
  <si>
    <t>338920000</t>
  </si>
  <si>
    <t>584260000</t>
  </si>
  <si>
    <t>786850000</t>
  </si>
  <si>
    <t>298840000</t>
  </si>
  <si>
    <t>320160000</t>
  </si>
  <si>
    <t>472420000</t>
  </si>
  <si>
    <t>901360000</t>
  </si>
  <si>
    <t>850740000</t>
  </si>
  <si>
    <t>759150000</t>
  </si>
  <si>
    <t>624890000</t>
  </si>
  <si>
    <t>756360000</t>
  </si>
  <si>
    <t>554340000</t>
  </si>
  <si>
    <t>HH6522D</t>
  </si>
  <si>
    <t>930480000</t>
  </si>
  <si>
    <t>089760000</t>
  </si>
  <si>
    <t>729150000</t>
  </si>
  <si>
    <t>897080000</t>
  </si>
  <si>
    <t>490890000</t>
  </si>
  <si>
    <t>503640000</t>
  </si>
  <si>
    <t>061588806</t>
  </si>
  <si>
    <t>717620000</t>
  </si>
  <si>
    <t>673550000</t>
  </si>
  <si>
    <t>670460000</t>
  </si>
  <si>
    <t>157260000</t>
  </si>
  <si>
    <t>667550000</t>
  </si>
  <si>
    <t>788950000</t>
  </si>
  <si>
    <t>264860000</t>
  </si>
  <si>
    <t>679650000</t>
  </si>
  <si>
    <t>646080000</t>
  </si>
  <si>
    <t>522540000</t>
  </si>
  <si>
    <t>235370000</t>
  </si>
  <si>
    <t>602440000</t>
  </si>
  <si>
    <t>HE3601e</t>
  </si>
  <si>
    <t>690430000</t>
  </si>
  <si>
    <t>690490000</t>
  </si>
  <si>
    <t>051588402</t>
  </si>
  <si>
    <t>694540000</t>
  </si>
  <si>
    <t>332550000</t>
  </si>
  <si>
    <t>203380000</t>
  </si>
  <si>
    <t>061588810</t>
  </si>
  <si>
    <t>636560000</t>
  </si>
  <si>
    <t>933860000</t>
  </si>
  <si>
    <t>108290000</t>
  </si>
  <si>
    <t>148460000</t>
  </si>
  <si>
    <t>412580000</t>
  </si>
  <si>
    <t>945830000</t>
  </si>
  <si>
    <t>957060000</t>
  </si>
  <si>
    <t>967770000</t>
  </si>
  <si>
    <t>174480000</t>
  </si>
  <si>
    <t>200050000</t>
  </si>
  <si>
    <t>667570000</t>
  </si>
  <si>
    <t>301330000</t>
  </si>
  <si>
    <t>932890000</t>
  </si>
  <si>
    <t>305990000</t>
  </si>
  <si>
    <t>230290000</t>
  </si>
  <si>
    <t>404490000</t>
  </si>
  <si>
    <t>565820000</t>
  </si>
  <si>
    <t>807350000</t>
  </si>
  <si>
    <t>356860000</t>
  </si>
  <si>
    <t>790720000</t>
  </si>
  <si>
    <t>502850000</t>
  </si>
  <si>
    <t>833590000</t>
  </si>
  <si>
    <t>869930000</t>
  </si>
  <si>
    <t>544040000</t>
  </si>
  <si>
    <t>811350000</t>
  </si>
  <si>
    <t>412150000</t>
  </si>
  <si>
    <t>505790000</t>
  </si>
  <si>
    <t>916880000</t>
  </si>
  <si>
    <t>010420000</t>
  </si>
  <si>
    <t>217440000</t>
  </si>
  <si>
    <t>746820000</t>
  </si>
  <si>
    <t>669030000</t>
  </si>
  <si>
    <t>HZ1019e</t>
  </si>
  <si>
    <t>144730000</t>
  </si>
  <si>
    <t>204120000</t>
  </si>
  <si>
    <t>000000000395215016,00005</t>
  </si>
  <si>
    <t>000000000395215034,00001</t>
  </si>
  <si>
    <t>000000000395215024,00001</t>
  </si>
  <si>
    <t>000000000395215039,00001</t>
  </si>
  <si>
    <t>000000000395215022,00001</t>
  </si>
  <si>
    <t>000000000395215016,00001</t>
  </si>
  <si>
    <t>000000000395215025,00001</t>
  </si>
  <si>
    <t>017620000</t>
  </si>
  <si>
    <t>843660000</t>
  </si>
  <si>
    <t>000000000395215754,00006</t>
  </si>
  <si>
    <t>000000000395215771,00001</t>
  </si>
  <si>
    <t>000000000395215760,00001</t>
  </si>
  <si>
    <t>000000000395215773,00001</t>
  </si>
  <si>
    <t>000000000395215762,00001</t>
  </si>
  <si>
    <t>000000000395215754,00001</t>
  </si>
  <si>
    <t>000000000395215764,00001</t>
  </si>
  <si>
    <t>984330000</t>
  </si>
  <si>
    <t>091056162</t>
  </si>
  <si>
    <t>812540000</t>
  </si>
  <si>
    <t>962020000</t>
  </si>
  <si>
    <t>HZ3744E</t>
  </si>
  <si>
    <t>502980000</t>
  </si>
  <si>
    <t>848370000</t>
  </si>
  <si>
    <t>787060000</t>
  </si>
  <si>
    <t>HC2649e</t>
  </si>
  <si>
    <t>400760000</t>
  </si>
  <si>
    <t>331180000</t>
  </si>
  <si>
    <t>051750000</t>
  </si>
  <si>
    <t>461390000</t>
  </si>
  <si>
    <t>221770000</t>
  </si>
  <si>
    <t>708960000</t>
  </si>
  <si>
    <t>266720000</t>
  </si>
  <si>
    <t>432580000</t>
  </si>
  <si>
    <t>956320000</t>
  </si>
  <si>
    <t>992260000</t>
  </si>
  <si>
    <t>41437181</t>
  </si>
  <si>
    <t>406660000</t>
  </si>
  <si>
    <t>890890000</t>
  </si>
  <si>
    <t>139930000</t>
  </si>
  <si>
    <t>399820000</t>
  </si>
  <si>
    <t>902950000</t>
  </si>
  <si>
    <t>395740000</t>
  </si>
  <si>
    <t>027680000</t>
  </si>
  <si>
    <t>988440000</t>
  </si>
  <si>
    <t>889480000</t>
  </si>
  <si>
    <t>927790000</t>
  </si>
  <si>
    <t>71103044</t>
  </si>
  <si>
    <t>784150000</t>
  </si>
  <si>
    <t>608540000</t>
  </si>
  <si>
    <t>797770000</t>
  </si>
  <si>
    <t>942190000</t>
  </si>
  <si>
    <t>046540000</t>
  </si>
  <si>
    <t>029370000</t>
  </si>
  <si>
    <t>71574355</t>
  </si>
  <si>
    <t>962740000</t>
  </si>
  <si>
    <t>664540000</t>
  </si>
  <si>
    <t>371030000</t>
  </si>
  <si>
    <t>700340000</t>
  </si>
  <si>
    <t>770930000</t>
  </si>
  <si>
    <t>961270000</t>
  </si>
  <si>
    <t>211740000</t>
  </si>
  <si>
    <t>000000000395221694,00014</t>
  </si>
  <si>
    <t>402880000</t>
  </si>
  <si>
    <t>067370000</t>
  </si>
  <si>
    <t>206950000</t>
  </si>
  <si>
    <t>556150000</t>
  </si>
  <si>
    <t>526060000</t>
  </si>
  <si>
    <t>61470609</t>
  </si>
  <si>
    <t>111690000</t>
  </si>
  <si>
    <t>736720000</t>
  </si>
  <si>
    <t>719480000</t>
  </si>
  <si>
    <t>075070000</t>
  </si>
  <si>
    <t>666920000</t>
  </si>
  <si>
    <t>563420000</t>
  </si>
  <si>
    <t>41282468</t>
  </si>
  <si>
    <t>785670000</t>
  </si>
  <si>
    <t>821920000</t>
  </si>
  <si>
    <t>051540000</t>
  </si>
  <si>
    <t>591430000</t>
  </si>
  <si>
    <t>739060000</t>
  </si>
  <si>
    <t>421420000</t>
  </si>
  <si>
    <t>925070000</t>
  </si>
  <si>
    <t>443320000</t>
  </si>
  <si>
    <t>925360000</t>
  </si>
  <si>
    <t>Prod No: 224789568,F Name: C1_</t>
  </si>
  <si>
    <t>HI1995e</t>
  </si>
  <si>
    <t>638720000</t>
  </si>
  <si>
    <t>856460000</t>
  </si>
  <si>
    <t>112180000</t>
  </si>
  <si>
    <t>385340000</t>
  </si>
  <si>
    <t>607970000</t>
  </si>
  <si>
    <t>0</t>
  </si>
  <si>
    <t>181270000</t>
  </si>
  <si>
    <t>501730000</t>
  </si>
  <si>
    <t>415670000</t>
  </si>
  <si>
    <t>925470000</t>
  </si>
  <si>
    <t>792870000</t>
  </si>
  <si>
    <t>704320000</t>
  </si>
  <si>
    <t>037640000</t>
  </si>
  <si>
    <t>11366935</t>
  </si>
  <si>
    <t>041250000</t>
  </si>
  <si>
    <t>612590000</t>
  </si>
  <si>
    <t>822140000</t>
  </si>
  <si>
    <t>786440000</t>
  </si>
  <si>
    <t>611650000</t>
  </si>
  <si>
    <t>358260000</t>
  </si>
  <si>
    <t>249620000</t>
  </si>
  <si>
    <t>605690000</t>
  </si>
  <si>
    <t>854350000</t>
  </si>
  <si>
    <t>007880000</t>
  </si>
  <si>
    <t>416670000</t>
  </si>
  <si>
    <t>010540000</t>
  </si>
  <si>
    <t>945240000</t>
  </si>
  <si>
    <t>041588885 , 0</t>
  </si>
  <si>
    <t>395226302</t>
  </si>
  <si>
    <t>823590000</t>
  </si>
  <si>
    <t>197740000</t>
  </si>
  <si>
    <t>143290000</t>
  </si>
  <si>
    <t>171620000</t>
  </si>
  <si>
    <t>000000000395227011,00001</t>
  </si>
  <si>
    <t>640780000</t>
  </si>
  <si>
    <t>604940000</t>
  </si>
  <si>
    <t>646720000</t>
  </si>
  <si>
    <t>452670000</t>
  </si>
  <si>
    <t>433520000</t>
  </si>
  <si>
    <t>336650000</t>
  </si>
  <si>
    <t>494530000</t>
  </si>
  <si>
    <t>055030000</t>
  </si>
  <si>
    <t>691380000</t>
  </si>
  <si>
    <t>777770000</t>
  </si>
  <si>
    <t>HI6690d</t>
  </si>
  <si>
    <t>HO6689d</t>
  </si>
  <si>
    <t>290980000</t>
  </si>
  <si>
    <t>HC6956d</t>
  </si>
  <si>
    <t>HU3710e</t>
  </si>
  <si>
    <t>624120000</t>
  </si>
  <si>
    <t>419290000</t>
  </si>
  <si>
    <t>315490000</t>
  </si>
  <si>
    <t>HV1441c</t>
  </si>
  <si>
    <t>186740000</t>
  </si>
  <si>
    <t>784680000</t>
  </si>
  <si>
    <t>312170000</t>
  </si>
  <si>
    <t>312180000</t>
  </si>
  <si>
    <t>412230000</t>
  </si>
  <si>
    <t>056180000</t>
  </si>
  <si>
    <t>CJ1629a</t>
  </si>
  <si>
    <t>790460000</t>
  </si>
  <si>
    <t>112460000</t>
  </si>
  <si>
    <t>872430000</t>
  </si>
  <si>
    <t>HE3496e</t>
  </si>
  <si>
    <t>512420000</t>
  </si>
  <si>
    <t>086550000</t>
  </si>
  <si>
    <t>333140000</t>
  </si>
  <si>
    <t>644450000</t>
  </si>
  <si>
    <t>979740000</t>
  </si>
  <si>
    <t>669510000</t>
  </si>
  <si>
    <t>Prod No: 813170214,F Name: C1_</t>
  </si>
  <si>
    <t>HG3548e</t>
  </si>
  <si>
    <t>610230000</t>
  </si>
  <si>
    <t>517960000</t>
  </si>
  <si>
    <t>381960000</t>
  </si>
  <si>
    <t>994860000</t>
  </si>
  <si>
    <t>785370000</t>
  </si>
  <si>
    <t>011610510</t>
  </si>
  <si>
    <t>971210000</t>
  </si>
  <si>
    <t>060030000</t>
  </si>
  <si>
    <t>033620000</t>
  </si>
  <si>
    <t>436460000</t>
  </si>
  <si>
    <t>949530000</t>
  </si>
  <si>
    <t>086830000</t>
  </si>
  <si>
    <t>086850000</t>
  </si>
  <si>
    <t>256450000</t>
  </si>
  <si>
    <t>014980000</t>
  </si>
  <si>
    <t>497990000</t>
  </si>
  <si>
    <t>666660000</t>
  </si>
  <si>
    <t>MORX,1615,1458</t>
  </si>
  <si>
    <t>MORX,1615,406</t>
  </si>
  <si>
    <t>006090000</t>
  </si>
  <si>
    <t>156430000</t>
  </si>
  <si>
    <t>MORX,1615,1423</t>
  </si>
  <si>
    <t>HJ3696e</t>
  </si>
  <si>
    <t>81588135</t>
  </si>
  <si>
    <t>290890000</t>
  </si>
  <si>
    <t>102640000</t>
  </si>
  <si>
    <t>079870000</t>
  </si>
  <si>
    <t>HM3684e</t>
  </si>
  <si>
    <t>236290000</t>
  </si>
  <si>
    <t>508270000</t>
  </si>
  <si>
    <t>801990000</t>
  </si>
  <si>
    <t>40783902</t>
  </si>
  <si>
    <t>HI3467e</t>
  </si>
  <si>
    <t>751540000</t>
  </si>
  <si>
    <t>293760000</t>
  </si>
  <si>
    <t>446630000</t>
  </si>
  <si>
    <t>656790000</t>
  </si>
  <si>
    <t>892060000</t>
  </si>
  <si>
    <t>506850000</t>
  </si>
  <si>
    <t>434460000</t>
  </si>
  <si>
    <t>11391324</t>
  </si>
  <si>
    <t>862050000</t>
  </si>
  <si>
    <t>935170000</t>
  </si>
  <si>
    <t>000000000395236109,00003</t>
  </si>
  <si>
    <t>323380000</t>
  </si>
  <si>
    <t>000000000395236122,00001</t>
  </si>
  <si>
    <t>000000000395236112,00001</t>
  </si>
  <si>
    <t>000000000395236149,00001</t>
  </si>
  <si>
    <t>000000000395236109,00001</t>
  </si>
  <si>
    <t>000000000395236127,00001</t>
  </si>
  <si>
    <t>000000000395236117,00001</t>
  </si>
  <si>
    <t>000000000395236143,00001</t>
  </si>
  <si>
    <t>000000000395236098,00001</t>
  </si>
  <si>
    <t>429810000</t>
  </si>
  <si>
    <t>432630000</t>
  </si>
  <si>
    <t>571340000</t>
  </si>
  <si>
    <t>365860000</t>
  </si>
  <si>
    <t>762180000</t>
  </si>
  <si>
    <t>762160000</t>
  </si>
  <si>
    <t>41586849</t>
  </si>
  <si>
    <t>030880000</t>
  </si>
  <si>
    <t>427460000</t>
  </si>
  <si>
    <t>369340000</t>
  </si>
  <si>
    <t>800820000</t>
  </si>
  <si>
    <t>HF2115e</t>
  </si>
  <si>
    <t>WO90598</t>
  </si>
  <si>
    <t>520380000</t>
  </si>
  <si>
    <t>HR2115e</t>
  </si>
  <si>
    <t>HF2118e</t>
  </si>
  <si>
    <t>HC2118e</t>
  </si>
  <si>
    <t>51312367</t>
  </si>
  <si>
    <t>042750000</t>
  </si>
  <si>
    <t>417780000</t>
  </si>
  <si>
    <t>103290000</t>
  </si>
  <si>
    <t>609950000</t>
  </si>
  <si>
    <t>937620000</t>
  </si>
  <si>
    <t>092050000</t>
  </si>
  <si>
    <t>249330000</t>
  </si>
  <si>
    <t>880420000</t>
  </si>
  <si>
    <t>930190000</t>
  </si>
  <si>
    <t>175360000</t>
  </si>
  <si>
    <t>286850000</t>
  </si>
  <si>
    <t>789020000</t>
  </si>
  <si>
    <t>762520000</t>
  </si>
  <si>
    <t>874290000</t>
  </si>
  <si>
    <t>330730000</t>
  </si>
  <si>
    <t>800590000</t>
  </si>
  <si>
    <t>593880000</t>
  </si>
  <si>
    <t>50920249</t>
  </si>
  <si>
    <t>SERVICE_ORDER_NO,HS3479E,WERA,</t>
  </si>
  <si>
    <t>557080000</t>
  </si>
  <si>
    <t>969530000</t>
  </si>
  <si>
    <t>386560000</t>
  </si>
  <si>
    <t>888320000</t>
  </si>
  <si>
    <t>451990000</t>
  </si>
  <si>
    <t>948870000</t>
  </si>
  <si>
    <t>000000000395240349,00002</t>
  </si>
  <si>
    <t>000000000395240362,00001</t>
  </si>
  <si>
    <t>000000000395240354,00001</t>
  </si>
  <si>
    <t>000000000395240349,00001</t>
  </si>
  <si>
    <t>000000000395240409,00001</t>
  </si>
  <si>
    <t>000000000395240361,00001</t>
  </si>
  <si>
    <t>000000000395240396,00001</t>
  </si>
  <si>
    <t>000000000395240415,00001</t>
  </si>
  <si>
    <t>860030000</t>
  </si>
  <si>
    <t>874150000</t>
  </si>
  <si>
    <t>687970000</t>
  </si>
  <si>
    <t>472960000</t>
  </si>
  <si>
    <t>884680000</t>
  </si>
  <si>
    <t>721490000</t>
  </si>
  <si>
    <t>669720000</t>
  </si>
  <si>
    <t>SERVICE_ORDER_NO,HO3722E,NERA,</t>
  </si>
  <si>
    <t>000000000395241206,00002</t>
  </si>
  <si>
    <t>000000000395241213,00001</t>
  </si>
  <si>
    <t>000000000395241208,00001</t>
  </si>
  <si>
    <t>000000000395241206,00001</t>
  </si>
  <si>
    <t>000000000395241211,00001</t>
  </si>
  <si>
    <t>31054046</t>
  </si>
  <si>
    <t>862590000</t>
  </si>
  <si>
    <t>623060000</t>
  </si>
  <si>
    <t>396820000</t>
  </si>
  <si>
    <t>358660000</t>
  </si>
  <si>
    <t>813540000</t>
  </si>
  <si>
    <t>813030000</t>
  </si>
  <si>
    <t>561160000</t>
  </si>
  <si>
    <t>979440000</t>
  </si>
  <si>
    <t>147850000</t>
  </si>
  <si>
    <t>348090000</t>
  </si>
  <si>
    <t>552570000</t>
  </si>
  <si>
    <t>990280000</t>
  </si>
  <si>
    <t>961620000</t>
  </si>
  <si>
    <t>454050000</t>
  </si>
  <si>
    <t>345060000</t>
  </si>
  <si>
    <t>41166927</t>
  </si>
  <si>
    <t>219970000</t>
  </si>
  <si>
    <t>715590000</t>
  </si>
  <si>
    <t>000000000061582164</t>
  </si>
  <si>
    <t>501050000</t>
  </si>
  <si>
    <t>685380000</t>
  </si>
  <si>
    <t>244470000</t>
  </si>
  <si>
    <t>HG1185e</t>
  </si>
  <si>
    <t>839140000</t>
  </si>
  <si>
    <t>843220000</t>
  </si>
  <si>
    <t>093570000</t>
  </si>
  <si>
    <t>835280000</t>
  </si>
  <si>
    <t>831830000</t>
  </si>
  <si>
    <t>802280000</t>
  </si>
  <si>
    <t>132450000</t>
  </si>
  <si>
    <t>178850000</t>
  </si>
  <si>
    <t>382690000</t>
  </si>
  <si>
    <t>369750000</t>
  </si>
  <si>
    <t>000000318235950000/    /</t>
  </si>
  <si>
    <t>376650000</t>
  </si>
  <si>
    <t>995290000</t>
  </si>
  <si>
    <t>032620000</t>
  </si>
  <si>
    <t>712530000</t>
  </si>
  <si>
    <t>854270000</t>
  </si>
  <si>
    <t>426330000</t>
  </si>
  <si>
    <t>197630000</t>
  </si>
  <si>
    <t>890590000</t>
  </si>
  <si>
    <t>021850000</t>
  </si>
  <si>
    <t>AREA :</t>
  </si>
  <si>
    <t>296960000</t>
  </si>
  <si>
    <t>150640000</t>
  </si>
  <si>
    <t>681230000</t>
  </si>
  <si>
    <t>279870000</t>
  </si>
  <si>
    <t>135370000</t>
  </si>
  <si>
    <t>495450000</t>
  </si>
  <si>
    <t>165890000</t>
  </si>
  <si>
    <t>016520000</t>
  </si>
  <si>
    <t>752250000</t>
  </si>
  <si>
    <t>149730000</t>
  </si>
  <si>
    <t>658020000</t>
  </si>
  <si>
    <t>252420000</t>
  </si>
  <si>
    <t>619860000</t>
  </si>
  <si>
    <t>600260000</t>
  </si>
  <si>
    <t>794980000</t>
  </si>
  <si>
    <t>475760000</t>
  </si>
  <si>
    <t>746240000</t>
  </si>
  <si>
    <t>030934034</t>
  </si>
  <si>
    <t>981570000</t>
  </si>
  <si>
    <t>588160000</t>
  </si>
  <si>
    <t>500490000</t>
  </si>
  <si>
    <t>91406107</t>
  </si>
  <si>
    <t>20895915</t>
  </si>
  <si>
    <t>31079482</t>
  </si>
  <si>
    <t>626580000</t>
  </si>
  <si>
    <t>563690000</t>
  </si>
  <si>
    <t>642770000</t>
  </si>
  <si>
    <t>959120000</t>
  </si>
  <si>
    <t>120000000</t>
  </si>
  <si>
    <t>938640000</t>
  </si>
  <si>
    <t>716310000</t>
  </si>
  <si>
    <t>140130000</t>
  </si>
  <si>
    <t>782780000</t>
  </si>
  <si>
    <t>551180000</t>
  </si>
  <si>
    <t>645230000</t>
  </si>
  <si>
    <t>293850000</t>
  </si>
  <si>
    <t>044040000</t>
  </si>
  <si>
    <t>548630000</t>
  </si>
  <si>
    <t>331040000</t>
  </si>
  <si>
    <t>079370000</t>
  </si>
  <si>
    <t>813530000</t>
  </si>
  <si>
    <t>031350000</t>
  </si>
  <si>
    <t>839990000</t>
  </si>
  <si>
    <t>287490000</t>
  </si>
  <si>
    <t>814730000</t>
  </si>
  <si>
    <t>812970000</t>
  </si>
  <si>
    <t>248860000</t>
  </si>
  <si>
    <t>81500862</t>
  </si>
  <si>
    <t>61574837</t>
  </si>
  <si>
    <t>70802346</t>
  </si>
  <si>
    <t>DVLX,356,389</t>
  </si>
  <si>
    <t>689020000</t>
  </si>
  <si>
    <t>689090000</t>
  </si>
  <si>
    <t>078630000</t>
  </si>
  <si>
    <t>11588194</t>
  </si>
  <si>
    <t>21382264</t>
  </si>
  <si>
    <t>693680000</t>
  </si>
  <si>
    <t>189460000</t>
  </si>
  <si>
    <t>821830000</t>
  </si>
  <si>
    <t>51287857</t>
  </si>
  <si>
    <t>057930000</t>
  </si>
  <si>
    <t>578910000</t>
  </si>
  <si>
    <t>41342721</t>
  </si>
  <si>
    <t>976980000</t>
  </si>
  <si>
    <t>481980000</t>
  </si>
  <si>
    <t>947680000</t>
  </si>
  <si>
    <t>987460000</t>
  </si>
  <si>
    <t>370770000</t>
  </si>
  <si>
    <t>41415202</t>
  </si>
  <si>
    <t>073380000</t>
  </si>
  <si>
    <t>HW3749e</t>
  </si>
  <si>
    <t>553240000</t>
  </si>
  <si>
    <t>834690000</t>
  </si>
  <si>
    <t>91508469</t>
  </si>
  <si>
    <t>751940000</t>
  </si>
  <si>
    <t>734390000</t>
  </si>
  <si>
    <t>554980000</t>
  </si>
  <si>
    <t>366580000</t>
  </si>
  <si>
    <t>775720000</t>
  </si>
  <si>
    <t>950530000</t>
  </si>
  <si>
    <t>742330000</t>
  </si>
  <si>
    <t>594580000</t>
  </si>
  <si>
    <t>673850000</t>
  </si>
  <si>
    <t>372400000</t>
  </si>
  <si>
    <t>942770000</t>
  </si>
  <si>
    <t>340770000</t>
  </si>
  <si>
    <t>316140000</t>
  </si>
  <si>
    <t>937720000</t>
  </si>
  <si>
    <t>830470000</t>
  </si>
  <si>
    <t>426720000</t>
  </si>
  <si>
    <t>226010000</t>
  </si>
  <si>
    <t>644320000</t>
  </si>
  <si>
    <t>270290000</t>
  </si>
  <si>
    <t>939920000</t>
  </si>
  <si>
    <t>994160000</t>
  </si>
  <si>
    <t>572640000</t>
  </si>
  <si>
    <t>470980000</t>
  </si>
  <si>
    <t>514660000</t>
  </si>
  <si>
    <t>269740000</t>
  </si>
  <si>
    <t>447460000</t>
  </si>
  <si>
    <t>786330000</t>
  </si>
  <si>
    <t>000000000071582017</t>
  </si>
  <si>
    <t>882010000</t>
  </si>
  <si>
    <t>895530000</t>
  </si>
  <si>
    <t>164290000</t>
  </si>
  <si>
    <t>837850000</t>
  </si>
  <si>
    <t>056830000</t>
  </si>
  <si>
    <t>DBkey</t>
  </si>
  <si>
    <t>452890000</t>
  </si>
  <si>
    <t>847680000</t>
  </si>
  <si>
    <t>338830000</t>
  </si>
  <si>
    <t>394270000</t>
  </si>
  <si>
    <t>821020000</t>
  </si>
  <si>
    <t>030920000</t>
  </si>
  <si>
    <t>944190000</t>
  </si>
  <si>
    <t>445120000</t>
  </si>
  <si>
    <t>621640000</t>
  </si>
  <si>
    <t>885070000</t>
  </si>
  <si>
    <t>576840000</t>
  </si>
  <si>
    <t>303420000</t>
  </si>
  <si>
    <t>262720000</t>
  </si>
  <si>
    <t>647330000</t>
  </si>
  <si>
    <t>602980000</t>
  </si>
  <si>
    <t>688320000</t>
  </si>
  <si>
    <t>608620000</t>
  </si>
  <si>
    <t>597960000</t>
  </si>
  <si>
    <t>21012730</t>
  </si>
  <si>
    <t>229550000</t>
  </si>
  <si>
    <t>850560000</t>
  </si>
  <si>
    <t>717320000</t>
  </si>
  <si>
    <t>500080000</t>
  </si>
  <si>
    <t>839570000</t>
  </si>
  <si>
    <t>335890000</t>
  </si>
  <si>
    <t>047190000</t>
  </si>
  <si>
    <t>706680000</t>
  </si>
  <si>
    <t>11138272</t>
  </si>
  <si>
    <t>279010000</t>
  </si>
  <si>
    <t>949490000</t>
  </si>
  <si>
    <t>033570000</t>
  </si>
  <si>
    <t>052420000</t>
  </si>
  <si>
    <t>886670000</t>
  </si>
  <si>
    <t>864070000</t>
  </si>
  <si>
    <t>705680000</t>
  </si>
  <si>
    <t>990960000</t>
  </si>
  <si>
    <t>800000000</t>
  </si>
  <si>
    <t>901990000</t>
  </si>
  <si>
    <t>636070000</t>
  </si>
  <si>
    <t>751840000</t>
  </si>
  <si>
    <t>273030000</t>
  </si>
  <si>
    <t>674640000</t>
  </si>
  <si>
    <t>477140000</t>
  </si>
  <si>
    <t>047960000</t>
  </si>
  <si>
    <t>002820000</t>
  </si>
  <si>
    <t>802670000</t>
  </si>
  <si>
    <t>140830000</t>
  </si>
  <si>
    <t>039090000</t>
  </si>
  <si>
    <t>039030000</t>
  </si>
  <si>
    <t>388970000</t>
  </si>
  <si>
    <t>726670000</t>
  </si>
  <si>
    <t>314650000</t>
  </si>
  <si>
    <t>915710000</t>
  </si>
  <si>
    <t>449120000</t>
  </si>
  <si>
    <t>024430000</t>
  </si>
  <si>
    <t>056420000</t>
  </si>
  <si>
    <t>HZ3810e</t>
  </si>
  <si>
    <t>995840000</t>
  </si>
  <si>
    <t>782960000</t>
  </si>
  <si>
    <t>970570000</t>
  </si>
  <si>
    <t>HT3511e</t>
  </si>
  <si>
    <t>000000000395266311,00018</t>
  </si>
  <si>
    <t>761020000</t>
  </si>
  <si>
    <t>509580000</t>
  </si>
  <si>
    <t>178390000</t>
  </si>
  <si>
    <t>261620000</t>
  </si>
  <si>
    <t>726180000</t>
  </si>
  <si>
    <t>777490000</t>
  </si>
  <si>
    <t>557290000</t>
  </si>
  <si>
    <t>705730000</t>
  </si>
  <si>
    <t>326730000</t>
  </si>
  <si>
    <t>HX3843e</t>
  </si>
  <si>
    <t>580890000</t>
  </si>
  <si>
    <t>704470000</t>
  </si>
  <si>
    <t>208030000</t>
  </si>
  <si>
    <t>456690000</t>
  </si>
  <si>
    <t>133350000</t>
  </si>
  <si>
    <t>045380000</t>
  </si>
  <si>
    <t>818040000</t>
  </si>
  <si>
    <t>238950000</t>
  </si>
  <si>
    <t>215530000</t>
  </si>
  <si>
    <t>242670000</t>
  </si>
  <si>
    <t>545420000</t>
  </si>
  <si>
    <t>000000345349750000/ 51585948</t>
  </si>
  <si>
    <t>585890000</t>
  </si>
  <si>
    <t>088180000</t>
  </si>
  <si>
    <t>504160000</t>
  </si>
  <si>
    <t>023740000</t>
  </si>
  <si>
    <t>672470000</t>
  </si>
  <si>
    <t>833360000</t>
  </si>
  <si>
    <t>999530000</t>
  </si>
  <si>
    <t>999640000</t>
  </si>
  <si>
    <t>999730000</t>
  </si>
  <si>
    <t>324920000</t>
  </si>
  <si>
    <t>282170000</t>
  </si>
  <si>
    <t>604480000</t>
  </si>
  <si>
    <t>433370000</t>
  </si>
  <si>
    <t>128550000</t>
  </si>
  <si>
    <t>848870000</t>
  </si>
  <si>
    <t>727020000</t>
  </si>
  <si>
    <t>000000000000003281,6582041908</t>
  </si>
  <si>
    <t>326710000</t>
  </si>
  <si>
    <t>177940000</t>
  </si>
  <si>
    <t>091509537</t>
  </si>
  <si>
    <t>672080000</t>
  </si>
  <si>
    <t>394350000</t>
  </si>
  <si>
    <t>015660000</t>
  </si>
  <si>
    <t>175340000</t>
  </si>
  <si>
    <t>562320000</t>
  </si>
  <si>
    <t>644770000</t>
  </si>
  <si>
    <t>000000000395269067,00003</t>
  </si>
  <si>
    <t>000000000395269069,00001</t>
  </si>
  <si>
    <t>000000000395269067,00001</t>
  </si>
  <si>
    <t>000000000395269075,00001</t>
  </si>
  <si>
    <t>000000000395269077,00001</t>
  </si>
  <si>
    <t>000000000000003281,8762039967</t>
  </si>
  <si>
    <t>Error calling PR_SNIFFER_SCO                                                    To set the Process Name</t>
  </si>
  <si>
    <t>Unexpected error returned from call to B986A15_PR_API_BILL_BILLS_COB</t>
  </si>
  <si>
    <t>%RDB-E-STREAM_EOF, attempt to fetch past end of record stream</t>
  </si>
  <si>
    <t>Unexpected error returned from call to                                               B27A03_TX_GET_ACCT_DTLS_SCO</t>
  </si>
  <si>
    <t>%RDB-E-NO_DUP, index field value already exists; duplicates not allowed for CST_EMR_STATUS_SU</t>
  </si>
  <si>
    <t>Unexpected error returned from call to                                               B133B_TX_VALID_SERV_ORD_SCO</t>
  </si>
  <si>
    <t>Product code entered is value on existing Customer Product record (   9991)</t>
  </si>
  <si>
    <t>Error calling PPR_COB                                                                                                                          Service Order Number : HU3698E</t>
  </si>
  <si>
    <t>Service Order Number : HU3698E</t>
  </si>
  <si>
    <t>Unexpected error returned                                                      B148E01_TX_SIGNOFF_SO_SCO</t>
  </si>
  <si>
    <t>Product code entered is value on existing Customer Product record (   9832)</t>
  </si>
  <si>
    <t>Unexpected error returned from call to B129B01_TX_READ_SERV_SCO</t>
  </si>
  <si>
    <t>Number area code not found: SORD</t>
  </si>
  <si>
    <t>CISJAM_RMS1:[SCRATCH]SIM_RESULTS_06148.TMP;                                             FILE STATUS = 35</t>
  </si>
  <si>
    <t>Unexpected error returned from call to                                               B872C_TX_VAL_AUC_RES_SCO</t>
  </si>
  <si>
    <t>Error returned from                                                         DB_SEL_CST_SPO_A001_SCO                                                       Service Type:TP</t>
  </si>
  <si>
    <t>Unexpected error returned from call to                                               B986A119_TX_SERV_INFO_SCO                                                      Service Number: 8769254522   ,Unique Service Id: 11550888</t>
  </si>
  <si>
    <t>%RDB-E-DEADLOCK, request failed due to resource deadlock                                      -RDMS-F-DEADLOCK, deadlock on record 1980:5452:1</t>
  </si>
  <si>
    <t>Unexpected error returned from PR_SNIFFER_SCO                                            Job:CIS570A,Object:PROCESS,Action:RENAME,Username:,Proc:                                      Log file:</t>
  </si>
  <si>
    <t>%SQL-F-SELMORVAL, The result of a singleton select returned more than 1 value</t>
  </si>
  <si>
    <t>QUEUE_NAME = DO_NOT_PRINT                                                      FILENAME = APPLICATION_TRANSLATION:240519_190001_669C03_SUM.ENGLISH</t>
  </si>
  <si>
    <t>QUEUE_NAME = DO_NOT_PRINT                                                      FILENAME = APPLICATION_TRANSLATION:240519_190001_669C02_REJECT.ENGLISH</t>
  </si>
  <si>
    <t>%RDB-E-LOCK_CONFLICT, request failed due to locked resource                                     -RDMS-F-CANTSNAP, can't ready storage area CISJAM_DB3:[DB]CST_DEF_ACCT_2.RDA;1 for snapshots</t>
  </si>
  <si>
    <t>Error calling PR_NEW_CIS_PRINT_REP_COB</t>
  </si>
  <si>
    <t>Error calling PR_CIS_PRINT_REP_COB</t>
  </si>
  <si>
    <t>%RDB-E-DEADLOCK, request failed due to resource deadlock                                      -RDMS-F-DEADLOCK, deadlock on record 601:4104225:3</t>
  </si>
  <si>
    <t>Error returned from DB_UPD_SERV_A104_SCO                                              00000016507450010{,8768333682</t>
  </si>
  <si>
    <t>Unexpected error returned from call to                                               B35_TX_VALIDATE_DETS_SCO</t>
  </si>
  <si>
    <t>DB_SEL_ACCT_A050_SCO                                                        Error Selecting ACCT: 000000000000                                                 Service Order number : EK4652J</t>
  </si>
  <si>
    <t>Unexpected error returned from call to B129Z01_TX_STARTUP_SCO                                    For service order/department EK4652J/CCS</t>
  </si>
  <si>
    <t>CISJAM_RMS1:[DATA]CIS020A_SMS_0513_23083740.DAT;0                                          FILE STATUS = 35</t>
  </si>
  <si>
    <t>DB_SEL_CUST_PROD_A061_SCO                                                      Selecting from the CST_CUSTOMER_PRODUCT table                                            030914284</t>
  </si>
  <si>
    <t>%RDB-E-DEADLOCK, request failed due to resource deadlock                                      -RDMS-F-DEADLOCK, deadlock on client 'Table id 287 (CST_)' 5F5453430000011F0000000400000055</t>
  </si>
  <si>
    <t>Error calling PR_UPD_SUSP_ADDR_IND_SCO                                               Updating the CST_ACCOUNT table                                                   Service Order Number : HR3729E                                                   Unique Service ID : 71368772</t>
  </si>
  <si>
    <t>DB_SEL_CUST_PROD_A061_SCO                                                      Selecting from the CST_CUSTOMER_PRODUCT table                                            021501125</t>
  </si>
  <si>
    <t>DB_SEL_CUST_PROD_A061_SCO                                                      Selecting from the CST_CUSTOMER_PRODUCT table                                            070356115</t>
  </si>
  <si>
    <t>DB_SEL_CUST_PROD_A061_SCO                                                      Selecting from the CST_CUSTOMER_PRODUCT table                                            081479595</t>
  </si>
  <si>
    <t>ERROR - PROBLEM WITH CIR050D01 REPORT FILE                                                                                                               FILE STATUS = 30                                                          FILE STATUS = 30</t>
  </si>
  <si>
    <t>%RDB-E-DEADLOCK, request failed due to resource deadlock                                      -RDMS-F-DEADLOCK, deadlock on record 742:618162:10</t>
  </si>
  <si>
    <t>ERROR - PROBLEM WITH CIR050B01 REPORT FILE                                                                                                               FILE STATUS = 30                                                          FILE STATUS = 30</t>
  </si>
  <si>
    <t>LIB$SPAWN                                                              Spawning print command follows in PLOG_LINE_3 and PLOG_LINE_4                                    PRINT/HOLD/DEL/QUE=BILL_PRINTER1 APPLICATION_BILL_FILE_DOBO_SEG1:______________20-MAY-2024_03080030.LIS</t>
  </si>
  <si>
    <t>LIB$SPAWN                                                              Spawning print command follows in PLOG_LINE_3 and PLOG_LINE_4                                    PRINT/HOLD/DEL/QUE=BILL_PRINTER1 APPLICATION_BILL_FILE_DOBO_SEG1:______________20-MAY-2024_03080115.LIS</t>
  </si>
  <si>
    <t>LIB$SPAWN                                                              Spawning print command follows in PLOG_LINE_3 and PLOG_LINE_4                                    PRINT/HOLD/DEL/QUE=BILL_PRINTER1 APPLICATION_BILL_FILE_DOBO_SEG1:______________20-MAY-2024_03080119.LIS</t>
  </si>
  <si>
    <t>LIB$SPAWN                                                              Spawning print command follows in PLOG_LINE_3 and PLOG_LINE_4                                    PRINT/HOLD/DEL/QUE=BILL_PRINTER1 APPLICATION_BILL_FILE_DOBO_SEG1:______________20-MAY-2024_03080129.LIS</t>
  </si>
  <si>
    <t>LIB$SPAWN                                                              Spawning print command follows in PLOG_LINE_3 and PLOG_LINE_4                                    PRINT/HOLD/DEL/QUE=BILL_PRINTER1 APPLICATION_BILL_FILE_DOBP_SEG1:______________20-MAY-2024_03080139.LIS</t>
  </si>
  <si>
    <t>LIB$SPAWN                                                              Spawning print command follows in PLOG_LINE_3 and PLOG_LINE_4                                    PRINT/HOLD/DEL/QUE=BILL_PRINTER1 APPLICATION_BILL_FILE_DOBP_SEG1:______________20-MAY-2024_03080215.LIS</t>
  </si>
  <si>
    <t>LIB$SPAWN                                                              Spawning print command follows in PLOG_LINE_3 and PLOG_LINE_4                                    PRINT/HOLD/DEL/QUE=BILL_PRINTER1 APPLICATION_BILL_FILE_DOBP_SEG1:______________20-MAY-2024_03080217.LIS</t>
  </si>
  <si>
    <t>LIB$SPAWN                                                              Spawning print command follows in PLOG_LINE_3 and PLOG_LINE_4                                    PRINT/HOLD/DEL/QUE=BILL_PRINTER1 APPLICATION_BILL_FILE_DOBP_SEG1:______________20-MAY-2024_03080230.LIS</t>
  </si>
  <si>
    <t>LIB$SPAWN                                                              Spawning print command follows in PLOG_LINE_3 and PLOG_LINE_4                                    PRINT/HOLD/DEL/QUE=BILL_PRINTER1 APPLICATION_BILL_FILE_DOBQ_SEG1:______________20-MAY-2024_03080236.LIS</t>
  </si>
  <si>
    <t>LIB$SPAWN                                                              Spawning print command follows in PLOG_LINE_3 and PLOG_LINE_4                                    PRINT/HOLD/DEL/QUE=BILL_PRINTER1 APPLICATION_BILL_FILE_DOBQ_SEG1:______________20-MAY-2024_03080266.LIS</t>
  </si>
  <si>
    <t>LIB$SPAWN                                                              Spawning print command follows in PLOG_LINE_3 and PLOG_LINE_4                                    PRINT/HOLD/DEL/QUE=BILL_PRINTER1 APPLICATION_BILL_FILE_DOBQ_SEG1:______________20-MAY-2024_03080270.LIS</t>
  </si>
  <si>
    <t>LIB$SPAWN                                                              Spawning print command follows in PLOG_LINE_3 and PLOG_LINE_4                                    PRINT/HOLD/DEL/QUE=BILL_PRINTER1 APPLICATION_BILL_FILE_DOBQ_SEG1:______________20-MAY-2024_03080280.LIS</t>
  </si>
  <si>
    <t>%RDB-F-IO_ERROR, input or output error                                               -SYSTEM-F-LINKABORT, network partner aborted logical link</t>
  </si>
  <si>
    <t>Unexpected error returned from call PR_CALL_WEB_SERVICE_COB                                     Request Id : 876817676 mobileServiceNo=8768176768;fixedLineServiceNo=8769856476;fixedLineBillingSystem=CERILLION;          request_id=876817676;response=FAILURE;CERDELFMCMOBNUMERROR:An error occurred deleting the FMC mobile number in Cerillion. CERILLIONF</t>
  </si>
  <si>
    <t>Error returned from call to                                                     PR_CAL_ESB_FLS_UPD_MSC_SCO</t>
  </si>
  <si>
    <t>Unexpected error returned from call PR_CALL_WEB_SERVICE_COB                                     Request Id : 876546680 mobileServiceNo=8765466809;fixedLineServiceNo=8766319260;fixedLineBillingSystem=CERILLION;          request_id=876546680;response=FAILURE;CERDELFMCMOBNUMERROR:An error occurred deleting the FMC mobile number in Cerillion. CERILLIONF</t>
  </si>
  <si>
    <t>Unexpected error returned from call PR_CALL_WEB_SERVICE_COB                                     Request Id : 876229886 mobileServiceNo=8762298866;fixedLineServiceNo=8769822818;fixedLineBillingSystem=CERILLION;          request_id=876229886;response=FAILURE;CERDELFMCMOBNUMERROR:An error occurred deleting the FMC mobile number in Cerillion. CERILLIONF</t>
  </si>
  <si>
    <t>Unexpected error returned from call PR_CALL_WEB_SERVICE_COB                                     Request Id : 876319780 mobileServiceNo=8763197806;fixedLineServiceNo=8769873019;fixedLineBillingSystem=CERILLION;          request_id=876319780;response=FAILURE;CERDELFMCMOBNUMERROR:An error occurred deleting the FMC mobile number in Cerillion. CERILLIONF</t>
  </si>
  <si>
    <t>Unexpected error returned from call PR_CALL_WEB_SERVICE_COB                                     Request Id : 876509722 mobileServiceNo=8765097223;fixedLineServiceNo=8767286101;fixedLineBillingSystem=CERILLION;          request_id=876509722;response=FAILURE;CERDELFMCMOBNUMERROR:An error occurred deleting the FMC mobile number in Cerillion. CERILLIONF</t>
  </si>
  <si>
    <t>Unexpected error returned from call PR_CALL_WEB_SERVICE_COB                                     Request Id : 876531288 mobileServiceNo=8765312881;fixedLineServiceNo=0001837775;fixedLineBillingSystem=CERILLION;          request_id=876531288;response=FAILURE;CERDELFMCMOBNUMERROR:An error occurred deleting the FMC mobile number in Cerillion. CERILLIONF</t>
  </si>
  <si>
    <t>Unexpected error returned from call PR_CALL_WEB_SERVICE_COB                                     Request Id : 876502322 mobileServiceNo=8765023223;fixedLineServiceNo=8766244403;fixedLineBillingSystem=CERILLION;          request_id=876502322;response=FAILURE;CERDELFMCMOBNUMERROR:An error occurred deleting the FMC mobile number in Cerillion. CERILLIONF</t>
  </si>
  <si>
    <t>Unexpected error returned from call PR_CALL_WEB_SERVICE_COB                                     Request Id : 876810872 mobileServiceNo=8768108729;fixedLineServiceNo=8769575316;fixedLineBillingSystem=CERILLION;          request_id=876810872;response=FAILURE;CERDELFMCMOBNUMERROR:An error occurred deleting the FMC mobile number in Cerillion. CERILLIONF</t>
  </si>
  <si>
    <t>Unexpected error returned from call PR_CALL_WEB_SERVICE_COB                                     Request Id : 876793324 mobileServiceNo=8767933247;fixedLineServiceNo=8767452109;fixedLineBillingSystem=CERILLION;          request_id=876793324;response=FAILURE;CERDELFMCMOBNUMERROR:An error occurred deleting the FMC mobile number in Cerillion. CERILLIONF</t>
  </si>
  <si>
    <t>Unexpected error returned from call PR_CALL_WEB_SERVICE_COB                                     Request Id : 876288649 mobileServiceNo=8762886498;fixedLineServiceNo=8769734435;fixedLineBillingSystem=CERILLION;          request_id=876288649;response=FAILURE;CERDELFMCMOBNUMERROR:An error occurred deleting the FMC mobile number in Cerillion. CERILLIONF</t>
  </si>
  <si>
    <t>Unexpected error returned from call PR_CALL_WEB_SERVICE_COB                                     Request Id : 876514376 mobileServiceNo=8765143768;fixedLineServiceNo=8769450433;fixedLineBillingSystem=CERILLION;          request_id=876514376;response=FAILURE;CERDELFMCMOBNUMERROR:An error occurred deleting the FMC mobile number in Cerillion. CERILLIONF</t>
  </si>
  <si>
    <t>Unexpected error returned from call PR_CALL_WEB_SERVICE_COB                                     Request Id : 876835738 mobileServiceNo=8768357382;fixedLineServiceNo=8769033856;fixedLineBillingSystem=CERILLION;          request_id=876835738;response=FAILURE;CERDELFMCMOBNUMERROR:An error occurred deleting the FMC mobile number in Cerillion. CERILLIONF</t>
  </si>
  <si>
    <t>Unexpected error returned from call PR_CALL_WEB_SERVICE_COB                                     Request Id : 876236812 mobileServiceNo=8762368124;fixedLineServiceNo=8769122678;fixedLineBillingSystem=CERILLION;          request_id=876236812;response=FAILURE;CERDELFMCMOBNUMERROR:An error occurred deleting the FMC mobile number in Cerillion. CERILLIONF</t>
  </si>
  <si>
    <t>Unexpected error returned from call PR_CALL_WEB_SERVICE_COB                                     Request Id : 876501236 mobileServiceNo=8765012367;fixedLineServiceNo=8769871050;fixedLineBillingSystem=CERILLION;          request_id=876501236;response=FAILURE;CERDELFMCMOBNUMERROR:An error occurred deleting the FMC mobile number in Cerillion. CERILLIONF</t>
  </si>
  <si>
    <t>Unexpected error returned from call PR_CALL_WEB_SERVICE_COB                                     Request Id : 876826909 mobileServiceNo=8768269097;fixedLineServiceNo=8767260032;fixedLineBillingSystem=CERILLION;          request_id=876826909;response=FAILURE;CERDELFMCMOBNUMERROR:An error occurred deleting the FMC mobile number in Cerillion. CERILLIONF</t>
  </si>
  <si>
    <t>Unexpected error returned from call PR_CALL_WEB_SERVICE_COB                                     Request Id : 876523389 mobileServiceNo=8765233892;fixedLineServiceNo=8766090225;fixedLineBillingSystem=CERILLION;          request_id=876523389;response=FAILURE;CERDELFMCMOBNUMERROR:An error occurred deleting the FMC mobile number in Cerillion. CERILLIONF</t>
  </si>
  <si>
    <t>Unexpected error returned from call PR_CALL_WEB_SERVICE_COB                                     Request Id : 876225807 mobileServiceNo=8762258075;fixedLineServiceNo=8767024657;fixedLineBillingSystem=CERILLION;          request_id=876225807;response=FAILURE;CERDELFMCMOBNUMERROR:An error occurred deleting the FMC mobile number in Cerillion. CERILLIONF</t>
  </si>
  <si>
    <t>Unexpected error returned from call PR_CALL_WEB_SERVICE_COB                                     Request Id : 876779835 mobileServiceNo=8767798350;fixedLineServiceNo=8767341247;fixedLineBillingSystem=CERILLION;          request_id=876779835;response=FAILURE;CERDELFMCMOBNUMERROR:An error occurred deleting the FMC mobile number in Cerillion. CERILLIONF</t>
  </si>
  <si>
    <t>Unexpected error returned from call PR_CALL_WEB_SERVICE_COB                                     Request Id : 876341999 mobileServiceNo=8763419994;fixedLineServiceNo=8766170343;fixedLineBillingSystem=CERILLION;          request_id=876341999;response=FAILURE;CERDELFMCMOBNUMERROR:An error occurred deleting the FMC mobile number in Cerillion. CERILLIONF</t>
  </si>
  <si>
    <t>Unexpected error returned from call PR_CALL_WEB_SERVICE_COB                                     Request Id : 876818144 mobileServiceNo=8768181442;fixedLineServiceNo=0001865936;fixedLineBillingSystem=CERILLION;          request_id=876818144;response=FAILURE;CERDELFMCMOBNUMERROR:An error occurred deleting the FMC mobile number in Cerillion. CERILLIONF</t>
  </si>
  <si>
    <t>Could not find ACCOUNT : 000000019206100000                                             SEC Type : 2HX TIME_STAMP : 24-MAR-2010 05:51:00.19 AMOUNT :  1800.00</t>
  </si>
  <si>
    <t>Could not find ACCOUNT : 000000019206100000                                             SEC Type : 2HX TIME_STAMP : 24-MAR-2010 05:51:00.39 AMOUNT :  2598.00</t>
  </si>
  <si>
    <t>Could not find ACCOUNT : 000000019206100000                                             SEC Type : 2HX TIME_STAMP : 24-MAR-2010 05:51:00.40 AMOUNT :  1000.00</t>
  </si>
  <si>
    <t>Could not find ACCOUNT : 000000019206100000                                             SEC Type : 2HX TIME_STAMP : 24-MAR-2010 05:51:00.40 AMOUNT :  1800.00</t>
  </si>
  <si>
    <t>Could not find ACCOUNT : 000000019206100000                                             SEC Type : 2HX TIME_STAMP : 24-MAR-2010 05:51:00.46 AMOUNT :  1000.00</t>
  </si>
  <si>
    <t>Could not find ACCOUNT : 000000019206100000                                             SEC Type : 2HX TIME_STAMP : 24-MAR-2010 05:51:00.46 AMOUNT :  1800.00</t>
  </si>
  <si>
    <t>Could not find ACCOUNT : 000000019206100000                                             SEC Type : 2HX TIME_STAMP : 24-MAR-2010 05:51:00.47 AMOUNT :  1800.00</t>
  </si>
  <si>
    <t>Could not find ACCOUNT : 000000019206100000                                             SEC Type : 2HX TIME_STAMP : 24-MAR-2010 05:51:00.47 AMOUNT :  3000.00</t>
  </si>
  <si>
    <t>Could not find ACCOUNT : 000000019206100000                                             SEC Type : 2HX TIME_STAMP : 24-MAR-2010 05:51:12.53 AMOUNT :  1800.00</t>
  </si>
  <si>
    <t>Could not find ACCOUNT : 000000019206100000                                             SEC Type : 2HX TIME_STAMP : 24-MAR-2010 05:51:12.53 AMOUNT :  3000.00</t>
  </si>
  <si>
    <t>Could not find ACCOUNT : 000000019206100000                                             SEC Type : 2HX TIME_STAMP : 24-MAR-2010 05:51:12.55 AMOUNT :  1800.00</t>
  </si>
  <si>
    <t>Could not find ACCOUNT : 000000019206100000                                             SEC Type : 2HX TIME_STAMP : 24-MAR-2010 05:51:12.55 AMOUNT :  1000.00</t>
  </si>
  <si>
    <t>Could not find ACCOUNT : 000000019206100000                                             SEC Type : 2HX TIME_STAMP : 24-MAR-2010 05:51:12.56 AMOUNT :  1800.00</t>
  </si>
  <si>
    <t>Could not find ACCOUNT : 000000019206100000                                             SEC Type : 2HX TIME_STAMP : 24-MAR-2010 05:51:12.56 AMOUNT :  2000.00</t>
  </si>
  <si>
    <t>Could not find ACCOUNT : 000000019206100000                                             SEC Type : 2HX TIME_STAMP : 24-MAR-2010 05:51:15.38 AMOUNT :  1800.00</t>
  </si>
  <si>
    <t>Could not find ACCOUNT : 000000019206100000                                             SEC Type : 2HX TIME_STAMP : 24-MAR-2010 05:51:15.38 AMOUNT :  2598.00</t>
  </si>
  <si>
    <t>Could not find ACCOUNT : 000000019206100000                                             SEC Type : 2HX TIME_STAMP : 24-MAR-2010 05:51:15.38 AMOUNT :  2499.00</t>
  </si>
  <si>
    <t>Could not find ACCOUNT : 000000019206100000                                             SEC Type : 2HX TIME_STAMP : 24-MAR-2010 05:51:15.39 AMOUNT :  1800.00</t>
  </si>
  <si>
    <t>Could not find ACCOUNT : 000000019206100000                                             SEC Type : 2HX TIME_STAMP : 24-MAR-2010 05:51:15.39 AMOUNT :  1000.00</t>
  </si>
  <si>
    <t>Could not find ACCOUNT : 000000019206100000                                             SEC Type : 2HX TIME_STAMP : 24-MAR-2010 05:51:15.40 AMOUNT :  2000.00</t>
  </si>
  <si>
    <t>Could not find ACCOUNT : 000000019206100000                                             SEC Type : 2HX TIME_STAMP : 24-MAR-2010 05:51:15.41 AMOUNT :  2000.00</t>
  </si>
  <si>
    <t>Could not find ACCOUNT : 000000019206100000                                             SEC Type : 2HX TIME_STAMP : 24-MAR-2010 05:51:15.41 AMOUNT :  1800.00</t>
  </si>
  <si>
    <t>Could not find ACCOUNT : 000000019206100000                                             SEC Type : 2HX TIME_STAMP : 24-MAR-2010 05:51:17.86 AMOUNT :  1800.00</t>
  </si>
  <si>
    <t>Could not find ACCOUNT : 000000019206100000                                             SEC Type : 2HX TIME_STAMP : 24-MAR-2010 05:51:17.87 AMOUNT :  1800.00</t>
  </si>
  <si>
    <t>Could not find ACCOUNT : 000000019206100000                                             SEC Type : 2HX TIME_STAMP : 24-MAR-2010 05:51:17.87 AMOUNT :  1000.00</t>
  </si>
  <si>
    <t>Could not find ACCOUNT : 000000019206100000                                             SEC Type : 2HX TIME_STAMP : 24-MAR-2010 05:51:17.88 AMOUNT :  1800.00</t>
  </si>
  <si>
    <t>Could not find ACCOUNT : 000000019206100000                                             SEC Type : 2HX TIME_STAMP : 24-MAR-2010 05:51:17.88 AMOUNT :  1000.00</t>
  </si>
  <si>
    <t>Could not find ACCOUNT : 000000019206100000                                             SEC Type : 2HX TIME_STAMP : 24-MAR-2010 05:51:17.88 AMOUNT :  3000.00</t>
  </si>
  <si>
    <t>Could not find ACCOUNT : 000000019206100000                                             SEC Type : 2HX TIME_STAMP : 24-MAR-2010 05:51:17.89 AMOUNT :  1800.00</t>
  </si>
  <si>
    <t>Could not find ACCOUNT : 000000019206100000                                             SEC Type : 2HX TIME_STAMP : 24-MAR-2010 05:51:17.89 AMOUNT :  2000.00</t>
  </si>
  <si>
    <t>Could not find ACCOUNT : 000000019206100000                                             SEC Type : 2HX TIME_STAMP : 24-MAR-2010 05:51:17.90 AMOUNT :  1800.00</t>
  </si>
  <si>
    <t>Could not find ACCOUNT : 000000019206100000                                             SEC Type : 2HX TIME_STAMP : 24-MAR-2010 05:51:17.90 AMOUNT :  3000.00</t>
  </si>
  <si>
    <t>Could not find ACCOUNT : 000000019206100000                                             SEC Type : 2HX TIME_STAMP : 24-MAR-2010 05:51:17.91 AMOUNT :  1800.00</t>
  </si>
  <si>
    <t>Could not find ACCOUNT : 000000019206100000                                             SEC Type : 2HX TIME_STAMP : 24-MAR-2010 05:51:17.91 AMOUNT :  2000.00</t>
  </si>
  <si>
    <t>Could not find ACCOUNT : 000000019206100000                                             SEC Type : 2HX TIME_STAMP : 24-MAR-2010 05:51:18.58 AMOUNT :  1000.00</t>
  </si>
  <si>
    <t>Could not find ACCOUNT : 000000019206100000                                             SEC Type : 2HX TIME_STAMP : 24-MAR-2010 05:51:18.59 AMOUNT :  1000.00</t>
  </si>
  <si>
    <t>Could not find ACCOUNT : 000000019206100000                                             SEC Type : 2HX TIME_STAMP : 24-MAR-2010 05:51:18.59 AMOUNT :  1800.00</t>
  </si>
  <si>
    <t>Could not find ACCOUNT : 000000019206100000                                             SEC Type : 2HX TIME_STAMP : 24-MAR-2010 05:51:18.61 AMOUNT :  2000.00</t>
  </si>
  <si>
    <t>Could not find ACCOUNT : 000000019206100000                                             SEC Type : 2HX TIME_STAMP : 24-MAR-2010 05:51:18.61 AMOUNT :  1800.00</t>
  </si>
  <si>
    <t>Could not find ACCOUNT : 000000019206100000                                             SEC Type : 2HX TIME_STAMP : 24-MAR-2010 05:51:18.62 AMOUNT :  1000.00</t>
  </si>
  <si>
    <t>Could not find ACCOUNT : 000000019206100000                                             SEC Type : 2HX TIME_STAMP : 24-MAR-2010 05:51:18.62 AMOUNT :  1800.00</t>
  </si>
  <si>
    <t>Could not find ACCOUNT : 000000019206100000                                             SEC Type : 2HX TIME_STAMP : 24-MAR-2010 05:51:18.63 AMOUNT :  1800.00</t>
  </si>
  <si>
    <t>Could not find ACCOUNT : 000000019206100000                                             SEC Type : 2HX TIME_STAMP : 24-MAR-2010 05:51:18.63 AMOUNT :  2000.00</t>
  </si>
  <si>
    <t>Could not find ACCOUNT : 000000019206100000                                             SEC Type : 2HX TIME_STAMP : 24-MAR-2010 05:51:18.64 AMOUNT :  1800.00</t>
  </si>
  <si>
    <t>Could not find ACCOUNT : 000000019206100000                                             SEC Type : 2HX TIME_STAMP : 24-MAR-2010 05:51:18.64 AMOUNT :  2000.00</t>
  </si>
  <si>
    <t>Could not find ACCOUNT : 000000019206100000                                             SEC Type : 2HX TIME_STAMP : 24-MAR-2010 05:51:18.65 AMOUNT :  1800.00</t>
  </si>
  <si>
    <t>Could not find ACCOUNT : 000000019206100000                                             SEC Type : 2HX TIME_STAMP : 24-MAR-2010 05:51:18.65 AMOUNT :  1000.00</t>
  </si>
  <si>
    <t>Unexpected error returned from call PR_CALL_WEB_SERVICE_COB                                     Request Id : 876206438 mobileServiceNo=8762064389;fixedLineServiceNo=8769042561;fixedLineBillingSystem=CERILLION;          request_id=876206438;response=FAILURE;CERDELFMCMOBNUMERROR:An error occurred deleting the FMC mobile number in Cerillion. CERILLIONF</t>
  </si>
  <si>
    <t>Unexpected error returned from call PR_CALL_WEB_SERVICE_COB                                     Request Id : 876836129 mobileServiceNo=8768361295;fixedLineServiceNo=8769871707;fixedLineBillingSystem=CERILLION;          request_id=876836129;response=FAILURE;CERDELFMCMOBNUMERROR:An error occurred deleting the FMC mobile number in Cerillion. CERILLIONF</t>
  </si>
  <si>
    <t>Unexpected error returned from call PR_CALL_WEB_SERVICE_COB                                     Request Id : 876334037 mobileServiceNo=8763340374;fixedLineServiceNo=8769932462;fixedLineBillingSystem=CERILLION;          request_id=876334037;response=FAILURE;CERDELFMCMOBNUMERROR:An error occurred deleting the FMC mobile number in Cerillion. CERILLIONF</t>
  </si>
  <si>
    <t>Unexpected error returned from call PR_CALL_WEB_SERVICE_COB                                     Request Id : 876323381 mobileServiceNo=8763233810;fixedLineServiceNo=8767862828;fixedLineBillingSystem=CERILLION;          request_id=876323381;response=FAILURE;CERDELFMCMOBNUMERROR:An error occurred deleting the FMC mobile number in Cerillion. CERILLIONF</t>
  </si>
  <si>
    <t>Unexpected error returned from call PR_CALL_WEB_SERVICE_COB                                     Request Id : 876483650 mobileServiceNo=8764836507;fixedLineServiceNo=8769840562;fixedLineBillingSystem=CERILLION;          request_id=876483650;response=FAILURE;CERDELFMCMOBNUMERROR:An error occurred deleting the FMC mobile number in Cerillion. CERILLIONF</t>
  </si>
  <si>
    <t>Unexpected error returned from call PR_CALL_WEB_SERVICE_COB                                     Request Id : 876315297 mobileServiceNo=8763152972;fixedLineServiceNo=8769314222;fixedLineBillingSystem=CERILLION;          request_id=876315297;response=FAILURE;CERDELFMCMOBNUMERROR:An error occurred deleting the FMC mobile number in Cerillion. CERILLIONF</t>
  </si>
  <si>
    <t>Unexpected error returned from call PR_CALL_WEB_SERVICE_COB                                     Request Id : 876236809 mobileServiceNo=8762368090;fixedLineServiceNo=8766762328;fixedLineBillingSystem=CERILLION;          request_id=876236809;response=FAILURE;CERDELFMCMOBNUMERROR:An error occurred deleting the FMC mobile number in Cerillion. CERILLIONF</t>
  </si>
  <si>
    <t>Unexpected error returned from call PR_CALL_WEB_SERVICE_COB                                     Request Id : 876318466 mobileServiceNo=8763184666;fixedLineServiceNo=8766778103;fixedLineBillingSystem=CERILLION;          request_id=876318466;response=FAILURE;CERDELFMCMOBNUMERROR:An error occurred deleting the FMC mobile number in Cerillion. CERILLIONF</t>
  </si>
  <si>
    <t>Unexpected error returned from call PR_CALL_WEB_SERVICE_COB                                     Request Id : 876312720 mobileServiceNo=8763127208;fixedLineServiceNo=0001854445;fixedLineBillingSystem=CERILLION;          request_id=876312720;response=FAILURE;CERDELFMCMOBNUMERROR:An error occurred deleting the FMC mobile number in Cerillion. CERILLIONF</t>
  </si>
  <si>
    <t>Unexpected error returned from call PR_CALL_WEB_SERVICE_COB                                     Request Id : 876797806 mobileServiceNo=8767978066;fixedLineServiceNo=8769571205;fixedLineBillingSystem=CERILLION;          request_id=876797806;response=FAILURE;CERDELFMCMOBNUMERROR:An error occurred deleting the FMC mobile number in Cerillion. CERILLIONF</t>
  </si>
  <si>
    <t>Unexpected error returned from call PR_CALL_WEB_SERVICE_COB                                     Request Id : 876349151 mobileServiceNo=8763491518;fixedLineServiceNo=8767241332;fixedLineBillingSystem=CERILLION;          request_id=876349151;response=FAILURE;CERDELFMCMOBNUMERROR:An error occurred deleting the FMC mobile number in Cerillion. CERILLIONF</t>
  </si>
  <si>
    <t>Unexpected error returned from call PR_CALL_WEB_SERVICE_COB                                     Request Id : 876782623 mobileServiceNo=8767826236;fixedLineServiceNo=8769441396;fixedLineBillingSystem=CERILLION;          request_id=876782623;response=FAILURE;CERDELFMCMOBNUMERROR:An error occurred deleting the FMC mobile number in Cerillion. CERILLIONF</t>
  </si>
  <si>
    <t>Unexpected error returned from call PR_CALL_WEB_SERVICE_COB                                     Request Id : 876531801 mobileServiceNo=8765318016;fixedLineServiceNo=0001891683;fixedLineBillingSystem=CERILLION;          request_id=876531801;response=FAILURE;CERDELFMCMOBNUMERROR:An error occurred deleting the FMC mobile number in Cerillion. CERILLIONF</t>
  </si>
  <si>
    <t>Unexpected error returned from call PR_CALL_WEB_SERVICE_COB                                     Request Id : 876386259 mobileServiceNo=8763862592;fixedLineServiceNo=8766246229;fixedLineBillingSystem=CERILLION;          request_id=876386259;response=FAILURE;CERDELFMCMOBNUMERROR:An error occurred deleting the FMC mobile number in Cerillion. CERILLIONF</t>
  </si>
  <si>
    <t>Unexpected error returned from call PR_CALL_WEB_SERVICE_COB                                     Request Id : 876375611 mobileServiceNo=8763756119;fixedLineServiceNo=8769823933;fixedLineBillingSystem=CERILLION;          request_id=876375611;response=FAILURE;CERDELFMCMOBNUMERROR:An error occurred deleting the FMC mobile number in Cerillion. CERILLIONF</t>
  </si>
  <si>
    <t>Unexpected error returned from call PR_CALL_WEB_SERVICE_COB                                     Request Id : 876840540 mobileServiceNo=8768405404;fixedLineServiceNo=8766305993;fixedLineBillingSystem=CERILLION;          request_id=876840540;response=FAILURE;CERDELFMCMOBNUMERROR:An error occurred deleting the FMC mobile number in Cerillion. CERILLIONF</t>
  </si>
  <si>
    <t>Unexpected error returned from call PR_CALL_WEB_SERVICE_COB                                     Request Id : 876525706 mobileServiceNo=8765257063;fixedLineServiceNo=8769134115;fixedLineBillingSystem=CERILLION;          request_id=876525706;response=FAILURE;CERDELFMCMOBNUMERROR:An error occurred deleting the FMC mobile number in Cerillion. CERILLIONF</t>
  </si>
  <si>
    <t>Unexpected error returned from call PR_CALL_WEB_SERVICE_COB                                     Request Id : 876322143 mobileServiceNo=8763221432;fixedLineServiceNo=0001902830;fixedLineBillingSystem=CERILLION;          request_id=876322143;response=FAILURE;CERDELFMCMOBNUMERROR:An error occurred deleting the FMC mobile number in Cerillion. CERILLIONF</t>
  </si>
  <si>
    <t>Unexpected error returned from call PR_CALL_WEB_SERVICE_COB                                     Request Id : 876224246 mobileServiceNo=8762242464;fixedLineServiceNo=0001952871;fixedLineBillingSystem=CERILLION;          request_id=876224246;response=FAILURE;CERDELFMCMOBNUMERROR:An error occurred deleting the FMC mobile number in Cerillion. CERILLIONF</t>
  </si>
  <si>
    <t>Unexpected error returned from call PR_CALL_WEB_SERVICE_COB                                     Request Id : 876525705 mobileServiceNo=8765257052;fixedLineServiceNo=0001879293;fixedLineBillingSystem=CERILLION;          request_id=876525705;response=FAILURE;CERDELFMCMOBNUMERROR:An error occurred deleting the FMC mobile number in Cerillion. CERILLIONF</t>
  </si>
  <si>
    <t>Could not find ACCOUNT : 000000910184612000                                             SEC Type : 6PS TIME_STAMP : 12-FEB-2007 04:14:30.81 AMOUNT : 449118.28</t>
  </si>
  <si>
    <t>Unexpected error returned from call PR_CALL_WEB_SERVICE_COB                                     Request Id : 876825641 mobileServiceNo=8768256412;fixedLineServiceNo=0001896970;fixedLineBillingSystem=CERILLION;          request_id=876825641;response=FAILURE;CERDELFMCMOBNUMERROR:An error occurred deleting the FMC mobile number in Cerillion. CERILLIONF</t>
  </si>
  <si>
    <t>Unexpected error returned from call PR_CALL_WEB_SERVICE_COB                                     Request Id : 876334273 mobileServiceNo=8763342738;fixedLineServiceNo=0001944961;fixedLineBillingSystem=CERILLION;          request_id=876334273;response=FAILURE;CERDELFMCMOBNUMERROR:An error occurred deleting the FMC mobile number in Cerillion. CERILLIONF</t>
  </si>
  <si>
    <t>Unexpected error returned from call PR_CALL_WEB_SERVICE_COB                                     Request Id : 876224416 mobileServiceNo=8762244164;fixedLineServiceNo=0001938128;fixedLineBillingSystem=CERILLION;          request_id=876224416;response=FAILURE;CERDELFMCMOBNUMERROR:An error occurred deleting the FMC mobile number in Cerillion. CERILLIONF</t>
  </si>
  <si>
    <t>B148E01_PR_UPN_NOS_SCO                                                       Error updating nominated service/plan                                                Service Order Number : HJ4731B                                                   Account Number:   312131960000,Service Number:8764839935</t>
  </si>
  <si>
    <t>Service Order Number : HJ4731B</t>
  </si>
  <si>
    <t>Unexpected error returned from call PR_CALL_WEB_SERVICE_COB                                     Request Id : 876777825 mobileServiceNo=8767778253;fixedLineServiceNo=0001954847;fixedLineBillingSystem=CERILLION;          request_id=876777825;response=FAILURE;CERDELFMCMOBNUMERROR:An error occurred deleting the FMC mobile number in Cerillion. CERILLIONF</t>
  </si>
  <si>
    <t>Unexpected error returned from call PR_CALL_WEB_SERVICE_COB                                     Request Id : 876236516 mobileServiceNo=8762365161;fixedLineServiceNo=0001958207;fixedLineBillingSystem=CERILLION;          request_id=876236516;response=FAILURE;CERDELFMCMOBNUMERROR:An error occurred deleting the FMC mobile number in Cerillion. CERILLIONF</t>
  </si>
  <si>
    <t>Error selecting terminal information</t>
  </si>
  <si>
    <t>Error selecting from the terminal table</t>
  </si>
  <si>
    <t>Error calling B115A_PR_REL_ROUTE_COB                                                                                                                  Service Order Number : HX4358B                                                   Cust Pord No:408585763</t>
  </si>
  <si>
    <t>Service Order Number : HX4358B</t>
  </si>
  <si>
    <t>DB_SEL_SERV_A080_SCO                                                        POTS ser for adsl: 011404732                                                    Service Order Number : HK4357B                                                   Cust Pord No:408585763</t>
  </si>
  <si>
    <t>Service Order Number : HK4357B</t>
  </si>
  <si>
    <t>DB_SEL_SERV_A080_SCO                                                        POTS ser for adsl: 080916441                                                    Service Order Number : HC2937C                                                   Cust Pord No:408585763</t>
  </si>
  <si>
    <t>Service Order Number : HC2937C</t>
  </si>
  <si>
    <t>Service Order No:FO4921H,</t>
  </si>
  <si>
    <t>Unexpected error returned from call PR_CALL_WEB_SERVICE_COB                                     Request Id : 876544486 mobileServiceNo=8765444862;fixedLineServiceNo=8769041695;fixedLineBillingSystem=CERILLION;          request_id=876544486;response=FAILURE;CERDELFMCMOBNUMERROR:An error occurred deleting the FMC mobile number in Cerillion. CERILLIONF</t>
  </si>
  <si>
    <t>Unexpected error returned from call PR_CALL_WEB_SERVICE_COB                                     Request Id : 876239362 mobileServiceNo=8762393620;fixedLineServiceNo=8766341832;fixedLineBillingSystem=CERILLION;          request_id=876239362;response=FAILURE;CERDELFMCMOBNUMERROR:An error occurred deleting the FMC mobile number in Cerillion. CERILLIONF</t>
  </si>
  <si>
    <t>Unexpected error returned from call PR_CALL_WEB_SERVICE_COB                                     Request Id : 876322805 mobileServiceNo=8763228050;fixedLineServiceNo=8767454265;fixedLineBillingSystem=CERILLION;          request_id=876322805;response=FAILURE;CERDELFMCMOBNUMERROR:An error occurred deleting the FMC mobile number in Cerillion. CERILLIONF</t>
  </si>
  <si>
    <t>Unexpected error returned from call PR_CALL_WEB_SERVICE_COB                                     Request Id : 876829039 mobileServiceNo=8768290392;fixedLineServiceNo=8769180676;fixedLineBillingSystem=CERILLION;          request_id=876829039;response=FAILURE;CERDELFMCMOBNUMERROR:An error occurred deleting the FMC mobile number in Cerillion. CERILLIONF</t>
  </si>
  <si>
    <t>B148E01_PR_UPN_NOS_SCO                                                       Error updating nominated service/plan                                                Service Order Number : HF3003E                                                   Account Number:   329297200000,Service Number:8768342069</t>
  </si>
  <si>
    <t>Service Order Number : HF3003E</t>
  </si>
  <si>
    <t>Unexpected error returned from call PR_CALL_WEB_SERVICE_COB                                     Request Id : 876793978 mobileServiceNo=8767939789;fixedLineServiceNo=8766078285;fixedLineBillingSystem=CERILLION;          request_id=876793978;response=FAILURE;CERDELFMCMOBNUMERROR:An error occurred deleting the FMC mobile number in Cerillion. CERILLIONF</t>
  </si>
  <si>
    <t>Unexpected error returned from call PR_CALL_WEB_SERVICE_COB                                     Request Id : 876476428 mobileServiceNo=8764764281;fixedLineServiceNo=8769662881;fixedLineBillingSystem=CERILLION;          request_id=876476428;response=FAILURE;CERDELFMCMOBNUMERROR:An error occurred deleting the FMC mobile number in Cerillion. CERILLIONF</t>
  </si>
  <si>
    <t>B148E01_PR_UPN_NOS_SCO                                                       Error updating nominated service/plan                                                Service Order Number : HH3019E                                                   Account Number:   332657640000,Service Number:8768239368</t>
  </si>
  <si>
    <t>Service Order Number : HH3019E</t>
  </si>
  <si>
    <t>Unexpected error returned from call PR_CALL_WEB_SERVICE_COB                                     Request Id : 876523801 mobileServiceNo=8765238010;fixedLineServiceNo=8769640273;fixedLineBillingSystem=CERILLION;          request_id=876523801;response=FAILURE;CERDELFMCMOBNUMERROR:An error occurred deleting the FMC mobile number in Cerillion. CERILLIONF</t>
  </si>
  <si>
    <t>B148E01_PR_UPN_NOS_SCO                                                       Error updating nominated service/plan                                                Service Order Number : HC3030E                                                   Account Number:   333711580000,Service Number:8768392737</t>
  </si>
  <si>
    <t>Service Order Number : HC3030E</t>
  </si>
  <si>
    <t>Unexpected error returned from call PR_CALL_WEB_SERVICE_COB                                     Request Id : 876519010 mobileServiceNo=8765190100;fixedLineServiceNo=8769311705;fixedLineBillingSystem=CERILLION;          request_id=876519010;response=FAILURE;CERDELFMCMOBNUMERROR:An error occurred deleting the FMC mobile number in Cerillion. CERILLIONF</t>
  </si>
  <si>
    <t>Unexpected error returned from call PR_CALL_WEB_SERVICE_COB                                     Request Id : 876884093 mobileServiceNo=8768840934;fixedLineServiceNo=8767453327;fixedLineBillingSystem=CERILLION;          request_id=876884093;response=FAILURE;CERDELFMCMOBNUMERROR:An error occurred deleting the FMC mobile number in Cerillion. CERILLIONF</t>
  </si>
  <si>
    <t>Unexpected error returned from call PR_CALL_WEB_SERVICE_COB                                     Request Id : 876220230 mobileServiceNo=8762202301;fixedLineServiceNo=8769438694;fixedLineBillingSystem=CERILLION;          request_id=876220230;response=FAILURE;CERDELFMCMOBNUMERROR:An error occurred deleting the FMC mobile number in Cerillion. CERILLIONF</t>
  </si>
  <si>
    <t>B148E01_PR_UPN_NOS_SCO                                                       Error updating nominated service/plan                                                Service Order Number : HB3044E                                                   Account Number:   334810430000,Service Number:8762304574</t>
  </si>
  <si>
    <t>Service Order Number : HB3044E</t>
  </si>
  <si>
    <t>Unexpected error returned from call PR_CALL_WEB_SERVICE_COB                                     Request Id : 876790320 mobileServiceNo=8767903207;fixedLineServiceNo=8769724863;fixedLineBillingSystem=CERILLION;          request_id=876790320;response=FAILURE;CERDELFMCMOBNUMERROR:An error occurred deleting the FMC mobile number in Cerillion. CERILLIONF</t>
  </si>
  <si>
    <t>Unexpected error returned from call PR_CALL_WEB_SERVICE_COB                                     Request Id : 876790373 mobileServiceNo=8767903738;fixedLineServiceNo=8769724863;fixedLineBillingSystem=CERILLION;          request_id=876790373;response=FAILURE;CERDELFMCMOBNUMERROR:An error occurred deleting the FMC mobile number in Cerillion. CERILLIONF</t>
  </si>
  <si>
    <t>Unexpected error returned from call PR_CALL_WEB_SERVICE_COB                                     Request Id : 658207553 mobileServiceNo=6582075535;fixedLineServiceNo=8769171409;fixedLineBillingSystem=CERILLION;          request_id=658207553;response=FAILURE;CERDELFMCMOBNUMERROR:An error occurred deleting the FMC mobile number in Cerillion. CERILLIONF</t>
  </si>
  <si>
    <t>Unexpected error returned from call PR_CALL_WEB_SERVICE_COB                                     Request Id : 876201161 mobileServiceNo=8762011610;fixedLineServiceNo=8769031902;fixedLineBillingSystem=CERILLION;          request_id=876201161;response=FAILURE;CERDELFMCMOBNUMERROR:An error occurred deleting the FMC mobile number in Cerillion. CERILLIONF</t>
  </si>
  <si>
    <t>Unexpected error returned from call PR_CALL_WEB_SERVICE_COB                                     Request Id : 876220009 mobileServiceNo=8762200094;fixedLineServiceNo=0001896258;fixedLineBillingSystem=CERILLION;          request_id=876220009;response=FAILURE;CERDELFMCMOBNUMERROR:An error occurred deleting the FMC mobile number in Cerillion. CERILLIONF</t>
  </si>
  <si>
    <t>Unexpected error returned from call PR_CALL_WEB_SERVICE_COB                                     Request Id : 876821448 mobileServiceNo=8768214487;fixedLineServiceNo=8769924055;fixedLineBillingSystem=CERILLION;          request_id=876821448;response=FAILURE;CERDELFMCMOBNUMERROR:An error occurred deleting the FMC mobile number in Cerillion. CERILLIONF</t>
  </si>
  <si>
    <t>Unexpected error returned from call PR_CALL_WEB_SERVICE_COB                                     Request Id : 658204064 mobileServiceNo=6582040647;fixedLineServiceNo=8769969351;fixedLineBillingSystem=CERILLION;          request_id=658204064;response=FAILURE;CERDELFMCMOBNUMERROR:An error occurred deleting the FMC mobile number in Cerillion. CERILLIONF</t>
  </si>
  <si>
    <t>Unexpected error returned from call PR_CALL_WEB_SERVICE_COB                                     Request Id : 876787642 mobileServiceNo=8767876423;fixedLineServiceNo=8769969351;fixedLineBillingSystem=CERILLION;          request_id=876787642;response=FAILURE;CERDELFMCMOBNUMERROR:An error occurred deleting the FMC mobile number in Cerillion. CERILLIONF</t>
  </si>
  <si>
    <t>Unexpected error returned from call PR_CALL_WEB_SERVICE_COB                                     Request Id : 876823134 mobileServiceNo=8768231348;fixedLineServiceNo=8767561796;fixedLineBillingSystem=CERILLION;          request_id=876823134;response=FAILURE;CERDELFMCMOBNUMERROR:An error occurred deleting the FMC mobile number in Cerillion. CERILLIONF</t>
  </si>
  <si>
    <t>Unexpected error returned from call PR_CALL_WEB_SERVICE_COB                                     Request Id : 876789989 mobileServiceNo=8767899893;fixedLineServiceNo=8769878486;fixedLineBillingSystem=CERILLION;          request_id=876789989;response=FAILURE;CERDELFMCMOBNUMERROR:An error occurred deleting the FMC mobile number in Cerillion. CERILLIONF</t>
  </si>
  <si>
    <t>Unexpected error returned from call PR_CALL_WEB_SERVICE_COB                                     Request Id : 876547550 mobileServiceNo=8765475508;fixedLineServiceNo=8769641402;fixedLineBillingSystem=CERILLION;          request_id=876547550;response=FAILURE;CERDELFMCMOBNUMERROR:An error occurred deleting the FMC mobile number in Cerillion. CERILLIONF</t>
  </si>
  <si>
    <t>Unexpected error returned from call PR_CALL_WEB_SERVICE_COB                                     Request Id : 876826601 mobileServiceNo=8768266011;fixedLineServiceNo=8766039438;fixedLineBillingSystem=CERILLION;          request_id=876826601;response=FAILURE;CERDELFMCMOBNUMERROR:An error occurred deleting the FMC mobile number in Cerillion. CERILLIONF</t>
  </si>
  <si>
    <t>Unexpected error returned from call PR_CALL_WEB_SERVICE_COB                                     Request Id : 876836470 mobileServiceNo=8768364700;fixedLineServiceNo=8769878653;fixedLineBillingSystem=CERILLION;          request_id=876836470;response=FAILURE;CERDELFMCMOBNUMERROR:An error occurred deleting the FMC mobile number in Cerillion. CERILLIONF</t>
  </si>
  <si>
    <t>Unexpected error returned from call PR_CALL_WEB_SERVICE_COB                                     Request Id : 658203591 mobileServiceNo=6582035917;fixedLineServiceNo=8769546155;fixedLineBillingSystem=CERILLION;          request_id=658203591;response=FAILURE;CERDELFMCMOBNUMERROR:An error occurred deleting the FMC mobile number in Cerillion. CERILLIONF</t>
  </si>
  <si>
    <t>Could not find ACCOUNT : 000000000000000009                                             ADJ Code : 0000 TIME_STAMP : 26-AUG-2003 06:16:06.21 AMOUNT :  2882.00 BILL REF :       CONTRA ACCT : 000000000000</t>
  </si>
  <si>
    <t>Could not find ACCOUNT : 000000000002008979                                             ADJ Code : 0000 TIME_STAMP : 30-MAR-2004 09:40:24.12 AMOUNT :  2882.00 BILL REF :       CONTRA ACCT : 000000000000</t>
  </si>
  <si>
    <t>Could not find ACCOUNT : 000000000002009080                                             ADJ Code : 0000 TIME_STAMP : 30-MAR-2004 09:40:25.95 AMOUNT :  2882.00 BILL REF :       CONTRA ACCT : 000000000000</t>
  </si>
  <si>
    <t>Could not find ACCOUNT : 000000000002009500                                             ADJ Code : 0000 TIME_STAMP : 27-JAN-2004 15:01:53.27 AMOUNT :  2882.00 BILL REF :       CONTRA ACCT : 000000000000</t>
  </si>
  <si>
    <t>Could not find ACCOUNT : 000000000002014444                                             ADJ Code : 0000 TIME_STAMP : 30-MAR-2004 09:40:26.04 AMOUNT :  2882.00 BILL REF :       CONTRA ACCT : 000000000000</t>
  </si>
  <si>
    <t>Could not find ACCOUNT : 000000000002019560                                             ADJ Code : 0000 TIME_STAMP : 30-MAR-2004 09:40:26.11 AMOUNT :  2882.00 BILL REF :       CONTRA ACCT : 000000000000</t>
  </si>
  <si>
    <t>Could not find ACCOUNT : 000000000002019678                                             ADJ Code : 0000 TIME_STAMP : 27-JAN-2004 15:01:54.60 AMOUNT :  2882.00 BILL REF :       CONTRA ACCT : 000000000000</t>
  </si>
  <si>
    <t>Could not find ACCOUNT : 000000000002021000                                             ADJ Code : 0000 TIME_STAMP : 25-MAR-2004 07:30:00.69 AMOUNT :  2882.00 BILL REF :       CONTRA ACCT : 000000000000</t>
  </si>
  <si>
    <t>Could not find ACCOUNT : 000000000002025116                                             ADJ Code : 0000 TIME_STAMP : 30-MAR-2004 09:40:26.19 AMOUNT :  2882.00 BILL REF :       CONTRA ACCT : 000000000000</t>
  </si>
  <si>
    <t>Could not find ACCOUNT : 000000000002025841                                             ADJ Code : 0000 TIME_STAMP : 25-MAR-2004 07:30:02.36 AMOUNT :  2882.00 BILL REF :       CONTRA ACCT : 000000000000</t>
  </si>
  <si>
    <t>Could not find ACCOUNT : 000000000002036035                                             ADJ Code : 0000 TIME_STAMP : 27-JAN-2004 15:01:54.95 AMOUNT :  2882.00 BILL REF :       CONTRA ACCT : 000000000000</t>
  </si>
  <si>
    <t>Could not find ACCOUNT : 000000000002061354                                             ADJ Code : 0000 TIME_STAMP : 30-MAR-2004 09:40:26.65 AMOUNT :  2882.00 BILL REF :       CONTRA ACCT : 000000000000</t>
  </si>
  <si>
    <t>Could not find ACCOUNT : 000000000002062261                                             ADJ Code : 0000 TIME_STAMP : 30-MAR-2004 09:40:26.71 AMOUNT :  2882.00 BILL REF :       CONTRA ACCT : 000000000000</t>
  </si>
  <si>
    <t>Could not find ACCOUNT : 000000000002068142                                             ADJ Code : 0000 TIME_STAMP : 25-MAR-2004 07:30:02.40 AMOUNT :  2882.00 BILL REF :       CONTRA ACCT : 000000000000</t>
  </si>
  <si>
    <t>Could not find ACCOUNT : 000000098502070000                                             ADJ Code : 0000 TIME_STAMP : 10-SEP-2003 17:00:18.16 AMOUNT :  2882.00 BILL REF :       CONTRA ACCT : 000000000000</t>
  </si>
  <si>
    <t>Could not find ACCOUNT : 000000202096320000                                             ADJ Code : 0000 TIME_STAMP : 1-AUG-2000 13:10:28.88 AMOUNT :  1150.00 BILL REF : 2000061   CONTRA ACCT : 000000000000</t>
  </si>
  <si>
    <t>Could not find ACCOUNT : 000000202105120000                                             ADJ Code : 0000 TIME_STAMP : 31-JUL-2000 23:28:24.28 AMOUNT :  1150.00 BILL REF : 2000061   CONTRA ACCT : 000000000000</t>
  </si>
  <si>
    <t>Could not find ACCOUNT : 000000202131840000                                             ADJ Code : 0000 TIME_STAMP : 1-AUG-2000 13:16:46.27 AMOUNT :  1150.00 BILL REF : 2000061   CONTRA ACCT : 000000000000</t>
  </si>
  <si>
    <t>Could not find ACCOUNT : 000000202368560000                                             ADJ Code : 0000 TIME_STAMP : 31-JUL-2000 23:29:08.99 AMOUNT :  1150.00 BILL REF : 2000061   CONTRA ACCT : 000000000000</t>
  </si>
  <si>
    <t>Could not find ACCOUNT : 000000204107160000                                             ADJ Code : 0000 TIME_STAMP : 1-AUG-2000 13:03:20.35 AMOUNT :  1150.00 BILL REF : 2000061   CONTRA ACCT : 000000000000</t>
  </si>
  <si>
    <t>Could not find ACCOUNT : 000000204259280000                                             ADJ Code : 0000 TIME_STAMP : 31-JUL-2000 23:38:49.89 AMOUNT :  1150.00 BILL REF : 2000061   CONTRA ACCT : 000000000000</t>
  </si>
  <si>
    <t>Could not find ACCOUNT : 000000204338760000                                             ADJ Code : 0000 TIME_STAMP : 1-AUG-2000 12:55:55.26 AMOUNT :  1150.00 BILL REF : 2000061   CONTRA ACCT : 000000000000</t>
  </si>
  <si>
    <t>Could not find ACCOUNT : 000000204367340000                                             ADJ Code : 0000 TIME_STAMP : 1-AUG-2000 13:08:45.36 AMOUNT :  1150.00 BILL REF : 2000061   CONTRA ACCT : 000000000000</t>
  </si>
  <si>
    <t>Could not find ACCOUNT : 000000206339720000                                             ADJ Code : 0000 TIME_STAMP : 1-AUG-2000 13:05:11.84 AMOUNT :  1150.00 BILL REF : 2000061   CONTRA ACCT : 000000000000</t>
  </si>
  <si>
    <t>Could not find ACCOUNT : 000000208070300000                                             ADJ Code : 0000 TIME_STAMP : 1-AUG-2000 12:56:07.80 AMOUNT :  1150.00 BILL REF : 2000061   CONTRA ACCT : 000000000000</t>
  </si>
  <si>
    <t>Could not find ACCOUNT : 000000208107420000                                             ADJ Code : 0000 TIME_STAMP : 31-JUL-2000 23:38:37.52 AMOUNT :  1150.00 BILL REF : 2000061   CONTRA ACCT : 000000000000</t>
  </si>
  <si>
    <t>Could not find ACCOUNT : 000000208203920000                                             ADJ Code : 0000 TIME_STAMP : 1-AUG-2000 13:15:00.63 AMOUNT :  1150.00 BILL REF : 2000061   CONTRA ACCT : 000000000000</t>
  </si>
  <si>
    <t>Could not find ACCOUNT : 000000208340720000                                             ADJ Code : 0000 TIME_STAMP : 1-AUG-2000 13:04:01.95 AMOUNT :  1150.00 BILL REF : 2000061   CONTRA ACCT : 000000000000</t>
  </si>
  <si>
    <t>Could not find ACCOUNT : 000000210098880000                                             ADJ Code : 0000 TIME_STAMP : 1-AUG-2000 12:57:54.73 AMOUNT :  1150.00 BILL REF : 2000061   CONTRA ACCT : 000000000000</t>
  </si>
  <si>
    <t>Could not find ACCOUNT : 000000210171720000                                             ADJ Code : 0000 TIME_STAMP : 1-AUG-2000 13:14:54.58 AMOUNT :  1150.00 BILL REF : 2000061   CONTRA ACCT : 000000000000</t>
  </si>
  <si>
    <t>Could not find ACCOUNT : 000000212132440000                                             ADJ Code : 0000 TIME_STAMP : 1-AUG-2000 12:57:54.22 AMOUNT :  1150.00 BILL REF : 2000061   CONTRA ACCT : 000000000000</t>
  </si>
  <si>
    <t>Could not find ACCOUNT : 000000212173920000                                             ADJ Code : 0000 TIME_STAMP : 1-AUG-2000 13:04:40.87 AMOUNT :  1150.00 BILL REF : 2000061   CONTRA ACCT : 000000000000</t>
  </si>
  <si>
    <t>Could not find ACCOUNT : 000000214236600000                                             ADJ Code : 0000 TIME_STAMP : 1-AUG-2000 13:16:28.18 AMOUNT :  1150.00 BILL REF : 2000061   CONTRA ACCT : 000000000000</t>
  </si>
  <si>
    <t>Could not find ACCOUNT : 000000214237140000                                             ADJ Code : 0000 TIME_STAMP : 1-AUG-2000 13:09:46.74 AMOUNT :  1150.00 BILL REF : 2000061   CONTRA ACCT : 000000000000</t>
  </si>
  <si>
    <t>Could not find ACCOUNT : 000000214284340000                                             ADJ Code : 0000 TIME_STAMP : 1-AUG-2000 12:58:21.06 AMOUNT :  1150.00 BILL REF : 2000061   CONTRA ACCT : 000000000000</t>
  </si>
  <si>
    <t>Could not find ACCOUNT : 000000214300720000                                             ADJ Code : 0000 TIME_STAMP : 1-AUG-2000 12:58:11.61 AMOUNT :  1150.00 BILL REF : 2000061   CONTRA ACCT : 000000000000</t>
  </si>
  <si>
    <t>Could not find ACCOUNT : 000000214328460000                                             ADJ Code : 0000 TIME_STAMP : 1-AUG-2000 13:23:18.97 AMOUNT :  1150.00 BILL REF : 2000061   CONTRA ACCT : 000000000000</t>
  </si>
  <si>
    <t>Could not find ACCOUNT : 000000214343440000                                             ADJ Code : 0000 TIME_STAMP : 1-AUG-2000 13:05:21.75 AMOUNT :  1150.00 BILL REF : 2000061   CONTRA ACCT : 000000000000</t>
  </si>
  <si>
    <t>Could not find ACCOUNT : 000000214378220000                                             ADJ Code : 0000 TIME_STAMP : 31-JUL-2000 23:38:28.50 AMOUNT :  1150.00 BILL REF : 2000061   CONTRA ACCT : 000000000000</t>
  </si>
  <si>
    <t>Could not find ACCOUNT : 000000216098940000                                             ADJ Code : 0000 TIME_STAMP : 1-AUG-2000 13:03:37.37 AMOUNT :  1150.00 BILL REF : 2000061   CONTRA ACCT : 000000000000</t>
  </si>
  <si>
    <t>Could not find ACCOUNT : 000000216116020000                                             ADJ Code : 0000 TIME_STAMP : 31-JUL-2000 23:38:06.90 AMOUNT :  1150.00 BILL REF : 2000061   CONTRA ACCT : 000000000000</t>
  </si>
  <si>
    <t>Could not find ACCOUNT : 000000216122600000                                             ADJ Code : 0000 TIME_STAMP : 1-AUG-2000 13:01:07.82 AMOUNT :  1150.00 BILL REF : 2000061   CONTRA ACCT : 000000000000</t>
  </si>
  <si>
    <t>Could not find ACCOUNT : 000000216136680000                                             ADJ Code : 0000 TIME_STAMP : 1-AUG-2000 13:04:57.15 AMOUNT :  1150.00 BILL REF : 2000061   CONTRA ACCT : 000000000000</t>
  </si>
  <si>
    <t>Could not find ACCOUNT : 000000216306880000                                             ADJ Code : 0000 TIME_STAMP : 1-AUG-2000 13:23:27.36 AMOUNT :  1150.00 BILL REF : 2000061   CONTRA ACCT : 000000000000</t>
  </si>
  <si>
    <t>Could not find ACCOUNT : 000000216342100000                                             ADJ Code : 0000 TIME_STAMP : 1-AUG-2000 13:16:00.93 AMOUNT :  1150.00 BILL REF : 2000061   CONTRA ACCT : 000000000000</t>
  </si>
  <si>
    <t>Could not find ACCOUNT : 000000216364700000                                             ADJ Code : 0000 TIME_STAMP : 1-AUG-2000 13:15:27.42 AMOUNT :  1150.00 BILL REF : 2000061   CONTRA ACCT : 000000000000</t>
  </si>
  <si>
    <t>Could not find ACCOUNT : 000000216370620000                                             ADJ Code : 0000 TIME_STAMP : 11-JAN-2002 04:45:41.51 AMOUNT :  1028.00 BILL REF :       CONTRA ACCT : 000000000000</t>
  </si>
  <si>
    <t>Could not find ACCOUNT : 000000216470310000                                             ADJ Code : 0000 TIME_STAMP : 11-JAN-2002 03:38:21.98 AMOUNT :  1028.00 BILL REF :       CONTRA ACCT : 000000000000</t>
  </si>
  <si>
    <t>Could not find ACCOUNT : 000000218128400000                                             ADJ Code : 0000 TIME_STAMP : 1-AUG-2000 13:29:03.28 AMOUNT :  1150.00 BILL REF : 2000061   CONTRA ACCT : 000000000000</t>
  </si>
  <si>
    <t>Could not find ACCOUNT : 000000218128560000                                             ADJ Code : 0000 TIME_STAMP : 1-AUG-2000 12:59:29.73 AMOUNT :  1150.00 BILL REF : 2000061   CONTRA ACCT : 000000000000</t>
  </si>
  <si>
    <t>Could not find ACCOUNT : 000000218370680000                                             ADJ Code : 0000 TIME_STAMP : 1-AUG-2000 13:05:08.34 AMOUNT :  1150.00 BILL REF : 2000061   CONTRA ACCT : 000000000000</t>
  </si>
  <si>
    <t>Could not find ACCOUNT : 000000218375740000                                             ADJ Code : 0000 TIME_STAMP : 1-AUG-2000 13:32:47.10 AMOUNT :  1150.00 BILL REF : 2000061   CONTRA ACCT : 000000000000</t>
  </si>
  <si>
    <t>Could not find ACCOUNT : 000000220411280000                                             ADJ Code : 0000 TIME_STAMP : 11-JAN-2002 04:53:00.35 AMOUNT :  1028.00 BILL REF :       CONTRA ACCT : 000000000000</t>
  </si>
  <si>
    <t>Could not find ACCOUNT : 000000221695350000                                             ADJ Code : 0000 TIME_STAMP : 11-JAN-2002 03:53:49.35 AMOUNT :  1028.00 BILL REF :       CONTRA ACCT : 000000000000</t>
  </si>
  <si>
    <t>Could not find ACCOUNT : 000000224562520000                                             ADJ Code : 0000 TIME_STAMP : 11-JAN-2002 04:19:33.94 AMOUNT :  1028.00 BILL REF :       CONTRA ACCT : 000000000000</t>
  </si>
  <si>
    <t>Could not find ACCOUNT : 000000227537510000                                             ADJ Code : 0000 TIME_STAMP : 11-JAN-2002 04:18:50.33 AMOUNT :  1028.00 BILL REF :       CONTRA ACCT : 000000000000</t>
  </si>
  <si>
    <t>Could not find ACCOUNT : 000000232674760000                                             ADJ Code : 0000 TIME_STAMP : 11-JAN-2002 04:18:17.76 AMOUNT :  1028.00 BILL REF :       CONTRA ACCT : 000000000000</t>
  </si>
  <si>
    <t>Could not find ACCOUNT : 000000304262282200                                             ADJ Code : 0000 TIME_STAMP : 14-JUN-2006 16:26:59.93 AMOUNT :  1691.00 BILL REF :       CONTRA ACCT : 000000000000</t>
  </si>
  <si>
    <t>Could not find ACCOUNT : 000000304262282200                                             ADJ Code : 0000 TIME_STAMP : 14-JUN-2006 16:27:00.11 AMOUNT :  1691.00 BILL REF :       CONTRA ACCT : 000000000000</t>
  </si>
  <si>
    <t>Could not find ACCOUNT : 000000304262285400                                             ADJ Code : 0000 TIME_STAMP : 14-JUN-2006 16:27:03.46 AMOUNT :  1691.00 BILL REF :       CONTRA ACCT : 000000000000</t>
  </si>
  <si>
    <t>Could not find ACCOUNT : 000000304262285400                                             ADJ Code : 0000 TIME_STAMP : 14-JUN-2006 16:27:04.81 AMOUNT :  1691.00 BILL REF :       CONTRA ACCT : 000000000000</t>
  </si>
  <si>
    <t>Could not find ACCOUNT : 000000304262285400                                             ADJ Code : 0000 TIME_STAMP : 14-JUN-2006 16:27:05.96 AMOUNT :  1691.00 BILL REF :       CONTRA ACCT : 000000000000</t>
  </si>
  <si>
    <t>Could not find ACCOUNT : 000000304262285400                                             ADJ Code : 0000 TIME_STAMP : 14-JUN-2006 16:27:07.91 AMOUNT :  1691.00 BILL REF :       CONTRA ACCT : 000000000000</t>
  </si>
  <si>
    <t>Could not find ACCOUNT : 000000304262285400                                             ADJ Code : 0000 TIME_STAMP : 14-JUN-2006 16:27:09.27 AMOUNT :  1691.00 BILL REF :       CONTRA ACCT : 000000000000</t>
  </si>
  <si>
    <t>Could not find ACCOUNT : 000000330057860000                                             ADJ Code : 0000 TIME_STAMP : 14-JUN-2006 16:27:08.77 AMOUNT :  1691.00 BILL REF :       CONTRA ACCT : 000000000000</t>
  </si>
  <si>
    <t>Could not find ACCOUNT : 000000404235760000                                             ADJ Code : 0000 TIME_STAMP : 1-AUG-2000 12:58:26.97 AMOUNT :  1150.00 BILL REF : 2000061   CONTRA ACCT : 000000000000</t>
  </si>
  <si>
    <t>Could not find ACCOUNT : 000000404695000000                                             ADJ Code : 0000 TIME_STAMP : 1-AUG-2000 13:29:10.54 AMOUNT :  1150.00 BILL REF : 2000061   CONTRA ACCT : 000000000000</t>
  </si>
  <si>
    <t>Could not find ACCOUNT : 000000408758000000                                             ADJ Code : 0000 TIME_STAMP : 1-AUG-2000 12:54:44.11 AMOUNT :  1150.00 BILL REF : 2000061   CONTRA ACCT : 000000000000</t>
  </si>
  <si>
    <t>Could not find ACCOUNT : 000000412491680000                                             ADJ Code : 0000 TIME_STAMP : 1-AUG-2000 13:16:24.94 AMOUNT :  1150.00 BILL REF : 2000061   CONTRA ACCT : 000000000000</t>
  </si>
  <si>
    <t>Could not find ACCOUNT : 000000416583040000                                             ADJ Code : 0000 TIME_STAMP : 1-AUG-2000 13:16:58.91 AMOUNT :  1150.00 BILL REF : 2000061   CONTRA ACCT : 000000000000</t>
  </si>
  <si>
    <t>Could not find ACCOUNT : 000000520567500000                                             ADJ Code : 0000 TIME_STAMP : 31-JUL-2000 23:29:53.54 AMOUNT :  1150.00 BILL REF : 2000061   CONTRA ACCT : 000000000000</t>
  </si>
  <si>
    <t>Could not find ACCOUNT : 000000545161650000                                             ADJ Code : 0000 TIME_STAMP : 1-AUG-2000 13:05:08.20 AMOUNT :  1150.00 BILL REF : 2000061   CONTRA ACCT : 000000000000</t>
  </si>
  <si>
    <t>Could not find ACCOUNT : 000000630024180000                                             ADJ Code : 0000 TIME_STAMP : 1-AUG-2000 12:54:59.14 AMOUNT :  1150.00 BILL REF : 2000061   CONTRA ACCT : 000000000000</t>
  </si>
  <si>
    <t>Could not find ACCOUNT : 000000637094220000                                             ADJ Code : 0000 TIME_STAMP : 1-AUG-2000 13:15:48.99 AMOUNT :  1150.00 BILL REF : 2000061   CONTRA ACCT : 000000000000</t>
  </si>
  <si>
    <t>Could not find ACCOUNT : 000000760013560000                                             ADJ Code : 0000 TIME_STAMP : 9-JUL-1995 00:00:00.00 AMOUNT :  2882.00 BILL REF :       CONTRA ACCT : 000000000000</t>
  </si>
  <si>
    <t>Could not find ACCOUNT : 000000765340570000                                             ADJ Code : 0000 TIME_STAMP : 11-JAN-2002 04:20:33.39 AMOUNT :  1028.00 BILL REF :       CONTRA ACCT : 000000000000</t>
  </si>
  <si>
    <t>Could not find ACCOUNT : 000000765388050000                                             ADJ Code : 0000 TIME_STAMP : 11-JAN-2002 04:21:05.78 AMOUNT :  1028.00 BILL REF :       CONTRA ACCT : 000000000000</t>
  </si>
  <si>
    <t>Could not find ACCOUNT : 000000765401480000                                             ADJ Code : 0000 TIME_STAMP : 11-JAN-2002 04:20:32.16 AMOUNT :  1028.00 BILL REF :       CONTRA ACCT : 000000000000</t>
  </si>
  <si>
    <t>Could not find ACCOUNT : 000000765423260000                                             ADJ Code : 0000 TIME_STAMP : 11-JAN-2002 04:21:13.02 AMOUNT :  1028.00 BILL REF :       CONTRA ACCT : 000000000000</t>
  </si>
  <si>
    <t>Could not find ACCOUNT : 000000765423300000                                             ADJ Code : 0000 TIME_STAMP : 11-JAN-2002 04:21:13.10 AMOUNT :  1028.00 BILL REF :       CONTRA ACCT : 000000000000</t>
  </si>
  <si>
    <t>Could not find ACCOUNT : 000000766628520000                                             ADJ Code : 0000 TIME_STAMP : 11-JAN-2002 04:31:02.50 AMOUNT :  1028.00 BILL REF :       CONTRA ACCT : 000000000000</t>
  </si>
  <si>
    <t>Could not find ACCOUNT : 000000769505920000                                             ADJ Code : 0000 TIME_STAMP : 11-JAN-2002 04:27:51.77 AMOUNT :  1028.00 BILL REF :       CONTRA ACCT : 000000000000</t>
  </si>
  <si>
    <t>Could not find ACCOUNT : 000000780019120000                                             ADJ Code : 0000 TIME_STAMP : 9-JUL-1995 00:00:00.00 AMOUNT :  1832.00 BILL REF :       CONTRA ACCT : 000000000000</t>
  </si>
  <si>
    <t>Could not find ACCOUNT : 000000780019120000                                             ADJ Code : 0000 TIME_STAMP : 9-JUL-1995 00:00:00.00 AMOUNT :  1454.00 BILL REF :       CONTRA ACCT : 000000000000</t>
  </si>
  <si>
    <t>Could not find ACCOUNT : 000000781253780000                                             ADJ Code : 0000 TIME_STAMP : 11-JAN-2002 04:19:08.38 AMOUNT :  1028.00 BILL REF :       CONTRA ACCT : 000000000000</t>
  </si>
  <si>
    <t>Could not find ACCOUNT : 000000781277450000                                             ADJ Code : 0000 TIME_STAMP : 11-JAN-2002 04:21:06.96 AMOUNT :  1028.00 BILL REF :       CONTRA ACCT : 000000000000</t>
  </si>
  <si>
    <t>Could not find ACCOUNT : 000000781277500000                                             ADJ Code : 0000 TIME_STAMP : 11-JAN-2002 04:26:33.15 AMOUNT :  1028.00 BILL REF :       CONTRA ACCT : 000000000000</t>
  </si>
  <si>
    <t>Could not find ACCOUNT : 000000781277620000                                             ADJ Code : 0000 TIME_STAMP : 11-JAN-2002 04:26:42.71 AMOUNT :  1028.00 BILL REF :       CONTRA ACCT : 000000000000</t>
  </si>
  <si>
    <t>Could not find ACCOUNT : 000000781277720000                                             ADJ Code : 0000 TIME_STAMP : 11-JAN-2002 04:29:31.75 AMOUNT :  1028.00 BILL REF :       CONTRA ACCT : 000000000000</t>
  </si>
  <si>
    <t>Could not find ACCOUNT : 000000781277920000                                             ADJ Code : 0000 TIME_STAMP : 11-JAN-2002 04:31:25.45 AMOUNT :  1028.00 BILL REF :       CONTRA ACCT : 000000000000</t>
  </si>
  <si>
    <t>Could not find ACCOUNT : 000000781278110000                                             ADJ Code : 0000 TIME_STAMP : 11-JAN-2002 04:26:16.67 AMOUNT :  1028.00 BILL REF :       CONTRA ACCT : 000000000000</t>
  </si>
  <si>
    <t>Could not find ACCOUNT : 000000781278410000                                             ADJ Code : 0000 TIME_STAMP : 11-JAN-2002 04:26:33.49 AMOUNT :  1028.00 BILL REF :       CONTRA ACCT : 000000000000</t>
  </si>
  <si>
    <t>Could not find ACCOUNT : 000000781278560000                                             ADJ Code : 0000 TIME_STAMP : 11-JAN-2002 04:26:33.28 AMOUNT :  1028.00 BILL REF :       CONTRA ACCT : 000000000000</t>
  </si>
  <si>
    <t>Could not find ACCOUNT : 000000782278490000                                             ADJ Code : 0000 TIME_STAMP : 11-JAN-2002 04:19:09.99 AMOUNT :  1028.00 BILL REF :       CONTRA ACCT : 000000000000</t>
  </si>
  <si>
    <t>Could not find ACCOUNT : 000000783277850000                                             ADJ Code : 0000 TIME_STAMP : 11-JAN-2002 04:21:06.83 AMOUNT :  1028.00 BILL REF :       CONTRA ACCT : 000000000000</t>
  </si>
  <si>
    <t>Could not find ACCOUNT : 000000785242060000                                             ADJ Code : 0000 TIME_STAMP : 11-JAN-2002 04:18:45.93 AMOUNT :  1028.00 BILL REF :       CONTRA ACCT : 000000000000</t>
  </si>
  <si>
    <t>Could not find ACCOUNT : 000000785242080000                                             ADJ Code : 0000 TIME_STAMP : 11-JAN-2002 04:18:47.10 AMOUNT :  1028.00 BILL REF :       CONTRA ACCT : 000000000000</t>
  </si>
  <si>
    <t>Could not find ACCOUNT : 000000785242190000                                             ADJ Code : 0000 TIME_STAMP : 11-JAN-2002 04:18:54.78 AMOUNT :  1028.00 BILL REF :       CONTRA ACCT : 000000000000</t>
  </si>
  <si>
    <t>Could not find ACCOUNT : 000000785242250000                                             ADJ Code : 0000 TIME_STAMP : 11-JAN-2002 04:18:55.54 AMOUNT :  1028.00 BILL REF :       CONTRA ACCT : 000000000000</t>
  </si>
  <si>
    <t>Could not find ACCOUNT : 000000785242320000                                             ADJ Code : 0000 TIME_STAMP : 11-JAN-2002 04:18:59.17 AMOUNT :  1028.00 BILL REF :       CONTRA ACCT : 000000000000</t>
  </si>
  <si>
    <t>Could not find ACCOUNT : 000000785242360000                                             ADJ Code : 0000 TIME_STAMP : 11-JAN-2002 04:31:10.46 AMOUNT :  1028.00 BILL REF :       CONTRA ACCT : 000000000000</t>
  </si>
  <si>
    <t>Could not find ACCOUNT : 000000785242450000                                             ADJ Code : 0000 TIME_STAMP : 11-JAN-2002 04:19:08.60 AMOUNT :  1028.00 BILL REF :       CONTRA ACCT : 000000000000</t>
  </si>
  <si>
    <t>Could not find ACCOUNT : 000000785242620000                                             ADJ Code : 0000 TIME_STAMP : 11-JAN-2002 04:19:23.42 AMOUNT :  1028.00 BILL REF :       CONTRA ACCT : 000000000000</t>
  </si>
  <si>
    <t>Could not find ACCOUNT : 000000785242680000                                             ADJ Code : 0000 TIME_STAMP : 11-JAN-2002 04:19:23.74 AMOUNT :  1028.00 BILL REF :       CONTRA ACCT : 000000000000</t>
  </si>
  <si>
    <t>Could not find ACCOUNT : 000000785242700000                                             ADJ Code : 0000 TIME_STAMP : 11-JAN-2002 04:19:36.55 AMOUNT :  1028.00 BILL REF :       CONTRA ACCT : 000000000000</t>
  </si>
  <si>
    <t>Could not find ACCOUNT : 000000785242710000                                             ADJ Code : 0000 TIME_STAMP : 11-JAN-2002 04:19:23.90 AMOUNT :  1028.00 BILL REF :       CONTRA ACCT : 000000000000</t>
  </si>
  <si>
    <t>Could not find ACCOUNT : 000000785242720000                                             ADJ Code : 0000 TIME_STAMP : 11-JAN-2002 04:19:36.61 AMOUNT :  1028.00 BILL REF :       CONTRA ACCT : 000000000000</t>
  </si>
  <si>
    <t>Could not find ACCOUNT : 000000785242830000                                             ADJ Code : 0000 TIME_STAMP : 11-JAN-2002 04:19:24.08 AMOUNT :  1028.00 BILL REF :       CONTRA ACCT : 000000000000</t>
  </si>
  <si>
    <t>Could not find ACCOUNT : 000000785242970000                                             ADJ Code : 0000 TIME_STAMP : 11-JAN-2002 04:27:33.45 AMOUNT :  1028.00 BILL REF :       CONTRA ACCT : 000000000000</t>
  </si>
  <si>
    <t>Could not find ACCOUNT : 000000785243020000                                             ADJ Code : 0000 TIME_STAMP : 11-JAN-2002 04:27:33.49 AMOUNT :  1028.00 BILL REF :       CONTRA ACCT : 000000000000</t>
  </si>
  <si>
    <t>Could not find ACCOUNT : 000000785243070000                                             ADJ Code : 0000 TIME_STAMP : 11-JAN-2002 04:27:32.11 AMOUNT :  1028.00 BILL REF :       CONTRA ACCT : 000000000000</t>
  </si>
  <si>
    <t>Could not find ACCOUNT : 000000785243080000                                             ADJ Code : 0000 TIME_STAMP : 11-JAN-2002 04:20:20.90 AMOUNT :  1028.00 BILL REF :       CONTRA ACCT : 000000000000</t>
  </si>
  <si>
    <t>Could not find ACCOUNT : 000000785243090000                                             ADJ Code : 0000 TIME_STAMP : 11-JAN-2002 04:27:33.54 AMOUNT :  1028.00 BILL REF :       CONTRA ACCT : 000000000000</t>
  </si>
  <si>
    <t>Could not find ACCOUNT : 000000785243170000                                             ADJ Code : 0000 TIME_STAMP : 11-JAN-2002 04:27:32.18 AMOUNT :  1028.00 BILL REF :       CONTRA ACCT : 000000000000</t>
  </si>
  <si>
    <t>Could not find ACCOUNT : 000000785243200000                                             ADJ Code : 0000 TIME_STAMP : 11-JAN-2002 04:27:33.62 AMOUNT :  1028.00 BILL REF :       CONTRA ACCT : 000000000000</t>
  </si>
  <si>
    <t>Could not find ACCOUNT : 000000785243230000                                             ADJ Code : 0000 TIME_STAMP : 11-JAN-2002 04:20:20.95 AMOUNT :  1028.00 BILL REF :       CONTRA ACCT : 000000000000</t>
  </si>
  <si>
    <t>Could not find ACCOUNT : 000000785243320000                                             ADJ Code : 0000 TIME_STAMP : 11-JAN-2002 04:20:21.10 AMOUNT :  1028.00 BILL REF :       CONTRA ACCT : 000000000000</t>
  </si>
  <si>
    <t>Could not find ACCOUNT : 000000785243430000                                             ADJ Code : 0000 TIME_STAMP : 11-JAN-2002 04:20:21.15 AMOUNT :  1028.00 BILL REF :       CONTRA ACCT : 000000000000</t>
  </si>
  <si>
    <t>Could not find ACCOUNT : 000000785243550000                                             ADJ Code : 0000 TIME_STAMP : 11-JAN-2002 04:20:23.28 AMOUNT :  1028.00 BILL REF :       CONTRA ACCT : 000000000000</t>
  </si>
  <si>
    <t>Could not find ACCOUNT : 000000785243660000                                             ADJ Code : 0000 TIME_STAMP : 11-JAN-2002 04:20:21.42 AMOUNT :  1028.00 BILL REF :       CONTRA ACCT : 000000000000</t>
  </si>
  <si>
    <t>Could not find ACCOUNT : 000000785243690000                                             ADJ Code : 0000 TIME_STAMP : 11-JAN-2002 04:20:23.38 AMOUNT :  1028.00 BILL REF :       CONTRA ACCT : 000000000000</t>
  </si>
  <si>
    <t>Could not find ACCOUNT : 000000785243760000                                             ADJ Code : 0000 TIME_STAMP : 11-JAN-2002 04:20:21.50 AMOUNT :  1028.00 BILL REF :       CONTRA ACCT : 000000000000</t>
  </si>
  <si>
    <t>Could not find ACCOUNT : 000000785243890000                                             ADJ Code : 0000 TIME_STAMP : 11-JAN-2002 04:20:21.75 AMOUNT :  1028.00 BILL REF :       CONTRA ACCT : 000000000000</t>
  </si>
  <si>
    <t>Could not find ACCOUNT : 000000785243930000                                             ADJ Code : 0000 TIME_STAMP : 11-JAN-2002 04:20:23.83 AMOUNT :  1028.00 BILL REF :       CONTRA ACCT : 000000000000</t>
  </si>
  <si>
    <t>Could not find ACCOUNT : 000000785243980000                                             ADJ Code : 0000 TIME_STAMP : 11-JAN-2002 04:20:21.88 AMOUNT :  1028.00 BILL REF :       CONTRA ACCT : 000000000000</t>
  </si>
  <si>
    <t>Could not find ACCOUNT : 000000785244000000                                             ADJ Code : 0000 TIME_STAMP : 11-JAN-2002 04:20:21.92 AMOUNT :  1028.00 BILL REF :       CONTRA ACCT : 000000000000</t>
  </si>
  <si>
    <t>Could not find ACCOUNT : 000000785244100000                                             ADJ Code : 0000 TIME_STAMP : 11-JAN-2002 04:20:22.02 AMOUNT :  1028.00 BILL REF :       CONTRA ACCT : 000000000000</t>
  </si>
  <si>
    <t>Could not find ACCOUNT : 000000785244240000                                             ADJ Code : 0000 TIME_STAMP : 11-JAN-2002 04:20:24.31 AMOUNT :  1028.00 BILL REF :       CONTRA ACCT : 000000000000</t>
  </si>
  <si>
    <t>Could not find ACCOUNT : 000000785244260000                                             ADJ Code : 0000 TIME_STAMP : 11-JAN-2002 04:20:24.35 AMOUNT :  1028.00 BILL REF :       CONTRA ACCT : 000000000000</t>
  </si>
  <si>
    <t>Could not find ACCOUNT : 000000785244450000                                             ADJ Code : 0000 TIME_STAMP : 11-JAN-2002 04:20:24.58 AMOUNT :  1028.00 BILL REF :       CONTRA ACCT : 000000000000</t>
  </si>
  <si>
    <t>Could not find ACCOUNT : 000000785244490000                                             ADJ Code : 0000 TIME_STAMP : 11-JAN-2002 04:20:22.42 AMOUNT :  1028.00 BILL REF :       CONTRA ACCT : 000000000000</t>
  </si>
  <si>
    <t>Could not find ACCOUNT : 000000785244540000                                             ADJ Code : 0000 TIME_STAMP : 11-JAN-2002 04:20:24.69 AMOUNT :  1028.00 BILL REF :       CONTRA ACCT : 000000000000</t>
  </si>
  <si>
    <t>Could not find ACCOUNT : 000000785244560000                                             ADJ Code : 0000 TIME_STAMP : 11-JAN-2002 04:20:24.76 AMOUNT :  1028.00 BILL REF :       CONTRA ACCT : 000000000000</t>
  </si>
  <si>
    <t>Could not find ACCOUNT : 000000785244660000                                             ADJ Code : 0000 TIME_STAMP : 11-JAN-2002 04:20:24.86 AMOUNT :  1028.00 BILL REF :       CONTRA ACCT : 000000000000</t>
  </si>
  <si>
    <t>Could not find ACCOUNT : 000000785244710000                                             ADJ Code : 0000 TIME_STAMP : 11-JAN-2002 04:20:22.71 AMOUNT :  1028.00 BILL REF :       CONTRA ACCT : 000000000000</t>
  </si>
  <si>
    <t>Could not find ACCOUNT : 000000785244750000                                             ADJ Code : 0000 TIME_STAMP : 11-JAN-2002 04:20:25.09 AMOUNT :  1028.00 BILL REF :       CONTRA ACCT : 000000000000</t>
  </si>
  <si>
    <t>Could not find ACCOUNT : 000000785244810000                                             ADJ Code : 0000 TIME_STAMP : 11-JAN-2002 04:20:25.16 AMOUNT :  1028.00 BILL REF :       CONTRA ACCT : 000000000000</t>
  </si>
  <si>
    <t>Could not find ACCOUNT : 000000785244860000                                             ADJ Code : 0000 TIME_STAMP : 11-JAN-2002 04:20:25.33 AMOUNT :  1028.00 BILL REF :       CONTRA ACCT : 000000000000</t>
  </si>
  <si>
    <t>Could not find ACCOUNT : 000000785244870000                                             ADJ Code : 0000 TIME_STAMP : 11-JAN-2002 04:20:25.37 AMOUNT :  1028.00 BILL REF :       CONTRA ACCT : 000000000000</t>
  </si>
  <si>
    <t>Could not find ACCOUNT : 000000785244950000                                             ADJ Code : 0000 TIME_STAMP : 11-JAN-2002 04:20:25.60 AMOUNT :  1028.00 BILL REF :       CONTRA ACCT : 000000000000</t>
  </si>
  <si>
    <t>Could not find ACCOUNT : 000000785244960000                                             ADJ Code : 0000 TIME_STAMP : 11-JAN-2002 04:20:25.64 AMOUNT :  1028.00 BILL REF :       CONTRA ACCT : 000000000000</t>
  </si>
  <si>
    <t>Could not find ACCOUNT : 000000785244970000                                             ADJ Code : 0000 TIME_STAMP : 11-JAN-2002 04:20:25.68 AMOUNT :  1028.00 BILL REF :       CONTRA ACCT : 000000000000</t>
  </si>
  <si>
    <t>Could not find ACCOUNT : 000000785244980000                                             ADJ Code : 0000 TIME_STAMP : 11-JAN-2002 04:20:25.72 AMOUNT :  1028.00 BILL REF :       CONTRA ACCT : 000000000000</t>
  </si>
  <si>
    <t>Could not find ACCOUNT : 000000785245110000                                             ADJ Code : 0000 TIME_STAMP : 11-JAN-2002 04:20:26.14 AMOUNT :  1028.00 BILL REF :       CONTRA ACCT : 000000000000</t>
  </si>
  <si>
    <t>Could not find ACCOUNT : 000000785245170000                                             ADJ Code : 0000 TIME_STAMP : 11-JAN-2002 04:20:26.29 AMOUNT :  1028.00 BILL REF :       CONTRA ACCT : 000000000000</t>
  </si>
  <si>
    <t>Could not find ACCOUNT : 000000785245290000                                             ADJ Code : 0000 TIME_STAMP : 11-JAN-2002 04:20:26.53 AMOUNT :  1028.00 BILL REF :       CONTRA ACCT : 000000000000</t>
  </si>
  <si>
    <t>Could not find ACCOUNT : 000000785245300000                                             ADJ Code : 0000 TIME_STAMP : 11-JAN-2002 04:20:26.56 AMOUNT :  1028.00 BILL REF :       CONTRA ACCT : 000000000000</t>
  </si>
  <si>
    <t>Could not find ACCOUNT : 000000785245310000                                             ADJ Code : 0000 TIME_STAMP : 11-JAN-2002 04:20:26.60 AMOUNT :  1028.00 BILL REF :       CONTRA ACCT : 000000000000</t>
  </si>
  <si>
    <t>Could not find ACCOUNT : 000000785245320000                                             ADJ Code : 0000 TIME_STAMP : 11-JAN-2002 04:20:26.64 AMOUNT :  1028.00 BILL REF :       CONTRA ACCT : 000000000000</t>
  </si>
  <si>
    <t>Could not find ACCOUNT : 000000785245390000                                             ADJ Code : 0000 TIME_STAMP : 11-JAN-2002 04:20:26.85 AMOUNT :  1028.00 BILL REF :       CONTRA ACCT : 000000000000</t>
  </si>
  <si>
    <t>Could not find ACCOUNT : 000000785245400000                                             ADJ Code : 0000 TIME_STAMP : 11-JAN-2002 04:20:26.88 AMOUNT :  1028.00 BILL REF :       CONTRA ACCT : 000000000000</t>
  </si>
  <si>
    <t>Could not find ACCOUNT : 000000785245540000                                             ADJ Code : 0000 TIME_STAMP : 11-JAN-2002 04:20:27.25 AMOUNT :  1028.00 BILL REF :       CONTRA ACCT : 000000000000</t>
  </si>
  <si>
    <t>Could not find ACCOUNT : 000000785245570000                                             ADJ Code : 0000 TIME_STAMP : 11-JAN-2002 04:20:27.30 AMOUNT :  1028.00 BILL REF :       CONTRA ACCT : 000000000000</t>
  </si>
  <si>
    <t>Could not find ACCOUNT : 000000785245620000                                             ADJ Code : 0000 TIME_STAMP : 11-JAN-2002 04:20:27.46 AMOUNT :  1028.00 BILL REF :       CONTRA ACCT : 000000000000</t>
  </si>
  <si>
    <t>Could not find ACCOUNT : 000000785245630000                                             ADJ Code : 0000 TIME_STAMP : 11-JAN-2002 04:20:27.51 AMOUNT :  1028.00 BILL REF :       CONTRA ACCT : 000000000000</t>
  </si>
  <si>
    <t>Could not find ACCOUNT : 000000785245650000                                             ADJ Code : 0000 TIME_STAMP : 11-JAN-2002 04:20:27.57 AMOUNT :  1028.00 BILL REF :       CONTRA ACCT : 000000000000</t>
  </si>
  <si>
    <t>Could not find ACCOUNT : 000000785245670000                                             ADJ Code : 0000 TIME_STAMP : 11-JAN-2002 04:20:27.66 AMOUNT :  1028.00 BILL REF :       CONTRA ACCT : 000000000000</t>
  </si>
  <si>
    <t>Could not find ACCOUNT : 000000785245680000                                             ADJ Code : 0000 TIME_STAMP : 11-JAN-2002 04:20:27.69 AMOUNT :  1028.00 BILL REF :       CONTRA ACCT : 000000000000</t>
  </si>
  <si>
    <t>Could not find ACCOUNT : 000000785245730000                                             ADJ Code : 0000 TIME_STAMP : 11-JAN-2002 04:20:27.84 AMOUNT :  1028.00 BILL REF :       CONTRA ACCT : 000000000000</t>
  </si>
  <si>
    <t>Could not find ACCOUNT : 000000785245920000                                             ADJ Code : 0000 TIME_STAMP : 11-JAN-2002 04:20:28.42 AMOUNT :  1028.00 BILL REF :       CONTRA ACCT : 000000000000</t>
  </si>
  <si>
    <t>Could not find ACCOUNT : 000000785246100000                                             ADJ Code : 0000 TIME_STAMP : 11-JAN-2002 04:28:13.95 AMOUNT :  1028.00 BILL REF :       CONTRA ACCT : 000000000000</t>
  </si>
  <si>
    <t>Could not find ACCOUNT : 000000785246120000                                             ADJ Code : 0000 TIME_STAMP : 11-JAN-2002 04:28:14.02 AMOUNT :  1028.00 BILL REF :       CONTRA ACCT : 000000000000</t>
  </si>
  <si>
    <t>Could not find ACCOUNT : 000000785246250000                                             ADJ Code : 0000 TIME_STAMP : 11-JAN-2002 04:28:20.99 AMOUNT :  1028.00 BILL REF :       CONTRA ACCT : 000000000000</t>
  </si>
  <si>
    <t>Could not find ACCOUNT : 000000785246350000                                             ADJ Code : 0000 TIME_STAMP : 11-JAN-2002 04:28:21.20 AMOUNT :  1028.00 BILL REF :       CONTRA ACCT : 000000000000</t>
  </si>
  <si>
    <t>Could not find ACCOUNT : 000000785246510000                                             ADJ Code : 0000 TIME_STAMP : 11-JAN-2002 04:28:22.31 AMOUNT :  1028.00 BILL REF :       CONTRA ACCT : 000000000000</t>
  </si>
  <si>
    <t>Could not find ACCOUNT : 000000785246590000                                             ADJ Code : 0000 TIME_STAMP : 11-JAN-2002 04:28:23.28 AMOUNT :  1028.00 BILL REF :       CONTRA ACCT : 000000000000</t>
  </si>
  <si>
    <t>Could not find ACCOUNT : 000000785246750000                                             ADJ Code : 0000 TIME_STAMP : 11-JAN-2002 04:28:25.72 AMOUNT :  1028.00 BILL REF :       CONTRA ACCT : 000000000000</t>
  </si>
  <si>
    <t>Could not find ACCOUNT : 000000785246790000                                             ADJ Code : 0000 TIME_STAMP : 11-JAN-2002 04:28:25.91 AMOUNT :  1028.00 BILL REF :       CONTRA ACCT : 000000000000</t>
  </si>
  <si>
    <t>Could not find ACCOUNT : 000000785246810000                                             ADJ Code : 0000 TIME_STAMP : 11-JAN-2002 04:28:26.01 AMOUNT :  1028.00 BILL REF :       CONTRA ACCT : 000000000000</t>
  </si>
  <si>
    <t>Could not find ACCOUNT : 000000785246940000                                             ADJ Code : 0000 TIME_STAMP : 11-JAN-2002 04:28:31.40 AMOUNT :  1028.00 BILL REF :       CONTRA ACCT : 000000000000</t>
  </si>
  <si>
    <t>Could not find ACCOUNT : 000000785246960000                                             ADJ Code : 0000 TIME_STAMP : 11-JAN-2002 04:28:31.48 AMOUNT :  1028.00 BILL REF :       CONTRA ACCT : 000000000000</t>
  </si>
  <si>
    <t>Could not find ACCOUNT : 000000785247030000                                             ADJ Code : 0000 TIME_STAMP : 11-JAN-2002 04:28:31.76 AMOUNT :  1028.00 BILL REF :       CONTRA ACCT : 000000000000</t>
  </si>
  <si>
    <t>Could not find ACCOUNT : 000000785247060000                                             ADJ Code : 0000 TIME_STAMP : 11-JAN-2002 04:28:31.97 AMOUNT :  1028.00 BILL REF :       CONTRA ACCT : 000000000000</t>
  </si>
  <si>
    <t>Could not find ACCOUNT : 000000785247080000                                             ADJ Code : 0000 TIME_STAMP : 11-JAN-2002 04:28:32.05 AMOUNT :  1028.00 BILL REF :       CONTRA ACCT : 000000000000</t>
  </si>
  <si>
    <t>Could not find ACCOUNT : 000000785247110000                                             ADJ Code : 0000 TIME_STAMP : 11-JAN-2002 04:28:44.37 AMOUNT :  1028.00 BILL REF :       CONTRA ACCT : 000000000000</t>
  </si>
  <si>
    <t>Could not find ACCOUNT : 000000785247200000                                             ADJ Code : 0000 TIME_STAMP : 11-JAN-2002 04:26:09.76 AMOUNT :  1028.00 BILL REF :       CONTRA ACCT : 000000000000</t>
  </si>
  <si>
    <t>Could not find ACCOUNT : 000000785247280000                                             ADJ Code : 0000 TIME_STAMP : 11-JAN-2002 04:30:00.33 AMOUNT :  1028.00 BILL REF :       CONTRA ACCT : 000000000000</t>
  </si>
  <si>
    <t>Could not find ACCOUNT : 000000785247290000                                             ADJ Code : 0000 TIME_STAMP : 11-JAN-2002 04:30:00.38 AMOUNT :  1028.00 BILL REF :       CONTRA ACCT : 000000000000</t>
  </si>
  <si>
    <t>Could not find ACCOUNT : 000000785247300000                                             ADJ Code : 0000 TIME_STAMP : 11-JAN-2002 04:30:00.43 AMOUNT :  1028.00 BILL REF :       CONTRA ACCT : 000000000000</t>
  </si>
  <si>
    <t>Could not find ACCOUNT : 000000785247430000                                             ADJ Code : 0000 TIME_STAMP : 11-JAN-2002 04:30:01.06 AMOUNT :  1028.00 BILL REF :       CONTRA ACCT : 000000000000</t>
  </si>
  <si>
    <t>Could not find ACCOUNT : 000000785247530000                                             ADJ Code : 0000 TIME_STAMP : 11-JAN-2002 04:30:01.41 AMOUNT :  1028.00 BILL REF :       CONTRA ACCT : 000000000000</t>
  </si>
  <si>
    <t>Could not find ACCOUNT : 000000785247540000                                             ADJ Code : 0000 TIME_STAMP : 11-JAN-2002 04:30:01.47 AMOUNT :  1028.00 BILL REF :       CONTRA ACCT : 000000000000</t>
  </si>
  <si>
    <t>Could not find ACCOUNT : 000000785247570000                                             ADJ Code : 0000 TIME_STAMP : 11-JAN-2002 04:30:01.58 AMOUNT :  1028.00 BILL REF :       CONTRA ACCT : 000000000000</t>
  </si>
  <si>
    <t>Could not find ACCOUNT : 000000785247730000                                             ADJ Code : 0000 TIME_STAMP : 11-JAN-2002 04:30:02.41 AMOUNT :  1028.00 BILL REF :       CONTRA ACCT : 000000000000</t>
  </si>
  <si>
    <t>Could not find ACCOUNT : 000000785247740000                                             ADJ Code : 0000 TIME_STAMP : 11-JAN-2002 04:30:02.55 AMOUNT :  1028.00 BILL REF :       CONTRA ACCT : 000000000000</t>
  </si>
  <si>
    <t>Could not find ACCOUNT : 000000785247840000                                             ADJ Code : 0000 TIME_STAMP : 11-JAN-2002 04:30:02.77 AMOUNT :  1028.00 BILL REF :       CONTRA ACCT : 000000000000</t>
  </si>
  <si>
    <t>Could not find ACCOUNT : 000000785247900000                                             ADJ Code : 0000 TIME_STAMP : 11-JAN-2002 04:30:03.11 AMOUNT :  1028.00 BILL REF :       CONTRA ACCT : 000000000000</t>
  </si>
  <si>
    <t>Could not find ACCOUNT : 000000785247930000                                             ADJ Code : 0000 TIME_STAMP : 11-JAN-2002 04:30:03.25 AMOUNT :  1028.00 BILL REF :       CONTRA ACCT : 000000000000</t>
  </si>
  <si>
    <t>Could not find ACCOUNT : 000000785248020000                                             ADJ Code : 0000 TIME_STAMP : 11-JAN-2002 04:29:55.77 AMOUNT :  1028.00 BILL REF :       CONTRA ACCT : 000000000000</t>
  </si>
  <si>
    <t>Could not find ACCOUNT : 000000785248170000                                             ADJ Code : 0000 TIME_STAMP : 11-JAN-2002 04:26:21.93 AMOUNT :  1028.00 BILL REF :       CONTRA ACCT : 000000000000</t>
  </si>
  <si>
    <t>Could not find ACCOUNT : 000000785248200000                                             ADJ Code : 0000 TIME_STAMP : 11-JAN-2002 04:29:56.43 AMOUNT :  1028.00 BILL REF :       CONTRA ACCT : 000000000000</t>
  </si>
  <si>
    <t>Could not find ACCOUNT : 000000785248560000                                             ADJ Code : 0000 TIME_STAMP : 11-JAN-2002 04:29:57.07 AMOUNT :  1028.00 BILL REF :       CONTRA ACCT : 000000000000</t>
  </si>
  <si>
    <t>Could not find ACCOUNT : 000000785248570000                                             ADJ Code : 0000 TIME_STAMP : 11-JAN-2002 04:29:57.19 AMOUNT :  1028.00 BILL REF :       CONTRA ACCT : 000000000000</t>
  </si>
  <si>
    <t>Could not find ACCOUNT : 000000785248620000                                             ADJ Code : 0000 TIME_STAMP : 11-JAN-2002 04:21:04.86 AMOUNT :  1028.00 BILL REF :       CONTRA ACCT : 000000000000</t>
  </si>
  <si>
    <t>Could not find ACCOUNT : 000000785248860000                                             ADJ Code : 0000 TIME_STAMP : 11-JAN-2002 04:21:04.91 AMOUNT :  1028.00 BILL REF :       CONTRA ACCT : 000000000000</t>
  </si>
  <si>
    <t>Could not find ACCOUNT : 000000785248870000                                             ADJ Code : 0000 TIME_STAMP : 11-JAN-2002 04:21:04.97 AMOUNT :  1028.00 BILL REF :       CONTRA ACCT : 000000000000</t>
  </si>
  <si>
    <t>Could not find ACCOUNT : 000000785249010000                                             ADJ Code : 0000 TIME_STAMP : 11-JAN-2002 04:26:22.22 AMOUNT :  1028.00 BILL REF :       CONTRA ACCT : 000000000000</t>
  </si>
  <si>
    <t>Could not find ACCOUNT : 000000785249140000                                             ADJ Code : 0000 TIME_STAMP : 11-JAN-2002 04:27:27.66 AMOUNT :  1028.00 BILL REF :       CONTRA ACCT : 000000000000</t>
  </si>
  <si>
    <t>Could not find ACCOUNT : 000000785249210000                                             ADJ Code : 0000 TIME_STAMP : 11-JAN-2002 04:27:27.93 AMOUNT :  1028.00 BILL REF :       CONTRA ACCT : 000000000000</t>
  </si>
  <si>
    <t>Could not find ACCOUNT : 000000785249220000                                             ADJ Code : 0000 TIME_STAMP : 11-JAN-2002 04:27:27.97 AMOUNT :  1028.00 BILL REF :       CONTRA ACCT : 000000000000</t>
  </si>
  <si>
    <t>Could not find ACCOUNT : 000000785249270000                                             ADJ Code : 0000 TIME_STAMP : 11-JAN-2002 04:27:31.56 AMOUNT :  1028.00 BILL REF :       CONTRA ACCT : 000000000000</t>
  </si>
  <si>
    <t>Could not find ACCOUNT : 000000785249480000                                             ADJ Code : 0000 TIME_STAMP : 11-JAN-2002 04:27:54.06 AMOUNT :  1028.00 BILL REF :       CONTRA ACCT : 000000000000</t>
  </si>
  <si>
    <t>Could not find ACCOUNT : 000000785249490000                                             ADJ Code : 0000 TIME_STAMP : 11-JAN-2002 04:27:54.11 AMOUNT :  1028.00 BILL REF :       CONTRA ACCT : 000000000000</t>
  </si>
  <si>
    <t>Could not find ACCOUNT : 000000785249550000                                             ADJ Code : 0000 TIME_STAMP : 11-JAN-2002 04:27:56.69 AMOUNT :  1028.00 BILL REF :       CONTRA ACCT : 000000000000</t>
  </si>
  <si>
    <t>Could not find ACCOUNT : 000000785249590000                                             ADJ Code : 0000 TIME_STAMP : 11-JAN-2002 04:27:56.82 AMOUNT :  1028.00 BILL REF :       CONTRA ACCT : 000000000000</t>
  </si>
  <si>
    <t>Could not find ACCOUNT : 000000785249600000                                             ADJ Code : 0000 TIME_STAMP : 11-JAN-2002 04:27:56.86 AMOUNT :  1028.00 BILL REF :       CONTRA ACCT : 000000000000</t>
  </si>
  <si>
    <t>Could not find ACCOUNT : 000000785249630000                                             ADJ Code : 0000 TIME_STAMP : 11-JAN-2002 04:27:59.88 AMOUNT :  1028.00 BILL REF :       CONTRA ACCT : 000000000000</t>
  </si>
  <si>
    <t>Could not find ACCOUNT : 000000785249660000                                             ADJ Code : 0000 TIME_STAMP : 11-JAN-2002 04:27:59.93 AMOUNT :  1028.00 BILL REF :       CONTRA ACCT : 000000000000</t>
  </si>
  <si>
    <t>Could not find ACCOUNT : 000000785249730000                                             ADJ Code : 0000 TIME_STAMP : 11-JAN-2002 04:28:03.16 AMOUNT :  1028.00 BILL REF :       CONTRA ACCT : 000000000000</t>
  </si>
  <si>
    <t>Could not find ACCOUNT : 000000785249780000                                             ADJ Code : 0000 TIME_STAMP : 11-JAN-2002 04:28:03.34 AMOUNT :  1028.00 BILL REF :       CONTRA ACCT : 000000000000</t>
  </si>
  <si>
    <t>Could not find ACCOUNT : 000000785249870000                                             ADJ Code : 0000 TIME_STAMP : 11-JAN-2002 04:28:03.51 AMOUNT :  1028.00 BILL REF :       CONTRA ACCT : 000000000000</t>
  </si>
  <si>
    <t>Could not find ACCOUNT : 000000785249910000                                             ADJ Code : 0000 TIME_STAMP : 11-JAN-2002 04:28:03.61 AMOUNT :  1028.00 BILL REF :       CONTRA ACCT : 000000000000</t>
  </si>
  <si>
    <t>Could not find ACCOUNT : 000000785250010000                                             ADJ Code : 0000 TIME_STAMP : 11-JAN-2002 04:28:03.80 AMOUNT :  1028.00 BILL REF :       CONTRA ACCT : 000000000000</t>
  </si>
  <si>
    <t>Could not find ACCOUNT : 000000785250050000                                             ADJ Code : 0000 TIME_STAMP : 11-JAN-2002 04:28:13.32 AMOUNT :  1028.00 BILL REF :       CONTRA ACCT : 000000000000</t>
  </si>
  <si>
    <t>Could not find ACCOUNT : 000000785250100000                                             ADJ Code : 0000 TIME_STAMP : 11-JAN-2002 04:29:22.75 AMOUNT :  1028.00 BILL REF :       CONTRA ACCT : 000000000000</t>
  </si>
  <si>
    <t>Could not find ACCOUNT : 000000785250110000                                             ADJ Code : 0000 TIME_STAMP : 11-JAN-2002 04:28:13.36 AMOUNT :  1028.00 BILL REF :       CONTRA ACCT : 000000000000</t>
  </si>
  <si>
    <t>Could not find ACCOUNT : 000000785250290000                                             ADJ Code : 0000 TIME_STAMP : 11-JAN-2002 04:28:13.47 AMOUNT :  1028.00 BILL REF :       CONTRA ACCT : 000000000000</t>
  </si>
  <si>
    <t>Could not find ACCOUNT : 000000785250300000                                             ADJ Code : 0000 TIME_STAMP : 11-JAN-2002 04:29:22.93 AMOUNT :  1028.00 BILL REF :       CONTRA ACCT : 000000000000</t>
  </si>
  <si>
    <t>Could not find ACCOUNT : 000000785250320000                                             ADJ Code : 0000 TIME_STAMP : 11-JAN-2002 04:28:30.45 AMOUNT :  1028.00 BILL REF :       CONTRA ACCT : 000000000000</t>
  </si>
  <si>
    <t>Could not find ACCOUNT : 000000785250350000                                             ADJ Code : 0000 TIME_STAMP : 11-JAN-2002 04:28:11.14 AMOUNT :  1028.00 BILL REF :       CONTRA ACCT : 000000000000</t>
  </si>
  <si>
    <t>Could not find ACCOUNT : 000000785250430000                                             ADJ Code : 0000 TIME_STAMP : 11-JAN-2002 04:29:23.03 AMOUNT :  1028.00 BILL REF :       CONTRA ACCT : 000000000000</t>
  </si>
  <si>
    <t>Could not find ACCOUNT : 000000785250450000                                             ADJ Code : 0000 TIME_STAMP : 11-JAN-2002 04:29:23.18 AMOUNT :  1028.00 BILL REF :       CONTRA ACCT : 000000000000</t>
  </si>
  <si>
    <t>Could not find ACCOUNT : 000000785250490000                                             ADJ Code : 0000 TIME_STAMP : 11-JAN-2002 04:28:11.24 AMOUNT :  1028.00 BILL REF :       CONTRA ACCT : 000000000000</t>
  </si>
  <si>
    <t>Could not find ACCOUNT : 000000785250590000                                             ADJ Code : 0000 TIME_STAMP : 11-JAN-2002 04:29:23.28 AMOUNT :  1028.00 BILL REF :       CONTRA ACCT : 000000000000</t>
  </si>
  <si>
    <t>Could not find ACCOUNT : 000000785250640000                                             ADJ Code : 0000 TIME_STAMP : 11-JAN-2002 04:29:25.61 AMOUNT :  1028.00 BILL REF :       CONTRA ACCT : 000000000000</t>
  </si>
  <si>
    <t>Could not find ACCOUNT : 000000785250650000                                             ADJ Code : 0000 TIME_STAMP : 11-JAN-2002 04:29:25.66 AMOUNT :  1028.00 BILL REF :       CONTRA ACCT : 000000000000</t>
  </si>
  <si>
    <t>Could not find ACCOUNT : 000000785250700000                                             ADJ Code : 0000 TIME_STAMP : 11-JAN-2002 04:29:25.82 AMOUNT :  1028.00 BILL REF :       CONTRA ACCT : 000000000000</t>
  </si>
  <si>
    <t>Could not find ACCOUNT : 000000785250720000                                             ADJ Code : 0000 TIME_STAMP : 11-JAN-2002 04:29:26.00 AMOUNT :  1028.00 BILL REF :       CONTRA ACCT : 000000000000</t>
  </si>
  <si>
    <t>Could not find ACCOUNT : 000000785250760000                                             ADJ Code : 0000 TIME_STAMP : 11-JAN-2002 04:25:56.27 AMOUNT :  1028.00 BILL REF :       CONTRA ACCT : 000000000000</t>
  </si>
  <si>
    <t>Could not find ACCOUNT : 000000785250790000                                             ADJ Code : 0000 TIME_STAMP : 11-JAN-2002 04:27:26.35 AMOUNT :  1028.00 BILL REF :       CONTRA ACCT : 000000000000</t>
  </si>
  <si>
    <t>Could not find ACCOUNT : 000000785250810000                                             ADJ Code : 0000 TIME_STAMP : 11-JAN-2002 04:27:26.91 AMOUNT :  1028.00 BILL REF :       CONTRA ACCT : 000000000000</t>
  </si>
  <si>
    <t>Could not find ACCOUNT : 000000785250850000                                             ADJ Code : 0000 TIME_STAMP : 11-JAN-2002 04:27:29.05 AMOUNT :  1028.00 BILL REF :       CONTRA ACCT : 000000000000</t>
  </si>
  <si>
    <t>Could not find ACCOUNT : 000000785251020000                                             ADJ Code : 0000 TIME_STAMP : 11-JAN-2002 04:27:31.13 AMOUNT :  1028.00 BILL REF :       CONTRA ACCT : 000000000000</t>
  </si>
  <si>
    <t>Could not find ACCOUNT : 000000785251050000                                             ADJ Code : 0000 TIME_STAMP : 11-JAN-2002 04:27:31.24 AMOUNT :  1028.00 BILL REF :       CONTRA ACCT : 000000000000</t>
  </si>
  <si>
    <t>Could not find ACCOUNT : 000000785251070000                                             ADJ Code : 0000 TIME_STAMP : 11-JAN-2002 04:27:31.38 AMOUNT :  1028.00 BILL REF :       CONTRA ACCT : 000000000000</t>
  </si>
  <si>
    <t>Could not find ACCOUNT : 000000785251260000                                             ADJ Code : 0000 TIME_STAMP : 11-JAN-2002 04:29:26.37 AMOUNT :  1028.00 BILL REF :       CONTRA ACCT : 000000000000</t>
  </si>
  <si>
    <t>Could not find ACCOUNT : 000000785251460000                                             ADJ Code : 0000 TIME_STAMP : 11-JAN-2002 04:27:47.29 AMOUNT :  1028.00 BILL REF :       CONTRA ACCT : 000000000000</t>
  </si>
  <si>
    <t>Could not find ACCOUNT : 000000785251530000                                             ADJ Code : 0000 TIME_STAMP : 11-JAN-2002 04:27:47.53 AMOUNT :  1028.00 BILL REF :       CONTRA ACCT : 000000000000</t>
  </si>
  <si>
    <t>Could not find ACCOUNT : 000000785251560000                                             ADJ Code : 0000 TIME_STAMP : 11-JAN-2002 04:27:47.71 AMOUNT :  1028.00 BILL REF :       CONTRA ACCT : 000000000000</t>
  </si>
  <si>
    <t>Could not find ACCOUNT : 000000785251720000                                             ADJ Code : 0000 TIME_STAMP : 11-JAN-2002 04:27:49.07 AMOUNT :  1028.00 BILL REF :       CONTRA ACCT : 000000000000</t>
  </si>
  <si>
    <t>Could not find ACCOUNT : 000000785251760000                                             ADJ Code : 0000 TIME_STAMP : 11-JAN-2002 04:27:51.08 AMOUNT :  1028.00 BILL REF :       CONTRA ACCT : 000000000000</t>
  </si>
  <si>
    <t>Could not find ACCOUNT : 000000785251770000                                             ADJ Code : 0000 TIME_STAMP : 11-JAN-2002 04:27:51.12 AMOUNT :  1028.00 BILL REF :       CONTRA ACCT : 000000000000</t>
  </si>
  <si>
    <t>Could not find ACCOUNT : 000000785251810000                                             ADJ Code : 0000 TIME_STAMP : 11-JAN-2002 04:27:51.46 AMOUNT :  1028.00 BILL REF :       CONTRA ACCT : 000000000000</t>
  </si>
  <si>
    <t>Could not find ACCOUNT : 000000785251830000                                             ADJ Code : 0000 TIME_STAMP : 11-JAN-2002 04:27:52.57 AMOUNT :  1028.00 BILL REF :       CONTRA ACCT : 000000000000</t>
  </si>
  <si>
    <t>Could not find ACCOUNT : 000000785251880000                                             ADJ Code : 0000 TIME_STAMP : 11-JAN-2002 04:27:53.82 AMOUNT :  1028.00 BILL REF :       CONTRA ACCT : 000000000000</t>
  </si>
  <si>
    <t>Could not find ACCOUNT : 000000785251910000                                             ADJ Code : 0000 TIME_STAMP : 11-JAN-2002 04:27:53.92 AMOUNT :  1028.00 BILL REF :       CONTRA ACCT : 000000000000</t>
  </si>
  <si>
    <t>Could not find ACCOUNT : 000000785252010000                                             ADJ Code : 0000 TIME_STAMP : 11-JAN-2002 04:27:54.78 AMOUNT :  1028.00 BILL REF :       CONTRA ACCT : 000000000000</t>
  </si>
  <si>
    <t>Could not find ACCOUNT : 000000785252130000                                             ADJ Code : 0000 TIME_STAMP : 11-JAN-2002 04:27:57.65 AMOUNT :  1028.00 BILL REF :       CONTRA ACCT : 000000000000</t>
  </si>
  <si>
    <t>Could not find ACCOUNT : 000000785252150000                                             ADJ Code : 0000 TIME_STAMP : 11-JAN-2002 04:27:57.72 AMOUNT :  1028.00 BILL REF :       CONTRA ACCT : 000000000000</t>
  </si>
  <si>
    <t>Could not find ACCOUNT : 000000785252160000                                             ADJ Code : 0000 TIME_STAMP : 11-JAN-2002 04:27:59.47 AMOUNT :  1028.00 BILL REF :       CONTRA ACCT : 000000000000</t>
  </si>
  <si>
    <t>Could not find ACCOUNT : 000000785252290000                                             ADJ Code : 0000 TIME_STAMP : 11-JAN-2002 04:28:08.94 AMOUNT :  1028.00 BILL REF :       CONTRA ACCT : 000000000000</t>
  </si>
  <si>
    <t>Could not find ACCOUNT : 000000785252340000                                             ADJ Code : 0000 TIME_STAMP : 11-JAN-2002 04:28:10.84 AMOUNT :  1028.00 BILL REF :       CONTRA ACCT : 000000000000</t>
  </si>
  <si>
    <t>Could not find ACCOUNT : 000000785252380000                                             ADJ Code : 0000 TIME_STAMP : 11-JAN-2002 04:28:11.46 AMOUNT :  1028.00 BILL REF :       CONTRA ACCT : 000000000000</t>
  </si>
  <si>
    <t>Could not find ACCOUNT : 000000785252390000                                             ADJ Code : 0000 TIME_STAMP : 11-JAN-2002 04:28:11.53 AMOUNT :  1028.00 BILL REF :       CONTRA ACCT : 000000000000</t>
  </si>
  <si>
    <t>Could not find ACCOUNT : 000000785252570000                                             ADJ Code : 0000 TIME_STAMP : 11-JAN-2002 04:28:22.03 AMOUNT :  1028.00 BILL REF :       CONTRA ACCT : 000000000000</t>
  </si>
  <si>
    <t>Could not find ACCOUNT : 000000785252590000                                             ADJ Code : 0000 TIME_STAMP : 11-JAN-2002 04:28:22.07 AMOUNT :  1028.00 BILL REF :       CONTRA ACCT : 000000000000</t>
  </si>
  <si>
    <t>Could not find ACCOUNT : 000000785252700000                                             ADJ Code : 0000 TIME_STAMP : 11-JAN-2002 04:28:22.99 AMOUNT :  1028.00 BILL REF :       CONTRA ACCT : 000000000000</t>
  </si>
  <si>
    <t>Could not find ACCOUNT : 000000785252760000                                             ADJ Code : 0000 TIME_STAMP : 11-JAN-2002 04:28:24.70 AMOUNT :  1028.00 BILL REF :       CONTRA ACCT : 000000000000</t>
  </si>
  <si>
    <t>Could not find ACCOUNT : 000000785252810000                                             ADJ Code : 0000 TIME_STAMP : 11-JAN-2002 04:28:33.41 AMOUNT :  1028.00 BILL REF :       CONTRA ACCT : 000000000000</t>
  </si>
  <si>
    <t>Could not find ACCOUNT : 000000785252870000                                             ADJ Code : 0000 TIME_STAMP : 11-JAN-2002 04:28:33.56 AMOUNT :  1028.00 BILL REF :       CONTRA ACCT : 000000000000</t>
  </si>
  <si>
    <t>Could not find ACCOUNT : 000000785252890000                                             ADJ Code : 0000 TIME_STAMP : 11-JAN-2002 04:28:33.66 AMOUNT :  1028.00 BILL REF :       CONTRA ACCT : 000000000000</t>
  </si>
  <si>
    <t>Could not find ACCOUNT : 000000785252930000                                             ADJ Code : 0000 TIME_STAMP : 11-JAN-2002 04:28:33.85 AMOUNT :  1028.00 BILL REF :       CONTRA ACCT : 000000000000</t>
  </si>
  <si>
    <t>Could not find ACCOUNT : 000000785253030000                                             ADJ Code : 0000 TIME_STAMP : 11-JAN-2002 04:28:29.46 AMOUNT :  1028.00 BILL REF :       CONTRA ACCT : 000000000000</t>
  </si>
  <si>
    <t>Could not find ACCOUNT : 000000785253040000                                             ADJ Code : 0000 TIME_STAMP : 11-JAN-2002 04:28:29.69 AMOUNT :  1028.00 BILL REF :       CONTRA ACCT : 000000000000</t>
  </si>
  <si>
    <t>Could not find ACCOUNT : 000000785253190000                                             ADJ Code : 0000 TIME_STAMP : 11-JAN-2002 04:28:37.15 AMOUNT :  1028.00 BILL REF :       CONTRA ACCT : 000000000000</t>
  </si>
  <si>
    <t>Could not find ACCOUNT : 000000785253210000                                             ADJ Code : 0000 TIME_STAMP : 11-JAN-2002 04:28:37.34 AMOUNT :  1028.00 BILL REF :       CONTRA ACCT : 000000000000</t>
  </si>
  <si>
    <t>Could not find ACCOUNT : 000000785253220000                                             ADJ Code : 0000 TIME_STAMP : 11-JAN-2002 04:28:37.37 AMOUNT :  1028.00 BILL REF :       CONTRA ACCT : 000000000000</t>
  </si>
  <si>
    <t>Could not find ACCOUNT : 000000785253320000                                             ADJ Code : 0000 TIME_STAMP : 11-JAN-2002 04:28:38.32 AMOUNT :  1028.00 BILL REF :       CONTRA ACCT : 000000000000</t>
  </si>
  <si>
    <t>Could not find ACCOUNT : 000000785253350000                                             ADJ Code : 0000 TIME_STAMP : 11-JAN-2002 04:28:38.41 AMOUNT :  1028.00 BILL REF :       CONTRA ACCT : 000000000000</t>
  </si>
  <si>
    <t>Could not find ACCOUNT : 000000785253380000                                             ADJ Code : 0000 TIME_STAMP : 11-JAN-2002 04:28:38.52 AMOUNT :  1028.00 BILL REF :       CONTRA ACCT : 000000000000</t>
  </si>
  <si>
    <t>Could not find ACCOUNT : 000000785253470000                                             ADJ Code : 0000 TIME_STAMP : 11-JAN-2002 04:28:40.02 AMOUNT :  1028.00 BILL REF :       CONTRA ACCT : 000000000000</t>
  </si>
  <si>
    <t>Could not find ACCOUNT : 000000785253520000                                             ADJ Code : 0000 TIME_STAMP : 11-JAN-2002 04:28:41.36 AMOUNT :  1028.00 BILL REF :       CONTRA ACCT : 000000000000</t>
  </si>
  <si>
    <t>Could not find ACCOUNT : 000000785253800000                                             ADJ Code : 0000 TIME_STAMP : 11-JAN-2002 04:29:22.43 AMOUNT :  1028.00 BILL REF :       CONTRA ACCT : 000000000000</t>
  </si>
  <si>
    <t>Could not find ACCOUNT : 000000785253830000                                             ADJ Code : 0000 TIME_STAMP : 11-JAN-2002 04:29:23.71 AMOUNT :  1028.00 BILL REF :       CONTRA ACCT : 000000000000</t>
  </si>
  <si>
    <t>Could not find ACCOUNT : 000000785253980000                                             ADJ Code : 0000 TIME_STAMP : 11-JAN-2002 04:29:26.98 AMOUNT :  1028.00 BILL REF :       CONTRA ACCT : 000000000000</t>
  </si>
  <si>
    <t>Could not find ACCOUNT : 000000785254020000                                             ADJ Code : 0000 TIME_STAMP : 11-JAN-2002 04:29:27.24 AMOUNT :  1028.00 BILL REF :       CONTRA ACCT : 000000000000</t>
  </si>
  <si>
    <t>Could not find ACCOUNT : 000000785254100000                                             ADJ Code : 0000 TIME_STAMP : 11-JAN-2002 04:29:27.76 AMOUNT :  1028.00 BILL REF :       CONTRA ACCT : 000000000000</t>
  </si>
  <si>
    <t>Could not find ACCOUNT : 000000785254110000                                             ADJ Code : 0000 TIME_STAMP : 11-JAN-2002 04:29:27.80 AMOUNT :  1028.00 BILL REF :       CONTRA ACCT : 000000000000</t>
  </si>
  <si>
    <t>Could not find ACCOUNT : 000000785254120000                                             ADJ Code : 0000 TIME_STAMP : 11-JAN-2002 04:29:27.95 AMOUNT :  1028.00 BILL REF :       CONTRA ACCT : 000000000000</t>
  </si>
  <si>
    <t>Could not find ACCOUNT : 000000785254140000                                             ADJ Code : 0000 TIME_STAMP : 11-JAN-2002 04:29:28.11 AMOUNT :  1028.00 BILL REF :       CONTRA ACCT : 000000000000</t>
  </si>
  <si>
    <t>Could not find ACCOUNT : 000000785254370000                                             ADJ Code : 0000 TIME_STAMP : 11-JAN-2002 04:29:29.23 AMOUNT :  1028.00 BILL REF :       CONTRA ACCT : 000000000000</t>
  </si>
  <si>
    <t>Could not find ACCOUNT : 000000785254400000                                             ADJ Code : 0000 TIME_STAMP : 11-JAN-2002 04:29:29.42 AMOUNT :  1028.00 BILL REF :       CONTRA ACCT : 000000000000</t>
  </si>
  <si>
    <t>Could not find ACCOUNT : 000000785254450000                                             ADJ Code : 0000 TIME_STAMP : 11-JAN-2002 04:29:30.58 AMOUNT :  1028.00 BILL REF :       CONTRA ACCT : 000000000000</t>
  </si>
  <si>
    <t>Could not find ACCOUNT : 000000785254460000                                             ADJ Code : 0000 TIME_STAMP : 11-JAN-2002 04:29:30.70 AMOUNT :  1028.00 BILL REF :       CONTRA ACCT : 000000000000</t>
  </si>
  <si>
    <t>Could not find ACCOUNT : 000000785254530000                                             ADJ Code : 0000 TIME_STAMP : 11-JAN-2002 04:29:31.48 AMOUNT :  1028.00 BILL REF :       CONTRA ACCT : 000000000000</t>
  </si>
  <si>
    <t>Could not find ACCOUNT : 000000785254560000                                             ADJ Code : 0000 TIME_STAMP : 11-JAN-2002 04:29:32.21 AMOUNT :  1028.00 BILL REF :       CONTRA ACCT : 000000000000</t>
  </si>
  <si>
    <t>Could not find ACCOUNT : 000000785254570000                                             ADJ Code : 0000 TIME_STAMP : 11-JAN-2002 04:29:32.28 AMOUNT :  1028.00 BILL REF :       CONTRA ACCT : 000000000000</t>
  </si>
  <si>
    <t>Could not find ACCOUNT : 000000785254590000                                             ADJ Code : 0000 TIME_STAMP : 11-JAN-2002 04:29:32.38 AMOUNT :  1028.00 BILL REF :       CONTRA ACCT : 000000000000</t>
  </si>
  <si>
    <t>Could not find ACCOUNT : 000000785254610000                                             ADJ Code : 0000 TIME_STAMP : 11-JAN-2002 04:29:32.43 AMOUNT :  1028.00 BILL REF :       CONTRA ACCT : 000000000000</t>
  </si>
  <si>
    <t>Could not find ACCOUNT : 000000785254750000                                             ADJ Code : 0000 TIME_STAMP : 11-JAN-2002 04:29:34.04 AMOUNT :  1028.00 BILL REF :       CONTRA ACCT : 000000000000</t>
  </si>
  <si>
    <t>Could not find ACCOUNT : 000000785254800000                                             ADJ Code : 0000 TIME_STAMP : 11-JAN-2002 04:29:33.09 AMOUNT :  1028.00 BILL REF :       CONTRA ACCT : 000000000000</t>
  </si>
  <si>
    <t>Could not find ACCOUNT : 000000785254910000                                             ADJ Code : 0000 TIME_STAMP : 11-JAN-2002 04:29:34.77 AMOUNT :  1028.00 BILL REF :       CONTRA ACCT : 000000000000</t>
  </si>
  <si>
    <t>Could not find ACCOUNT : 000000785254940000                                             ADJ Code : 0000 TIME_STAMP : 11-JAN-2002 04:29:34.86 AMOUNT :  1028.00 BILL REF :       CONTRA ACCT : 000000000000</t>
  </si>
  <si>
    <t>Could not find ACCOUNT : 000000785255030000                                             ADJ Code : 0000 TIME_STAMP : 11-JAN-2002 04:29:35.23 AMOUNT :  1028.00 BILL REF :       CONTRA ACCT : 000000000000</t>
  </si>
  <si>
    <t>Could not find ACCOUNT : 000000785255070000                                             ADJ Code : 0000 TIME_STAMP : 11-JAN-2002 04:29:35.42 AMOUNT :  1028.00 BILL REF :       CONTRA ACCT : 000000000000</t>
  </si>
  <si>
    <t>Could not find ACCOUNT : 000000785255170000                                             ADJ Code : 0000 TIME_STAMP : 11-JAN-2002 04:29:35.81 AMOUNT :  1028.00 BILL REF :       CONTRA ACCT : 000000000000</t>
  </si>
  <si>
    <t>Could not find ACCOUNT : 000000785255190000                                             ADJ Code : 0000 TIME_STAMP : 11-JAN-2002 04:29:36.06 AMOUNT :  1028.00 BILL REF :       CONTRA ACCT : 000000000000</t>
  </si>
  <si>
    <t>Could not find ACCOUNT : 000000785255250000                                             ADJ Code : 0000 TIME_STAMP : 11-JAN-2002 04:29:36.46 AMOUNT :  1028.00 BILL REF :       CONTRA ACCT : 000000000000</t>
  </si>
  <si>
    <t>Could not find ACCOUNT : 000000785255270000                                             ADJ Code : 0000 TIME_STAMP : 11-JAN-2002 04:29:36.51 AMOUNT :  1028.00 BILL REF :       CONTRA ACCT : 000000000000</t>
  </si>
  <si>
    <t>Could not find ACCOUNT : 000000785255310000                                             ADJ Code : 0000 TIME_STAMP : 11-JAN-2002 04:29:36.71 AMOUNT :  1028.00 BILL REF :       CONTRA ACCT : 000000000000</t>
  </si>
  <si>
    <t>Could not find ACCOUNT : 000000785255380000                                             ADJ Code : 0000 TIME_STAMP : 11-JAN-2002 04:29:37.71 AMOUNT :  1028.00 BILL REF :       CONTRA ACCT : 000000000000</t>
  </si>
  <si>
    <t>Could not find ACCOUNT : 000000785255390000                                             ADJ Code : 0000 TIME_STAMP : 11-JAN-2002 04:29:37.86 AMOUNT :  1028.00 BILL REF :       CONTRA ACCT : 000000000000</t>
  </si>
  <si>
    <t>Could not find ACCOUNT : 000000785255410000                                             ADJ Code : 0000 TIME_STAMP : 11-JAN-2002 04:29:37.91 AMOUNT :  1028.00 BILL REF :       CONTRA ACCT : 000000000000</t>
  </si>
  <si>
    <t>Could not find ACCOUNT : 000000785255530000                                             ADJ Code : 0000 TIME_STAMP : 11-JAN-2002 04:29:38.63 AMOUNT :  1028.00 BILL REF :       CONTRA ACCT : 000000000000</t>
  </si>
  <si>
    <t>Could not find ACCOUNT : 000000785255540000                                             ADJ Code : 0000 TIME_STAMP : 11-JAN-2002 04:29:38.76 AMOUNT :  1028.00 BILL REF :       CONTRA ACCT : 000000000000</t>
  </si>
  <si>
    <t>Could not find ACCOUNT : 000000785255780000                                             ADJ Code : 0000 TIME_STAMP : 11-JAN-2002 04:29:40.31 AMOUNT :  1028.00 BILL REF :       CONTRA ACCT : 000000000000</t>
  </si>
  <si>
    <t>Could not find ACCOUNT : 000000785255810000                                             ADJ Code : 0000 TIME_STAMP : 11-JAN-2002 04:29:41.43 AMOUNT :  1028.00 BILL REF :       CONTRA ACCT : 000000000000</t>
  </si>
  <si>
    <t>Could not find ACCOUNT : 000000785255840000                                             ADJ Code : 0000 TIME_STAMP : 11-JAN-2002 04:29:41.61 AMOUNT :  1028.00 BILL REF :       CONTRA ACCT : 000000000000</t>
  </si>
  <si>
    <t>Could not find ACCOUNT : 000000785255900000                                             ADJ Code : 0000 TIME_STAMP : 11-JAN-2002 04:29:42.22 AMOUNT :  1028.00 BILL REF :       CONTRA ACCT : 000000000000</t>
  </si>
  <si>
    <t>Could not find ACCOUNT : 000000785255910000                                             ADJ Code : 0000 TIME_STAMP : 11-JAN-2002 04:29:42.29 AMOUNT :  1028.00 BILL REF :       CONTRA ACCT : 000000000000</t>
  </si>
  <si>
    <t>Could not find ACCOUNT : 000000785255920000                                             ADJ Code : 0000 TIME_STAMP : 11-JAN-2002 04:29:42.35 AMOUNT :  1028.00 BILL REF :       CONTRA ACCT : 000000000000</t>
  </si>
  <si>
    <t>Could not find ACCOUNT : 000000785255980000                                             ADJ Code : 0000 TIME_STAMP : 11-JAN-2002 04:29:42.64 AMOUNT :  1028.00 BILL REF :       CONTRA ACCT : 000000000000</t>
  </si>
  <si>
    <t>Could not find ACCOUNT : 000000785255990000                                             ADJ Code : 0000 TIME_STAMP : 11-JAN-2002 04:29:42.68 AMOUNT :  1028.00 BILL REF :       CONTRA ACCT : 000000000000</t>
  </si>
  <si>
    <t>Could not find ACCOUNT : 000000785256040000                                             ADJ Code : 0000 TIME_STAMP : 11-JAN-2002 04:29:43.01 AMOUNT :  1028.00 BILL REF :       CONTRA ACCT : 000000000000</t>
  </si>
  <si>
    <t>Could not find ACCOUNT : 000000785256190000                                             ADJ Code : 0000 TIME_STAMP : 11-JAN-2002 04:29:44.20 AMOUNT :  1028.00 BILL REF :       CONTRA ACCT : 000000000000</t>
  </si>
  <si>
    <t>Could not find ACCOUNT : 000000785256290000                                             ADJ Code : 0000 TIME_STAMP : 11-JAN-2002 04:29:44.67 AMOUNT :  1028.00 BILL REF :       CONTRA ACCT : 000000000000</t>
  </si>
  <si>
    <t>Could not find ACCOUNT : 000000785256300000                                             ADJ Code : 0000 TIME_STAMP : 11-JAN-2002 04:29:44.76 AMOUNT :  1028.00 BILL REF :       CONTRA ACCT : 000000000000</t>
  </si>
  <si>
    <t>Could not find ACCOUNT : 000000785256310000                                             ADJ Code : 0000 TIME_STAMP : 11-JAN-2002 04:29:44.79 AMOUNT :  1028.00 BILL REF :       CONTRA ACCT : 000000000000</t>
  </si>
  <si>
    <t>Could not find ACCOUNT : 000000785256380000                                             ADJ Code : 0000 TIME_STAMP : 11-JAN-2002 04:29:45.21 AMOUNT :  1028.00 BILL REF :       CONTRA ACCT : 000000000000</t>
  </si>
  <si>
    <t>Could not find ACCOUNT : 000000785256550000                                             ADJ Code : 0000 TIME_STAMP : 11-JAN-2002 04:29:45.89 AMOUNT :  1028.00 BILL REF :       CONTRA ACCT : 000000000000</t>
  </si>
  <si>
    <t>Could not find ACCOUNT : 000000785256700000                                             ADJ Code : 0000 TIME_STAMP : 11-JAN-2002 04:29:46.55 AMOUNT :  1028.00 BILL REF :       CONTRA ACCT : 000000000000</t>
  </si>
  <si>
    <t>Could not find ACCOUNT : 000000785256760000                                             ADJ Code : 0000 TIME_STAMP : 11-JAN-2002 04:29:46.70 AMOUNT :  1028.00 BILL REF :       CONTRA ACCT : 000000000000</t>
  </si>
  <si>
    <t>Could not find ACCOUNT : 000000785256810000                                             ADJ Code : 0000 TIME_STAMP : 11-JAN-2002 04:29:47.41 AMOUNT :  1028.00 BILL REF :       CONTRA ACCT : 000000000000</t>
  </si>
  <si>
    <t>Could not find ACCOUNT : 000000785256980000                                             ADJ Code : 0000 TIME_STAMP : 11-JAN-2002 04:29:48.14 AMOUNT :  1028.00 BILL REF :       CONTRA ACCT : 000000000000</t>
  </si>
  <si>
    <t>Could not find ACCOUNT : 000000785257110000                                             ADJ Code : 0000 TIME_STAMP : 11-JAN-2002 04:29:48.94 AMOUNT :  1028.00 BILL REF :       CONTRA ACCT : 000000000000</t>
  </si>
  <si>
    <t>Could not find ACCOUNT : 000000785257150000                                             ADJ Code : 0000 TIME_STAMP : 11-JAN-2002 04:29:49.37 AMOUNT :  1028.00 BILL REF :       CONTRA ACCT : 000000000000</t>
  </si>
  <si>
    <t>Could not find ACCOUNT : 000000785257160000                                             ADJ Code : 0000 TIME_STAMP : 11-JAN-2002 04:29:49.44 AMOUNT :  1028.00 BILL REF :       CONTRA ACCT : 000000000000</t>
  </si>
  <si>
    <t>Could not find ACCOUNT : 000000785257190000                                             ADJ Code : 0000 TIME_STAMP : 11-JAN-2002 04:29:49.50 AMOUNT :  1028.00 BILL REF :       CONTRA ACCT : 000000000000</t>
  </si>
  <si>
    <t>Could not find ACCOUNT : 000000785257210000                                             ADJ Code : 0000 TIME_STAMP : 11-JAN-2002 04:29:50.23 AMOUNT :  1028.00 BILL REF :       CONTRA ACCT : 000000000000</t>
  </si>
  <si>
    <t>Could not find ACCOUNT : 000000785257300000                                             ADJ Code : 0000 TIME_STAMP : 11-JAN-2002 04:29:49.80 AMOUNT :  1028.00 BILL REF :       CONTRA ACCT : 000000000000</t>
  </si>
  <si>
    <t>Could not find ACCOUNT : 000000785257440000                                             ADJ Code : 0000 TIME_STAMP : 11-JAN-2002 04:29:51.27 AMOUNT :  1028.00 BILL REF :       CONTRA ACCT : 000000000000</t>
  </si>
  <si>
    <t>Could not find ACCOUNT : 000000785257500000                                             ADJ Code : 0000 TIME_STAMP : 11-JAN-2002 04:29:51.55 AMOUNT :  1028.00 BILL REF :       CONTRA ACCT : 000000000000</t>
  </si>
  <si>
    <t>Could not find ACCOUNT : 000000785257540000                                             ADJ Code : 0000 TIME_STAMP : 11-JAN-2002 04:29:51.64 AMOUNT :  1028.00 BILL REF :       CONTRA ACCT : 000000000000</t>
  </si>
  <si>
    <t>Could not find ACCOUNT : 000000785257580000                                             ADJ Code : 0000 TIME_STAMP : 11-JAN-2002 04:29:51.77 AMOUNT :  1028.00 BILL REF :       CONTRA ACCT : 000000000000</t>
  </si>
  <si>
    <t>Could not find ACCOUNT : 000000785257650000                                             ADJ Code : 0000 TIME_STAMP : 11-JAN-2002 04:29:52.37 AMOUNT :  1028.00 BILL REF :       CONTRA ACCT : 000000000000</t>
  </si>
  <si>
    <t>Could not find ACCOUNT : 000000785257710000                                             ADJ Code : 0000 TIME_STAMP : 11-JAN-2002 04:29:52.91 AMOUNT :  1028.00 BILL REF :       CONTRA ACCT : 000000000000</t>
  </si>
  <si>
    <t>Could not find ACCOUNT : 000000785257740000                                             ADJ Code : 0000 TIME_STAMP : 11-JAN-2002 04:29:52.99 AMOUNT :  1028.00 BILL REF :       CONTRA ACCT : 000000000000</t>
  </si>
  <si>
    <t>Could not find ACCOUNT : 000000785257850000                                             ADJ Code : 0000 TIME_STAMP : 11-JAN-2002 04:29:53.50 AMOUNT :  1028.00 BILL REF :       CONTRA ACCT : 000000000000</t>
  </si>
  <si>
    <t>Could not find ACCOUNT : 000000785257900000                                             ADJ Code : 0000 TIME_STAMP : 11-JAN-2002 04:29:53.91 AMOUNT :  1028.00 BILL REF :       CONTRA ACCT : 000000000000</t>
  </si>
  <si>
    <t>Could not find ACCOUNT : 000000785257980000                                             ADJ Code : 0000 TIME_STAMP : 11-JAN-2002 04:29:54.08 AMOUNT :  1028.00 BILL REF :       CONTRA ACCT : 000000000000</t>
  </si>
  <si>
    <t>Could not find ACCOUNT : 000000785258100000                                             ADJ Code : 0000 TIME_STAMP : 11-JAN-2002 04:30:00.19 AMOUNT :  1028.00 BILL REF :       CONTRA ACCT : 000000000000</t>
  </si>
  <si>
    <t>Could not find ACCOUNT : 000000785258120000                                             ADJ Code : 0000 TIME_STAMP : 11-JAN-2002 04:30:00.24 AMOUNT :  1028.00 BILL REF :       CONTRA ACCT : 000000000000</t>
  </si>
  <si>
    <t>Could not find ACCOUNT : 000000785258180000                                             ADJ Code : 0000 TIME_STAMP : 11-JAN-2002 04:29:54.90 AMOUNT :  1028.00 BILL REF :       CONTRA ACCT : 000000000000</t>
  </si>
  <si>
    <t>Could not find ACCOUNT : 000000785258220000                                             ADJ Code : 0000 TIME_STAMP : 11-JAN-2002 04:29:55.46 AMOUNT :  1028.00 BILL REF :       CONTRA ACCT : 000000000000</t>
  </si>
  <si>
    <t>Could not find ACCOUNT : 000000785258290000                                             ADJ Code : 0000 TIME_STAMP : 11-JAN-2002 04:29:57.64 AMOUNT :  1028.00 BILL REF :       CONTRA ACCT : 000000000000</t>
  </si>
  <si>
    <t>Could not find ACCOUNT : 000000785258330000                                             ADJ Code : 0000 TIME_STAMP : 11-JAN-2002 04:30:20.39 AMOUNT :  1028.00 BILL REF :       CONTRA ACCT : 000000000000</t>
  </si>
  <si>
    <t>Could not find ACCOUNT : 000000785258340000                                             ADJ Code : 0000 TIME_STAMP : 11-JAN-2002 04:30:20.44 AMOUNT :  1028.00 BILL REF :       CONTRA ACCT : 000000000000</t>
  </si>
  <si>
    <t>Could not find ACCOUNT : 000000785258420000                                             ADJ Code : 0000 TIME_STAMP : 11-JAN-2002 04:29:59.30 AMOUNT :  1028.00 BILL REF :       CONTRA ACCT : 000000000000</t>
  </si>
  <si>
    <t>Could not find ACCOUNT : 000000785258460000                                             ADJ Code : 0000 TIME_STAMP : 11-JAN-2002 04:29:59.71 AMOUNT :  1028.00 BILL REF :       CONTRA ACCT : 000000000000</t>
  </si>
  <si>
    <t>Could not find ACCOUNT : 000000785258490000                                             ADJ Code : 0000 TIME_STAMP : 11-JAN-2002 04:29:59.80 AMOUNT :  1028.00 BILL REF :       CONTRA ACCT : 000000000000</t>
  </si>
  <si>
    <t>Could not find ACCOUNT : 000000785258620000                                             ADJ Code : 0000 TIME_STAMP : 11-JAN-2002 04:30:16.17 AMOUNT :  1028.00 BILL REF :       CONTRA ACCT : 000000000000</t>
  </si>
  <si>
    <t>Could not find ACCOUNT : 000000785258700000                                             ADJ Code : 0000 TIME_STAMP : 11-JAN-2002 04:30:21.17 AMOUNT :  1028.00 BILL REF :       CONTRA ACCT : 000000000000</t>
  </si>
  <si>
    <t>Could not find ACCOUNT : 000000785258870000                                             ADJ Code : 0000 TIME_STAMP : 11-JAN-2002 04:30:34.81 AMOUNT :  1028.00 BILL REF :       CONTRA ACCT : 000000000000</t>
  </si>
  <si>
    <t>Could not find ACCOUNT : 000000785258980000                                             ADJ Code : 0000 TIME_STAMP : 11-JAN-2002 04:30:47.41 AMOUNT :  1028.00 BILL REF :       CONTRA ACCT : 000000000000</t>
  </si>
  <si>
    <t>Could not find ACCOUNT : 000000785259020000                                             ADJ Code : 0000 TIME_STAMP : 11-JAN-2002 04:30:47.47 AMOUNT :  1028.00 BILL REF :       CONTRA ACCT : 000000000000</t>
  </si>
  <si>
    <t>Could not find ACCOUNT : 000000785259030000                                             ADJ Code : 0000 TIME_STAMP : 11-JAN-2002 04:30:47.52 AMOUNT :  1028.00 BILL REF :       CONTRA ACCT : 000000000000</t>
  </si>
  <si>
    <t>Could not find ACCOUNT : 000000785259070000                                             ADJ Code : 0000 TIME_STAMP : 11-JAN-2002 04:30:47.80 AMOUNT :  1028.00 BILL REF :       CONTRA ACCT : 000000000000</t>
  </si>
  <si>
    <t>Could not find ACCOUNT : 000000785259110000                                             ADJ Code : 0000 TIME_STAMP : 11-JAN-2002 04:30:48.52 AMOUNT :  1028.00 BILL REF :       CONTRA ACCT : 000000000000</t>
  </si>
  <si>
    <t>Could not find ACCOUNT : 000000785259310000                                             ADJ Code : 0000 TIME_STAMP : 11-JAN-2002 04:30:50.77 AMOUNT :  1028.00 BILL REF :       CONTRA ACCT : 000000000000</t>
  </si>
  <si>
    <t>Could not find ACCOUNT : 000000785259400000                                             ADJ Code : 0000 TIME_STAMP : 11-JAN-2002 04:30:56.13 AMOUNT :  1028.00 BILL REF :       CONTRA ACCT : 000000000000</t>
  </si>
  <si>
    <t>Could not find ACCOUNT : 000000785259420000                                             ADJ Code : 0000 TIME_STAMP : 11-JAN-2002 04:30:56.22 AMOUNT :  1028.00 BILL REF :       CONTRA ACCT : 000000000000</t>
  </si>
  <si>
    <t>Could not find ACCOUNT : 000000785259450000                                             ADJ Code : 0000 TIME_STAMP : 11-JAN-2002 04:30:56.64 AMOUNT :  1028.00 BILL REF :       CONTRA ACCT : 000000000000</t>
  </si>
  <si>
    <t>Could not find ACCOUNT : 000000785259540000                                             ADJ Code : 0000 TIME_STAMP : 11-JAN-2002 04:31:00.05 AMOUNT :  1028.00 BILL REF :       CONTRA ACCT : 000000000000</t>
  </si>
  <si>
    <t>Could not find ACCOUNT : 000000785259550000                                             ADJ Code : 0000 TIME_STAMP : 11-JAN-2002 04:31:00.10 AMOUNT :  1028.00 BILL REF :       CONTRA ACCT : 000000000000</t>
  </si>
  <si>
    <t>Could not find ACCOUNT : 000000785259570000                                             ADJ Code : 0000 TIME_STAMP : 11-JAN-2002 04:31:00.89 AMOUNT :  1028.00 BILL REF :       CONTRA ACCT : 000000000000</t>
  </si>
  <si>
    <t>Could not find ACCOUNT : 000000785259640000                                             ADJ Code : 0000 TIME_STAMP : 11-JAN-2002 04:31:01.70 AMOUNT :  1028.00 BILL REF :       CONTRA ACCT : 000000000000</t>
  </si>
  <si>
    <t>Could not find ACCOUNT : 000000785259730000                                             ADJ Code : 0000 TIME_STAMP : 11-JAN-2002 04:31:02.24 AMOUNT :  1028.00 BILL REF :       CONTRA ACCT : 000000000000</t>
  </si>
  <si>
    <t>Could not find ACCOUNT : 000000785259750000                                             ADJ Code : 0000 TIME_STAMP : 11-JAN-2002 04:31:02.28 AMOUNT :  1028.00 BILL REF :       CONTRA ACCT : 000000000000</t>
  </si>
  <si>
    <t>Could not find ACCOUNT : 000000785259790000                                             ADJ Code : 0000 TIME_STAMP : 11-JAN-2002 04:31:02.45 AMOUNT :  1028.00 BILL REF :       CONTRA ACCT : 000000000000</t>
  </si>
  <si>
    <t>Could not find ACCOUNT : 000000785259860000                                             ADJ Code : 0000 TIME_STAMP : 11-JAN-2002 04:31:03.40 AMOUNT :  1028.00 BILL REF :       CONTRA ACCT : 000000000000</t>
  </si>
  <si>
    <t>Could not find ACCOUNT : 000000785259940000                                             ADJ Code : 0000 TIME_STAMP : 11-JAN-2002 04:31:04.15 AMOUNT :  1028.00 BILL REF :       CONTRA ACCT : 000000000000</t>
  </si>
  <si>
    <t>Could not find ACCOUNT : 000000785259960000                                             ADJ Code : 0000 TIME_STAMP : 11-JAN-2002 04:31:04.21 AMOUNT :  1028.00 BILL REF :       CONTRA ACCT : 000000000000</t>
  </si>
  <si>
    <t>Could not find ACCOUNT : 000000785260060000                                             ADJ Code : 0000 TIME_STAMP : 11-JAN-2002 04:27:34.49 AMOUNT :  1028.00 BILL REF :       CONTRA ACCT : 000000000000</t>
  </si>
  <si>
    <t>Could not find ACCOUNT : 000000785260260000                                             ADJ Code : 0000 TIME_STAMP : 11-JAN-2002 04:19:01.35 AMOUNT :  1028.00 BILL REF :       CONTRA ACCT : 000000000000</t>
  </si>
  <si>
    <t>Could not find ACCOUNT : 000000785260270000                                             ADJ Code : 0000 TIME_STAMP : 11-JAN-2002 04:19:01.39 AMOUNT :  1028.00 BILL REF :       CONTRA ACCT : 000000000000</t>
  </si>
  <si>
    <t>Could not find ACCOUNT : 000000785260360000                                             ADJ Code : 0000 TIME_STAMP : 11-JAN-2002 04:19:04.58 AMOUNT :  1028.00 BILL REF :       CONTRA ACCT : 000000000000</t>
  </si>
  <si>
    <t>Could not find ACCOUNT : 000000785260590000                                             ADJ Code : 0000 TIME_STAMP : 11-JAN-2002 04:19:13.25 AMOUNT :  1028.00 BILL REF :       CONTRA ACCT : 000000000000</t>
  </si>
  <si>
    <t>Could not find ACCOUNT : 000000785260680000                                             ADJ Code : 0000 TIME_STAMP : 11-JAN-2002 04:19:13.66 AMOUNT :  1028.00 BILL REF :       CONTRA ACCT : 000000000000</t>
  </si>
  <si>
    <t>Could not find ACCOUNT : 000000785260690000                                             ADJ Code : 0000 TIME_STAMP : 11-JAN-2002 04:19:13.70 AMOUNT :  1028.00 BILL REF :       CONTRA ACCT : 000000000000</t>
  </si>
  <si>
    <t>Could not find ACCOUNT : 000000785260720000                                             ADJ Code : 0000 TIME_STAMP : 11-JAN-2002 04:19:13.79 AMOUNT :  1028.00 BILL REF :       CONTRA ACCT : 000000000000</t>
  </si>
  <si>
    <t>Could not find ACCOUNT : 000000785260740000                                             ADJ Code : 0000 TIME_STAMP : 11-JAN-2002 04:19:16.17 AMOUNT :  1028.00 BILL REF :       CONTRA ACCT : 000000000000</t>
  </si>
  <si>
    <t>Could not find ACCOUNT : 000000785260760000                                             ADJ Code : 0000 TIME_STAMP : 11-JAN-2002 04:19:16.23 AMOUNT :  1028.00 BILL REF :       CONTRA ACCT : 000000000000</t>
  </si>
  <si>
    <t>Could not find ACCOUNT : 000000785260830000                                             ADJ Code : 0000 TIME_STAMP : 11-JAN-2002 04:19:20.57 AMOUNT :  1028.00 BILL REF :       CONTRA ACCT : 000000000000</t>
  </si>
  <si>
    <t>Could not find ACCOUNT : 000000785260850000                                             ADJ Code : 0000 TIME_STAMP : 11-JAN-2002 04:19:20.61 AMOUNT :  1028.00 BILL REF :       CONTRA ACCT : 000000000000</t>
  </si>
  <si>
    <t>Could not find ACCOUNT : 000000785260860000                                             ADJ Code : 0000 TIME_STAMP : 11-JAN-2002 04:19:20.65 AMOUNT :  1028.00 BILL REF :       CONTRA ACCT : 000000000000</t>
  </si>
  <si>
    <t>Could not find ACCOUNT : 000000785260940000                                             ADJ Code : 0000 TIME_STAMP : 11-JAN-2002 04:19:22.81 AMOUNT :  1028.00 BILL REF :       CONTRA ACCT : 000000000000</t>
  </si>
  <si>
    <t>Could not find ACCOUNT : 000000785261000000                                             ADJ Code : 0000 TIME_STAMP : 11-JAN-2002 04:19:27.57 AMOUNT :  1028.00 BILL REF :       CONTRA ACCT : 000000000000</t>
  </si>
  <si>
    <t>Could not find ACCOUNT : 000000785261010000                                             ADJ Code : 0000 TIME_STAMP : 11-JAN-2002 04:19:27.62 AMOUNT :  1028.00 BILL REF :       CONTRA ACCT : 000000000000</t>
  </si>
  <si>
    <t>Could not find ACCOUNT : 000000785261340000                                             ADJ Code : 0000 TIME_STAMP : 11-JAN-2002 04:19:54.01 AMOUNT :  1028.00 BILL REF :       CONTRA ACCT : 000000000000</t>
  </si>
  <si>
    <t>Could not find ACCOUNT : 000000785261390000                                             ADJ Code : 0000 TIME_STAMP : 11-JAN-2002 04:20:01.55 AMOUNT :  1028.00 BILL REF :       CONTRA ACCT : 000000000000</t>
  </si>
  <si>
    <t>Could not find ACCOUNT : 000000785261440000                                             ADJ Code : 0000 TIME_STAMP : 11-JAN-2002 04:20:06.20 AMOUNT :  1028.00 BILL REF :       CONTRA ACCT : 000000000000</t>
  </si>
  <si>
    <t>Could not find ACCOUNT : 000000785261520000                                             ADJ Code : 0000 TIME_STAMP : 11-JAN-2002 04:20:08.23 AMOUNT :  1028.00 BILL REF :       CONTRA ACCT : 000000000000</t>
  </si>
  <si>
    <t>Could not find ACCOUNT : 000000785261530000                                             ADJ Code : 0000 TIME_STAMP : 11-JAN-2002 04:20:08.27 AMOUNT :  1028.00 BILL REF :       CONTRA ACCT : 000000000000</t>
  </si>
  <si>
    <t>Could not find ACCOUNT : 000000785261540000                                             ADJ Code : 0000 TIME_STAMP : 11-JAN-2002 04:20:08.30 AMOUNT :  1028.00 BILL REF :       CONTRA ACCT : 000000000000</t>
  </si>
  <si>
    <t>Could not find ACCOUNT : 000000785261620000                                             ADJ Code : 0000 TIME_STAMP : 11-JAN-2002 04:20:10.26 AMOUNT :  1028.00 BILL REF :       CONTRA ACCT : 000000000000</t>
  </si>
  <si>
    <t>Could not find ACCOUNT : 000000785261630000                                             ADJ Code : 0000 TIME_STAMP : 11-JAN-2002 04:20:10.30 AMOUNT :  1028.00 BILL REF :       CONTRA ACCT : 000000000000</t>
  </si>
  <si>
    <t>Could not find ACCOUNT : 000000785261780000                                             ADJ Code : 0000 TIME_STAMP : 11-JAN-2002 04:20:11.99 AMOUNT :  1028.00 BILL REF :       CONTRA ACCT : 000000000000</t>
  </si>
  <si>
    <t>Could not find ACCOUNT : 000000785261810000                                             ADJ Code : 0000 TIME_STAMP : 11-JAN-2002 04:20:16.83 AMOUNT :  1028.00 BILL REF :       CONTRA ACCT : 000000000000</t>
  </si>
  <si>
    <t>Could not find ACCOUNT : 000000785261860000                                             ADJ Code : 0000 TIME_STAMP : 11-JAN-2002 04:20:31.99 AMOUNT :  1028.00 BILL REF :       CONTRA ACCT : 000000000000</t>
  </si>
  <si>
    <t>Could not find ACCOUNT : 000000785261950000                                             ADJ Code : 0000 TIME_STAMP : 11-JAN-2002 04:20:33.43 AMOUNT :  1028.00 BILL REF :       CONTRA ACCT : 000000000000</t>
  </si>
  <si>
    <t>Could not find ACCOUNT : 000000785261960000                                             ADJ Code : 0000 TIME_STAMP : 11-JAN-2002 04:20:33.50 AMOUNT :  1028.00 BILL REF :       CONTRA ACCT : 000000000000</t>
  </si>
  <si>
    <t>Could not find ACCOUNT : 000000785262010000                                             ADJ Code : 0000 TIME_STAMP : 11-JAN-2002 04:20:34.52 AMOUNT :  1028.00 BILL REF :       CONTRA ACCT : 000000000000</t>
  </si>
  <si>
    <t>Could not find ACCOUNT : 000000785262060000                                             ADJ Code : 0000 TIME_STAMP : 11-JAN-2002 04:20:44.53 AMOUNT :  1028.00 BILL REF :       CONTRA ACCT : 000000000000</t>
  </si>
  <si>
    <t>Could not find ACCOUNT : 000000785262140000                                             ADJ Code : 0000 TIME_STAMP : 11-JAN-2002 04:20:45.62 AMOUNT :  1028.00 BILL REF :       CONTRA ACCT : 000000000000</t>
  </si>
  <si>
    <t>Could not find ACCOUNT : 000000785262270000                                             ADJ Code : 0000 TIME_STAMP : 11-JAN-2002 04:20:56.45 AMOUNT :  1028.00 BILL REF :       CONTRA ACCT : 000000000000</t>
  </si>
  <si>
    <t>Could not find ACCOUNT : 000000785262330000                                             ADJ Code : 0000 TIME_STAMP : 11-JAN-2002 04:20:59.69 AMOUNT :  1028.00 BILL REF :       CONTRA ACCT : 000000000000</t>
  </si>
  <si>
    <t>Could not find ACCOUNT : 000000785262540000                                             ADJ Code : 0000 TIME_STAMP : 11-JAN-2002 04:21:10.39 AMOUNT :  1028.00 BILL REF :       CONTRA ACCT : 000000000000</t>
  </si>
  <si>
    <t>Could not find ACCOUNT : 000000785262560000                                             ADJ Code : 0000 TIME_STAMP : 11-JAN-2002 04:21:10.45 AMOUNT :  1028.00 BILL REF :       CONTRA ACCT : 000000000000</t>
  </si>
  <si>
    <t>Could not find ACCOUNT : 000000785262580000                                             ADJ Code : 0000 TIME_STAMP : 11-JAN-2002 04:21:10.81 AMOUNT :  1028.00 BILL REF :       CONTRA ACCT : 000000000000</t>
  </si>
  <si>
    <t>Could not find ACCOUNT : 000000785262700000                                             ADJ Code : 0000 TIME_STAMP : 11-JAN-2002 04:21:12.43 AMOUNT :  1028.00 BILL REF :       CONTRA ACCT : 000000000000</t>
  </si>
  <si>
    <t>Could not find ACCOUNT : 000000785262780000                                             ADJ Code : 0000 TIME_STAMP : 11-JAN-2002 04:20:44.14 AMOUNT :  1028.00 BILL REF :       CONTRA ACCT : 000000000000</t>
  </si>
  <si>
    <t>Could not find ACCOUNT : 000000785262900000                                             ADJ Code : 0000 TIME_STAMP : 11-JAN-2002 04:24:55.28 AMOUNT :  1028.00 BILL REF :       CONTRA ACCT : 000000000000</t>
  </si>
  <si>
    <t>Could not find ACCOUNT : 000000785262920000                                             ADJ Code : 0000 TIME_STAMP : 11-JAN-2002 04:24:55.33 AMOUNT :  1028.00 BILL REF :       CONTRA ACCT : 000000000000</t>
  </si>
  <si>
    <t>Could not find ACCOUNT : 000000785262950000                                             ADJ Code : 0000 TIME_STAMP : 11-JAN-2002 04:25:18.84 AMOUNT :  1028.00 BILL REF :       CONTRA ACCT : 000000000000</t>
  </si>
  <si>
    <t>Could not find ACCOUNT : 000000785263020000                                             ADJ Code : 0000 TIME_STAMP : 11-JAN-2002 04:25:27.83 AMOUNT :  1028.00 BILL REF :       CONTRA ACCT : 000000000000</t>
  </si>
  <si>
    <t>Could not find ACCOUNT : 000000785263030000                                             ADJ Code : 0000 TIME_STAMP : 11-JAN-2002 04:25:27.88 AMOUNT :  1028.00 BILL REF :       CONTRA ACCT : 000000000000</t>
  </si>
  <si>
    <t>Could not find ACCOUNT : 000000785263090000                                             ADJ Code : 0000 TIME_STAMP : 11-JAN-2002 04:25:28.15 AMOUNT :  1028.00 BILL REF :       CONTRA ACCT : 000000000000</t>
  </si>
  <si>
    <t>Could not find ACCOUNT : 000000785263150000                                             ADJ Code : 0000 TIME_STAMP : 11-JAN-2002 04:25:29.10 AMOUNT :  1028.00 BILL REF :       CONTRA ACCT : 000000000000</t>
  </si>
  <si>
    <t>Could not find ACCOUNT : 000000785263200000                                             ADJ Code : 0000 TIME_STAMP : 11-JAN-2002 04:25:29.88 AMOUNT :  1028.00 BILL REF :       CONTRA ACCT : 000000000000</t>
  </si>
  <si>
    <t>Could not find ACCOUNT : 000000785263340000                                             ADJ Code : 0000 TIME_STAMP : 11-JAN-2002 04:25:37.15 AMOUNT :  1028.00 BILL REF :       CONTRA ACCT : 000000000000</t>
  </si>
  <si>
    <t>Could not find ACCOUNT : 000000785263440000                                             ADJ Code : 0000 TIME_STAMP : 11-JAN-2002 04:25:41.89 AMOUNT :  1028.00 BILL REF :       CONTRA ACCT : 000000000000</t>
  </si>
  <si>
    <t>Could not find ACCOUNT : 000000785263450000                                             ADJ Code : 0000 TIME_STAMP : 11-JAN-2002 04:25:41.93 AMOUNT :  1028.00 BILL REF :       CONTRA ACCT : 000000000000</t>
  </si>
  <si>
    <t>Could not find ACCOUNT : 000000785263600000                                             ADJ Code : 0000 TIME_STAMP : 11-JAN-2002 04:25:47.04 AMOUNT :  1028.00 BILL REF :       CONTRA ACCT : 000000000000</t>
  </si>
  <si>
    <t>Could not find ACCOUNT : 000000785263680000                                             ADJ Code : 0000 TIME_STAMP : 11-JAN-2002 04:25:47.37 AMOUNT :  1028.00 BILL REF :       CONTRA ACCT : 000000000000</t>
  </si>
  <si>
    <t>Could not find ACCOUNT : 000000785263690000                                             ADJ Code : 0000 TIME_STAMP : 11-JAN-2002 04:25:47.52 AMOUNT :  1028.00 BILL REF :       CONTRA ACCT : 000000000000</t>
  </si>
  <si>
    <t>Could not find ACCOUNT : 000000785263780000                                             ADJ Code : 0000 TIME_STAMP : 11-JAN-2002 04:25:51.46 AMOUNT :  1028.00 BILL REF :       CONTRA ACCT : 000000000000</t>
  </si>
  <si>
    <t>Could not find ACCOUNT : 000000785263800000                                             ADJ Code : 0000 TIME_STAMP : 11-JAN-2002 04:25:52.13 AMOUNT :  1028.00 BILL REF :       CONTRA ACCT : 000000000000</t>
  </si>
  <si>
    <t>Could not find ACCOUNT : 000000785263860000                                             ADJ Code : 0000 TIME_STAMP : 11-JAN-2002 04:25:52.35 AMOUNT :  1028.00 BILL REF :       CONTRA ACCT : 000000000000</t>
  </si>
  <si>
    <t>Could not find ACCOUNT : 000000785263970000                                             ADJ Code : 0000 TIME_STAMP : 11-JAN-2002 04:25:53.66 AMOUNT :  1028.00 BILL REF :       CONTRA ACCT : 000000000000</t>
  </si>
  <si>
    <t>Could not find ACCOUNT : 000000785264030000                                             ADJ Code : 0000 TIME_STAMP : 11-JAN-2002 04:25:54.22 AMOUNT :  1028.00 BILL REF :       CONTRA ACCT : 000000000000</t>
  </si>
  <si>
    <t>Could not find ACCOUNT : 000000785264100000                                             ADJ Code : 0000 TIME_STAMP : 11-JAN-2002 04:25:54.49 AMOUNT :  1028.00 BILL REF :       CONTRA ACCT : 000000000000</t>
  </si>
  <si>
    <t>Could not find ACCOUNT : 000000785264160000                                             ADJ Code : 0000 TIME_STAMP : 11-JAN-2002 04:25:54.67 AMOUNT :  1028.00 BILL REF :       CONTRA ACCT : 000000000000</t>
  </si>
  <si>
    <t>Could not find ACCOUNT : 000000785264250000                                             ADJ Code : 0000 TIME_STAMP : 11-JAN-2002 04:25:56.07 AMOUNT :  1028.00 BILL REF :       CONTRA ACCT : 000000000000</t>
  </si>
  <si>
    <t>Could not find ACCOUNT : 000000785264270000                                             ADJ Code : 0000 TIME_STAMP : 11-JAN-2002 04:25:56.41 AMOUNT :  1028.00 BILL REF :       CONTRA ACCT : 000000000000</t>
  </si>
  <si>
    <t>Could not find ACCOUNT : 000000785264320000                                             ADJ Code : 0000 TIME_STAMP : 11-JAN-2002 04:25:59.28 AMOUNT :  1028.00 BILL REF :       CONTRA ACCT : 000000000000</t>
  </si>
  <si>
    <t>Could not find ACCOUNT : 000000785264420000                                             ADJ Code : 0000 TIME_STAMP : 11-JAN-2002 04:26:01.40 AMOUNT :  1028.00 BILL REF :       CONTRA ACCT : 000000000000</t>
  </si>
  <si>
    <t>Could not find ACCOUNT : 000000785264460000                                             ADJ Code : 0000 TIME_STAMP : 11-JAN-2002 04:26:03.21 AMOUNT :  1028.00 BILL REF :       CONTRA ACCT : 000000000000</t>
  </si>
  <si>
    <t>Could not find ACCOUNT : 000000785264540000                                             ADJ Code : 0000 TIME_STAMP : 11-JAN-2002 04:26:07.09 AMOUNT :  1028.00 BILL REF :       CONTRA ACCT : 000000000000</t>
  </si>
  <si>
    <t>Could not find ACCOUNT : 000000785264560000                                             ADJ Code : 0000 TIME_STAMP : 11-JAN-2002 04:26:07.19 AMOUNT :  1028.00 BILL REF :       CONTRA ACCT : 000000000000</t>
  </si>
  <si>
    <t>Could not find ACCOUNT : 000000785264570000                                             ADJ Code : 0000 TIME_STAMP : 11-JAN-2002 04:26:07.24 AMOUNT :  1028.00 BILL REF :       CONTRA ACCT : 000000000000</t>
  </si>
  <si>
    <t>Could not find ACCOUNT : 000000785264600000                                             ADJ Code : 0000 TIME_STAMP : 11-JAN-2002 04:26:09.81 AMOUNT :  1028.00 BILL REF :       CONTRA ACCT : 000000000000</t>
  </si>
  <si>
    <t>Could not find ACCOUNT : 000000785264620000                                             ADJ Code : 0000 TIME_STAMP : 11-JAN-2002 04:26:11.15 AMOUNT :  1028.00 BILL REF :       CONTRA ACCT : 000000000000</t>
  </si>
  <si>
    <t>Could not find ACCOUNT : 000000785264650000                                             ADJ Code : 0000 TIME_STAMP : 11-JAN-2002 04:26:11.22 AMOUNT :  1028.00 BILL REF :       CONTRA ACCT : 000000000000</t>
  </si>
  <si>
    <t>Could not find ACCOUNT : 000000785264710000                                             ADJ Code : 0000 TIME_STAMP : 11-JAN-2002 04:26:11.71 AMOUNT :  1028.00 BILL REF :       CONTRA ACCT : 000000000000</t>
  </si>
  <si>
    <t>Could not find ACCOUNT : 000000785264750000                                             ADJ Code : 0000 TIME_STAMP : 11-JAN-2002 04:26:14.23 AMOUNT :  1028.00 BILL REF :       CONTRA ACCT : 000000000000</t>
  </si>
  <si>
    <t>Could not find ACCOUNT : 000000785264900000                                             ADJ Code : 0000 TIME_STAMP : 11-JAN-2002 04:26:17.78 AMOUNT :  1028.00 BILL REF :       CONTRA ACCT : 000000000000</t>
  </si>
  <si>
    <t>Could not find ACCOUNT : 000000785264930000                                             ADJ Code : 0000 TIME_STAMP : 11-JAN-2002 04:26:17.87 AMOUNT :  1028.00 BILL REF :       CONTRA ACCT : 000000000000</t>
  </si>
  <si>
    <t>Could not find ACCOUNT : 000000785265000000                                             ADJ Code : 0000 TIME_STAMP : 11-JAN-2002 04:26:23.40 AMOUNT :  1028.00 BILL REF :       CONTRA ACCT : 000000000000</t>
  </si>
  <si>
    <t>Could not find ACCOUNT : 000000785265010000                                             ADJ Code : 0000 TIME_STAMP : 11-JAN-2002 04:26:23.46 AMOUNT :  1028.00 BILL REF :       CONTRA ACCT : 000000000000</t>
  </si>
  <si>
    <t>Could not find ACCOUNT : 000000785265170000                                             ADJ Code : 0000 TIME_STAMP : 11-JAN-2002 04:20:24.23 AMOUNT :  1028.00 BILL REF :       CONTRA ACCT : 000000000000</t>
  </si>
  <si>
    <t>Could not find ACCOUNT : 000000785265190000                                             ADJ Code : 0000 TIME_STAMP : 11-JAN-2002 04:28:58.15 AMOUNT :  1028.00 BILL REF :       CONTRA ACCT : 000000000000</t>
  </si>
  <si>
    <t>Could not find ACCOUNT : 000000785266830000                                             ADJ Code : 0000 TIME_STAMP : 11-JAN-2002 04:28:03.56 AMOUNT :  1028.00 BILL REF :       CONTRA ACCT : 000000000000</t>
  </si>
  <si>
    <t>Could not find ACCOUNT : 000000785266900000                                             ADJ Code : 0000 TIME_STAMP : 11-JAN-2002 04:27:35.14 AMOUNT :  1028.00 BILL REF :       CONTRA ACCT : 000000000000</t>
  </si>
  <si>
    <t>Could not find ACCOUNT : 000000785266940000                                             ADJ Code : 0000 TIME_STAMP : 11-JAN-2002 04:20:50.59 AMOUNT :  1028.00 BILL REF :       CONTRA ACCT : 000000000000</t>
  </si>
  <si>
    <t>Could not find ACCOUNT : 000000785267000000                                             ADJ Code : 0000 TIME_STAMP : 11-JAN-2002 04:29:47.30 AMOUNT :  1028.00 BILL REF :       CONTRA ACCT : 000000000000</t>
  </si>
  <si>
    <t>Could not find ACCOUNT : 000000785267030000                                             ADJ Code : 0000 TIME_STAMP : 11-JAN-2002 04:20:28.23 AMOUNT :  1028.00 BILL REF :       CONTRA ACCT : 000000000000</t>
  </si>
  <si>
    <t>Could not find ACCOUNT : 000000785267070000                                             ADJ Code : 0000 TIME_STAMP : 11-JAN-2002 04:19:14.38 AMOUNT :  1028.00 BILL REF :       CONTRA ACCT : 000000000000</t>
  </si>
  <si>
    <t>Could not find ACCOUNT : 000000785267080000                                             ADJ Code : 0000 TIME_STAMP : 11-JAN-2002 04:28:13.86 AMOUNT :  1028.00 BILL REF :       CONTRA ACCT : 000000000000</t>
  </si>
  <si>
    <t>Could not find ACCOUNT : 000000785267110000                                             ADJ Code : 0000 TIME_STAMP : 11-JAN-2002 04:26:22.41 AMOUNT :  1028.00 BILL REF :       CONTRA ACCT : 000000000000</t>
  </si>
  <si>
    <t>Could not find ACCOUNT : 000000785267180000                                             ADJ Code : 0000 TIME_STAMP : 11-JAN-2002 04:19:16.43 AMOUNT :  1028.00 BILL REF :       CONTRA ACCT : 000000000000</t>
  </si>
  <si>
    <t>Could not find ACCOUNT : 000000841131440000                                             ADJ Code : 0000 TIME_STAMP : 1-AUG-2000 13:11:36.32 AMOUNT :  1150.00 BILL REF : 2000061   CONTRA ACCT : 000000000000</t>
  </si>
  <si>
    <t>Could not find ACCOUNT : 000000850000250000                                             ADJ Code : 0000 TIME_STAMP : 9-JUL-1995 00:00:00.00 AMOUNT :  1832.00 BILL REF :       CONTRA ACCT : 000000000000</t>
  </si>
  <si>
    <t>Could not find ACCOUNT : 000000896518820000                                             ADJ Code : 0000 TIME_STAMP : 11-JAN-2002 04:25:28.03 AMOUNT :  1028.00 BILL REF :       CONTRA ACCT : 000000000000</t>
  </si>
  <si>
    <t>Could not find ACCOUNT : 000000900035520000                                             ADJ Code : 0000 TIME_STAMP : 1-JUL-1995 16:50:35.00 AMOUNT :  1150.00 BILL REF :       CONTRA ACCT : 000000000000</t>
  </si>
  <si>
    <t>Could not find ACCOUNT : 000000900036260000                                             ADJ Code : 0000 TIME_STAMP : 9-JUL-1995 00:00:00.00 AMOUNT :  2647.00 BILL REF :       CONTRA ACCT : 000000000000</t>
  </si>
  <si>
    <t>Could not find ACCOUNT : 000000900036260000                                             ADJ Code : 0000 TIME_STAMP : 9-JUL-1995 00:00:00.00 AMOUNT :  2469.00 BILL REF :       CONTRA ACCT : 000000000000</t>
  </si>
  <si>
    <t>Could not find ACCOUNT : 000000900040870000                                             ADJ Code : 0000 TIME_STAMP : 9-JUL-1995 00:00:00.00 AMOUNT :  2882.00 BILL REF :       CONTRA ACCT : 000000000000</t>
  </si>
  <si>
    <t>Could not find ACCOUNT : 000000900150570000                                             ADJ Code : 0000 TIME_STAMP : 1-JUL-1995 16:50:35.00 AMOUNT :  1150.00 BILL REF :       CONTRA ACCT : 000000000000</t>
  </si>
  <si>
    <t>Could not find ACCOUNT : 000000900151400000                                             ADJ Code : 0000 TIME_STAMP : 9-JUL-1995 00:00:00.00 AMOUNT :  1760.00 BILL REF :       CONTRA ACCT : 000000000000</t>
  </si>
  <si>
    <t>Could not find ACCOUNT : 000000910017510000                                             ADJ Code : 0000 TIME_STAMP : 9-JUL-1995 00:00:00.00 AMOUNT :  1760.00 BILL REF :       CONTRA ACCT : 000000000000</t>
  </si>
  <si>
    <t>Could not find ACCOUNT : 000000910061920000                                             ADJ Code : 0000 TIME_STAMP : 9-JUL-1995 00:00:00.00 AMOUNT :  1454.00 BILL REF :       CONTRA ACCT : 000000000000</t>
  </si>
  <si>
    <t>Could not find ACCOUNT : 000000910107390000                                             ADJ Code : 0000 TIME_STAMP : 9-JUL-1995 00:00:00.00 AMOUNT :  1760.00 BILL REF :       CONTRA ACCT : 000000000000</t>
  </si>
  <si>
    <t>Could not find ACCOUNT : 000000910122990000                                             ADJ Code : 0000 TIME_STAMP : 9-JUL-1995 00:00:00.00 AMOUNT :  1760.00 BILL REF :       CONTRA ACCT : 000000000000</t>
  </si>
  <si>
    <t>Could not find ACCOUNT : 000000910147970000                                             ADJ Code : 0000 TIME_STAMP : 9-JUL-1995 00:00:00.00 AMOUNT :  1832.00 BILL REF :       CONTRA ACCT : 000000000000</t>
  </si>
  <si>
    <t>Could not find ACCOUNT : 000000910149310000                                             ADJ Code : 0000 TIME_STAMP : 1-JUL-1995 16:50:35.00 AMOUNT :  1150.00 BILL REF :       CONTRA ACCT : 000000000000</t>
  </si>
  <si>
    <t>Could not find ACCOUNT : 000000910193420000                                             ADJ Code : 0000 TIME_STAMP : 9-JUL-1995 00:00:00.00 AMOUNT :  1683.00 BILL REF :       CONTRA ACCT : 000000000000</t>
  </si>
  <si>
    <t>Could not find ACCOUNT : 000000910195330000                                             ADJ Code : 0000 TIME_STAMP : 9-JUL-1995 00:00:00.00 AMOUNT :  1760.00 BILL REF :       CONTRA ACCT : 000000000000</t>
  </si>
  <si>
    <t>Could not find ACCOUNT : 000000910210070000                                             ADJ Code : 0000 TIME_STAMP : 9-JUL-1995 00:00:00.00 AMOUNT :  1760.00 BILL REF :       CONTRA ACCT : 000000000000</t>
  </si>
  <si>
    <t>Could not find ACCOUNT : 000000910210080000                                             ADJ Code : 0000 TIME_STAMP : 9-JUL-1995 00:00:00.00 AMOUNT :  1760.00 BILL REF :       CONTRA ACCT : 000000000000</t>
  </si>
  <si>
    <t>Could not find ACCOUNT : 000000910272730000                                             ADJ Code : 0000 TIME_STAMP : 9-JUL-1995 00:00:00.00 AMOUNT :  1683.00 BILL REF :       CONTRA ACCT : 000000000000</t>
  </si>
  <si>
    <t>Could not find ACCOUNT : 000000910273000000                                             ADJ Code : 0000 TIME_STAMP : 9-JUL-1995 00:00:00.00 AMOUNT :  1683.00 BILL REF :       CONTRA ACCT : 000000000000</t>
  </si>
  <si>
    <t>Could not find ACCOUNT : 000000910273010000                                             ADJ Code : 0000 TIME_STAMP : 9-JUL-1995 00:00:00.00 AMOUNT :  1683.00 BILL REF :       CONTRA ACCT : 000000000000</t>
  </si>
  <si>
    <t>Could not find ACCOUNT : 000000920000040000                                             ADJ Code : 0000 TIME_STAMP : 9-JUL-1995 00:00:00.00 AMOUNT :  2835.00 BILL REF :       CONTRA ACCT : 000000000000</t>
  </si>
  <si>
    <t>Could not find ACCOUNT : 000000920027070000                                             ADJ Code : 0000 TIME_STAMP : 9-JUL-1995 00:00:00.00 AMOUNT :  1760.00 BILL REF :       CONTRA ACCT : 000000000000</t>
  </si>
  <si>
    <t>Could not find ACCOUNT : 000000920027080000                                             ADJ Code : 0000 TIME_STAMP : 9-JUL-1995 00:00:00.00 AMOUNT :  1760.00 BILL REF :       CONTRA ACCT : 000000000000</t>
  </si>
  <si>
    <t>Could not find ACCOUNT : 000000920032170000                                             ADJ Code : 0000 TIME_STAMP : 9-JUL-1995 00:00:00.00 AMOUNT :  1760.00 BILL REF :       CONTRA ACCT : 000000000000</t>
  </si>
  <si>
    <t>Could not find ACCOUNT : 000000920071500000                                             ADJ Code : 0000 TIME_STAMP : 9-JUL-1995 00:00:00.00 AMOUNT :  2882.00 BILL REF :       CONTRA ACCT : 000000000000</t>
  </si>
  <si>
    <t>Could not find ACCOUNT : 000000920185350000                                             ADJ Code : 0000 TIME_STAMP : 1-JUL-1995 16:50:35.00 AMOUNT :  1150.00 BILL REF :       CONTRA ACCT : 000000000000</t>
  </si>
  <si>
    <t>Could not find ACCOUNT : 000000926190010000                                             ADJ Code : 0000 TIME_STAMP : 1-AUG-2000 12:53:19.37 AMOUNT :  1150.00 BILL REF : 2000061   CONTRA ACCT : 000000000000</t>
  </si>
  <si>
    <t>Could not find ACCOUNT : 000000940084170000                                             ADJ Code : 0000 TIME_STAMP : 1-JUL-1995 16:50:35.00 AMOUNT :  1150.00 BILL REF :       CONTRA ACCT : 000000000000</t>
  </si>
  <si>
    <t>Could not find ACCOUNT : 000000940508670000                                             ADJ Code : 0000 TIME_STAMP : 1-JUL-1995 16:50:35.00 AMOUNT :  1150.00 BILL REF :       CONTRA ACCT : 000000000000</t>
  </si>
  <si>
    <t>Could not find ACCOUNT : 000000950085580000                                             ADJ Code : 0000 TIME_STAMP : 1-JUL-1995 16:50:35.00 AMOUNT :  1150.00 BILL REF :       CONTRA ACCT : 000000000000</t>
  </si>
  <si>
    <t>Unexpected error returned from PR_SNIFFER_SCO                                            Job:CIS146C,Object:JOB,Action:SUBMIT,Username:BAT_CIS_REL,Proc:APPLICATION_COM:RUN_CIS146C_COM.COM                 Log file:RUN_CIS146C_COM.LOG</t>
  </si>
  <si>
    <t>DB_SEL_SERV_A060_SCO                                                                                                                          Service Order Number : ZGQ1200</t>
  </si>
  <si>
    <t>Unexpected error returned from call to                                               B142A_TX_SELECT_SO_SCO                                                       First Name :          ,Surname :                    ,Exchange Id :                  Local Account Number :    0,Service Order Number :</t>
  </si>
  <si>
    <t>Unexpected error returned from call to B113A2_TX_VALDT_PLANT_SCO</t>
  </si>
  <si>
    <t>PR_CIS_READ_PROD_TARIFF_SCO                                                     Selecting Product Tariff information                                                Service Order Number : WLY1921</t>
  </si>
  <si>
    <t>Unexpected error returned from call to                                               TX_COSTS_SCO</t>
  </si>
  <si>
    <t>B129Z01_TX_CREATE_PROF_SCO reported provisioning errors                                       ADD YA&amp;RDH-ADD-HY2, YA&amp;RD-HYBRID-2 OR YA&amp;RD-BUN2-HYB</t>
  </si>
  <si>
    <t>B129Z01_TX_CREATE_PROF_SCO reported provisioning errors                                       YA&amp;RDP-HYBRID-3 or YA&amp;RDP-BUN3-HYB or YA&amp;RDP-ADD-HY3 -50224</t>
  </si>
  <si>
    <t>DB_SEL_CODES_A060_SCO                                                        Error Selecting form codes</t>
  </si>
  <si>
    <t>Unexpected error returned from call to                                               B129Y_TX_STARTUP_SCO                                                        Service Order No:    ,Service Order Priority:  0</t>
  </si>
  <si>
    <t>Service Order No:HA3734E,</t>
  </si>
  <si>
    <t>Unexpected error returned from call to B27A19_TX_GET_SO_SCO</t>
  </si>
  <si>
    <t>Unexpected error returned from call to                                               B160C_PR_GET_STATUS_COB</t>
  </si>
  <si>
    <t>CISJAM_RMS1:[SCRATCH]SIM_RESULTS_06149.TMP;                                             FILE STATUS = 35</t>
  </si>
  <si>
    <t>Param 2 is not a valid Bill Ref (YYYYMMn): 202404</t>
  </si>
  <si>
    <t>Error returned from                                                         DB_SEL_ADDR_A060_SCO                                                        Address Number: 1088149/Address Type:</t>
  </si>
  <si>
    <t>Unexpected error returned from call to                                               B986A119_TX_SERV_INFO_SCO                                                      Service Number: 8769318789   ,Unique Service Id: 41579599</t>
  </si>
  <si>
    <t>%SYSTEM-S-NORMAL, normal successful completion</t>
  </si>
  <si>
    <t>Failure when updating account status History</t>
  </si>
  <si>
    <t>B24_TX_PROCESS_ROS_SCO                                                       Unexpected error returned from call                                                 ACCT: 000000294021490000</t>
  </si>
  <si>
    <t>Response from PR_CALL_WEB_SERVICE_COB not SUCCESS                                          request_id=0;response=FAILURE;REQUEST FAILED:7: Porting too soon - The phone number 8762070033 was already subject to a previous comRequest Id : HJ3737E  [ServiceOrder=HJ3737E][RequestedDate=20/05/2024_08:59][DonorNetwork=LIMJ][PrePostPaid=1][AccountNumber=346367</t>
  </si>
  <si>
    <t>Unexpected error returned from call to B129Z01_PR_AUTH_REQ_SCO                                   HJ3737E                                                                                                                                 Service Order Number : HJ3737E</t>
  </si>
  <si>
    <t>B129Z01_TX_CREATE_PROF_SCO reported provisioning errors                                       940058 Product Must Exist with the 50223.</t>
  </si>
  <si>
    <t>Unable to convert WS_ACCT_NO to Quadword                                              null</t>
  </si>
  <si>
    <t>PR_SCROLL_BILL_REF_SCO                                                       Unexpected error returned from call</t>
  </si>
  <si>
    <t>%RDB-E-DEADLOCK, request failed due to resource deadlock                                      -RDMS-F-DEADLOCK, deadlock on record 742:2121673:20</t>
  </si>
  <si>
    <t>%RDB-E-DEADLOCK, request failed due to resource deadlock                                      -RDMS-F-DEADLOCK, deadlock on record 742:2121781:9</t>
  </si>
  <si>
    <t>B129Z01_TX_CREATE_PROF_SCO reported provisioning errors                                       940060 Product Must Exist with the 50223.</t>
  </si>
  <si>
    <t>%RDB-E-DEADLOCK, request failed due to resource deadlock                                      -RDMS-F-DEADLOCK, deadlock on record 742:2121947:25</t>
  </si>
  <si>
    <t>%RDB-E-DEADLOCK, request failed due to resource deadlock                                      -RDMS-F-DEADLOCK, deadlock on record 742:2121959:13</t>
  </si>
  <si>
    <t>B148E01_PR_CEASE_SIM_SCO                                                      Error updating CST_SIM_CARD and CST_SIM_SERVICE                                           Service Order Number : HR3736E                                                   Parent Unique Service Id:000000000</t>
  </si>
  <si>
    <t>Service Order Number : HR3736E</t>
  </si>
  <si>
    <t>Response from PR_CALL_WEB_SERVICE_COB not SUCCESS                                          request_id=0;response=FAILURE;REQUEST FAILED:7: Porting too soon - The phone number 8768182665 was already subject to a previous comRequest Id : HE3496E  [ServiceOrder=HE3496E][RequestedDate=16/05/2024_17:03][DonorNetwork=LIMJ][PrePostPaid=1][AccountNumber=346366</t>
  </si>
  <si>
    <t>Unexpected error returned from call to B129Z01_PR_AUTH_REQ_SCO                                   HE3496E                                                                                                                                 Service Order Number : HE3496E</t>
  </si>
  <si>
    <t>Response from PR_CALL_WEB_SERVICE_COB not SUCCESS                                          request_id=0;response=FAILURE;REQUEST FAILED:7: Porting too soon - The phone number 8763239368 was already subject to a previous comRequest Id : HA3744E  [ServiceOrder=HA3744E][RequestedDate=20/05/2024_09:17][DonorNetwork=LIMJ][PrePostPaid=1][AccountNumber=349367</t>
  </si>
  <si>
    <t>Unexpected error returned from call to B129Z01_PR_AUTH_REQ_SCO                                   HA3744E                                                                                                                                 Service Order Number : HA3744E</t>
  </si>
  <si>
    <t>Service Order No:HX3665E,</t>
  </si>
  <si>
    <t>Unexpected error returned from call to                                               B986A119_TX_SERV_INFO_SCO                                                      Service Number:         ,Unique Service Id:     0</t>
  </si>
  <si>
    <t>B129Z01_TX_CREATE_PROF_SCO reported provisioning errors                                       Valid FLOW LYF plan must exist</t>
  </si>
  <si>
    <t>Error returned from                                                         DB_SEL_CST_SPO_A001_SCO                                                       Service Type:CE</t>
  </si>
  <si>
    <t>Unexpected error returned from call to                                               B986A119_TX_SERV_INFO_SCO                                                      Service Number: 8763948840   ,Unique Service Id: 81533919</t>
  </si>
  <si>
    <t>DB_SEL_CODES_P050_SCO                                                        Error selecting from CST_CODES</t>
  </si>
  <si>
    <t>Unexpected error returned from call to B129D01_TX_STARTUP_SCO</t>
  </si>
  <si>
    <t>Exch Id not found: CHTM</t>
  </si>
  <si>
    <t>%RDB-E-DEADLOCK, request failed due to resource deadlock                                      -RDMS-F-DEADLOCK, deadlock on record 742:2141638:17</t>
  </si>
  <si>
    <t>Error returned from                                                         DB_SEL_ADDR_A060_SCO                                                        Address Number: 20006383/Address Type:</t>
  </si>
  <si>
    <t>Unexpected error returned from call to                                               B986A119_TX_SERV_INFO_SCO                                                      Service Number: 8769544318   ,Unique Service Id: 11579304</t>
  </si>
  <si>
    <t>DB_SEL_SER_ORDER_A061_SCO                                                      Error selecting SERVICE_ORDER                                                    Service Order No :</t>
  </si>
  <si>
    <t>Service Order No:HO3752E,</t>
  </si>
  <si>
    <t>Product code entered is value on existing Customer Product record (   10098)</t>
  </si>
  <si>
    <t>%RDB-E-NO_DUP, index field value already exists; duplicates not allowed for CST_CRF_CUST_PROD_NO_SU</t>
  </si>
  <si>
    <t>Unexpected error returned from call to                                               B986A191_TX_INSERT_RCT_SCO</t>
  </si>
  <si>
    <t>Error calling DB_PRIMARY_CUST_PRD_SCO                                                Looking for ADSL portion of POTS                                                  Serv Id: 041524653</t>
  </si>
  <si>
    <t>B148D01_PR_CANCELLED_SO_COB                                                                                                                       Service Order number : GU0730L                                                   Service Order No:HH3460E,Service Order Approval Type:C</t>
  </si>
  <si>
    <t>Unexpected error returned from call to                                               B148D01_TX_SIGN_OFF_SO_SCO</t>
  </si>
  <si>
    <t>Service Order No:HB3754E,</t>
  </si>
  <si>
    <t>Error processing payments file -                                                  Filename - APPLICATION_WORK:DPF_WXF_240520_0000835916.NEW;0</t>
  </si>
  <si>
    <t>Error returned from call to                                                     B987A281_TX_ALLOC_ONT_SCO</t>
  </si>
  <si>
    <t>Error calling DB_SEL_STREET_ADDR_A065_SCO                                              STREET_ADDR_NO : 000000000                                                     Service Order number : HZ3754E</t>
  </si>
  <si>
    <t>Unexpected error returned from call to B129Z01_TX_STARTUP_SCO                                                                                                      Address Type:S,Address No:    0,Waive Installation Charge:N</t>
  </si>
  <si>
    <t>Product code entered is value on existing Customer Product record (   9995)</t>
  </si>
  <si>
    <t>Unexpected error returned from call PR_CALL_WEB_SERVICE_COB                                     Request Id : 876462839 mobileServiceNo=8764628396;fixedLineServiceNo=8766781899;fixedLineBillingSystem=CERILLION;          request_id=876462839;response=FAILURE;CERDELFMCMOBNUMERROR:An error occurred deleting the FMC mobile number in Cerillion. CERILLIONF</t>
  </si>
  <si>
    <t>Unexpected error returned from call PR_CALL_WEB_SERVICE_COB                                     Request Id : 876820192 mobileServiceNo=8768201926;fixedLineServiceNo=8767285633;fixedLineBillingSystem=CERILLION;          request_id=876820192;response=FAILURE;CERDELFMCMOBNUMERROR:An error occurred deleting the FMC mobile number in Cerillion. CERILLIONF</t>
  </si>
  <si>
    <t>%RDB-E-DEADLOCK, request failed due to resource deadlock                                      -RDMS-F-DEADLOCK, deadlock on record 1357:6387248:8</t>
  </si>
  <si>
    <t>Unexpected error returned from call to                                               DB_CUR_NUMBER_AREA_A061_SCO</t>
  </si>
  <si>
    <t>Service Order No:HS3759E,</t>
  </si>
  <si>
    <t>B27A29_TX_READ_AUDIT_SCO                                                      Unexpected error returned as Audit change type could not be found in Local Audit array                       Audit Change Type : ADDR,Account Number From :    143042090000</t>
  </si>
  <si>
    <t>Unexpected error returned from call to                                               B27A29_TX_READ_AUDIT_SCO</t>
  </si>
  <si>
    <t>DB_SEL_PLANT_ITEM_P051_SCO                                                     Error selecting from CST_PLANT_ITEM</t>
  </si>
  <si>
    <t>Unexpected error returned from call to PR_CIS_GET_SERVICE_DET_COB</t>
  </si>
  <si>
    <t>Unexpected error returned from call to                                               B986A368_TX_SERV_INFO_SCO</t>
  </si>
  <si>
    <t>Service Order No:DR3013L,</t>
  </si>
  <si>
    <t>Service Order No:HC3733E,</t>
  </si>
  <si>
    <t>%RDB-E-DEADLOCK, request failed due to resource deadlock                                      -RDMS-F-DEADLOCK, deadlock on record 742:2336644:16</t>
  </si>
  <si>
    <t>B129Z01_TX_CREATE_PROF_SCO reported provisioning errors                                       940057 Product Must Exist with the 50223.</t>
  </si>
  <si>
    <t>DB_SEL_CUST_PROD_A066_SCO                                                      Error selecting CUSTOMER_PRODUCT                                                  Service Order Number : HK90692                                                   Customer Product Number: 18402046,</t>
  </si>
  <si>
    <t>Product code entered is value on existing Customer Product record (   10096)</t>
  </si>
  <si>
    <t>Service Order No:HK3763E,</t>
  </si>
  <si>
    <t>Service Order No:HJ3760E,</t>
  </si>
  <si>
    <t>B129Z01_TX_CREATE_PROF_SCO reported provisioning errors                                       Product Code 50063 Must be Added with M-CVP-DATA3GB</t>
  </si>
  <si>
    <t>DB_SEL_NUM_CODES_A030_SCO                                                      Error Selecting CST_NUMERIC_CODES                                                  Service Order Number : CJ1629B</t>
  </si>
  <si>
    <t>DB_SEL_NUM_CODES_A030_SCO                                                      Error Selecting CST_NUMERIC_CODES                                                  Service Order Number : DV2124F</t>
  </si>
  <si>
    <t>Service Order No:HW3758E,</t>
  </si>
  <si>
    <t>B129Z01_TX_CREATE_PROF_SCO reported provisioning errors                                       940059 Product Must Exist with the 50223.</t>
  </si>
  <si>
    <t>Service Order No:HR3765E,</t>
  </si>
  <si>
    <t>Service Order No:HA3764E,</t>
  </si>
  <si>
    <t>Error returned from                                                         DB_SEL_ADDR_A060_SCO                                                        Address Number: 1093120/Address Type:</t>
  </si>
  <si>
    <t>Unexpected error returned from call to                                               B986A119_TX_SERV_INFO_SCO                                                      Service Number: 8767581256   ,Unique Service Id: 61387937</t>
  </si>
  <si>
    <t>Service Order No:HS3769E,</t>
  </si>
  <si>
    <t>B148E01_PR_UPN_NOS_SCO                                                       Error updating nominated service/plan                                                Service Order Number : GE3778I                                                   Account Number:   231371610000,Service Number:8767734894</t>
  </si>
  <si>
    <t>Service Order Number : GE3778I</t>
  </si>
  <si>
    <t>B148E01_PR_CEASE_CSE_SCO                                                      Error updating CST_CUG_SERVICE                                                   Service Order Number : GH4962I                                                   Unique Service Id:061403758,Service Number:8768269046</t>
  </si>
  <si>
    <t>Service Order Number : GH4962I</t>
  </si>
  <si>
    <t>Service Order No:FZ2555G,</t>
  </si>
  <si>
    <t>B148E01_PR_UPN_NOS_SCO                                                       Error updating nominated service/plan                                                Service Order Number : HU3770E                                                   Account Number:   288146350000,Service Number:8763836585</t>
  </si>
  <si>
    <t>Service Order Number : HU3770E</t>
  </si>
  <si>
    <t>B148D01_PR_CANCELLED_SO_COB                                                                                                                       Service Order number : GU0730L                                                   Service Order No:HR3497E,Service Order Approval Type:C</t>
  </si>
  <si>
    <t>Unexpected error returned                                                      B145A01_TX_ASS_SERV_ORD_SCO</t>
  </si>
  <si>
    <t>Service Order No:HW3772E,</t>
  </si>
  <si>
    <t>DB_SEL_S_ORD_DEPT_A060_SCO                                                     Error selecting S_ORDER_DEPARTMENT                                                 Service Order No : HN6553D</t>
  </si>
  <si>
    <t>Service Order No:HY3773E,</t>
  </si>
  <si>
    <t>Service Order No:HC3775E,</t>
  </si>
  <si>
    <t>%RDB-E-DEADLOCK, request failed due to resource deadlock                                      -RDMS-F-DEADLOCK, deadlock on record 742:2366590:7</t>
  </si>
  <si>
    <t>%RDB-E-DEADLOCK, request failed due to resource deadlock                                      -RDMS-F-DEADLOCK, deadlock on record 742:2366622:31</t>
  </si>
  <si>
    <t>Service Order No:HM3776E,</t>
  </si>
  <si>
    <t>Select failed and not because record not found</t>
  </si>
  <si>
    <t>Unexpected error returned from call to                                               B115A_TX_GET_ROUTE_SCO</t>
  </si>
  <si>
    <t>Unexpected error returned from call to B113A2_TX_VALDT_AREA_SCO</t>
  </si>
  <si>
    <t>Service Order No:HI3777E,</t>
  </si>
  <si>
    <t>Error returned from                                                         DB_SEL_ADDR_A060_SCO                                                        Address Number:  30739/Address Type:</t>
  </si>
  <si>
    <t>Unexpected error returned from call to                                               B986A119_TX_SERV_INFO_SCO                                                      Service Number: 8769488061   ,Unique Service Id: 81438830</t>
  </si>
  <si>
    <t>Param 1 is not a valid</t>
  </si>
  <si>
    <t>Service Order No:HH3778E,</t>
  </si>
  <si>
    <t>DB_SEL_S_ORD_DEPT_A060_SCO                                                     Error selecting S_ORDER_DEPARTMENT                                                 Service Order No : HY3764E</t>
  </si>
  <si>
    <t>Unexpected error returned from call to                                               B148D01_TX_VAL_SERV_ORD_SCO</t>
  </si>
  <si>
    <t>B129Z01_TX_CREATE_PROF_SCO reported provisioning errors                                       Product 30127 must be added</t>
  </si>
  <si>
    <t>%RDB-E-DEADLOCK, request failed due to resource deadlock                                      -RDMS-F-DEADLOCK, deadlock on record 309:6280734:4</t>
  </si>
  <si>
    <t>B768A_TX_VAL_PLAN_ID_SCO                                                      Unexpected error returned from call</t>
  </si>
  <si>
    <t>%RDB-E-DEADLOCK, request failed due to resource deadlock                                      -RDMS-F-DEADLOCK, deadlock on record 742:2367214:13</t>
  </si>
  <si>
    <t>%RDB-E-DEADLOCK, request failed due to resource deadlock                                      -RDMS-F-DEADLOCK, deadlock on record 742:2367237:15</t>
  </si>
  <si>
    <t>%RDB-E-DEADLOCK, request failed due to resource deadlock                                      -RDMS-F-DEADLOCK, deadlock on record 309:6285726:11</t>
  </si>
  <si>
    <t>%RDB-E-DEADLOCK, request failed due to resource deadlock                                      -RDMS-F-DEADLOCK, deadlock on record 742:2367305:34</t>
  </si>
  <si>
    <t>%RDB-E-DEADLOCK, request failed due to resource deadlock                                      -RDMS-F-DEADLOCK, deadlock on record 742:2367377:15</t>
  </si>
  <si>
    <t>Service Order No:HO3784E,</t>
  </si>
  <si>
    <t>Unexpected error returned from call to                                               B159A10_TX_ROUTE_SCO</t>
  </si>
  <si>
    <t>Response from PR_CALL_WEB_SERVICE_COB not SUCCESS                                          request_id=0;response=FAILURE;REQUEST FAILED:7: Porting too soon - The phone number 8762255356 was already subject to a previous comRequest Id : HW3788E  [ServiceOrder=HW3788E][RequestedDate=20/05/2024_13:24][DonorNetwork=LIMJ][PrePostPaid=1][AccountNumber=326198</t>
  </si>
  <si>
    <t>Unexpected error returned from call to B129Z01_PR_AUTH_REQ_SCO                                   HW3788E                                                                                                                                 Service Order Number : HW3788E</t>
  </si>
  <si>
    <t>Product code entered is value on existing Customer Product record (   9830)</t>
  </si>
  <si>
    <t>DB_SEL_S_ORD_DEPT_A060_SCO                                                     Error selecting S_ORDER_DEPARTMENT                                                 Service Order No : HX3779E</t>
  </si>
  <si>
    <t>Service Order No:HL3788E,</t>
  </si>
  <si>
    <t>DB_SEL_S_ORD_DEPT_A060_SCO                                                     Error selecting S_ORDER_DEPARTMENT                                                 Service Order No : HJ3774E</t>
  </si>
  <si>
    <t>Service Order No:HV3792E,</t>
  </si>
  <si>
    <t>%RDB-E-NO_DUP, index field value already exists; duplicates not allowed for CST_ASP_ACCT_NO_SU</t>
  </si>
  <si>
    <t>Unexpected error returned from call to                                               B148D01_TX_STARTUP_SCO</t>
  </si>
  <si>
    <t>B129Z01_TX_CREATE_PROF_SCO reported provisioning errors                                       940076 Product Must Exist with the 50223.</t>
  </si>
  <si>
    <t>Service Order No:HJ3794E,</t>
  </si>
  <si>
    <t>Unexpected error returned from call to                                               B185A_TX_GET_DETAILS_SCO</t>
  </si>
  <si>
    <t>Service Order No:HW3796E,</t>
  </si>
  <si>
    <t>Unexpected error returned from call to B113A2_TX_STARTUP_SCO</t>
  </si>
  <si>
    <t>Service Order No:HG3798E,</t>
  </si>
  <si>
    <t>B129Z01_TX_CREATE_PROF_SCO reported provisioning errors                                       940053 Product Must Exist with 50222.</t>
  </si>
  <si>
    <t>Product code entered is value on existing Customer Product record (   9990)</t>
  </si>
  <si>
    <t>Service Order No:HF3798E,</t>
  </si>
  <si>
    <t>B129Z01_TX_CREATE_PROF_SCO reported provisioning errors                                       50222 Must Exist with YA&amp;RDL-VDSL-HYB</t>
  </si>
  <si>
    <t>Service Order No:HQ3800E,</t>
  </si>
  <si>
    <t>Error processing payments file -                                                  Filename - APPLICATION_WORK:DPF_WXF_240520_0000835985.NEW;0</t>
  </si>
  <si>
    <t>No account or contact number specified                                               Account No:      0,Contact No:     0,Cust Plan No:     0</t>
  </si>
  <si>
    <t>Error calling PR_GET_CONTACT_SCO                                                  Account No:      0</t>
  </si>
  <si>
    <t>Calling DB_SEL_CUI_A000_SCO                                                     Account Number : 000000000000</t>
  </si>
  <si>
    <t>Unexpected error returned from call to                                               B109C_TX_STARTUP_SCO</t>
  </si>
  <si>
    <t>Service Order No:HE3802E,</t>
  </si>
  <si>
    <t>B129Z01_TX_CREATE_PROF_SCO reported provisioning errors                                       50602 Must Be Added with 50028</t>
  </si>
  <si>
    <t>Service Order No:HR3803E,</t>
  </si>
  <si>
    <t>B24_TX_PROCESS_ROS_SCO                                                       Unexpected error returned from call                                                 ACCT: 000000307718170000</t>
  </si>
  <si>
    <t>Service Order No:HJ3805E,</t>
  </si>
  <si>
    <t>Service Order No:HU3806E,</t>
  </si>
  <si>
    <t>Service Order No:HK3807E,</t>
  </si>
  <si>
    <t>Service Order No:HO3807E,</t>
  </si>
  <si>
    <t>DB_SEL_SERV_A060_SCO                                                                                                                          Service Order Number : CD00473</t>
  </si>
  <si>
    <t>Service Order No:HE3809E,</t>
  </si>
  <si>
    <t>Service Order No:HZ3810E,</t>
  </si>
  <si>
    <t>B24_TX_PROCESS_ROS_SCO                                                       Unexpected error returned from call                                                 ACCT: 000000247654770000</t>
  </si>
  <si>
    <t>Service Order No:HG3812E,</t>
  </si>
  <si>
    <t>Service Order No:HX3816E,</t>
  </si>
  <si>
    <t>Service Order No:HC3820E,</t>
  </si>
  <si>
    <t>B24_TX_PROCESS_ROS_SCO                                                       Unexpected error returned from call                                                 ACCT: 000000291214270000</t>
  </si>
  <si>
    <t>Service Order No:HK3821E,</t>
  </si>
  <si>
    <t>B24_TX_PROCESS_ROS_SCO                                                       Unexpected error returned from call                                                 ACCT: 000000275139750000</t>
  </si>
  <si>
    <t>B129Z01_TX_CREATE_PROF_SCO reported provisioning errors                                       940056 Product Must Exist with the 50222.</t>
  </si>
  <si>
    <t>B129Z01_TX_CREATE_PROF_SCO reported provisioning errors                                       M-CVP-BUN2-NEW plan must be added with 50099</t>
  </si>
  <si>
    <t>Error processing payments file -                                                  Filename - APPLICATION_WORK:DPF_WXF_240520_0000836014.NEW;0</t>
  </si>
  <si>
    <t>%RDB-E-DEADLOCK, request failed due to resource deadlock                                      -RDMS-F-DEADLOCK, deadlock on record 309:6312917:4</t>
  </si>
  <si>
    <t>DB_SEL_SERV_A060_SCO                                                                                                                          Service Order Number : YFY1900</t>
  </si>
  <si>
    <t>Service Order No:HI3829E,</t>
  </si>
  <si>
    <t>B129Z01_TX_CREATE_PROF_SCO reported provisioning errors                                       940055 Product Must Exist with the 50222.</t>
  </si>
  <si>
    <t>Error returned from                                                         DB_SEL_ADDR_A060_SCO                                                        Address Number: 1115138/Address Type:</t>
  </si>
  <si>
    <t>Unexpected error returned from call to                                               B986A119_TX_SERV_INFO_SCO                                                      Service Number: 8769552401   ,Unique Service Id: 81580819</t>
  </si>
  <si>
    <t>Service Order No:HF3834E,</t>
  </si>
  <si>
    <t>DB_SEL_DEP_EMPLOY_A060_SCO                                                     Error reading CST_DEPARTMENT_EMPLOYEE                                                Using DB Key</t>
  </si>
  <si>
    <t>Unexpected error returned from call to B161A01_TX_UPD_SEL_CD_SCO</t>
  </si>
  <si>
    <t>Error returned from                                                         DB_SEL_ADDR_A060_SCO                                                        Address Number: 1115844/Address Type:</t>
  </si>
  <si>
    <t>Unexpected error returned from call to                                               B986A119_TX_SERV_INFO_SCO                                                      Service Number: 8769182659   ,Unique Service Id: 41586680</t>
  </si>
  <si>
    <t>B24_TX_PROCESS_ROS_SCO                                                       Unexpected error returned from call                                                 ACCT: 000000251510230000</t>
  </si>
  <si>
    <t>Response from PR_CALL_WEB_SERVICE_COB not SUCCESS                                          request_id=0;response=FAILURE;REQUEST FAILED:20:The current                                     Service Order number : HM3838E</t>
  </si>
  <si>
    <t>B129Z01_TX_CREATE_PROF_SCO reported provisioning errors                                       Plan FMC2.0-DUMMY-PR must be added</t>
  </si>
  <si>
    <t>Service Order No:HK3839E,</t>
  </si>
  <si>
    <t>Product code entered is value on existing Customer Product record (   10060)</t>
  </si>
  <si>
    <t>Service Order No:HQ3843E,</t>
  </si>
  <si>
    <t>B129Z01_TX_CREATE_PROF_SCO reported provisioning errors                                       M-CVP-YD&amp;RDP-P3 or YD&amp;RDP-BUN3-POS or M-CVP-ADD-YRPP3 -50027</t>
  </si>
  <si>
    <t>Service Order No:HS3844E,</t>
  </si>
  <si>
    <t>Product code entered is value on existing Customer Product record (   10097)</t>
  </si>
  <si>
    <t>%RDB-E-DEADLOCK, request failed due to resource deadlock                                      -RDMS-F-DEADLOCK, deadlock on record 742:2389616:7</t>
  </si>
  <si>
    <t>Error returned from                                                         DB_SEL_ADDR_A060_SCO                                                        Address Number: 1115354/Address Type:</t>
  </si>
  <si>
    <t>Unexpected error returned from call to                                               B986A119_TX_SERV_INFO_SCO                                                      Service Number: 8769559282   ,Unique Service Id: 91582344</t>
  </si>
  <si>
    <t>%RDB-E-NO_DUP, index field value already exists; duplicates not allowed for CST_PRE_ACCT_NO_SU</t>
  </si>
  <si>
    <t>Error returned from                                                         DB_SEL_ADDR_A060_SCO                                                        Address Number: 1115456/Address Type:</t>
  </si>
  <si>
    <t>Unexpected error returned from call to                                               B986A119_TX_SERV_INFO_SCO                                                      Service Number: 8769553337   ,Unique Service Id: 41589104</t>
  </si>
  <si>
    <t>Service Order No:HH3847E,</t>
  </si>
  <si>
    <t>%RDB-E-DEADLOCK, request failed due to resource deadlock                                      -RDMS-F-DEADLOCK, deadlock on record 452:300737:11</t>
  </si>
  <si>
    <t>Unexpected error returned from call to                                               B986A30_TX_API_GET_CUST_SCO                                                     Service Order Number :GD7172J</t>
  </si>
  <si>
    <t>%RDB-E-DEADLOCK, request failed due to resource deadlock                                      -RDMS-F-DEADLOCK, deadlock on record 742:2390137:6</t>
  </si>
  <si>
    <t>%RDB-E-DEADLOCK, request failed due to resource deadlock                                      -RDMS-F-DEADLOCK, deadlock on record 742:2390173:0</t>
  </si>
  <si>
    <t>%RDB-E-DEADLOCK, request failed due to resource deadlock                                      -RDMS-F-DEADLOCK, deadlock on record 452:300754:8</t>
  </si>
  <si>
    <t>%SYSTEM-F-DUPLNAM, duplicate name</t>
  </si>
  <si>
    <t>%BLG-W-NOACCTSFOUND, No Accounts found</t>
  </si>
  <si>
    <t>%GEN-E-DBRECNOTFND, Record not found on database</t>
  </si>
  <si>
    <t>%CST-W-COMPLETEDSO, Service order has been completed.</t>
  </si>
  <si>
    <t>%CST-W-SODOESNTEXIST, Service order does not exist.</t>
  </si>
  <si>
    <t>%GEN-E-ERRLOGNO, The log number assigned to this error is ......</t>
  </si>
  <si>
    <t>%RMS-E-FNF, file not found</t>
  </si>
  <si>
    <t>%JBC-E-NOSUCHQUE, no such queue</t>
  </si>
  <si>
    <t>%RDB-E-DEADLOCK, request failed due to resource deadlock</t>
  </si>
  <si>
    <t>%GEN-E-DBDEADLOCK, Database is deadlocked</t>
  </si>
  <si>
    <t>%RMS-F-SYN, file specification syntax error</t>
  </si>
  <si>
    <t>%RMS-F-WLD, invalid wildcard operation</t>
  </si>
  <si>
    <t>%RMS-E-CRE, ACP file create failed</t>
  </si>
  <si>
    <t>%PRINT-F-NOMSG, Message number 10BF800C</t>
  </si>
  <si>
    <t>%CST-W-PLANNOTACTIVE, Customer Plan is not active</t>
  </si>
  <si>
    <t>%NONAME-W-NOMSG, Message number 00000000</t>
  </si>
  <si>
    <t>%BLG-W-RPTNOTFND, No Reports found</t>
  </si>
  <si>
    <t>%GEN-E-DBERROR, Fatal database error</t>
  </si>
  <si>
    <t>%CST-W-PORTHUBFAIL, Call to external porting service failed</t>
  </si>
  <si>
    <t>%LIB-F-INVNBDS, invalid numeric byte data string</t>
  </si>
  <si>
    <t>%CST-W-DEPTNOTCIRC, This Department is not on the circulation profile.</t>
  </si>
  <si>
    <t>%GEN-E-DBRECEXISTS, Record already exists</t>
  </si>
  <si>
    <t>%BLG-W-EXTPAYDUPFLE, External Payments File may be a duplicate</t>
  </si>
  <si>
    <t>%CST-W-DUPONTID, Duplicate ONT ID found - Please correct</t>
  </si>
  <si>
    <t>%GEN-E-DBEOFSTREAM, No more db records</t>
  </si>
  <si>
    <t>%CST-W-ALPONSRV, ALP command is currently not allowed on this Service</t>
  </si>
  <si>
    <t>%CST-W-NOSOFORDEPT, Service order is not available to this department.</t>
  </si>
  <si>
    <t>%CST-W-NOSCRECS, No stop lines exist on this plant item.</t>
  </si>
  <si>
    <t>%CST-W-INVAREANO, Area does not exist.</t>
  </si>
  <si>
    <t>%CST-W-SWREQNOTPROG, Switch Request has not yet Progressed</t>
  </si>
  <si>
    <t>%BLG-W-PRPLANNOTFND, Pricing Plan not found</t>
  </si>
  <si>
    <t>%BLG-W-NOOUTSTDEBT, No outstanding debt exists for Written Off Account</t>
  </si>
  <si>
    <t>%CST-W-SONOTSCHED, Service Order not scheduled to visit other departments</t>
  </si>
  <si>
    <t>%BLG-W-NOACCTORCONT, No account / cust Plan or contact number are specified</t>
  </si>
  <si>
    <t>%CST-W-PDLALREADY, PDL not allowed, service already part of an ADSL</t>
  </si>
  <si>
    <t>%CST-W-INVREFDATA, Invalid reference data</t>
  </si>
  <si>
    <t>%CST-W-UNAUTHPVAR, You are not authorised to raise price variations</t>
  </si>
  <si>
    <t>%CST-W-INVFUNCFORDEPT, Current department not valid for this function.</t>
  </si>
  <si>
    <t>345220256396</t>
  </si>
  <si>
    <t>810510182591</t>
  </si>
  <si>
    <t>824930961462</t>
  </si>
  <si>
    <t>804241785670</t>
  </si>
  <si>
    <t>540349429794</t>
  </si>
  <si>
    <t>335446846746</t>
  </si>
  <si>
    <t>480616427718</t>
  </si>
  <si>
    <t>217961053604</t>
  </si>
  <si>
    <t>341615645527</t>
  </si>
  <si>
    <t>816862292836</t>
  </si>
  <si>
    <t>797715367029</t>
  </si>
  <si>
    <t>812448520349</t>
  </si>
  <si>
    <t>824878754732</t>
  </si>
  <si>
    <t>830957493784</t>
  </si>
  <si>
    <t>919728326540</t>
  </si>
  <si>
    <t>501801761575</t>
  </si>
  <si>
    <t>828493259889</t>
  </si>
  <si>
    <t>489086927842</t>
  </si>
  <si>
    <t>330871276936</t>
  </si>
  <si>
    <t>318438023496</t>
  </si>
  <si>
    <t>229496331901</t>
  </si>
  <si>
    <t>826917970488</t>
  </si>
  <si>
    <t>338918141352</t>
  </si>
  <si>
    <t>534287576897</t>
  </si>
  <si>
    <t>218749747174</t>
  </si>
  <si>
    <t>531958137920</t>
  </si>
  <si>
    <t>813800057782</t>
  </si>
  <si>
    <t>217532182915</t>
  </si>
  <si>
    <t>882601896738</t>
  </si>
  <si>
    <t>587875653199</t>
  </si>
  <si>
    <t>210073926982</t>
  </si>
  <si>
    <t>330075898387</t>
  </si>
  <si>
    <t>537171892426</t>
  </si>
  <si>
    <t>336312475858</t>
  </si>
  <si>
    <t>317582973493</t>
  </si>
  <si>
    <t>808134195060</t>
  </si>
  <si>
    <t>320171471262</t>
  </si>
  <si>
    <t>348018252365</t>
  </si>
  <si>
    <t>587366971329</t>
  </si>
  <si>
    <t>909089869828</t>
  </si>
  <si>
    <t>341211989666</t>
  </si>
  <si>
    <t>777628291518</t>
  </si>
  <si>
    <t>212702951957</t>
  </si>
  <si>
    <t>533464667141</t>
  </si>
  <si>
    <t>347397257202</t>
  </si>
  <si>
    <t>461000060779</t>
  </si>
  <si>
    <t>802022657872</t>
  </si>
  <si>
    <t>825716522696</t>
  </si>
  <si>
    <t>818903558854</t>
  </si>
  <si>
    <t>782025522316</t>
  </si>
  <si>
    <t>246343048415</t>
  </si>
  <si>
    <t>776651679729</t>
  </si>
  <si>
    <t>540992167065</t>
  </si>
  <si>
    <t>788620924084</t>
  </si>
  <si>
    <t>839389233451</t>
  </si>
  <si>
    <t>999692789327</t>
  </si>
  <si>
    <t>808978838572</t>
  </si>
  <si>
    <t>518388095856</t>
  </si>
  <si>
    <t>999265680556</t>
  </si>
  <si>
    <t>228875261346</t>
  </si>
  <si>
    <t>873993335607</t>
  </si>
  <si>
    <t>474532380530</t>
  </si>
  <si>
    <t>547302125932</t>
  </si>
  <si>
    <t>837843286835</t>
  </si>
  <si>
    <t>322626536882</t>
  </si>
  <si>
    <t>322626550934</t>
  </si>
  <si>
    <t>228055657131</t>
  </si>
  <si>
    <t>347782177597</t>
  </si>
  <si>
    <t>340003239974</t>
  </si>
  <si>
    <t>345261688264</t>
  </si>
  <si>
    <t>807912558125</t>
  </si>
  <si>
    <t>519860195639</t>
  </si>
  <si>
    <t>421213783347</t>
  </si>
  <si>
    <t>329491798712</t>
  </si>
  <si>
    <t>530667363506</t>
  </si>
  <si>
    <t>581953433492</t>
  </si>
  <si>
    <t>321431575604</t>
  </si>
  <si>
    <t>215173628497</t>
  </si>
  <si>
    <t>997899021022</t>
  </si>
  <si>
    <t>997899058913</t>
  </si>
  <si>
    <t>336944918515</t>
  </si>
  <si>
    <t>304805597059</t>
  </si>
  <si>
    <t>348260836565</t>
  </si>
  <si>
    <t>909866880480</t>
  </si>
  <si>
    <t>345652230116</t>
  </si>
  <si>
    <t>365981664605</t>
  </si>
  <si>
    <t>329025975295</t>
  </si>
  <si>
    <t>543669481334</t>
  </si>
  <si>
    <t>220960248166</t>
  </si>
  <si>
    <t>210736035455</t>
  </si>
  <si>
    <t>413373882084</t>
  </si>
  <si>
    <t>541728867358</t>
  </si>
  <si>
    <t>544921242589</t>
  </si>
  <si>
    <t>537374255427</t>
  </si>
  <si>
    <t>838154577268</t>
  </si>
  <si>
    <t>336050737543</t>
  </si>
  <si>
    <t>344181492399</t>
  </si>
  <si>
    <t>323330267894</t>
  </si>
  <si>
    <t>367157137600</t>
  </si>
  <si>
    <t>815902544138</t>
  </si>
  <si>
    <t>328787020304</t>
  </si>
  <si>
    <t>237378742061</t>
  </si>
  <si>
    <t>216442995088</t>
  </si>
  <si>
    <t>799579496672</t>
  </si>
  <si>
    <t>325175156182</t>
  </si>
  <si>
    <t>774855066365</t>
  </si>
  <si>
    <t>336393594984</t>
  </si>
  <si>
    <t>357527597179</t>
  </si>
  <si>
    <t>774761995587</t>
  </si>
  <si>
    <t>777947778882</t>
  </si>
  <si>
    <t>782153984028</t>
  </si>
  <si>
    <t>202684294011</t>
  </si>
  <si>
    <t>202688777637</t>
  </si>
  <si>
    <t>202241046171</t>
  </si>
  <si>
    <t>799448079134</t>
  </si>
  <si>
    <t>206000578177</t>
  </si>
  <si>
    <t>215056267582</t>
  </si>
  <si>
    <t>546909629192</t>
  </si>
  <si>
    <t>541398733253</t>
  </si>
  <si>
    <t>358665992071</t>
  </si>
  <si>
    <t>829227444891</t>
  </si>
  <si>
    <t>510127919920</t>
  </si>
  <si>
    <t>519976326366</t>
  </si>
  <si>
    <t>849978570254</t>
  </si>
  <si>
    <t>347373688417</t>
  </si>
  <si>
    <t>790008846041</t>
  </si>
  <si>
    <t>782895276726</t>
  </si>
  <si>
    <t>782895278693</t>
  </si>
  <si>
    <t>320707042937</t>
  </si>
  <si>
    <t>858463348293</t>
  </si>
  <si>
    <t>218770798656</t>
  </si>
  <si>
    <t>787740965921</t>
  </si>
  <si>
    <t>810360348942</t>
  </si>
  <si>
    <t>410291468185</t>
  </si>
  <si>
    <t>783781265221</t>
  </si>
  <si>
    <t>808967176922</t>
  </si>
  <si>
    <t>817240159366</t>
  </si>
  <si>
    <t>318133975380</t>
  </si>
  <si>
    <t>327876953840</t>
  </si>
  <si>
    <t>801332757285</t>
  </si>
  <si>
    <t>215990641542</t>
  </si>
  <si>
    <t>813701766486</t>
  </si>
  <si>
    <t>212701922707</t>
  </si>
  <si>
    <t>209603864464</t>
  </si>
  <si>
    <t>772627261220</t>
  </si>
  <si>
    <t>336709570531</t>
  </si>
  <si>
    <t>466576078790</t>
  </si>
  <si>
    <t>533854255533</t>
  </si>
  <si>
    <t>790196794971</t>
  </si>
  <si>
    <t>361539467118</t>
  </si>
  <si>
    <t>817248324076</t>
  </si>
  <si>
    <t>995138642039</t>
  </si>
  <si>
    <t>807817878488</t>
  </si>
  <si>
    <t>215760849116</t>
  </si>
  <si>
    <t>781948894593</t>
  </si>
  <si>
    <t>548660279348</t>
  </si>
  <si>
    <t>519549864350</t>
  </si>
  <si>
    <t>999902271735</t>
  </si>
  <si>
    <t>790392841541</t>
  </si>
  <si>
    <t>538644975632</t>
  </si>
  <si>
    <t>410686195632</t>
  </si>
  <si>
    <t>542741040922</t>
  </si>
  <si>
    <t>540618566800</t>
  </si>
  <si>
    <t>806645493774</t>
  </si>
  <si>
    <t>337412948432</t>
  </si>
  <si>
    <t>806645440251</t>
  </si>
  <si>
    <t>336574925079</t>
  </si>
  <si>
    <t>218514574365</t>
  </si>
  <si>
    <t>482673566642</t>
  </si>
  <si>
    <t>225697899787</t>
  </si>
  <si>
    <t>771715148253</t>
  </si>
  <si>
    <t>544012630558</t>
  </si>
  <si>
    <t>345798526339</t>
  </si>
  <si>
    <t>531447029054</t>
  </si>
  <si>
    <t>512533263992</t>
  </si>
  <si>
    <t>223913285158</t>
  </si>
  <si>
    <t>833411634632</t>
  </si>
  <si>
    <t>336822687686</t>
  </si>
  <si>
    <t>538827892514</t>
  </si>
  <si>
    <t>206352270774</t>
  </si>
  <si>
    <t>535477074459</t>
  </si>
  <si>
    <t>812196282100</t>
  </si>
  <si>
    <t>812196287913</t>
  </si>
  <si>
    <t>815635934938</t>
  </si>
  <si>
    <t>836100771657</t>
  </si>
  <si>
    <t>997639859063</t>
  </si>
  <si>
    <t>997639872679</t>
  </si>
  <si>
    <t>808299963004</t>
  </si>
  <si>
    <t>855873123906</t>
  </si>
  <si>
    <t>336917374383</t>
  </si>
  <si>
    <t>796474630149</t>
  </si>
  <si>
    <t>518099065831</t>
  </si>
  <si>
    <t>776871492792</t>
  </si>
  <si>
    <t>823048876886</t>
  </si>
  <si>
    <t>542973721439</t>
  </si>
  <si>
    <t>823830761751</t>
  </si>
  <si>
    <t>439420965752</t>
  </si>
  <si>
    <t>789756545304</t>
  </si>
  <si>
    <t>820416478833</t>
  </si>
  <si>
    <t>839475058381</t>
  </si>
  <si>
    <t>799747831563</t>
  </si>
  <si>
    <t>460368120466</t>
  </si>
  <si>
    <t>332664994117</t>
  </si>
  <si>
    <t>826821095471</t>
  </si>
  <si>
    <t>588197721092</t>
  </si>
  <si>
    <t>336353355628</t>
  </si>
  <si>
    <t>835665688250</t>
  </si>
  <si>
    <t>207183076423</t>
  </si>
  <si>
    <t>435261071921</t>
  </si>
  <si>
    <t>919304034540</t>
  </si>
  <si>
    <t>533979699140</t>
  </si>
  <si>
    <t>808339858890</t>
  </si>
  <si>
    <t>221356439219</t>
  </si>
  <si>
    <t>312102862992</t>
  </si>
  <si>
    <t>870783849323</t>
  </si>
  <si>
    <t>238333282072</t>
  </si>
  <si>
    <t>781387929405</t>
  </si>
  <si>
    <t>313897120009</t>
  </si>
  <si>
    <t>335326102000</t>
  </si>
  <si>
    <t>784305595268</t>
  </si>
  <si>
    <t>819059640693</t>
  </si>
  <si>
    <t>337925150854</t>
  </si>
  <si>
    <t>314106524515</t>
  </si>
  <si>
    <t>530722436105</t>
  </si>
  <si>
    <t>828364034615</t>
  </si>
  <si>
    <t>210535963013</t>
  </si>
  <si>
    <t>805308791335</t>
  </si>
  <si>
    <t>793033766972</t>
  </si>
  <si>
    <t>203887057773</t>
  </si>
  <si>
    <t>853945622060</t>
  </si>
  <si>
    <t>771963393545</t>
  </si>
  <si>
    <t>360816532540</t>
  </si>
  <si>
    <t>789163367601</t>
  </si>
  <si>
    <t>829375760184</t>
  </si>
  <si>
    <t>919932631038</t>
  </si>
  <si>
    <t>771908938011</t>
  </si>
  <si>
    <t>501487984892</t>
  </si>
  <si>
    <t>539785771463</t>
  </si>
  <si>
    <t>824888861091</t>
  </si>
  <si>
    <t>541848579156</t>
  </si>
  <si>
    <t>793678828171</t>
  </si>
  <si>
    <t>225027162917</t>
  </si>
  <si>
    <t>827144033350</t>
  </si>
  <si>
    <t>533638228473</t>
  </si>
  <si>
    <t>221985399281</t>
  </si>
  <si>
    <t>349150765670</t>
  </si>
  <si>
    <t>807191235761</t>
  </si>
  <si>
    <t>855568844554</t>
  </si>
  <si>
    <t>854113175274</t>
  </si>
  <si>
    <t>593576459553</t>
  </si>
  <si>
    <t>217736168124</t>
  </si>
  <si>
    <t>335825884394</t>
  </si>
  <si>
    <t>784376582469</t>
  </si>
  <si>
    <t>320417266047</t>
  </si>
  <si>
    <t>548937891455</t>
  </si>
  <si>
    <t>348460124403</t>
  </si>
  <si>
    <t>381757386824</t>
  </si>
  <si>
    <t>820048925795</t>
  </si>
  <si>
    <t>535261392870</t>
  </si>
  <si>
    <t>513445764747</t>
  </si>
  <si>
    <t>782478593285</t>
  </si>
  <si>
    <t>832702930827</t>
  </si>
  <si>
    <t>360889282930</t>
  </si>
  <si>
    <t>835146717961</t>
  </si>
  <si>
    <t>328503899414</t>
  </si>
  <si>
    <t>773980289776</t>
  </si>
  <si>
    <t>538247820854</t>
  </si>
  <si>
    <t>865959173646</t>
  </si>
  <si>
    <t>829188476018</t>
  </si>
  <si>
    <t>869257231266</t>
  </si>
  <si>
    <t>542819256283</t>
  </si>
  <si>
    <t>828430956201</t>
  </si>
  <si>
    <t>542819296846</t>
  </si>
  <si>
    <t>774395083593</t>
  </si>
  <si>
    <t>837405934981</t>
  </si>
  <si>
    <t>599133143699</t>
  </si>
  <si>
    <t>326373252573</t>
  </si>
  <si>
    <t>336800969996</t>
  </si>
  <si>
    <t>318833780057</t>
  </si>
  <si>
    <t>283401860818</t>
  </si>
  <si>
    <t>337677880232</t>
  </si>
  <si>
    <t>535098236231</t>
  </si>
  <si>
    <t>817884180981</t>
  </si>
  <si>
    <t>802815825133</t>
  </si>
  <si>
    <t>315695175939</t>
  </si>
  <si>
    <t>325876859487</t>
  </si>
  <si>
    <t>325876850323</t>
  </si>
  <si>
    <t>325876896674</t>
  </si>
  <si>
    <t>809581990362</t>
  </si>
  <si>
    <t>313137766578</t>
  </si>
  <si>
    <t>321386062736</t>
  </si>
  <si>
    <t>990493637150</t>
  </si>
  <si>
    <t>537349087034</t>
  </si>
  <si>
    <t>797120267021</t>
  </si>
  <si>
    <t>513338923916</t>
  </si>
  <si>
    <t>836584269550</t>
  </si>
  <si>
    <t>218786857764</t>
  </si>
  <si>
    <t>548298842038</t>
  </si>
  <si>
    <t>358320165593</t>
  </si>
  <si>
    <t>221472425088</t>
  </si>
  <si>
    <t>884901362177</t>
  </si>
  <si>
    <t>517850748477</t>
  </si>
  <si>
    <t>899759154329</t>
  </si>
  <si>
    <t>821624894731</t>
  </si>
  <si>
    <t>548756366993</t>
  </si>
  <si>
    <t>558554341972</t>
  </si>
  <si>
    <t>327930488881</t>
  </si>
  <si>
    <t>568089762522</t>
  </si>
  <si>
    <t>825729154305</t>
  </si>
  <si>
    <t>919897089220</t>
  </si>
  <si>
    <t>804490893091</t>
  </si>
  <si>
    <t>533503645605</t>
  </si>
  <si>
    <t>302422217000</t>
  </si>
  <si>
    <t>263717627198</t>
  </si>
  <si>
    <t>772673554852</t>
  </si>
  <si>
    <t>837670467106</t>
  </si>
  <si>
    <t>334803324575</t>
  </si>
  <si>
    <t>831157267291</t>
  </si>
  <si>
    <t>875667558152</t>
  </si>
  <si>
    <t>325055171383</t>
  </si>
  <si>
    <t>543788957859</t>
  </si>
  <si>
    <t>569264868132</t>
  </si>
  <si>
    <t>536679658019</t>
  </si>
  <si>
    <t>519646088571</t>
  </si>
  <si>
    <t>775522540596</t>
  </si>
  <si>
    <t>770235373745</t>
  </si>
  <si>
    <t>826602445509</t>
  </si>
  <si>
    <t>218690435668</t>
  </si>
  <si>
    <t>218690490872</t>
  </si>
  <si>
    <t>238251983041</t>
  </si>
  <si>
    <t>282306187988</t>
  </si>
  <si>
    <t>535694546544</t>
  </si>
  <si>
    <t>206332550037</t>
  </si>
  <si>
    <t>334626146218</t>
  </si>
  <si>
    <t>788203383881</t>
  </si>
  <si>
    <t>774636563457</t>
  </si>
  <si>
    <t>537933865860</t>
  </si>
  <si>
    <t>534108299963</t>
  </si>
  <si>
    <t>345082654954</t>
  </si>
  <si>
    <t>808412587951</t>
  </si>
  <si>
    <t>531148468568</t>
  </si>
  <si>
    <t>776945832591</t>
  </si>
  <si>
    <t>804957068358</t>
  </si>
  <si>
    <t>233466943329</t>
  </si>
  <si>
    <t>233467049826</t>
  </si>
  <si>
    <t>233466880160</t>
  </si>
  <si>
    <t>804967775294</t>
  </si>
  <si>
    <t>815174480506</t>
  </si>
  <si>
    <t>531200050626</t>
  </si>
  <si>
    <t>827667576649</t>
  </si>
  <si>
    <t>208301335369</t>
  </si>
  <si>
    <t>842932899305</t>
  </si>
  <si>
    <t>414305997246</t>
  </si>
  <si>
    <t>322358542859</t>
  </si>
  <si>
    <t>313658986298</t>
  </si>
  <si>
    <t>347189622994</t>
  </si>
  <si>
    <t>791230298961</t>
  </si>
  <si>
    <t>331309292000</t>
  </si>
  <si>
    <t>829404490172</t>
  </si>
  <si>
    <t>348565822353</t>
  </si>
  <si>
    <t>213058729342</t>
  </si>
  <si>
    <t>864807353057</t>
  </si>
  <si>
    <t>538356861434</t>
  </si>
  <si>
    <t>207024861178</t>
  </si>
  <si>
    <t>810790722845</t>
  </si>
  <si>
    <t>826502852343</t>
  </si>
  <si>
    <t>318114049482</t>
  </si>
  <si>
    <t>834833599802</t>
  </si>
  <si>
    <t>851869938268</t>
  </si>
  <si>
    <t>830544045101</t>
  </si>
  <si>
    <t>798811351482</t>
  </si>
  <si>
    <t>824412156979</t>
  </si>
  <si>
    <t>799505796580</t>
  </si>
  <si>
    <t>534916883425</t>
  </si>
  <si>
    <t>317048584029</t>
  </si>
  <si>
    <t>773010422678</t>
  </si>
  <si>
    <t>208040992019</t>
  </si>
  <si>
    <t>228260774927</t>
  </si>
  <si>
    <t>228260758569</t>
  </si>
  <si>
    <t>228260770026</t>
  </si>
  <si>
    <t>393217442655</t>
  </si>
  <si>
    <t>777746827351</t>
  </si>
  <si>
    <t>346669039484</t>
  </si>
  <si>
    <t>401144735333</t>
  </si>
  <si>
    <t>827204121246</t>
  </si>
  <si>
    <t>334206285169</t>
  </si>
  <si>
    <t>541017624169</t>
  </si>
  <si>
    <t>310843665429</t>
  </si>
  <si>
    <t>340984331783</t>
  </si>
  <si>
    <t>462812544347</t>
  </si>
  <si>
    <t>771962027659</t>
  </si>
  <si>
    <t>819502986114</t>
  </si>
  <si>
    <t>548848377329</t>
  </si>
  <si>
    <t>773787062675</t>
  </si>
  <si>
    <t>348295397144</t>
  </si>
  <si>
    <t>328617345062</t>
  </si>
  <si>
    <t>344400766445</t>
  </si>
  <si>
    <t>822331186390</t>
  </si>
  <si>
    <t>530051758473</t>
  </si>
  <si>
    <t>810461395494</t>
  </si>
  <si>
    <t>346708969143</t>
  </si>
  <si>
    <t>782221772906</t>
  </si>
  <si>
    <t>335837499131</t>
  </si>
  <si>
    <t>783266721728</t>
  </si>
  <si>
    <t>779432583700</t>
  </si>
  <si>
    <t>320956327496</t>
  </si>
  <si>
    <t>827992267839</t>
  </si>
  <si>
    <t>345406662196</t>
  </si>
  <si>
    <t>372890895473</t>
  </si>
  <si>
    <t>771139934514</t>
  </si>
  <si>
    <t>336251372394</t>
  </si>
  <si>
    <t>897399827059</t>
  </si>
  <si>
    <t>802902954515</t>
  </si>
  <si>
    <t>288395745163</t>
  </si>
  <si>
    <t>818027687621</t>
  </si>
  <si>
    <t>825988446782</t>
  </si>
  <si>
    <t>212889489268</t>
  </si>
  <si>
    <t>875927791243</t>
  </si>
  <si>
    <t>223166641403</t>
  </si>
  <si>
    <t>815608547253</t>
  </si>
  <si>
    <t>837784155494</t>
  </si>
  <si>
    <t>816797778550</t>
  </si>
  <si>
    <t>837942195208</t>
  </si>
  <si>
    <t>825046541205</t>
  </si>
  <si>
    <t>324442397655</t>
  </si>
  <si>
    <t>595029370954</t>
  </si>
  <si>
    <t>475962744680</t>
  </si>
  <si>
    <t>828664541287</t>
  </si>
  <si>
    <t>829371032324</t>
  </si>
  <si>
    <t>825770939286</t>
  </si>
  <si>
    <t>824700345898</t>
  </si>
  <si>
    <t>879961277734</t>
  </si>
  <si>
    <t>542211743871</t>
  </si>
  <si>
    <t>530402886978</t>
  </si>
  <si>
    <t>816067378313</t>
  </si>
  <si>
    <t>533206953991</t>
  </si>
  <si>
    <t>234376366865</t>
  </si>
  <si>
    <t>323527770321</t>
  </si>
  <si>
    <t>219556159815</t>
  </si>
  <si>
    <t>216023526384</t>
  </si>
  <si>
    <t>700526063290</t>
  </si>
  <si>
    <t>335828723459</t>
  </si>
  <si>
    <t>255736725125</t>
  </si>
  <si>
    <t>490111696291</t>
  </si>
  <si>
    <t>909719487018</t>
  </si>
  <si>
    <t>778075072105</t>
  </si>
  <si>
    <t>833666927626</t>
  </si>
  <si>
    <t>548563420014</t>
  </si>
  <si>
    <t>530785679490</t>
  </si>
  <si>
    <t>334678458619</t>
  </si>
  <si>
    <t>338725770203</t>
  </si>
  <si>
    <t>548821921676</t>
  </si>
  <si>
    <t>318583167838</t>
  </si>
  <si>
    <t>815051542816</t>
  </si>
  <si>
    <t>454591433792</t>
  </si>
  <si>
    <t>234214937527</t>
  </si>
  <si>
    <t>545739065392</t>
  </si>
  <si>
    <t>320421426256</t>
  </si>
  <si>
    <t>518925075209</t>
  </si>
  <si>
    <t>544925367260</t>
  </si>
  <si>
    <t>809443320465</t>
  </si>
  <si>
    <t>839638724926</t>
  </si>
  <si>
    <t>475856467840</t>
  </si>
  <si>
    <t>789112181240</t>
  </si>
  <si>
    <t>837385343893</t>
  </si>
  <si>
    <t>215607970369</t>
  </si>
  <si>
    <t>304038993768</t>
  </si>
  <si>
    <t>796181278593</t>
  </si>
  <si>
    <t>501501733161</t>
  </si>
  <si>
    <t>839415670136</t>
  </si>
  <si>
    <t>324747085223</t>
  </si>
  <si>
    <t>802925471958</t>
  </si>
  <si>
    <t>791792870130</t>
  </si>
  <si>
    <t>512899059527</t>
  </si>
  <si>
    <t>541704325275</t>
  </si>
  <si>
    <t>331410574671</t>
  </si>
  <si>
    <t>782037642631</t>
  </si>
  <si>
    <t>330041257827</t>
  </si>
  <si>
    <t>796612592569</t>
  </si>
  <si>
    <t>235822144064</t>
  </si>
  <si>
    <t>336800889673</t>
  </si>
  <si>
    <t>239786449575</t>
  </si>
  <si>
    <t>502611658982</t>
  </si>
  <si>
    <t>535358261521</t>
  </si>
  <si>
    <t>533249621863</t>
  </si>
  <si>
    <t>772605690947</t>
  </si>
  <si>
    <t>348854355469</t>
  </si>
  <si>
    <t>315926420612</t>
  </si>
  <si>
    <t>350007887749</t>
  </si>
  <si>
    <t>818416673661</t>
  </si>
  <si>
    <t>364010541301</t>
  </si>
  <si>
    <t>796945249354</t>
  </si>
  <si>
    <t>544823593723</t>
  </si>
  <si>
    <t>330197741270</t>
  </si>
  <si>
    <t>797143295710</t>
  </si>
  <si>
    <t>543171624069</t>
  </si>
  <si>
    <t>535640785714</t>
  </si>
  <si>
    <t>822604949534</t>
  </si>
  <si>
    <t>781646720601</t>
  </si>
  <si>
    <t>382452673589</t>
  </si>
  <si>
    <t>791433521345</t>
  </si>
  <si>
    <t>828336654644</t>
  </si>
  <si>
    <t>572494536259</t>
  </si>
  <si>
    <t>338754180642</t>
  </si>
  <si>
    <t>776055037834</t>
  </si>
  <si>
    <t>105252010525</t>
  </si>
  <si>
    <t>830505797442</t>
  </si>
  <si>
    <t>548691389012</t>
  </si>
  <si>
    <t>420777776471</t>
  </si>
  <si>
    <t>325084343263</t>
  </si>
  <si>
    <t>315091238959</t>
  </si>
  <si>
    <t>792290989744</t>
  </si>
  <si>
    <t>544624123824</t>
  </si>
  <si>
    <t>797419290759</t>
  </si>
  <si>
    <t>563315498179</t>
  </si>
  <si>
    <t>910359998000</t>
  </si>
  <si>
    <t>784186740017</t>
  </si>
  <si>
    <t>774784680081</t>
  </si>
  <si>
    <t>407312179648</t>
  </si>
  <si>
    <t>407312181306</t>
  </si>
  <si>
    <t>995412233484</t>
  </si>
  <si>
    <t>316518826953</t>
  </si>
  <si>
    <t>883056184378</t>
  </si>
  <si>
    <t>340790468202</t>
  </si>
  <si>
    <t>781112460368</t>
  </si>
  <si>
    <t>806872434279</t>
  </si>
  <si>
    <t>328119442746</t>
  </si>
  <si>
    <t>909512428052</t>
  </si>
  <si>
    <t>919086554881</t>
  </si>
  <si>
    <t>351333147716</t>
  </si>
  <si>
    <t>228644459586</t>
  </si>
  <si>
    <t>995979746163</t>
  </si>
  <si>
    <t>427669519546</t>
  </si>
  <si>
    <t>820610239660</t>
  </si>
  <si>
    <t>849517964956</t>
  </si>
  <si>
    <t>544381962770</t>
  </si>
  <si>
    <t>997228556169</t>
  </si>
  <si>
    <t>512994861703</t>
  </si>
  <si>
    <t>369785373124</t>
  </si>
  <si>
    <t>500971212000</t>
  </si>
  <si>
    <t>471060039498</t>
  </si>
  <si>
    <t>325751669815</t>
  </si>
  <si>
    <t>808033626659</t>
  </si>
  <si>
    <t>808532380333</t>
  </si>
  <si>
    <t>215048336332</t>
  </si>
  <si>
    <t>820436465676</t>
  </si>
  <si>
    <t>328893650388</t>
  </si>
  <si>
    <t>805949539937</t>
  </si>
  <si>
    <t>838086839575</t>
  </si>
  <si>
    <t>838086857290</t>
  </si>
  <si>
    <t>440256456394</t>
  </si>
  <si>
    <t>837014989734</t>
  </si>
  <si>
    <t>426497991437</t>
  </si>
  <si>
    <t>966666666666</t>
  </si>
  <si>
    <t>591006096430</t>
  </si>
  <si>
    <t>544156432637</t>
  </si>
  <si>
    <t>302256144421</t>
  </si>
  <si>
    <t>393290892170</t>
  </si>
  <si>
    <t>332047748183</t>
  </si>
  <si>
    <t>805102646949</t>
  </si>
  <si>
    <t>536079875355</t>
  </si>
  <si>
    <t>805236299620</t>
  </si>
  <si>
    <t>995508278762</t>
  </si>
  <si>
    <t>518801998108</t>
  </si>
  <si>
    <t>237751547996</t>
  </si>
  <si>
    <t>316034388941</t>
  </si>
  <si>
    <t>778293769262</t>
  </si>
  <si>
    <t>831446639379</t>
  </si>
  <si>
    <t>348362286616</t>
  </si>
  <si>
    <t>547656794113</t>
  </si>
  <si>
    <t>533892063314</t>
  </si>
  <si>
    <t>544506851666</t>
  </si>
  <si>
    <t>223434463184</t>
  </si>
  <si>
    <t>345862057910</t>
  </si>
  <si>
    <t>537935178031</t>
  </si>
  <si>
    <t>310323386347</t>
  </si>
  <si>
    <t>510429819670</t>
  </si>
  <si>
    <t>806432637334</t>
  </si>
  <si>
    <t>513571343972</t>
  </si>
  <si>
    <t>587365863035</t>
  </si>
  <si>
    <t>326316980576</t>
  </si>
  <si>
    <t>543762183371</t>
  </si>
  <si>
    <t>543762163562</t>
  </si>
  <si>
    <t>789030881427</t>
  </si>
  <si>
    <t>327608492094</t>
  </si>
  <si>
    <t>308522989242</t>
  </si>
  <si>
    <t>829427466021</t>
  </si>
  <si>
    <t>791369341801</t>
  </si>
  <si>
    <t>824800820610</t>
  </si>
  <si>
    <t>788520388612</t>
  </si>
  <si>
    <t>522042758200</t>
  </si>
  <si>
    <t>343417781768</t>
  </si>
  <si>
    <t>206103293398</t>
  </si>
  <si>
    <t>799609956865</t>
  </si>
  <si>
    <t>334937625241</t>
  </si>
  <si>
    <t>789092056240</t>
  </si>
  <si>
    <t>547249337941</t>
  </si>
  <si>
    <t>209880426775</t>
  </si>
  <si>
    <t>325624391189</t>
  </si>
  <si>
    <t>471930193128</t>
  </si>
  <si>
    <t>810175362004</t>
  </si>
  <si>
    <t>700286854683</t>
  </si>
  <si>
    <t>784789025401</t>
  </si>
  <si>
    <t>822762520060</t>
  </si>
  <si>
    <t>292874291623</t>
  </si>
  <si>
    <t>518330735567</t>
  </si>
  <si>
    <t>999800597950</t>
  </si>
  <si>
    <t>792593882712</t>
  </si>
  <si>
    <t>804557089687</t>
  </si>
  <si>
    <t>797969538479</t>
  </si>
  <si>
    <t>531386565616</t>
  </si>
  <si>
    <t>839888328803</t>
  </si>
  <si>
    <t>347451993610</t>
  </si>
  <si>
    <t>332449030910</t>
  </si>
  <si>
    <t>810948878738</t>
  </si>
  <si>
    <t>830860030921</t>
  </si>
  <si>
    <t>796874158777</t>
  </si>
  <si>
    <t>519687972652</t>
  </si>
  <si>
    <t>771472966299</t>
  </si>
  <si>
    <t>822884681794</t>
  </si>
  <si>
    <t>799721491012</t>
  </si>
  <si>
    <t>312104750991</t>
  </si>
  <si>
    <t>547669725969</t>
  </si>
  <si>
    <t>313622622142</t>
  </si>
  <si>
    <t>990862593468</t>
  </si>
  <si>
    <t>803623061979</t>
  </si>
  <si>
    <t>543396829884</t>
  </si>
  <si>
    <t>547358660935</t>
  </si>
  <si>
    <t>324576170569</t>
  </si>
  <si>
    <t>781813540879</t>
  </si>
  <si>
    <t>770813033952</t>
  </si>
  <si>
    <t>821561169589</t>
  </si>
  <si>
    <t>777979448183</t>
  </si>
  <si>
    <t>304671876072</t>
  </si>
  <si>
    <t>207147850677</t>
  </si>
  <si>
    <t>521348097684</t>
  </si>
  <si>
    <t>999552576776</t>
  </si>
  <si>
    <t>823990280728</t>
  </si>
  <si>
    <t>801961625273</t>
  </si>
  <si>
    <t>563454053979</t>
  </si>
  <si>
    <t>779345063457</t>
  </si>
  <si>
    <t>430219979263</t>
  </si>
  <si>
    <t>818715594512</t>
  </si>
  <si>
    <t>501501056492</t>
  </si>
  <si>
    <t>798685383102</t>
  </si>
  <si>
    <t>420244475253</t>
  </si>
  <si>
    <t>228839147280</t>
  </si>
  <si>
    <t>776843227052</t>
  </si>
  <si>
    <t>382093579543</t>
  </si>
  <si>
    <t>293835284693</t>
  </si>
  <si>
    <t>251369751671</t>
  </si>
  <si>
    <t>425831839490</t>
  </si>
  <si>
    <t>320802286216</t>
  </si>
  <si>
    <t>536132457540</t>
  </si>
  <si>
    <t>792178859874</t>
  </si>
  <si>
    <t>202382693099</t>
  </si>
  <si>
    <t>215369751671</t>
  </si>
  <si>
    <t>839376658448</t>
  </si>
  <si>
    <t>209995293566</t>
  </si>
  <si>
    <t>431032621138</t>
  </si>
  <si>
    <t>234712533897</t>
  </si>
  <si>
    <t>344426335909</t>
  </si>
  <si>
    <t>205854275338</t>
  </si>
  <si>
    <t>363197637867</t>
  </si>
  <si>
    <t>320890594380</t>
  </si>
  <si>
    <t>822021852353</t>
  </si>
  <si>
    <t>889296966782</t>
  </si>
  <si>
    <t>332482857084</t>
  </si>
  <si>
    <t>537150646440</t>
  </si>
  <si>
    <t>806681233732</t>
  </si>
  <si>
    <t>529279870013</t>
  </si>
  <si>
    <t>788495456471</t>
  </si>
  <si>
    <t>799135374929</t>
  </si>
  <si>
    <t>798165899516</t>
  </si>
  <si>
    <t>707016526967</t>
  </si>
  <si>
    <t>783752253496</t>
  </si>
  <si>
    <t>853149737259</t>
  </si>
  <si>
    <t>831658029810</t>
  </si>
  <si>
    <t>809252427377</t>
  </si>
  <si>
    <t>221055259752</t>
  </si>
  <si>
    <t>539619866014</t>
  </si>
  <si>
    <t>770600266600</t>
  </si>
  <si>
    <t>837794985964</t>
  </si>
  <si>
    <t>813475760302</t>
  </si>
  <si>
    <t>587746247955</t>
  </si>
  <si>
    <t>348981571322</t>
  </si>
  <si>
    <t>317762181981</t>
  </si>
  <si>
    <t>797588165915</t>
  </si>
  <si>
    <t>828500490083</t>
  </si>
  <si>
    <t>781626581004</t>
  </si>
  <si>
    <t>839563699325</t>
  </si>
  <si>
    <t>393642775293</t>
  </si>
  <si>
    <t>342959127861</t>
  </si>
  <si>
    <t>533938649054</t>
  </si>
  <si>
    <t>379716317729</t>
  </si>
  <si>
    <t>589140134273</t>
  </si>
  <si>
    <t>812782784079</t>
  </si>
  <si>
    <t>341551182393</t>
  </si>
  <si>
    <t>349645238440</t>
  </si>
  <si>
    <t>336799675757</t>
  </si>
  <si>
    <t>834293850428</t>
  </si>
  <si>
    <t>821044045412</t>
  </si>
  <si>
    <t>318900279694</t>
  </si>
  <si>
    <t>816548638453</t>
  </si>
  <si>
    <t>700331047340</t>
  </si>
  <si>
    <t>502079372778</t>
  </si>
  <si>
    <t>825813534054</t>
  </si>
  <si>
    <t>793031357628</t>
  </si>
  <si>
    <t>825839993520</t>
  </si>
  <si>
    <t>226284881088</t>
  </si>
  <si>
    <t>217287499313</t>
  </si>
  <si>
    <t>585814738925</t>
  </si>
  <si>
    <t>335258756555</t>
  </si>
  <si>
    <t>316803472839</t>
  </si>
  <si>
    <t>828812975893</t>
  </si>
  <si>
    <t>214248867881</t>
  </si>
  <si>
    <t>228104135119</t>
  </si>
  <si>
    <t>234154470268</t>
  </si>
  <si>
    <t>336863466546</t>
  </si>
  <si>
    <t>838689026328</t>
  </si>
  <si>
    <t>838689094833</t>
  </si>
  <si>
    <t>519078637384</t>
  </si>
  <si>
    <t>776693683839</t>
  </si>
  <si>
    <t>533189468651</t>
  </si>
  <si>
    <t>537821833919</t>
  </si>
  <si>
    <t>563057934596</t>
  </si>
  <si>
    <t>995578919444</t>
  </si>
  <si>
    <t>324890361356</t>
  </si>
  <si>
    <t>826976980335</t>
  </si>
  <si>
    <t>801481987348</t>
  </si>
  <si>
    <t>812947686775</t>
  </si>
  <si>
    <t>338150092910</t>
  </si>
  <si>
    <t>825987465620</t>
  </si>
  <si>
    <t>808370771603</t>
  </si>
  <si>
    <t>793073387899</t>
  </si>
  <si>
    <t>343106025722</t>
  </si>
  <si>
    <t>221553240112</t>
  </si>
  <si>
    <t>342834698887</t>
  </si>
  <si>
    <t>542751943704</t>
  </si>
  <si>
    <t>827734395659</t>
  </si>
  <si>
    <t>828554986295</t>
  </si>
  <si>
    <t>836366589723</t>
  </si>
  <si>
    <t>492775721448</t>
  </si>
  <si>
    <t>239950533663</t>
  </si>
  <si>
    <t>995742334290</t>
  </si>
  <si>
    <t>316393788832</t>
  </si>
  <si>
    <t>531594585669</t>
  </si>
  <si>
    <t>336221269126</t>
  </si>
  <si>
    <t>834673851560</t>
  </si>
  <si>
    <t>372372400000</t>
  </si>
  <si>
    <t>335942771892</t>
  </si>
  <si>
    <t>837340772247</t>
  </si>
  <si>
    <t>830316145008</t>
  </si>
  <si>
    <t>792937721859</t>
  </si>
  <si>
    <t>836830470477</t>
  </si>
  <si>
    <t>228426726310</t>
  </si>
  <si>
    <t>539226019830</t>
  </si>
  <si>
    <t>334640061602</t>
  </si>
  <si>
    <t>333577131354</t>
  </si>
  <si>
    <t>824644326698</t>
  </si>
  <si>
    <t>533270295869</t>
  </si>
  <si>
    <t>314626897723</t>
  </si>
  <si>
    <t>999939927278</t>
  </si>
  <si>
    <t>329900486778</t>
  </si>
  <si>
    <t>343994166202</t>
  </si>
  <si>
    <t>331232740752</t>
  </si>
  <si>
    <t>352572648240</t>
  </si>
  <si>
    <t>995470985384</t>
  </si>
  <si>
    <t>895514669003</t>
  </si>
  <si>
    <t>990269743223</t>
  </si>
  <si>
    <t>344447460194</t>
  </si>
  <si>
    <t>347786336446</t>
  </si>
  <si>
    <t>556882018893</t>
  </si>
  <si>
    <t>784895539819</t>
  </si>
  <si>
    <t>549164296074</t>
  </si>
  <si>
    <t>220837853734</t>
  </si>
  <si>
    <t>845056839327</t>
  </si>
  <si>
    <t>321465683816</t>
  </si>
  <si>
    <t>216452894030</t>
  </si>
  <si>
    <t>233847682299</t>
  </si>
  <si>
    <t>315265477068</t>
  </si>
  <si>
    <t>799338831298</t>
  </si>
  <si>
    <t>538394274125</t>
  </si>
  <si>
    <t>815821024460</t>
  </si>
  <si>
    <t>477030927221</t>
  </si>
  <si>
    <t>317882360014</t>
  </si>
  <si>
    <t>548944199540</t>
  </si>
  <si>
    <t>817445129254</t>
  </si>
  <si>
    <t>348004831057</t>
  </si>
  <si>
    <t>846621641875</t>
  </si>
  <si>
    <t>818885071986</t>
  </si>
  <si>
    <t>326647898604</t>
  </si>
  <si>
    <t>341221491434</t>
  </si>
  <si>
    <t>334410479737</t>
  </si>
  <si>
    <t>825576843544</t>
  </si>
  <si>
    <t>313606748378</t>
  </si>
  <si>
    <t>313606772040</t>
  </si>
  <si>
    <t>322616167400</t>
  </si>
  <si>
    <t>337619138172</t>
  </si>
  <si>
    <t>909303429859</t>
  </si>
  <si>
    <t>533262723983</t>
  </si>
  <si>
    <t>588647336281</t>
  </si>
  <si>
    <t>542602988227</t>
  </si>
  <si>
    <t>544688321781</t>
  </si>
  <si>
    <t>556608627686</t>
  </si>
  <si>
    <t>802597963900</t>
  </si>
  <si>
    <t>822229556304</t>
  </si>
  <si>
    <t>784850560102</t>
  </si>
  <si>
    <t>337036355861</t>
  </si>
  <si>
    <t>820717325388</t>
  </si>
  <si>
    <t>554500081194</t>
  </si>
  <si>
    <t>324352222406</t>
  </si>
  <si>
    <t>315576577046</t>
  </si>
  <si>
    <t>532839570665</t>
  </si>
  <si>
    <t>333206732301</t>
  </si>
  <si>
    <t>876335899099</t>
  </si>
  <si>
    <t>997101374492</t>
  </si>
  <si>
    <t>813047193883</t>
  </si>
  <si>
    <t>548706684566</t>
  </si>
  <si>
    <t>796279019325</t>
  </si>
  <si>
    <t>441949491334</t>
  </si>
  <si>
    <t>807033575495</t>
  </si>
  <si>
    <t>318799070982</t>
  </si>
  <si>
    <t>834052424625</t>
  </si>
  <si>
    <t>838886670458</t>
  </si>
  <si>
    <t>808864079827</t>
  </si>
  <si>
    <t>245705684495</t>
  </si>
  <si>
    <t>797990962750</t>
  </si>
  <si>
    <t>337880845672</t>
  </si>
  <si>
    <t>787901993728</t>
  </si>
  <si>
    <t>334405681350</t>
  </si>
  <si>
    <t>539636075822</t>
  </si>
  <si>
    <t>707751847995</t>
  </si>
  <si>
    <t>326463773732</t>
  </si>
  <si>
    <t>540273031162</t>
  </si>
  <si>
    <t>799674649515</t>
  </si>
  <si>
    <t>344477149528</t>
  </si>
  <si>
    <t>799047961238</t>
  </si>
  <si>
    <t>533002825629</t>
  </si>
  <si>
    <t>561802678182</t>
  </si>
  <si>
    <t>205140832270</t>
  </si>
  <si>
    <t>828039095958</t>
  </si>
  <si>
    <t>828039030509</t>
  </si>
  <si>
    <t>313090179498</t>
  </si>
  <si>
    <t>834388971491</t>
  </si>
  <si>
    <t>789726676550</t>
  </si>
  <si>
    <t>826314658525</t>
  </si>
  <si>
    <t>427449123342</t>
  </si>
  <si>
    <t>839024431712</t>
  </si>
  <si>
    <t>782056423925</t>
  </si>
  <si>
    <t>331182295162</t>
  </si>
  <si>
    <t>460995842854</t>
  </si>
  <si>
    <t>797782961325</t>
  </si>
  <si>
    <t>418970571634</t>
  </si>
  <si>
    <t>790761028766</t>
  </si>
  <si>
    <t>343509588615</t>
  </si>
  <si>
    <t>784178397190</t>
  </si>
  <si>
    <t>537261624978</t>
  </si>
  <si>
    <t>574726183848</t>
  </si>
  <si>
    <t>487777495553</t>
  </si>
  <si>
    <t>770557294550</t>
  </si>
  <si>
    <t>783705731645</t>
  </si>
  <si>
    <t>783326730437</t>
  </si>
  <si>
    <t>844580898724</t>
  </si>
  <si>
    <t>535704470758</t>
  </si>
  <si>
    <t>438456695250</t>
  </si>
  <si>
    <t>465208034760</t>
  </si>
  <si>
    <t>784133358106</t>
  </si>
  <si>
    <t>548045380759</t>
  </si>
  <si>
    <t>322800294346</t>
  </si>
  <si>
    <t>331590560210</t>
  </si>
  <si>
    <t>342818044366</t>
  </si>
  <si>
    <t>831238951874</t>
  </si>
  <si>
    <t>838215539890</t>
  </si>
  <si>
    <t>776242678782</t>
  </si>
  <si>
    <t>331503089910</t>
  </si>
  <si>
    <t>818545421622</t>
  </si>
  <si>
    <t>342103664564</t>
  </si>
  <si>
    <t>218585890515</t>
  </si>
  <si>
    <t>457088186766</t>
  </si>
  <si>
    <t>212504160768</t>
  </si>
  <si>
    <t>789023744100</t>
  </si>
  <si>
    <t>790672474801</t>
  </si>
  <si>
    <t>919833366596</t>
  </si>
  <si>
    <t>230999534431</t>
  </si>
  <si>
    <t>230999645701</t>
  </si>
  <si>
    <t>230999733902</t>
  </si>
  <si>
    <t>548324926300</t>
  </si>
  <si>
    <t>919282179500</t>
  </si>
  <si>
    <t>384604485795</t>
  </si>
  <si>
    <t>881433377902</t>
  </si>
  <si>
    <t>215128553912</t>
  </si>
  <si>
    <t>801848872476</t>
  </si>
  <si>
    <t>517727026645</t>
  </si>
  <si>
    <t>876326712876</t>
  </si>
  <si>
    <t>326197547464</t>
  </si>
  <si>
    <t>824177941201</t>
  </si>
  <si>
    <t>228672086518</t>
  </si>
  <si>
    <t>223394354073</t>
  </si>
  <si>
    <t>534015665257</t>
  </si>
  <si>
    <t>334607062419</t>
  </si>
  <si>
    <t>537175349236</t>
  </si>
  <si>
    <t>819562327025</t>
  </si>
  <si>
    <t>542644772651</t>
  </si>
  <si>
    <t>900004696000</t>
  </si>
  <si>
    <t>840012230000</t>
  </si>
  <si>
    <t>313660030000</t>
  </si>
  <si>
    <t>348079210000</t>
  </si>
  <si>
    <t>342065570000</t>
  </si>
  <si>
    <t>297021480000</t>
  </si>
  <si>
    <t>880032561400</t>
  </si>
  <si>
    <t>277429760000</t>
  </si>
  <si>
    <t>156177090000</t>
  </si>
  <si>
    <t>295651750000</t>
  </si>
  <si>
    <t>284144290000</t>
  </si>
  <si>
    <t>344238270000</t>
  </si>
  <si>
    <t>319151400000</t>
  </si>
  <si>
    <t>319379400000</t>
  </si>
  <si>
    <t>283368110000</t>
  </si>
  <si>
    <t>316859080000</t>
  </si>
  <si>
    <t>0,</t>
  </si>
  <si>
    <t>412913721</t>
  </si>
  <si>
    <t>813014226</t>
  </si>
  <si>
    <t>813072166</t>
  </si>
  <si>
    <t>:CPR</t>
  </si>
  <si>
    <t>:CCL</t>
  </si>
  <si>
    <t>:CEL</t>
  </si>
  <si>
    <t>:CDL</t>
  </si>
  <si>
    <t>:CVM</t>
  </si>
  <si>
    <t>000000000Term No:  0,Plant Item Side:D</t>
  </si>
  <si>
    <t>36142023 ,</t>
  </si>
  <si>
    <t>SELURP</t>
  </si>
  <si>
    <t>CCS</t>
  </si>
  <si>
    <t>KNS</t>
  </si>
  <si>
    <t>CACS</t>
  </si>
  <si>
    <t>PCCS</t>
  </si>
  <si>
    <t>RTNS</t>
  </si>
  <si>
    <t>DCON</t>
  </si>
  <si>
    <t>CMAS</t>
  </si>
  <si>
    <t>CBS</t>
  </si>
  <si>
    <t>SCRA</t>
  </si>
  <si>
    <t>CNRA</t>
  </si>
  <si>
    <t>KSS</t>
  </si>
  <si>
    <t>CATB</t>
  </si>
  <si>
    <t>D250</t>
  </si>
  <si>
    <t>LINW</t>
  </si>
  <si>
    <t>JNAP</t>
  </si>
  <si>
    <t>CENB</t>
  </si>
  <si>
    <t>060385711,Accounting Type:RE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</si>
</sst>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 t="s">
        <v>72</v>
      </c>
      <c r="G2" t="s">
        <v>10967</v>
      </c>
      <c r="H2" t="s">
        <v>10968</v>
      </c>
      <c r="I2" t="s">
        <v>18507</v>
      </c>
      <c r="J2" t="s">
        <v>18508</v>
      </c>
      <c r="L2" t="s">
        <v>18593</v>
      </c>
      <c r="O2" t="s">
        <v>20886</v>
      </c>
      <c r="P2" t="s">
        <v>20886</v>
      </c>
      <c r="Q2" t="s">
        <v>20988</v>
      </c>
      <c r="U2" t="s">
        <v>22031</v>
      </c>
      <c r="W2" t="s">
        <v>22916</v>
      </c>
    </row>
    <row r="3" spans="1:33">
      <c r="A3" s="1">
        <v>1</v>
      </c>
      <c r="C3" t="s">
        <v>73</v>
      </c>
      <c r="G3" t="s">
        <v>10967</v>
      </c>
      <c r="H3" t="s">
        <v>10969</v>
      </c>
      <c r="I3" t="s">
        <v>18507</v>
      </c>
      <c r="J3" t="s">
        <v>18509</v>
      </c>
      <c r="L3" t="s">
        <v>18594</v>
      </c>
      <c r="O3" t="s">
        <v>20887</v>
      </c>
      <c r="P3" t="s">
        <v>20919</v>
      </c>
      <c r="Q3" t="s">
        <v>20989</v>
      </c>
      <c r="U3" t="s">
        <v>22032</v>
      </c>
      <c r="W3" t="s">
        <v>22917</v>
      </c>
      <c r="X3" t="s">
        <v>22954</v>
      </c>
    </row>
    <row r="4" spans="1:33">
      <c r="A4" s="1">
        <v>2</v>
      </c>
      <c r="C4" t="s">
        <v>74</v>
      </c>
      <c r="G4" t="s">
        <v>10967</v>
      </c>
      <c r="H4" t="s">
        <v>10970</v>
      </c>
      <c r="I4" t="s">
        <v>18507</v>
      </c>
      <c r="J4" t="s">
        <v>18509</v>
      </c>
      <c r="L4" t="s">
        <v>18595</v>
      </c>
      <c r="O4" t="s">
        <v>20888</v>
      </c>
      <c r="P4" t="s">
        <v>65</v>
      </c>
      <c r="Q4" t="s">
        <v>20990</v>
      </c>
      <c r="R4" t="s">
        <v>21118</v>
      </c>
      <c r="S4" t="s">
        <v>21153</v>
      </c>
      <c r="T4" t="s">
        <v>21161</v>
      </c>
      <c r="U4" t="s">
        <v>22033</v>
      </c>
    </row>
    <row r="5" spans="1:33">
      <c r="A5" s="1">
        <v>3</v>
      </c>
      <c r="C5" t="s">
        <v>75</v>
      </c>
      <c r="G5" t="s">
        <v>10967</v>
      </c>
      <c r="H5" t="s">
        <v>10971</v>
      </c>
      <c r="I5" t="s">
        <v>18507</v>
      </c>
      <c r="J5" t="s">
        <v>18509</v>
      </c>
      <c r="L5" t="s">
        <v>18596</v>
      </c>
      <c r="O5" t="s">
        <v>20888</v>
      </c>
      <c r="P5" t="s">
        <v>20920</v>
      </c>
      <c r="Q5" t="s">
        <v>20991</v>
      </c>
      <c r="U5" t="s">
        <v>22034</v>
      </c>
      <c r="W5" t="s">
        <v>22918</v>
      </c>
    </row>
    <row r="6" spans="1:33">
      <c r="A6" s="1">
        <v>4</v>
      </c>
      <c r="C6" t="s">
        <v>76</v>
      </c>
      <c r="G6" t="s">
        <v>10967</v>
      </c>
      <c r="H6" t="s">
        <v>10972</v>
      </c>
      <c r="I6" t="s">
        <v>18507</v>
      </c>
      <c r="J6" t="s">
        <v>18509</v>
      </c>
      <c r="L6" t="s">
        <v>18594</v>
      </c>
      <c r="O6" t="s">
        <v>20887</v>
      </c>
      <c r="P6" t="s">
        <v>20919</v>
      </c>
      <c r="Q6" t="s">
        <v>20989</v>
      </c>
      <c r="U6" t="s">
        <v>22032</v>
      </c>
      <c r="W6" t="s">
        <v>22917</v>
      </c>
      <c r="X6" t="s">
        <v>22955</v>
      </c>
    </row>
    <row r="7" spans="1:33">
      <c r="A7" s="1">
        <v>5</v>
      </c>
      <c r="C7" t="s">
        <v>77</v>
      </c>
      <c r="G7" t="s">
        <v>10967</v>
      </c>
      <c r="H7" t="s">
        <v>10973</v>
      </c>
      <c r="I7" t="s">
        <v>18507</v>
      </c>
      <c r="J7" t="s">
        <v>18509</v>
      </c>
      <c r="L7" t="s">
        <v>18594</v>
      </c>
      <c r="O7" t="s">
        <v>20887</v>
      </c>
      <c r="P7" t="s">
        <v>20919</v>
      </c>
      <c r="Q7" t="s">
        <v>20989</v>
      </c>
      <c r="U7" t="s">
        <v>22032</v>
      </c>
      <c r="W7" t="s">
        <v>22917</v>
      </c>
      <c r="X7" t="s">
        <v>22956</v>
      </c>
    </row>
    <row r="8" spans="1:33">
      <c r="A8" s="1">
        <v>6</v>
      </c>
      <c r="C8" t="s">
        <v>78</v>
      </c>
      <c r="G8" t="s">
        <v>10967</v>
      </c>
      <c r="H8" t="s">
        <v>10973</v>
      </c>
      <c r="I8" t="s">
        <v>18507</v>
      </c>
      <c r="J8" t="s">
        <v>18509</v>
      </c>
      <c r="L8" t="s">
        <v>18595</v>
      </c>
      <c r="O8" t="s">
        <v>20888</v>
      </c>
      <c r="P8" t="s">
        <v>65</v>
      </c>
      <c r="Q8" t="s">
        <v>20990</v>
      </c>
      <c r="R8" t="s">
        <v>21118</v>
      </c>
      <c r="S8" t="s">
        <v>21153</v>
      </c>
      <c r="T8" t="s">
        <v>21162</v>
      </c>
      <c r="U8" t="s">
        <v>22033</v>
      </c>
    </row>
    <row r="9" spans="1:33">
      <c r="A9" s="1">
        <v>7</v>
      </c>
      <c r="C9" t="s">
        <v>79</v>
      </c>
      <c r="G9" t="s">
        <v>10967</v>
      </c>
      <c r="H9" t="s">
        <v>10974</v>
      </c>
      <c r="I9" t="s">
        <v>18507</v>
      </c>
      <c r="J9" t="s">
        <v>18509</v>
      </c>
      <c r="L9" t="s">
        <v>18596</v>
      </c>
      <c r="O9" t="s">
        <v>20888</v>
      </c>
      <c r="P9" t="s">
        <v>20920</v>
      </c>
      <c r="Q9" t="s">
        <v>20991</v>
      </c>
      <c r="U9" t="s">
        <v>22034</v>
      </c>
      <c r="W9" t="s">
        <v>22918</v>
      </c>
    </row>
    <row r="10" spans="1:33">
      <c r="A10" s="1">
        <v>8</v>
      </c>
      <c r="C10" t="s">
        <v>80</v>
      </c>
      <c r="G10" t="s">
        <v>10967</v>
      </c>
      <c r="H10" t="s">
        <v>10974</v>
      </c>
      <c r="I10" t="s">
        <v>18507</v>
      </c>
      <c r="J10" t="s">
        <v>18509</v>
      </c>
      <c r="L10" t="s">
        <v>18597</v>
      </c>
      <c r="O10" t="s">
        <v>20887</v>
      </c>
      <c r="P10" t="s">
        <v>20919</v>
      </c>
      <c r="Q10" t="s">
        <v>20989</v>
      </c>
      <c r="U10" t="s">
        <v>22032</v>
      </c>
      <c r="W10" t="s">
        <v>22917</v>
      </c>
      <c r="X10" t="s">
        <v>22956</v>
      </c>
    </row>
    <row r="11" spans="1:33">
      <c r="A11" s="1">
        <v>9</v>
      </c>
      <c r="C11" t="s">
        <v>81</v>
      </c>
      <c r="G11" t="s">
        <v>10967</v>
      </c>
      <c r="H11" t="s">
        <v>10975</v>
      </c>
      <c r="I11" t="s">
        <v>18507</v>
      </c>
      <c r="J11" t="s">
        <v>18509</v>
      </c>
      <c r="L11" t="s">
        <v>18595</v>
      </c>
      <c r="O11" t="s">
        <v>20888</v>
      </c>
      <c r="P11" t="s">
        <v>65</v>
      </c>
      <c r="Q11" t="s">
        <v>20990</v>
      </c>
      <c r="R11" t="s">
        <v>21118</v>
      </c>
      <c r="S11" t="s">
        <v>21153</v>
      </c>
      <c r="T11" t="s">
        <v>21162</v>
      </c>
      <c r="U11" t="s">
        <v>22033</v>
      </c>
    </row>
    <row r="12" spans="1:33">
      <c r="A12" s="1">
        <v>10</v>
      </c>
      <c r="C12" t="s">
        <v>82</v>
      </c>
      <c r="G12" t="s">
        <v>10967</v>
      </c>
      <c r="H12" t="s">
        <v>10975</v>
      </c>
      <c r="I12" t="s">
        <v>18507</v>
      </c>
      <c r="J12" t="s">
        <v>18509</v>
      </c>
      <c r="L12" t="s">
        <v>18596</v>
      </c>
      <c r="O12" t="s">
        <v>20888</v>
      </c>
      <c r="P12" t="s">
        <v>20920</v>
      </c>
      <c r="Q12" t="s">
        <v>20991</v>
      </c>
      <c r="U12" t="s">
        <v>22034</v>
      </c>
      <c r="W12" t="s">
        <v>22918</v>
      </c>
    </row>
    <row r="13" spans="1:33">
      <c r="A13" s="1">
        <v>11</v>
      </c>
      <c r="C13" t="s">
        <v>83</v>
      </c>
      <c r="G13" t="s">
        <v>10967</v>
      </c>
      <c r="H13" t="s">
        <v>10976</v>
      </c>
      <c r="I13" t="s">
        <v>18507</v>
      </c>
      <c r="J13" t="s">
        <v>18509</v>
      </c>
      <c r="L13" t="s">
        <v>18595</v>
      </c>
      <c r="O13" t="s">
        <v>20888</v>
      </c>
      <c r="P13" t="s">
        <v>65</v>
      </c>
      <c r="Q13" t="s">
        <v>20990</v>
      </c>
      <c r="R13" t="s">
        <v>21118</v>
      </c>
      <c r="S13" t="s">
        <v>21153</v>
      </c>
      <c r="T13" t="s">
        <v>21163</v>
      </c>
      <c r="U13" t="s">
        <v>22033</v>
      </c>
    </row>
    <row r="14" spans="1:33">
      <c r="A14" s="1">
        <v>12</v>
      </c>
      <c r="C14" t="s">
        <v>84</v>
      </c>
      <c r="G14" t="s">
        <v>10967</v>
      </c>
      <c r="H14" t="s">
        <v>10977</v>
      </c>
      <c r="I14" t="s">
        <v>18507</v>
      </c>
      <c r="J14" t="s">
        <v>18509</v>
      </c>
      <c r="L14" t="s">
        <v>18596</v>
      </c>
      <c r="O14" t="s">
        <v>20888</v>
      </c>
      <c r="P14" t="s">
        <v>20920</v>
      </c>
      <c r="Q14" t="s">
        <v>20991</v>
      </c>
      <c r="U14" t="s">
        <v>22034</v>
      </c>
      <c r="W14" t="s">
        <v>22918</v>
      </c>
    </row>
    <row r="15" spans="1:33">
      <c r="A15" s="1">
        <v>13</v>
      </c>
      <c r="C15" t="s">
        <v>85</v>
      </c>
      <c r="G15" t="s">
        <v>10967</v>
      </c>
      <c r="H15" t="s">
        <v>10978</v>
      </c>
      <c r="I15" t="s">
        <v>18507</v>
      </c>
      <c r="J15" t="s">
        <v>18509</v>
      </c>
      <c r="L15" t="s">
        <v>18598</v>
      </c>
      <c r="O15" t="s">
        <v>20887</v>
      </c>
      <c r="P15" t="s">
        <v>20919</v>
      </c>
      <c r="Q15" t="s">
        <v>20989</v>
      </c>
      <c r="U15" t="s">
        <v>22032</v>
      </c>
      <c r="W15" t="s">
        <v>22917</v>
      </c>
      <c r="X15" t="s">
        <v>22957</v>
      </c>
    </row>
    <row r="16" spans="1:33">
      <c r="A16" s="1">
        <v>14</v>
      </c>
      <c r="C16" t="s">
        <v>86</v>
      </c>
      <c r="G16" t="s">
        <v>10967</v>
      </c>
      <c r="H16" t="s">
        <v>10979</v>
      </c>
      <c r="I16" t="s">
        <v>18507</v>
      </c>
      <c r="J16" t="s">
        <v>18509</v>
      </c>
      <c r="L16" t="s">
        <v>18595</v>
      </c>
      <c r="O16" t="s">
        <v>20888</v>
      </c>
      <c r="P16" t="s">
        <v>65</v>
      </c>
      <c r="Q16" t="s">
        <v>20990</v>
      </c>
      <c r="R16" t="s">
        <v>21118</v>
      </c>
      <c r="S16" t="s">
        <v>21153</v>
      </c>
      <c r="T16" t="s">
        <v>21164</v>
      </c>
      <c r="U16" t="s">
        <v>22033</v>
      </c>
    </row>
    <row r="17" spans="1:24">
      <c r="A17" s="1">
        <v>15</v>
      </c>
      <c r="C17" t="s">
        <v>87</v>
      </c>
      <c r="G17" t="s">
        <v>10967</v>
      </c>
      <c r="H17" t="s">
        <v>10979</v>
      </c>
      <c r="I17" t="s">
        <v>18507</v>
      </c>
      <c r="J17" t="s">
        <v>18509</v>
      </c>
      <c r="L17" t="s">
        <v>18599</v>
      </c>
      <c r="O17" t="s">
        <v>20887</v>
      </c>
      <c r="P17" t="s">
        <v>20919</v>
      </c>
      <c r="Q17" t="s">
        <v>20989</v>
      </c>
      <c r="U17" t="s">
        <v>22032</v>
      </c>
      <c r="W17" t="s">
        <v>22917</v>
      </c>
      <c r="X17" t="s">
        <v>22958</v>
      </c>
    </row>
    <row r="18" spans="1:24">
      <c r="A18" s="1">
        <v>16</v>
      </c>
      <c r="C18" t="s">
        <v>88</v>
      </c>
      <c r="G18" t="s">
        <v>10967</v>
      </c>
      <c r="H18" t="s">
        <v>10980</v>
      </c>
      <c r="I18" t="s">
        <v>18507</v>
      </c>
      <c r="J18" t="s">
        <v>18509</v>
      </c>
      <c r="L18" t="s">
        <v>18596</v>
      </c>
      <c r="O18" t="s">
        <v>20888</v>
      </c>
      <c r="P18" t="s">
        <v>20920</v>
      </c>
      <c r="Q18" t="s">
        <v>20991</v>
      </c>
      <c r="U18" t="s">
        <v>22034</v>
      </c>
      <c r="W18" t="s">
        <v>22918</v>
      </c>
    </row>
    <row r="19" spans="1:24">
      <c r="A19" s="1">
        <v>17</v>
      </c>
      <c r="C19" t="s">
        <v>89</v>
      </c>
      <c r="G19" t="s">
        <v>10967</v>
      </c>
      <c r="H19" t="s">
        <v>10981</v>
      </c>
      <c r="I19" t="s">
        <v>18507</v>
      </c>
      <c r="J19" t="s">
        <v>18509</v>
      </c>
      <c r="L19" t="s">
        <v>18595</v>
      </c>
      <c r="O19" t="s">
        <v>20888</v>
      </c>
      <c r="P19" t="s">
        <v>65</v>
      </c>
      <c r="Q19" t="s">
        <v>20990</v>
      </c>
      <c r="R19" t="s">
        <v>21118</v>
      </c>
      <c r="S19" t="s">
        <v>21153</v>
      </c>
      <c r="T19" t="s">
        <v>21164</v>
      </c>
      <c r="U19" t="s">
        <v>22033</v>
      </c>
    </row>
    <row r="20" spans="1:24">
      <c r="A20" s="1">
        <v>18</v>
      </c>
      <c r="C20" t="s">
        <v>90</v>
      </c>
      <c r="G20" t="s">
        <v>10967</v>
      </c>
      <c r="H20" t="s">
        <v>10982</v>
      </c>
      <c r="I20" t="s">
        <v>18507</v>
      </c>
      <c r="J20" t="s">
        <v>18509</v>
      </c>
      <c r="L20" t="s">
        <v>18596</v>
      </c>
      <c r="O20" t="s">
        <v>20888</v>
      </c>
      <c r="P20" t="s">
        <v>20920</v>
      </c>
      <c r="Q20" t="s">
        <v>20991</v>
      </c>
      <c r="U20" t="s">
        <v>22034</v>
      </c>
      <c r="W20" t="s">
        <v>22918</v>
      </c>
    </row>
    <row r="21" spans="1:24">
      <c r="A21" s="1">
        <v>19</v>
      </c>
      <c r="C21" t="s">
        <v>91</v>
      </c>
      <c r="G21" t="s">
        <v>10967</v>
      </c>
      <c r="H21" t="s">
        <v>10982</v>
      </c>
      <c r="I21" t="s">
        <v>18507</v>
      </c>
      <c r="J21" t="s">
        <v>18509</v>
      </c>
      <c r="L21" t="s">
        <v>18594</v>
      </c>
      <c r="O21" t="s">
        <v>20887</v>
      </c>
      <c r="P21" t="s">
        <v>20919</v>
      </c>
      <c r="Q21" t="s">
        <v>20989</v>
      </c>
      <c r="U21" t="s">
        <v>22032</v>
      </c>
      <c r="W21" t="s">
        <v>22917</v>
      </c>
      <c r="X21" t="s">
        <v>22958</v>
      </c>
    </row>
    <row r="22" spans="1:24">
      <c r="A22" s="1">
        <v>20</v>
      </c>
      <c r="C22" t="s">
        <v>92</v>
      </c>
      <c r="G22" t="s">
        <v>10967</v>
      </c>
      <c r="H22" t="s">
        <v>10983</v>
      </c>
      <c r="I22" t="s">
        <v>18507</v>
      </c>
      <c r="J22" t="s">
        <v>18509</v>
      </c>
      <c r="L22" t="s">
        <v>18595</v>
      </c>
      <c r="O22" t="s">
        <v>20888</v>
      </c>
      <c r="P22" t="s">
        <v>65</v>
      </c>
      <c r="Q22" t="s">
        <v>20990</v>
      </c>
      <c r="R22" t="s">
        <v>21118</v>
      </c>
      <c r="S22" t="s">
        <v>21153</v>
      </c>
      <c r="T22" t="s">
        <v>21163</v>
      </c>
      <c r="U22" t="s">
        <v>22033</v>
      </c>
    </row>
    <row r="23" spans="1:24">
      <c r="A23" s="1">
        <v>21</v>
      </c>
      <c r="C23" t="s">
        <v>93</v>
      </c>
      <c r="G23" t="s">
        <v>10967</v>
      </c>
      <c r="H23" t="s">
        <v>10984</v>
      </c>
      <c r="I23" t="s">
        <v>18507</v>
      </c>
      <c r="J23" t="s">
        <v>18509</v>
      </c>
      <c r="L23" t="s">
        <v>18596</v>
      </c>
      <c r="O23" t="s">
        <v>20888</v>
      </c>
      <c r="P23" t="s">
        <v>20920</v>
      </c>
      <c r="Q23" t="s">
        <v>20991</v>
      </c>
      <c r="U23" t="s">
        <v>22034</v>
      </c>
      <c r="W23" t="s">
        <v>22918</v>
      </c>
    </row>
    <row r="24" spans="1:24">
      <c r="A24" s="1">
        <v>22</v>
      </c>
      <c r="C24" t="s">
        <v>94</v>
      </c>
      <c r="G24" t="s">
        <v>10967</v>
      </c>
      <c r="H24" t="s">
        <v>10984</v>
      </c>
      <c r="I24" t="s">
        <v>18507</v>
      </c>
      <c r="J24" t="s">
        <v>18509</v>
      </c>
      <c r="L24" t="s">
        <v>18597</v>
      </c>
      <c r="O24" t="s">
        <v>20887</v>
      </c>
      <c r="P24" t="s">
        <v>20919</v>
      </c>
      <c r="Q24" t="s">
        <v>20989</v>
      </c>
      <c r="U24" t="s">
        <v>22032</v>
      </c>
      <c r="W24" t="s">
        <v>22917</v>
      </c>
      <c r="X24" t="s">
        <v>22957</v>
      </c>
    </row>
    <row r="25" spans="1:24">
      <c r="A25" s="1">
        <v>23</v>
      </c>
      <c r="C25" t="s">
        <v>95</v>
      </c>
      <c r="G25" t="s">
        <v>10967</v>
      </c>
      <c r="H25" t="s">
        <v>10985</v>
      </c>
      <c r="I25" t="s">
        <v>18507</v>
      </c>
      <c r="J25" t="s">
        <v>18509</v>
      </c>
      <c r="L25" t="s">
        <v>18598</v>
      </c>
      <c r="O25" t="s">
        <v>20887</v>
      </c>
      <c r="P25" t="s">
        <v>20919</v>
      </c>
      <c r="Q25" t="s">
        <v>20989</v>
      </c>
      <c r="U25" t="s">
        <v>22032</v>
      </c>
      <c r="W25" t="s">
        <v>22917</v>
      </c>
      <c r="X25" t="s">
        <v>22957</v>
      </c>
    </row>
    <row r="26" spans="1:24">
      <c r="A26" s="1">
        <v>24</v>
      </c>
      <c r="C26" t="s">
        <v>96</v>
      </c>
      <c r="G26" t="s">
        <v>10967</v>
      </c>
      <c r="H26" t="s">
        <v>10985</v>
      </c>
      <c r="I26" t="s">
        <v>18507</v>
      </c>
      <c r="J26" t="s">
        <v>18509</v>
      </c>
      <c r="L26" t="s">
        <v>18595</v>
      </c>
      <c r="O26" t="s">
        <v>20888</v>
      </c>
      <c r="P26" t="s">
        <v>65</v>
      </c>
      <c r="Q26" t="s">
        <v>20990</v>
      </c>
      <c r="R26" t="s">
        <v>21118</v>
      </c>
      <c r="S26" t="s">
        <v>21153</v>
      </c>
      <c r="T26" t="s">
        <v>21163</v>
      </c>
      <c r="U26" t="s">
        <v>22033</v>
      </c>
    </row>
    <row r="27" spans="1:24">
      <c r="A27" s="1">
        <v>25</v>
      </c>
      <c r="C27" t="s">
        <v>97</v>
      </c>
      <c r="G27" t="s">
        <v>10967</v>
      </c>
      <c r="H27" t="s">
        <v>10985</v>
      </c>
      <c r="I27" t="s">
        <v>18507</v>
      </c>
      <c r="J27" t="s">
        <v>18509</v>
      </c>
      <c r="L27" t="s">
        <v>18596</v>
      </c>
      <c r="O27" t="s">
        <v>20888</v>
      </c>
      <c r="P27" t="s">
        <v>20920</v>
      </c>
      <c r="Q27" t="s">
        <v>20991</v>
      </c>
      <c r="U27" t="s">
        <v>22034</v>
      </c>
      <c r="W27" t="s">
        <v>22918</v>
      </c>
    </row>
    <row r="28" spans="1:24">
      <c r="A28" s="1">
        <v>26</v>
      </c>
      <c r="C28" t="s">
        <v>98</v>
      </c>
      <c r="G28" t="s">
        <v>10967</v>
      </c>
      <c r="H28" t="s">
        <v>10986</v>
      </c>
      <c r="I28" t="s">
        <v>18507</v>
      </c>
      <c r="J28" t="s">
        <v>18509</v>
      </c>
      <c r="L28" t="s">
        <v>18599</v>
      </c>
      <c r="O28" t="s">
        <v>20887</v>
      </c>
      <c r="P28" t="s">
        <v>20919</v>
      </c>
      <c r="Q28" t="s">
        <v>20989</v>
      </c>
      <c r="U28" t="s">
        <v>22032</v>
      </c>
      <c r="W28" t="s">
        <v>22917</v>
      </c>
      <c r="X28" t="s">
        <v>22958</v>
      </c>
    </row>
    <row r="29" spans="1:24">
      <c r="A29" s="1">
        <v>27</v>
      </c>
      <c r="C29" t="s">
        <v>99</v>
      </c>
      <c r="G29" t="s">
        <v>10967</v>
      </c>
      <c r="H29" t="s">
        <v>10986</v>
      </c>
      <c r="I29" t="s">
        <v>18507</v>
      </c>
      <c r="J29" t="s">
        <v>18509</v>
      </c>
      <c r="L29" t="s">
        <v>18594</v>
      </c>
      <c r="O29" t="s">
        <v>20887</v>
      </c>
      <c r="P29" t="s">
        <v>20919</v>
      </c>
      <c r="Q29" t="s">
        <v>20989</v>
      </c>
      <c r="U29" t="s">
        <v>22032</v>
      </c>
      <c r="W29" t="s">
        <v>22917</v>
      </c>
      <c r="X29" t="s">
        <v>22956</v>
      </c>
    </row>
    <row r="30" spans="1:24">
      <c r="A30" s="1">
        <v>28</v>
      </c>
      <c r="C30" t="s">
        <v>100</v>
      </c>
      <c r="G30" t="s">
        <v>10967</v>
      </c>
      <c r="H30" t="s">
        <v>10986</v>
      </c>
      <c r="I30" t="s">
        <v>18507</v>
      </c>
      <c r="J30" t="s">
        <v>18509</v>
      </c>
      <c r="L30" t="s">
        <v>18595</v>
      </c>
      <c r="O30" t="s">
        <v>20888</v>
      </c>
      <c r="P30" t="s">
        <v>65</v>
      </c>
      <c r="Q30" t="s">
        <v>20990</v>
      </c>
      <c r="R30" t="s">
        <v>21118</v>
      </c>
      <c r="S30" t="s">
        <v>21153</v>
      </c>
      <c r="T30" t="s">
        <v>21162</v>
      </c>
      <c r="U30" t="s">
        <v>22033</v>
      </c>
    </row>
    <row r="31" spans="1:24">
      <c r="A31" s="1">
        <v>29</v>
      </c>
      <c r="C31" t="s">
        <v>101</v>
      </c>
      <c r="G31" t="s">
        <v>10967</v>
      </c>
      <c r="H31" t="s">
        <v>10986</v>
      </c>
      <c r="I31" t="s">
        <v>18507</v>
      </c>
      <c r="J31" t="s">
        <v>18509</v>
      </c>
      <c r="L31" t="s">
        <v>18596</v>
      </c>
      <c r="O31" t="s">
        <v>20888</v>
      </c>
      <c r="P31" t="s">
        <v>20920</v>
      </c>
      <c r="Q31" t="s">
        <v>20991</v>
      </c>
      <c r="U31" t="s">
        <v>22034</v>
      </c>
      <c r="W31" t="s">
        <v>22918</v>
      </c>
    </row>
    <row r="32" spans="1:24">
      <c r="A32" s="1">
        <v>30</v>
      </c>
      <c r="C32" t="s">
        <v>102</v>
      </c>
      <c r="G32" t="s">
        <v>10967</v>
      </c>
      <c r="H32" t="s">
        <v>10987</v>
      </c>
      <c r="I32" t="s">
        <v>18507</v>
      </c>
      <c r="J32" t="s">
        <v>18509</v>
      </c>
      <c r="L32" t="s">
        <v>18595</v>
      </c>
      <c r="O32" t="s">
        <v>20888</v>
      </c>
      <c r="P32" t="s">
        <v>65</v>
      </c>
      <c r="Q32" t="s">
        <v>20990</v>
      </c>
      <c r="R32" t="s">
        <v>21118</v>
      </c>
      <c r="S32" t="s">
        <v>21153</v>
      </c>
      <c r="T32" t="s">
        <v>21164</v>
      </c>
      <c r="U32" t="s">
        <v>22033</v>
      </c>
    </row>
    <row r="33" spans="1:25">
      <c r="A33" s="1">
        <v>31</v>
      </c>
      <c r="C33" t="s">
        <v>103</v>
      </c>
      <c r="G33" t="s">
        <v>10967</v>
      </c>
      <c r="H33" t="s">
        <v>10988</v>
      </c>
      <c r="I33" t="s">
        <v>18507</v>
      </c>
      <c r="J33" t="s">
        <v>18509</v>
      </c>
      <c r="L33" t="s">
        <v>18596</v>
      </c>
      <c r="O33" t="s">
        <v>20888</v>
      </c>
      <c r="P33" t="s">
        <v>20920</v>
      </c>
      <c r="Q33" t="s">
        <v>20991</v>
      </c>
      <c r="U33" t="s">
        <v>22034</v>
      </c>
      <c r="W33" t="s">
        <v>22918</v>
      </c>
    </row>
    <row r="34" spans="1:25">
      <c r="A34" s="1">
        <v>32</v>
      </c>
      <c r="C34" t="s">
        <v>104</v>
      </c>
      <c r="G34" t="s">
        <v>10967</v>
      </c>
      <c r="H34" t="s">
        <v>10989</v>
      </c>
      <c r="I34" t="s">
        <v>18507</v>
      </c>
      <c r="J34" t="s">
        <v>18510</v>
      </c>
      <c r="L34" t="s">
        <v>18600</v>
      </c>
      <c r="N34" t="s">
        <v>32</v>
      </c>
      <c r="P34" t="s">
        <v>32</v>
      </c>
      <c r="Q34" t="s">
        <v>20992</v>
      </c>
      <c r="R34" t="s">
        <v>21119</v>
      </c>
      <c r="S34" t="s">
        <v>21154</v>
      </c>
      <c r="U34" t="s">
        <v>22035</v>
      </c>
      <c r="Y34" t="s">
        <v>23859</v>
      </c>
    </row>
    <row r="35" spans="1:25">
      <c r="A35" s="1">
        <v>33</v>
      </c>
      <c r="B35" t="s">
        <v>32</v>
      </c>
      <c r="C35" t="s">
        <v>104</v>
      </c>
      <c r="D35" t="s">
        <v>9037</v>
      </c>
      <c r="E35" t="s">
        <v>10905</v>
      </c>
      <c r="F35" t="s">
        <v>10906</v>
      </c>
      <c r="H35" t="s">
        <v>10989</v>
      </c>
      <c r="V35">
        <f>72855963 pm¡Ã2024041krissy_g4@hotmail.com                              ANMLFException as file currently locked by another user for an Acct no 840012230000</f>
        <v>0</v>
      </c>
    </row>
    <row r="36" spans="1:25">
      <c r="A36" s="1">
        <v>34</v>
      </c>
      <c r="C36" t="s">
        <v>105</v>
      </c>
      <c r="G36" t="s">
        <v>10967</v>
      </c>
      <c r="H36" t="s">
        <v>10990</v>
      </c>
      <c r="I36" t="s">
        <v>18507</v>
      </c>
      <c r="J36" t="s">
        <v>18510</v>
      </c>
      <c r="L36" t="s">
        <v>18601</v>
      </c>
      <c r="N36" t="s">
        <v>32</v>
      </c>
      <c r="P36" t="s">
        <v>32</v>
      </c>
      <c r="Q36" t="s">
        <v>20992</v>
      </c>
      <c r="R36" t="s">
        <v>21119</v>
      </c>
      <c r="S36" t="s">
        <v>21154</v>
      </c>
      <c r="U36" t="s">
        <v>22035</v>
      </c>
      <c r="Y36" t="s">
        <v>23860</v>
      </c>
    </row>
    <row r="37" spans="1:25">
      <c r="A37" s="1">
        <v>35</v>
      </c>
      <c r="B37" t="s">
        <v>32</v>
      </c>
      <c r="C37" t="s">
        <v>105</v>
      </c>
      <c r="D37" t="s">
        <v>9038</v>
      </c>
      <c r="E37" t="s">
        <v>10905</v>
      </c>
      <c r="F37" t="s">
        <v>10906</v>
      </c>
      <c r="H37" t="s">
        <v>10990</v>
      </c>
      <c r="V37">
        <f>72855964 0&lt;I2024041djturanda@yahoo.com                               ANMLFException as file currently locked by another user for an Acct no 313660030000</f>
        <v>0</v>
      </c>
    </row>
    <row r="38" spans="1:25">
      <c r="A38" s="1">
        <v>36</v>
      </c>
      <c r="C38" t="s">
        <v>106</v>
      </c>
      <c r="G38" t="s">
        <v>10967</v>
      </c>
      <c r="H38" t="s">
        <v>10991</v>
      </c>
      <c r="I38" t="s">
        <v>18507</v>
      </c>
      <c r="J38" t="s">
        <v>18510</v>
      </c>
      <c r="L38" t="s">
        <v>18602</v>
      </c>
      <c r="N38" t="s">
        <v>32</v>
      </c>
      <c r="P38" t="s">
        <v>32</v>
      </c>
      <c r="Q38" t="s">
        <v>20992</v>
      </c>
      <c r="R38" t="s">
        <v>21119</v>
      </c>
      <c r="S38" t="s">
        <v>21154</v>
      </c>
      <c r="U38" t="s">
        <v>22035</v>
      </c>
      <c r="Y38" t="s">
        <v>23861</v>
      </c>
    </row>
    <row r="39" spans="1:25">
      <c r="A39" s="1">
        <v>37</v>
      </c>
      <c r="B39" t="s">
        <v>32</v>
      </c>
      <c r="C39" t="s">
        <v>106</v>
      </c>
      <c r="D39" t="s">
        <v>9039</v>
      </c>
      <c r="E39" t="s">
        <v>10905</v>
      </c>
      <c r="F39" t="s">
        <v>10906</v>
      </c>
      <c r="H39" t="s">
        <v>10991</v>
      </c>
      <c r="V39">
        <f>72855965 &gt;#Q2024041tampat74@gmail.com                               ANMLFException as file currently locked by another user for an Acct no 348079210000</f>
        <v>0</v>
      </c>
    </row>
    <row r="40" spans="1:25">
      <c r="A40" s="1">
        <v>38</v>
      </c>
      <c r="C40" t="s">
        <v>107</v>
      </c>
      <c r="G40" t="s">
        <v>10967</v>
      </c>
      <c r="H40" t="s">
        <v>10992</v>
      </c>
      <c r="I40" t="s">
        <v>18507</v>
      </c>
      <c r="J40" t="s">
        <v>18510</v>
      </c>
      <c r="L40" t="s">
        <v>18603</v>
      </c>
      <c r="N40" t="s">
        <v>32</v>
      </c>
      <c r="P40" t="s">
        <v>32</v>
      </c>
      <c r="Q40" t="s">
        <v>20992</v>
      </c>
      <c r="R40" t="s">
        <v>21119</v>
      </c>
      <c r="S40" t="s">
        <v>21154</v>
      </c>
      <c r="U40" t="s">
        <v>22035</v>
      </c>
      <c r="Y40" t="s">
        <v>23862</v>
      </c>
    </row>
    <row r="41" spans="1:25">
      <c r="A41" s="1">
        <v>39</v>
      </c>
      <c r="B41" t="s">
        <v>32</v>
      </c>
      <c r="C41" t="s">
        <v>107</v>
      </c>
      <c r="D41" t="s">
        <v>9040</v>
      </c>
      <c r="E41" t="s">
        <v>10905</v>
      </c>
      <c r="F41" t="s">
        <v>10906</v>
      </c>
      <c r="H41" t="s">
        <v>10992</v>
      </c>
      <c r="V41">
        <f>72855966 Ð`²¤O2024031moriehinds2@gmail.com                              BNMLFException as file currently locked by another user for an Acct no 342065570000</f>
        <v>0</v>
      </c>
    </row>
    <row r="42" spans="1:25">
      <c r="A42" s="1">
        <v>40</v>
      </c>
      <c r="C42" t="s">
        <v>108</v>
      </c>
      <c r="G42" t="s">
        <v>10967</v>
      </c>
      <c r="H42" t="s">
        <v>10993</v>
      </c>
      <c r="I42" t="s">
        <v>18507</v>
      </c>
      <c r="J42" t="s">
        <v>18510</v>
      </c>
      <c r="L42" t="s">
        <v>18604</v>
      </c>
      <c r="N42" t="s">
        <v>32</v>
      </c>
      <c r="P42" t="s">
        <v>32</v>
      </c>
      <c r="Q42" t="s">
        <v>20992</v>
      </c>
      <c r="R42" t="s">
        <v>21119</v>
      </c>
      <c r="S42" t="s">
        <v>21154</v>
      </c>
      <c r="U42" t="s">
        <v>22035</v>
      </c>
      <c r="Y42" t="s">
        <v>23863</v>
      </c>
    </row>
    <row r="43" spans="1:25">
      <c r="A43" s="1">
        <v>41</v>
      </c>
      <c r="B43" t="s">
        <v>32</v>
      </c>
      <c r="C43" t="s">
        <v>108</v>
      </c>
      <c r="D43" t="s">
        <v>9041</v>
      </c>
      <c r="E43" t="s">
        <v>10905</v>
      </c>
      <c r="F43" t="s">
        <v>10906</v>
      </c>
      <c r="H43" t="s">
        <v>10994</v>
      </c>
      <c r="V43">
        <f>72855967 @Ü'E2024041cavrilleogarro@yahoo.com                            BNMLFException as file currently locked by another user for an Acct no 297021480000</f>
        <v>0</v>
      </c>
    </row>
    <row r="44" spans="1:25">
      <c r="A44" s="1">
        <v>42</v>
      </c>
      <c r="C44" t="s">
        <v>109</v>
      </c>
      <c r="G44" t="s">
        <v>10967</v>
      </c>
      <c r="H44" t="s">
        <v>10995</v>
      </c>
      <c r="I44" t="s">
        <v>18507</v>
      </c>
      <c r="J44" t="s">
        <v>18510</v>
      </c>
      <c r="L44" t="s">
        <v>18605</v>
      </c>
      <c r="N44" t="s">
        <v>32</v>
      </c>
      <c r="P44" t="s">
        <v>32</v>
      </c>
      <c r="Q44" t="s">
        <v>20992</v>
      </c>
      <c r="R44" t="s">
        <v>21119</v>
      </c>
      <c r="S44" t="s">
        <v>21154</v>
      </c>
      <c r="U44" t="s">
        <v>22035</v>
      </c>
      <c r="Y44" t="s">
        <v>23864</v>
      </c>
    </row>
    <row r="45" spans="1:25">
      <c r="A45" s="1">
        <v>43</v>
      </c>
      <c r="B45" t="s">
        <v>32</v>
      </c>
      <c r="C45" t="s">
        <v>109</v>
      </c>
      <c r="D45" t="s">
        <v>9042</v>
      </c>
      <c r="E45" t="s">
        <v>10905</v>
      </c>
      <c r="F45" t="s">
        <v>10906</v>
      </c>
      <c r="H45" t="s">
        <v>10996</v>
      </c>
      <c r="V45">
        <f>72855968 ø8æÌ2024031tamika.campbell@ksac.gov.jm                           CNMLFException as file currently locked by another user for an Acct no 880032561400</f>
        <v>0</v>
      </c>
    </row>
    <row r="46" spans="1:25">
      <c r="A46" s="1">
        <v>44</v>
      </c>
      <c r="C46" t="s">
        <v>110</v>
      </c>
      <c r="G46" t="s">
        <v>10967</v>
      </c>
      <c r="H46" t="s">
        <v>10997</v>
      </c>
      <c r="I46" t="s">
        <v>18507</v>
      </c>
      <c r="J46" t="s">
        <v>18510</v>
      </c>
      <c r="L46" t="s">
        <v>18606</v>
      </c>
      <c r="N46" t="s">
        <v>32</v>
      </c>
      <c r="P46" t="s">
        <v>32</v>
      </c>
      <c r="Q46" t="s">
        <v>20992</v>
      </c>
      <c r="R46" t="s">
        <v>21119</v>
      </c>
      <c r="S46" t="s">
        <v>21154</v>
      </c>
      <c r="U46" t="s">
        <v>22035</v>
      </c>
      <c r="Y46" t="s">
        <v>23865</v>
      </c>
    </row>
    <row r="47" spans="1:25">
      <c r="A47" s="1">
        <v>45</v>
      </c>
      <c r="B47" t="s">
        <v>32</v>
      </c>
      <c r="C47" t="s">
        <v>110</v>
      </c>
      <c r="D47" t="s">
        <v>9043</v>
      </c>
      <c r="E47" t="s">
        <v>10905</v>
      </c>
      <c r="F47" t="s">
        <v>10906</v>
      </c>
      <c r="H47" t="s">
        <v>10998</v>
      </c>
      <c r="V47">
        <f>72855969 0@2024031kededradennis@gmail.com                             CNMLFException as file currently locked by another user for an Acct no 277429760000</f>
        <v>0</v>
      </c>
    </row>
    <row r="48" spans="1:25">
      <c r="A48" s="1">
        <v>46</v>
      </c>
      <c r="C48" t="s">
        <v>111</v>
      </c>
      <c r="G48" t="s">
        <v>10967</v>
      </c>
      <c r="H48" t="s">
        <v>10999</v>
      </c>
      <c r="I48" t="s">
        <v>18507</v>
      </c>
      <c r="J48" t="s">
        <v>18510</v>
      </c>
      <c r="L48" t="s">
        <v>18607</v>
      </c>
      <c r="N48" t="s">
        <v>32</v>
      </c>
      <c r="P48" t="s">
        <v>32</v>
      </c>
      <c r="Q48" t="s">
        <v>20992</v>
      </c>
      <c r="R48" t="s">
        <v>21119</v>
      </c>
      <c r="S48" t="s">
        <v>21154</v>
      </c>
      <c r="U48" t="s">
        <v>22035</v>
      </c>
      <c r="Y48" t="s">
        <v>23866</v>
      </c>
    </row>
    <row r="49" spans="1:25">
      <c r="A49" s="1">
        <v>47</v>
      </c>
      <c r="B49" t="s">
        <v>32</v>
      </c>
      <c r="C49" t="s">
        <v>111</v>
      </c>
      <c r="D49" t="s">
        <v>9044</v>
      </c>
      <c r="E49" t="s">
        <v>10905</v>
      </c>
      <c r="F49" t="s">
        <v>10906</v>
      </c>
      <c r="H49" t="s">
        <v>11000</v>
      </c>
      <c r="V49">
        <f>72855970 ÐEá\$2024041faypetgrave@cwjamica.com                            DNMLFException as file currently locked by another user for an Acct no 156177090000</f>
        <v>0</v>
      </c>
    </row>
    <row r="50" spans="1:25">
      <c r="A50" s="1">
        <v>48</v>
      </c>
      <c r="C50" t="s">
        <v>112</v>
      </c>
      <c r="G50" t="s">
        <v>10967</v>
      </c>
      <c r="H50" t="s">
        <v>11001</v>
      </c>
      <c r="I50" t="s">
        <v>18507</v>
      </c>
      <c r="J50" t="s">
        <v>18510</v>
      </c>
      <c r="L50" t="s">
        <v>18608</v>
      </c>
      <c r="N50" t="s">
        <v>32</v>
      </c>
      <c r="P50" t="s">
        <v>32</v>
      </c>
      <c r="Q50" t="s">
        <v>20992</v>
      </c>
      <c r="R50" t="s">
        <v>21119</v>
      </c>
      <c r="S50" t="s">
        <v>21154</v>
      </c>
      <c r="U50" t="s">
        <v>22035</v>
      </c>
      <c r="Y50" t="s">
        <v>23867</v>
      </c>
    </row>
    <row r="51" spans="1:25">
      <c r="A51" s="1">
        <v>49</v>
      </c>
      <c r="B51" t="s">
        <v>32</v>
      </c>
      <c r="C51" t="s">
        <v>112</v>
      </c>
      <c r="D51" t="s">
        <v>9045</v>
      </c>
      <c r="E51" t="s">
        <v>10905</v>
      </c>
      <c r="F51" t="s">
        <v>10906</v>
      </c>
      <c r="H51" t="s">
        <v>11001</v>
      </c>
      <c r="V51">
        <f>72855971 p°7ÖD2024041christinacaine1@gmail.com                            DNMLFException as file currently locked by another user for an Acct no 295651750000</f>
        <v>0</v>
      </c>
    </row>
    <row r="52" spans="1:25">
      <c r="A52" s="1">
        <v>50</v>
      </c>
      <c r="C52" t="s">
        <v>113</v>
      </c>
      <c r="G52" t="s">
        <v>10967</v>
      </c>
      <c r="H52" t="s">
        <v>11002</v>
      </c>
      <c r="I52" t="s">
        <v>18507</v>
      </c>
      <c r="J52" t="s">
        <v>18510</v>
      </c>
      <c r="L52" t="s">
        <v>18609</v>
      </c>
      <c r="N52" t="s">
        <v>32</v>
      </c>
      <c r="P52" t="s">
        <v>32</v>
      </c>
      <c r="Q52" t="s">
        <v>20992</v>
      </c>
      <c r="R52" t="s">
        <v>21119</v>
      </c>
      <c r="S52" t="s">
        <v>21154</v>
      </c>
      <c r="U52" t="s">
        <v>22035</v>
      </c>
      <c r="Y52" t="s">
        <v>23868</v>
      </c>
    </row>
    <row r="53" spans="1:25">
      <c r="A53" s="1">
        <v>51</v>
      </c>
      <c r="B53" t="s">
        <v>32</v>
      </c>
      <c r="C53" t="s">
        <v>113</v>
      </c>
      <c r="D53" t="s">
        <v>9046</v>
      </c>
      <c r="E53" t="s">
        <v>10905</v>
      </c>
      <c r="F53" t="s">
        <v>10906</v>
      </c>
      <c r="H53" t="s">
        <v>11003</v>
      </c>
      <c r="V53">
        <f>72855972 ÐÈQ(B2024041stamic123@gmail.com                               DNMLFException as file currently locked by another user for an Acct no 284144290000</f>
        <v>0</v>
      </c>
    </row>
    <row r="54" spans="1:25">
      <c r="A54" s="1">
        <v>52</v>
      </c>
      <c r="C54" t="s">
        <v>114</v>
      </c>
      <c r="G54" t="s">
        <v>10967</v>
      </c>
      <c r="H54" t="s">
        <v>11004</v>
      </c>
      <c r="I54" t="s">
        <v>18507</v>
      </c>
      <c r="J54" t="s">
        <v>18510</v>
      </c>
      <c r="L54" t="s">
        <v>18610</v>
      </c>
      <c r="N54" t="s">
        <v>32</v>
      </c>
      <c r="P54" t="s">
        <v>32</v>
      </c>
      <c r="Q54" t="s">
        <v>20992</v>
      </c>
      <c r="R54" t="s">
        <v>21119</v>
      </c>
      <c r="S54" t="s">
        <v>21154</v>
      </c>
      <c r="U54" t="s">
        <v>22035</v>
      </c>
      <c r="Y54" t="s">
        <v>23869</v>
      </c>
    </row>
    <row r="55" spans="1:25">
      <c r="A55" s="1">
        <v>53</v>
      </c>
      <c r="B55" t="s">
        <v>32</v>
      </c>
      <c r="C55" t="s">
        <v>114</v>
      </c>
      <c r="D55" t="s">
        <v>9047</v>
      </c>
      <c r="E55" t="s">
        <v>10905</v>
      </c>
      <c r="F55" t="s">
        <v>10906</v>
      </c>
      <c r="H55" t="s">
        <v>11004</v>
      </c>
      <c r="V55">
        <f>72855973 0&amp;3&amp;P2024041DUNROBPRIM@GMAIL.COM                              DNMLFException as file currently locked by another user for an Acct no 344238270000</f>
        <v>0</v>
      </c>
    </row>
    <row r="56" spans="1:25">
      <c r="A56" s="1">
        <v>54</v>
      </c>
      <c r="C56" t="s">
        <v>115</v>
      </c>
      <c r="G56" t="s">
        <v>10967</v>
      </c>
      <c r="H56" t="s">
        <v>11005</v>
      </c>
      <c r="I56" t="s">
        <v>18507</v>
      </c>
      <c r="J56" t="s">
        <v>18510</v>
      </c>
      <c r="L56" t="s">
        <v>18611</v>
      </c>
      <c r="N56" t="s">
        <v>32</v>
      </c>
      <c r="P56" t="s">
        <v>32</v>
      </c>
      <c r="Q56" t="s">
        <v>20992</v>
      </c>
      <c r="R56" t="s">
        <v>21119</v>
      </c>
      <c r="S56" t="s">
        <v>21154</v>
      </c>
      <c r="U56" t="s">
        <v>22035</v>
      </c>
      <c r="Y56" t="s">
        <v>23870</v>
      </c>
    </row>
    <row r="57" spans="1:25">
      <c r="A57" s="1">
        <v>55</v>
      </c>
      <c r="B57" t="s">
        <v>32</v>
      </c>
      <c r="C57" t="s">
        <v>115</v>
      </c>
      <c r="D57" t="s">
        <v>9048</v>
      </c>
      <c r="E57" t="s">
        <v>10905</v>
      </c>
      <c r="F57" t="s">
        <v>10906</v>
      </c>
      <c r="H57" t="s">
        <v>11006</v>
      </c>
      <c r="V57">
        <f>72855974 @äçNJ2024041romainbrown023@gmail.com                            ENMLFException as file currently locked by another user for an Acct no 319151400000</f>
        <v>0</v>
      </c>
    </row>
    <row r="58" spans="1:25">
      <c r="A58" s="1">
        <v>56</v>
      </c>
      <c r="C58" t="s">
        <v>116</v>
      </c>
      <c r="G58" t="s">
        <v>10967</v>
      </c>
      <c r="H58" t="s">
        <v>11007</v>
      </c>
      <c r="I58" t="s">
        <v>18507</v>
      </c>
      <c r="J58" t="s">
        <v>18510</v>
      </c>
      <c r="L58" t="s">
        <v>18612</v>
      </c>
      <c r="N58" t="s">
        <v>32</v>
      </c>
      <c r="P58" t="s">
        <v>32</v>
      </c>
      <c r="Q58" t="s">
        <v>20992</v>
      </c>
      <c r="R58" t="s">
        <v>21119</v>
      </c>
      <c r="S58" t="s">
        <v>21154</v>
      </c>
      <c r="U58" t="s">
        <v>22035</v>
      </c>
      <c r="Y58" t="s">
        <v>23871</v>
      </c>
    </row>
    <row r="59" spans="1:25">
      <c r="A59" s="1">
        <v>57</v>
      </c>
      <c r="B59" t="s">
        <v>32</v>
      </c>
      <c r="C59" t="s">
        <v>116</v>
      </c>
      <c r="D59" t="s">
        <v>9049</v>
      </c>
      <c r="E59" t="s">
        <v>10905</v>
      </c>
      <c r="F59" t="s">
        <v>10906</v>
      </c>
      <c r="H59" t="s">
        <v>11008</v>
      </c>
      <c r="V59">
        <f>72855975 @å~\J2024041sexychrisann1@gmail.com                             ENMLFException as file currently locked by another user for an Acct no 319379400000</f>
        <v>0</v>
      </c>
    </row>
    <row r="60" spans="1:25">
      <c r="A60" s="1">
        <v>58</v>
      </c>
      <c r="C60" t="s">
        <v>117</v>
      </c>
      <c r="G60" t="s">
        <v>10967</v>
      </c>
      <c r="H60" t="s">
        <v>11009</v>
      </c>
      <c r="I60" t="s">
        <v>18507</v>
      </c>
      <c r="J60" t="s">
        <v>18510</v>
      </c>
      <c r="L60" t="s">
        <v>18613</v>
      </c>
      <c r="N60" t="s">
        <v>32</v>
      </c>
      <c r="P60" t="s">
        <v>32</v>
      </c>
      <c r="Q60" t="s">
        <v>20992</v>
      </c>
      <c r="R60" t="s">
        <v>21119</v>
      </c>
      <c r="S60" t="s">
        <v>21154</v>
      </c>
      <c r="U60" t="s">
        <v>22035</v>
      </c>
      <c r="Y60" t="s">
        <v>23872</v>
      </c>
    </row>
    <row r="61" spans="1:25">
      <c r="A61" s="1">
        <v>59</v>
      </c>
      <c r="B61" t="s">
        <v>32</v>
      </c>
      <c r="C61" t="s">
        <v>117</v>
      </c>
      <c r="D61" t="s">
        <v>9050</v>
      </c>
      <c r="E61" t="s">
        <v>10905</v>
      </c>
      <c r="F61" t="s">
        <v>10906</v>
      </c>
      <c r="H61" t="s">
        <v>11010</v>
      </c>
      <c r="V61">
        <f>72855976 °7úA2024041ANDREHEPBURN_88@YAHOO.COM                            ENMLFException as file currently locked by another user for an Acct no 283368110000</f>
        <v>0</v>
      </c>
    </row>
    <row r="62" spans="1:25">
      <c r="A62" s="1">
        <v>60</v>
      </c>
      <c r="C62" t="s">
        <v>118</v>
      </c>
      <c r="G62" t="s">
        <v>10967</v>
      </c>
      <c r="H62" t="s">
        <v>11011</v>
      </c>
      <c r="I62" t="s">
        <v>18507</v>
      </c>
      <c r="J62" t="s">
        <v>18510</v>
      </c>
      <c r="L62" t="s">
        <v>18614</v>
      </c>
      <c r="N62" t="s">
        <v>32</v>
      </c>
      <c r="P62" t="s">
        <v>32</v>
      </c>
      <c r="Q62" t="s">
        <v>20992</v>
      </c>
      <c r="R62" t="s">
        <v>21119</v>
      </c>
      <c r="S62" t="s">
        <v>21154</v>
      </c>
      <c r="U62" t="s">
        <v>22035</v>
      </c>
      <c r="Y62" t="s">
        <v>23873</v>
      </c>
    </row>
    <row r="63" spans="1:25">
      <c r="A63" s="1">
        <v>61</v>
      </c>
      <c r="B63" t="s">
        <v>32</v>
      </c>
      <c r="C63" t="s">
        <v>118</v>
      </c>
      <c r="D63" t="s">
        <v>9051</v>
      </c>
      <c r="E63" t="s">
        <v>10905</v>
      </c>
      <c r="F63" t="s">
        <v>10906</v>
      </c>
      <c r="H63" t="s">
        <v>11012</v>
      </c>
      <c r="V63">
        <f>72855977 @ÝEÆI2024041orainthomas@gmail.com                              GNMLFException as file currently locked by another user for an Acct no 316859080000</f>
        <v>0</v>
      </c>
    </row>
    <row r="64" spans="1:25">
      <c r="A64" s="1">
        <v>62</v>
      </c>
      <c r="C64" t="s">
        <v>119</v>
      </c>
      <c r="G64" t="s">
        <v>10967</v>
      </c>
      <c r="H64" t="s">
        <v>11013</v>
      </c>
      <c r="I64" t="s">
        <v>18507</v>
      </c>
      <c r="J64" t="s">
        <v>18509</v>
      </c>
      <c r="L64" t="s">
        <v>18594</v>
      </c>
      <c r="O64" t="s">
        <v>20887</v>
      </c>
      <c r="P64" t="s">
        <v>20919</v>
      </c>
      <c r="Q64" t="s">
        <v>20989</v>
      </c>
      <c r="U64" t="s">
        <v>22032</v>
      </c>
      <c r="W64" t="s">
        <v>22917</v>
      </c>
      <c r="X64" t="s">
        <v>22959</v>
      </c>
    </row>
    <row r="65" spans="1:24">
      <c r="A65" s="1">
        <v>63</v>
      </c>
      <c r="C65" t="s">
        <v>120</v>
      </c>
      <c r="G65" t="s">
        <v>10967</v>
      </c>
      <c r="H65" t="s">
        <v>11014</v>
      </c>
      <c r="I65" t="s">
        <v>18507</v>
      </c>
      <c r="J65" t="s">
        <v>18509</v>
      </c>
      <c r="L65" t="s">
        <v>18615</v>
      </c>
      <c r="O65" t="s">
        <v>20887</v>
      </c>
      <c r="P65" t="s">
        <v>20919</v>
      </c>
      <c r="Q65" t="s">
        <v>20989</v>
      </c>
      <c r="U65" t="s">
        <v>22032</v>
      </c>
      <c r="W65" t="s">
        <v>22917</v>
      </c>
      <c r="X65" t="s">
        <v>22959</v>
      </c>
    </row>
    <row r="66" spans="1:24">
      <c r="A66" s="1">
        <v>64</v>
      </c>
      <c r="C66" t="s">
        <v>121</v>
      </c>
      <c r="G66" t="s">
        <v>10967</v>
      </c>
      <c r="H66" t="s">
        <v>11015</v>
      </c>
      <c r="I66" t="s">
        <v>18507</v>
      </c>
      <c r="J66" t="s">
        <v>18510</v>
      </c>
      <c r="L66" t="s">
        <v>18616</v>
      </c>
      <c r="N66" t="s">
        <v>33</v>
      </c>
      <c r="P66" t="s">
        <v>20921</v>
      </c>
      <c r="Q66" t="s">
        <v>20993</v>
      </c>
      <c r="U66" t="s">
        <v>22036</v>
      </c>
      <c r="W66" t="s">
        <v>22919</v>
      </c>
    </row>
    <row r="67" spans="1:24">
      <c r="A67" s="1">
        <v>65</v>
      </c>
      <c r="B67" t="s">
        <v>33</v>
      </c>
      <c r="C67" t="s">
        <v>121</v>
      </c>
      <c r="D67" t="s">
        <v>9052</v>
      </c>
      <c r="E67" t="s">
        <v>10905</v>
      </c>
      <c r="F67" t="s">
        <v>10907</v>
      </c>
      <c r="H67" t="s">
        <v>11015</v>
      </c>
      <c r="V67">
        <f>72855980 WEI HD2408E                                             M                T-    </f>
        <v>0</v>
      </c>
    </row>
    <row r="68" spans="1:24">
      <c r="A68" s="1">
        <v>66</v>
      </c>
      <c r="C68" t="s">
        <v>122</v>
      </c>
      <c r="G68" t="s">
        <v>10967</v>
      </c>
      <c r="H68" t="s">
        <v>11016</v>
      </c>
      <c r="I68" t="s">
        <v>18507</v>
      </c>
      <c r="J68" t="s">
        <v>18509</v>
      </c>
      <c r="L68" t="s">
        <v>18617</v>
      </c>
      <c r="O68" t="s">
        <v>20887</v>
      </c>
      <c r="P68" t="s">
        <v>20919</v>
      </c>
      <c r="Q68" t="s">
        <v>20989</v>
      </c>
      <c r="U68" t="s">
        <v>22032</v>
      </c>
      <c r="W68" t="s">
        <v>22917</v>
      </c>
      <c r="X68" t="s">
        <v>22960</v>
      </c>
    </row>
    <row r="69" spans="1:24">
      <c r="A69" s="1">
        <v>67</v>
      </c>
      <c r="C69" t="s">
        <v>123</v>
      </c>
      <c r="G69" t="s">
        <v>10967</v>
      </c>
      <c r="H69" t="s">
        <v>11017</v>
      </c>
      <c r="I69" t="s">
        <v>18507</v>
      </c>
      <c r="J69" t="s">
        <v>18509</v>
      </c>
      <c r="L69" t="s">
        <v>18595</v>
      </c>
      <c r="O69" t="s">
        <v>20888</v>
      </c>
      <c r="P69" t="s">
        <v>65</v>
      </c>
      <c r="Q69" t="s">
        <v>20990</v>
      </c>
      <c r="R69" t="s">
        <v>21118</v>
      </c>
      <c r="S69" t="s">
        <v>21153</v>
      </c>
      <c r="T69" t="s">
        <v>21165</v>
      </c>
      <c r="U69" t="s">
        <v>22033</v>
      </c>
    </row>
    <row r="70" spans="1:24">
      <c r="A70" s="1">
        <v>68</v>
      </c>
      <c r="C70" t="s">
        <v>124</v>
      </c>
      <c r="G70" t="s">
        <v>10967</v>
      </c>
      <c r="H70" t="s">
        <v>11017</v>
      </c>
      <c r="I70" t="s">
        <v>18507</v>
      </c>
      <c r="J70" t="s">
        <v>18509</v>
      </c>
      <c r="L70" t="s">
        <v>18596</v>
      </c>
      <c r="O70" t="s">
        <v>20888</v>
      </c>
      <c r="P70" t="s">
        <v>20920</v>
      </c>
      <c r="Q70" t="s">
        <v>20991</v>
      </c>
      <c r="U70" t="s">
        <v>22034</v>
      </c>
      <c r="W70" t="s">
        <v>22918</v>
      </c>
    </row>
    <row r="71" spans="1:24">
      <c r="A71" s="1">
        <v>69</v>
      </c>
      <c r="C71" t="s">
        <v>125</v>
      </c>
      <c r="G71" t="s">
        <v>10967</v>
      </c>
      <c r="H71" t="s">
        <v>11018</v>
      </c>
      <c r="I71" t="s">
        <v>18507</v>
      </c>
      <c r="J71" t="s">
        <v>18509</v>
      </c>
      <c r="L71" t="s">
        <v>18597</v>
      </c>
      <c r="O71" t="s">
        <v>20887</v>
      </c>
      <c r="P71" t="s">
        <v>20919</v>
      </c>
      <c r="Q71" t="s">
        <v>20989</v>
      </c>
      <c r="U71" t="s">
        <v>22032</v>
      </c>
      <c r="W71" t="s">
        <v>22917</v>
      </c>
      <c r="X71" t="s">
        <v>22961</v>
      </c>
    </row>
    <row r="72" spans="1:24">
      <c r="A72" s="1">
        <v>70</v>
      </c>
      <c r="C72" t="s">
        <v>126</v>
      </c>
      <c r="G72" t="s">
        <v>10967</v>
      </c>
      <c r="H72" t="s">
        <v>11019</v>
      </c>
      <c r="I72" t="s">
        <v>18507</v>
      </c>
      <c r="J72" t="s">
        <v>18509</v>
      </c>
      <c r="L72" t="s">
        <v>18595</v>
      </c>
      <c r="O72" t="s">
        <v>20888</v>
      </c>
      <c r="P72" t="s">
        <v>65</v>
      </c>
      <c r="Q72" t="s">
        <v>20990</v>
      </c>
      <c r="R72" t="s">
        <v>21118</v>
      </c>
      <c r="S72" t="s">
        <v>21153</v>
      </c>
      <c r="T72" t="s">
        <v>21166</v>
      </c>
      <c r="U72" t="s">
        <v>22033</v>
      </c>
    </row>
    <row r="73" spans="1:24">
      <c r="A73" s="1">
        <v>71</v>
      </c>
      <c r="C73" t="s">
        <v>127</v>
      </c>
      <c r="G73" t="s">
        <v>10967</v>
      </c>
      <c r="H73" t="s">
        <v>11019</v>
      </c>
      <c r="I73" t="s">
        <v>18507</v>
      </c>
      <c r="J73" t="s">
        <v>18509</v>
      </c>
      <c r="L73" t="s">
        <v>18599</v>
      </c>
      <c r="O73" t="s">
        <v>20887</v>
      </c>
      <c r="P73" t="s">
        <v>20919</v>
      </c>
      <c r="Q73" t="s">
        <v>20989</v>
      </c>
      <c r="U73" t="s">
        <v>22032</v>
      </c>
      <c r="W73" t="s">
        <v>22917</v>
      </c>
      <c r="X73" t="s">
        <v>22961</v>
      </c>
    </row>
    <row r="74" spans="1:24">
      <c r="A74" s="1">
        <v>72</v>
      </c>
      <c r="C74" t="s">
        <v>128</v>
      </c>
      <c r="G74" t="s">
        <v>10967</v>
      </c>
      <c r="H74" t="s">
        <v>11020</v>
      </c>
      <c r="I74" t="s">
        <v>18507</v>
      </c>
      <c r="J74" t="s">
        <v>18509</v>
      </c>
      <c r="L74" t="s">
        <v>18596</v>
      </c>
      <c r="O74" t="s">
        <v>20888</v>
      </c>
      <c r="P74" t="s">
        <v>20920</v>
      </c>
      <c r="Q74" t="s">
        <v>20991</v>
      </c>
      <c r="U74" t="s">
        <v>22034</v>
      </c>
      <c r="W74" t="s">
        <v>22918</v>
      </c>
    </row>
    <row r="75" spans="1:24">
      <c r="A75" s="1">
        <v>73</v>
      </c>
      <c r="C75" t="s">
        <v>129</v>
      </c>
      <c r="G75" t="s">
        <v>10967</v>
      </c>
      <c r="H75" t="s">
        <v>11021</v>
      </c>
      <c r="I75" t="s">
        <v>18507</v>
      </c>
      <c r="J75" t="s">
        <v>18509</v>
      </c>
      <c r="L75" t="s">
        <v>18595</v>
      </c>
      <c r="O75" t="s">
        <v>20888</v>
      </c>
      <c r="P75" t="s">
        <v>65</v>
      </c>
      <c r="Q75" t="s">
        <v>20990</v>
      </c>
      <c r="R75" t="s">
        <v>21118</v>
      </c>
      <c r="S75" t="s">
        <v>21153</v>
      </c>
      <c r="T75" t="s">
        <v>21166</v>
      </c>
      <c r="U75" t="s">
        <v>22033</v>
      </c>
    </row>
    <row r="76" spans="1:24">
      <c r="A76" s="1">
        <v>74</v>
      </c>
      <c r="C76" t="s">
        <v>130</v>
      </c>
      <c r="G76" t="s">
        <v>10967</v>
      </c>
      <c r="H76" t="s">
        <v>11022</v>
      </c>
      <c r="I76" t="s">
        <v>18507</v>
      </c>
      <c r="J76" t="s">
        <v>18509</v>
      </c>
      <c r="L76" t="s">
        <v>18596</v>
      </c>
      <c r="O76" t="s">
        <v>20888</v>
      </c>
      <c r="P76" t="s">
        <v>20920</v>
      </c>
      <c r="Q76" t="s">
        <v>20991</v>
      </c>
      <c r="U76" t="s">
        <v>22034</v>
      </c>
      <c r="W76" t="s">
        <v>22918</v>
      </c>
    </row>
    <row r="77" spans="1:24">
      <c r="A77" s="1">
        <v>75</v>
      </c>
      <c r="C77" t="s">
        <v>131</v>
      </c>
      <c r="G77" t="s">
        <v>10967</v>
      </c>
      <c r="H77" t="s">
        <v>11023</v>
      </c>
      <c r="I77" t="s">
        <v>18507</v>
      </c>
      <c r="J77" t="s">
        <v>18509</v>
      </c>
      <c r="L77" t="s">
        <v>18599</v>
      </c>
      <c r="O77" t="s">
        <v>20887</v>
      </c>
      <c r="P77" t="s">
        <v>20919</v>
      </c>
      <c r="Q77" t="s">
        <v>20989</v>
      </c>
      <c r="U77" t="s">
        <v>22032</v>
      </c>
      <c r="W77" t="s">
        <v>22917</v>
      </c>
      <c r="X77" t="s">
        <v>22962</v>
      </c>
    </row>
    <row r="78" spans="1:24">
      <c r="A78" s="1">
        <v>76</v>
      </c>
      <c r="C78" t="s">
        <v>132</v>
      </c>
      <c r="G78" t="s">
        <v>10967</v>
      </c>
      <c r="H78" t="s">
        <v>11024</v>
      </c>
      <c r="I78" t="s">
        <v>18507</v>
      </c>
      <c r="J78" t="s">
        <v>18509</v>
      </c>
      <c r="L78" t="s">
        <v>18595</v>
      </c>
      <c r="O78" t="s">
        <v>20888</v>
      </c>
      <c r="P78" t="s">
        <v>65</v>
      </c>
      <c r="Q78" t="s">
        <v>20990</v>
      </c>
      <c r="R78" t="s">
        <v>21118</v>
      </c>
      <c r="S78" t="s">
        <v>21153</v>
      </c>
      <c r="T78" t="s">
        <v>21167</v>
      </c>
      <c r="U78" t="s">
        <v>22033</v>
      </c>
    </row>
    <row r="79" spans="1:24">
      <c r="A79" s="1">
        <v>77</v>
      </c>
      <c r="C79" t="s">
        <v>133</v>
      </c>
      <c r="G79" t="s">
        <v>10967</v>
      </c>
      <c r="H79" t="s">
        <v>11024</v>
      </c>
      <c r="I79" t="s">
        <v>18507</v>
      </c>
      <c r="J79" t="s">
        <v>18509</v>
      </c>
      <c r="L79" t="s">
        <v>18596</v>
      </c>
      <c r="O79" t="s">
        <v>20888</v>
      </c>
      <c r="P79" t="s">
        <v>20920</v>
      </c>
      <c r="Q79" t="s">
        <v>20991</v>
      </c>
      <c r="U79" t="s">
        <v>22034</v>
      </c>
      <c r="W79" t="s">
        <v>22918</v>
      </c>
    </row>
    <row r="80" spans="1:24">
      <c r="A80" s="1">
        <v>78</v>
      </c>
      <c r="C80" t="s">
        <v>134</v>
      </c>
      <c r="G80" t="s">
        <v>10967</v>
      </c>
      <c r="H80" t="s">
        <v>11025</v>
      </c>
      <c r="I80" t="s">
        <v>18507</v>
      </c>
      <c r="J80" t="s">
        <v>18509</v>
      </c>
      <c r="L80" t="s">
        <v>18597</v>
      </c>
      <c r="O80" t="s">
        <v>20887</v>
      </c>
      <c r="P80" t="s">
        <v>20919</v>
      </c>
      <c r="Q80" t="s">
        <v>20989</v>
      </c>
      <c r="U80" t="s">
        <v>22032</v>
      </c>
      <c r="W80" t="s">
        <v>22917</v>
      </c>
      <c r="X80" t="s">
        <v>22962</v>
      </c>
    </row>
    <row r="81" spans="1:24">
      <c r="A81" s="1">
        <v>79</v>
      </c>
      <c r="C81" t="s">
        <v>135</v>
      </c>
      <c r="G81" t="s">
        <v>10967</v>
      </c>
      <c r="H81" t="s">
        <v>11026</v>
      </c>
      <c r="I81" t="s">
        <v>18507</v>
      </c>
      <c r="J81" t="s">
        <v>18509</v>
      </c>
      <c r="L81" t="s">
        <v>18595</v>
      </c>
      <c r="O81" t="s">
        <v>20888</v>
      </c>
      <c r="P81" t="s">
        <v>65</v>
      </c>
      <c r="Q81" t="s">
        <v>20990</v>
      </c>
      <c r="R81" t="s">
        <v>21118</v>
      </c>
      <c r="S81" t="s">
        <v>21153</v>
      </c>
      <c r="T81" t="s">
        <v>21167</v>
      </c>
      <c r="U81" t="s">
        <v>22033</v>
      </c>
    </row>
    <row r="82" spans="1:24">
      <c r="A82" s="1">
        <v>80</v>
      </c>
      <c r="C82" t="s">
        <v>136</v>
      </c>
      <c r="G82" t="s">
        <v>10967</v>
      </c>
      <c r="H82" t="s">
        <v>11026</v>
      </c>
      <c r="I82" t="s">
        <v>18507</v>
      </c>
      <c r="J82" t="s">
        <v>18509</v>
      </c>
      <c r="L82" t="s">
        <v>18596</v>
      </c>
      <c r="O82" t="s">
        <v>20888</v>
      </c>
      <c r="P82" t="s">
        <v>20920</v>
      </c>
      <c r="Q82" t="s">
        <v>20991</v>
      </c>
      <c r="U82" t="s">
        <v>22034</v>
      </c>
      <c r="W82" t="s">
        <v>22918</v>
      </c>
    </row>
    <row r="83" spans="1:24">
      <c r="A83" s="1">
        <v>81</v>
      </c>
      <c r="C83" t="s">
        <v>137</v>
      </c>
      <c r="G83" t="s">
        <v>10967</v>
      </c>
      <c r="H83" t="s">
        <v>11027</v>
      </c>
      <c r="I83" t="s">
        <v>18507</v>
      </c>
      <c r="J83" t="s">
        <v>18509</v>
      </c>
      <c r="L83" t="s">
        <v>18595</v>
      </c>
      <c r="O83" t="s">
        <v>20888</v>
      </c>
      <c r="P83" t="s">
        <v>65</v>
      </c>
      <c r="Q83" t="s">
        <v>20990</v>
      </c>
      <c r="R83" t="s">
        <v>21118</v>
      </c>
      <c r="S83" t="s">
        <v>21153</v>
      </c>
      <c r="T83" t="s">
        <v>21168</v>
      </c>
      <c r="U83" t="s">
        <v>22033</v>
      </c>
    </row>
    <row r="84" spans="1:24">
      <c r="A84" s="1">
        <v>82</v>
      </c>
      <c r="C84" t="s">
        <v>138</v>
      </c>
      <c r="G84" t="s">
        <v>10967</v>
      </c>
      <c r="H84" t="s">
        <v>11027</v>
      </c>
      <c r="I84" t="s">
        <v>18507</v>
      </c>
      <c r="J84" t="s">
        <v>18509</v>
      </c>
      <c r="L84" t="s">
        <v>18596</v>
      </c>
      <c r="O84" t="s">
        <v>20888</v>
      </c>
      <c r="P84" t="s">
        <v>20920</v>
      </c>
      <c r="Q84" t="s">
        <v>20991</v>
      </c>
      <c r="U84" t="s">
        <v>22034</v>
      </c>
      <c r="W84" t="s">
        <v>22918</v>
      </c>
    </row>
    <row r="85" spans="1:24">
      <c r="A85" s="1">
        <v>83</v>
      </c>
      <c r="C85" t="s">
        <v>139</v>
      </c>
      <c r="G85" t="s">
        <v>10967</v>
      </c>
      <c r="H85" t="s">
        <v>11028</v>
      </c>
      <c r="I85" t="s">
        <v>18507</v>
      </c>
      <c r="J85" t="s">
        <v>18509</v>
      </c>
      <c r="L85" t="s">
        <v>18618</v>
      </c>
      <c r="O85" t="s">
        <v>20887</v>
      </c>
      <c r="P85" t="s">
        <v>20919</v>
      </c>
      <c r="Q85" t="s">
        <v>20989</v>
      </c>
      <c r="U85" t="s">
        <v>22032</v>
      </c>
      <c r="W85" t="s">
        <v>22917</v>
      </c>
      <c r="X85" t="s">
        <v>22963</v>
      </c>
    </row>
    <row r="86" spans="1:24">
      <c r="A86" s="1">
        <v>84</v>
      </c>
      <c r="C86" t="s">
        <v>140</v>
      </c>
      <c r="G86" t="s">
        <v>10967</v>
      </c>
      <c r="H86" t="s">
        <v>11029</v>
      </c>
      <c r="I86" t="s">
        <v>18507</v>
      </c>
      <c r="J86" t="s">
        <v>18509</v>
      </c>
      <c r="L86" t="s">
        <v>18595</v>
      </c>
      <c r="O86" t="s">
        <v>20888</v>
      </c>
      <c r="P86" t="s">
        <v>65</v>
      </c>
      <c r="Q86" t="s">
        <v>20990</v>
      </c>
      <c r="R86" t="s">
        <v>21118</v>
      </c>
      <c r="S86" t="s">
        <v>21153</v>
      </c>
      <c r="T86" t="s">
        <v>21167</v>
      </c>
      <c r="U86" t="s">
        <v>22033</v>
      </c>
    </row>
    <row r="87" spans="1:24">
      <c r="A87" s="1">
        <v>85</v>
      </c>
      <c r="C87" t="s">
        <v>141</v>
      </c>
      <c r="G87" t="s">
        <v>10967</v>
      </c>
      <c r="H87" t="s">
        <v>11030</v>
      </c>
      <c r="I87" t="s">
        <v>18507</v>
      </c>
      <c r="J87" t="s">
        <v>18509</v>
      </c>
      <c r="L87" t="s">
        <v>18596</v>
      </c>
      <c r="O87" t="s">
        <v>20888</v>
      </c>
      <c r="P87" t="s">
        <v>20920</v>
      </c>
      <c r="Q87" t="s">
        <v>20991</v>
      </c>
      <c r="U87" t="s">
        <v>22034</v>
      </c>
      <c r="W87" t="s">
        <v>22918</v>
      </c>
    </row>
    <row r="88" spans="1:24">
      <c r="A88" s="1">
        <v>86</v>
      </c>
      <c r="C88" t="s">
        <v>142</v>
      </c>
      <c r="G88" t="s">
        <v>10967</v>
      </c>
      <c r="H88" t="s">
        <v>11030</v>
      </c>
      <c r="I88" t="s">
        <v>18507</v>
      </c>
      <c r="J88" t="s">
        <v>18509</v>
      </c>
      <c r="L88" t="s">
        <v>18619</v>
      </c>
      <c r="O88" t="s">
        <v>20887</v>
      </c>
      <c r="P88" t="s">
        <v>20919</v>
      </c>
      <c r="Q88" t="s">
        <v>20989</v>
      </c>
      <c r="U88" t="s">
        <v>22032</v>
      </c>
      <c r="W88" t="s">
        <v>22917</v>
      </c>
      <c r="X88" t="s">
        <v>22962</v>
      </c>
    </row>
    <row r="89" spans="1:24">
      <c r="A89" s="1">
        <v>87</v>
      </c>
      <c r="C89" t="s">
        <v>143</v>
      </c>
      <c r="G89" t="s">
        <v>10967</v>
      </c>
      <c r="H89" t="s">
        <v>11031</v>
      </c>
      <c r="I89" t="s">
        <v>18507</v>
      </c>
      <c r="J89" t="s">
        <v>18509</v>
      </c>
      <c r="L89" t="s">
        <v>18594</v>
      </c>
      <c r="O89" t="s">
        <v>20887</v>
      </c>
      <c r="P89" t="s">
        <v>20919</v>
      </c>
      <c r="Q89" t="s">
        <v>20989</v>
      </c>
      <c r="U89" t="s">
        <v>22032</v>
      </c>
      <c r="W89" t="s">
        <v>22917</v>
      </c>
      <c r="X89" t="s">
        <v>22964</v>
      </c>
    </row>
    <row r="90" spans="1:24">
      <c r="A90" s="1">
        <v>88</v>
      </c>
      <c r="C90" t="s">
        <v>144</v>
      </c>
      <c r="G90" t="s">
        <v>10967</v>
      </c>
      <c r="H90" t="s">
        <v>11032</v>
      </c>
      <c r="I90" t="s">
        <v>18507</v>
      </c>
      <c r="J90" t="s">
        <v>18509</v>
      </c>
      <c r="L90" t="s">
        <v>18595</v>
      </c>
      <c r="O90" t="s">
        <v>20888</v>
      </c>
      <c r="P90" t="s">
        <v>65</v>
      </c>
      <c r="Q90" t="s">
        <v>20990</v>
      </c>
      <c r="R90" t="s">
        <v>21118</v>
      </c>
      <c r="S90" t="s">
        <v>21153</v>
      </c>
      <c r="T90" t="s">
        <v>21169</v>
      </c>
      <c r="U90" t="s">
        <v>22033</v>
      </c>
    </row>
    <row r="91" spans="1:24">
      <c r="A91" s="1">
        <v>89</v>
      </c>
      <c r="C91" t="s">
        <v>145</v>
      </c>
      <c r="G91" t="s">
        <v>10967</v>
      </c>
      <c r="H91" t="s">
        <v>11033</v>
      </c>
      <c r="I91" t="s">
        <v>18507</v>
      </c>
      <c r="J91" t="s">
        <v>18509</v>
      </c>
      <c r="L91" t="s">
        <v>18596</v>
      </c>
      <c r="O91" t="s">
        <v>20888</v>
      </c>
      <c r="P91" t="s">
        <v>20920</v>
      </c>
      <c r="Q91" t="s">
        <v>20991</v>
      </c>
      <c r="U91" t="s">
        <v>22034</v>
      </c>
      <c r="W91" t="s">
        <v>22918</v>
      </c>
    </row>
    <row r="92" spans="1:24">
      <c r="A92" s="1">
        <v>90</v>
      </c>
      <c r="C92" t="s">
        <v>146</v>
      </c>
      <c r="G92" t="s">
        <v>10967</v>
      </c>
      <c r="H92" t="s">
        <v>11034</v>
      </c>
      <c r="I92" t="s">
        <v>18507</v>
      </c>
      <c r="J92" t="s">
        <v>18509</v>
      </c>
      <c r="L92" t="s">
        <v>18615</v>
      </c>
      <c r="O92" t="s">
        <v>20887</v>
      </c>
      <c r="P92" t="s">
        <v>20919</v>
      </c>
      <c r="Q92" t="s">
        <v>20989</v>
      </c>
      <c r="U92" t="s">
        <v>22032</v>
      </c>
      <c r="W92" t="s">
        <v>22917</v>
      </c>
      <c r="X92" t="s">
        <v>22965</v>
      </c>
    </row>
    <row r="93" spans="1:24">
      <c r="A93" s="1">
        <v>91</v>
      </c>
      <c r="C93" t="s">
        <v>147</v>
      </c>
      <c r="G93" t="s">
        <v>10967</v>
      </c>
      <c r="H93" t="s">
        <v>11035</v>
      </c>
      <c r="I93" t="s">
        <v>18507</v>
      </c>
      <c r="J93" t="s">
        <v>18509</v>
      </c>
      <c r="L93" t="s">
        <v>18598</v>
      </c>
      <c r="O93" t="s">
        <v>20887</v>
      </c>
      <c r="P93" t="s">
        <v>20919</v>
      </c>
      <c r="Q93" t="s">
        <v>20989</v>
      </c>
      <c r="U93" t="s">
        <v>22032</v>
      </c>
      <c r="W93" t="s">
        <v>22917</v>
      </c>
      <c r="X93" t="s">
        <v>22965</v>
      </c>
    </row>
    <row r="94" spans="1:24">
      <c r="A94" s="1">
        <v>92</v>
      </c>
      <c r="C94" t="s">
        <v>148</v>
      </c>
      <c r="G94" t="s">
        <v>10967</v>
      </c>
      <c r="H94" t="s">
        <v>11036</v>
      </c>
      <c r="I94" t="s">
        <v>18507</v>
      </c>
      <c r="J94" t="s">
        <v>18509</v>
      </c>
      <c r="L94" t="s">
        <v>18595</v>
      </c>
      <c r="O94" t="s">
        <v>20888</v>
      </c>
      <c r="P94" t="s">
        <v>65</v>
      </c>
      <c r="Q94" t="s">
        <v>20990</v>
      </c>
      <c r="R94" t="s">
        <v>21118</v>
      </c>
      <c r="S94" t="s">
        <v>21153</v>
      </c>
      <c r="T94" t="s">
        <v>21170</v>
      </c>
      <c r="U94" t="s">
        <v>22033</v>
      </c>
    </row>
    <row r="95" spans="1:24">
      <c r="A95" s="1">
        <v>93</v>
      </c>
      <c r="C95" t="s">
        <v>149</v>
      </c>
      <c r="G95" t="s">
        <v>10967</v>
      </c>
      <c r="H95" t="s">
        <v>11036</v>
      </c>
      <c r="I95" t="s">
        <v>18507</v>
      </c>
      <c r="J95" t="s">
        <v>18509</v>
      </c>
      <c r="L95" t="s">
        <v>18596</v>
      </c>
      <c r="O95" t="s">
        <v>20888</v>
      </c>
      <c r="P95" t="s">
        <v>20920</v>
      </c>
      <c r="Q95" t="s">
        <v>20991</v>
      </c>
      <c r="U95" t="s">
        <v>22034</v>
      </c>
      <c r="W95" t="s">
        <v>22918</v>
      </c>
    </row>
    <row r="96" spans="1:24">
      <c r="A96" s="1">
        <v>94</v>
      </c>
      <c r="C96" t="s">
        <v>150</v>
      </c>
      <c r="G96" t="s">
        <v>10967</v>
      </c>
      <c r="H96" t="s">
        <v>11037</v>
      </c>
      <c r="I96" t="s">
        <v>18507</v>
      </c>
      <c r="J96" t="s">
        <v>18509</v>
      </c>
      <c r="L96" t="s">
        <v>18595</v>
      </c>
      <c r="O96" t="s">
        <v>20888</v>
      </c>
      <c r="P96" t="s">
        <v>65</v>
      </c>
      <c r="Q96" t="s">
        <v>20990</v>
      </c>
      <c r="R96" t="s">
        <v>21118</v>
      </c>
      <c r="S96" t="s">
        <v>21153</v>
      </c>
      <c r="T96" t="s">
        <v>21170</v>
      </c>
      <c r="U96" t="s">
        <v>22033</v>
      </c>
    </row>
    <row r="97" spans="1:25">
      <c r="A97" s="1">
        <v>95</v>
      </c>
      <c r="C97" t="s">
        <v>151</v>
      </c>
      <c r="G97" t="s">
        <v>10967</v>
      </c>
      <c r="H97" t="s">
        <v>11037</v>
      </c>
      <c r="I97" t="s">
        <v>18507</v>
      </c>
      <c r="J97" t="s">
        <v>18509</v>
      </c>
      <c r="L97" t="s">
        <v>18596</v>
      </c>
      <c r="O97" t="s">
        <v>20888</v>
      </c>
      <c r="P97" t="s">
        <v>20920</v>
      </c>
      <c r="Q97" t="s">
        <v>20991</v>
      </c>
      <c r="U97" t="s">
        <v>22034</v>
      </c>
      <c r="W97" t="s">
        <v>22918</v>
      </c>
    </row>
    <row r="98" spans="1:25">
      <c r="A98" s="1">
        <v>96</v>
      </c>
      <c r="C98" t="s">
        <v>152</v>
      </c>
      <c r="G98" t="s">
        <v>10967</v>
      </c>
      <c r="H98" t="s">
        <v>11038</v>
      </c>
      <c r="I98" t="s">
        <v>18507</v>
      </c>
      <c r="J98" t="s">
        <v>18509</v>
      </c>
      <c r="L98" t="s">
        <v>18617</v>
      </c>
      <c r="O98" t="s">
        <v>20887</v>
      </c>
      <c r="P98" t="s">
        <v>20919</v>
      </c>
      <c r="Q98" t="s">
        <v>20989</v>
      </c>
      <c r="U98" t="s">
        <v>22032</v>
      </c>
      <c r="W98" t="s">
        <v>22917</v>
      </c>
      <c r="X98" t="s">
        <v>22966</v>
      </c>
    </row>
    <row r="99" spans="1:25">
      <c r="A99" s="1">
        <v>97</v>
      </c>
      <c r="C99" t="s">
        <v>153</v>
      </c>
      <c r="G99" t="s">
        <v>10967</v>
      </c>
      <c r="H99" t="s">
        <v>11038</v>
      </c>
      <c r="I99" t="s">
        <v>18507</v>
      </c>
      <c r="J99" t="s">
        <v>18509</v>
      </c>
      <c r="L99" t="s">
        <v>18595</v>
      </c>
      <c r="O99" t="s">
        <v>20888</v>
      </c>
      <c r="P99" t="s">
        <v>65</v>
      </c>
      <c r="Q99" t="s">
        <v>20990</v>
      </c>
      <c r="R99" t="s">
        <v>21118</v>
      </c>
      <c r="S99" t="s">
        <v>21153</v>
      </c>
      <c r="T99" t="s">
        <v>21171</v>
      </c>
      <c r="U99" t="s">
        <v>22033</v>
      </c>
    </row>
    <row r="100" spans="1:25">
      <c r="A100" s="1">
        <v>98</v>
      </c>
      <c r="C100" t="s">
        <v>154</v>
      </c>
      <c r="G100" t="s">
        <v>10967</v>
      </c>
      <c r="H100" t="s">
        <v>11039</v>
      </c>
      <c r="I100" t="s">
        <v>18507</v>
      </c>
      <c r="J100" t="s">
        <v>18509</v>
      </c>
      <c r="L100" t="s">
        <v>18596</v>
      </c>
      <c r="O100" t="s">
        <v>20888</v>
      </c>
      <c r="P100" t="s">
        <v>20920</v>
      </c>
      <c r="Q100" t="s">
        <v>20991</v>
      </c>
      <c r="U100" t="s">
        <v>22034</v>
      </c>
      <c r="W100" t="s">
        <v>22918</v>
      </c>
    </row>
    <row r="101" spans="1:25">
      <c r="A101" s="1">
        <v>99</v>
      </c>
      <c r="C101" t="s">
        <v>155</v>
      </c>
      <c r="G101" t="s">
        <v>10967</v>
      </c>
      <c r="H101" t="s">
        <v>11040</v>
      </c>
      <c r="I101" t="s">
        <v>18507</v>
      </c>
      <c r="J101" t="s">
        <v>18509</v>
      </c>
      <c r="L101" t="s">
        <v>18595</v>
      </c>
      <c r="O101" t="s">
        <v>20888</v>
      </c>
      <c r="P101" t="s">
        <v>65</v>
      </c>
      <c r="Q101" t="s">
        <v>20990</v>
      </c>
      <c r="R101" t="s">
        <v>21118</v>
      </c>
      <c r="S101" t="s">
        <v>21153</v>
      </c>
      <c r="T101" t="s">
        <v>21172</v>
      </c>
      <c r="U101" t="s">
        <v>22033</v>
      </c>
    </row>
    <row r="102" spans="1:25">
      <c r="A102" s="1">
        <v>100</v>
      </c>
      <c r="C102" t="s">
        <v>156</v>
      </c>
      <c r="G102" t="s">
        <v>10967</v>
      </c>
      <c r="H102" t="s">
        <v>11040</v>
      </c>
      <c r="I102" t="s">
        <v>18507</v>
      </c>
      <c r="J102" t="s">
        <v>18509</v>
      </c>
      <c r="L102" t="s">
        <v>18594</v>
      </c>
      <c r="O102" t="s">
        <v>20887</v>
      </c>
      <c r="P102" t="s">
        <v>20919</v>
      </c>
      <c r="Q102" t="s">
        <v>20989</v>
      </c>
      <c r="U102" t="s">
        <v>22032</v>
      </c>
      <c r="W102" t="s">
        <v>22917</v>
      </c>
      <c r="X102" t="s">
        <v>22967</v>
      </c>
    </row>
    <row r="103" spans="1:25">
      <c r="A103" s="1">
        <v>101</v>
      </c>
      <c r="C103" t="s">
        <v>157</v>
      </c>
      <c r="G103" t="s">
        <v>10967</v>
      </c>
      <c r="H103" t="s">
        <v>11041</v>
      </c>
      <c r="I103" t="s">
        <v>18507</v>
      </c>
      <c r="J103" t="s">
        <v>18509</v>
      </c>
      <c r="L103" t="s">
        <v>18596</v>
      </c>
      <c r="O103" t="s">
        <v>20888</v>
      </c>
      <c r="P103" t="s">
        <v>20920</v>
      </c>
      <c r="Q103" t="s">
        <v>20991</v>
      </c>
      <c r="U103" t="s">
        <v>22034</v>
      </c>
      <c r="W103" t="s">
        <v>22918</v>
      </c>
    </row>
    <row r="104" spans="1:25">
      <c r="A104" s="1">
        <v>102</v>
      </c>
      <c r="C104" t="s">
        <v>158</v>
      </c>
      <c r="G104" t="s">
        <v>10967</v>
      </c>
      <c r="H104" t="s">
        <v>11042</v>
      </c>
      <c r="I104" t="s">
        <v>18507</v>
      </c>
      <c r="J104" t="s">
        <v>18509</v>
      </c>
      <c r="L104" t="s">
        <v>18595</v>
      </c>
      <c r="O104" t="s">
        <v>20888</v>
      </c>
      <c r="P104" t="s">
        <v>65</v>
      </c>
      <c r="Q104" t="s">
        <v>20990</v>
      </c>
      <c r="R104" t="s">
        <v>21118</v>
      </c>
      <c r="S104" t="s">
        <v>21153</v>
      </c>
      <c r="T104" t="s">
        <v>21173</v>
      </c>
      <c r="U104" t="s">
        <v>22033</v>
      </c>
    </row>
    <row r="105" spans="1:25">
      <c r="A105" s="1">
        <v>103</v>
      </c>
      <c r="C105" t="s">
        <v>159</v>
      </c>
      <c r="G105" t="s">
        <v>10967</v>
      </c>
      <c r="H105" t="s">
        <v>11042</v>
      </c>
      <c r="I105" t="s">
        <v>18507</v>
      </c>
      <c r="J105" t="s">
        <v>18509</v>
      </c>
      <c r="L105" t="s">
        <v>18598</v>
      </c>
      <c r="O105" t="s">
        <v>20887</v>
      </c>
      <c r="P105" t="s">
        <v>20919</v>
      </c>
      <c r="Q105" t="s">
        <v>20989</v>
      </c>
      <c r="U105" t="s">
        <v>22032</v>
      </c>
      <c r="W105" t="s">
        <v>22917</v>
      </c>
      <c r="X105" t="s">
        <v>22968</v>
      </c>
    </row>
    <row r="106" spans="1:25">
      <c r="A106" s="1">
        <v>104</v>
      </c>
      <c r="C106" t="s">
        <v>160</v>
      </c>
      <c r="G106" t="s">
        <v>10967</v>
      </c>
      <c r="H106" t="s">
        <v>11043</v>
      </c>
      <c r="I106" t="s">
        <v>18507</v>
      </c>
      <c r="J106" t="s">
        <v>18509</v>
      </c>
      <c r="L106" t="s">
        <v>18596</v>
      </c>
      <c r="O106" t="s">
        <v>20888</v>
      </c>
      <c r="P106" t="s">
        <v>20920</v>
      </c>
      <c r="Q106" t="s">
        <v>20991</v>
      </c>
      <c r="U106" t="s">
        <v>22034</v>
      </c>
      <c r="W106" t="s">
        <v>22918</v>
      </c>
    </row>
    <row r="107" spans="1:25">
      <c r="A107" s="1">
        <v>105</v>
      </c>
      <c r="C107" t="s">
        <v>161</v>
      </c>
      <c r="G107" t="s">
        <v>10967</v>
      </c>
      <c r="H107" t="s">
        <v>11044</v>
      </c>
      <c r="I107" t="s">
        <v>18507</v>
      </c>
      <c r="J107" t="s">
        <v>18509</v>
      </c>
      <c r="L107" t="s">
        <v>18599</v>
      </c>
      <c r="O107" t="s">
        <v>20887</v>
      </c>
      <c r="P107" t="s">
        <v>20919</v>
      </c>
      <c r="Q107" t="s">
        <v>20989</v>
      </c>
      <c r="U107" t="s">
        <v>22032</v>
      </c>
      <c r="W107" t="s">
        <v>22917</v>
      </c>
      <c r="X107" t="s">
        <v>22969</v>
      </c>
    </row>
    <row r="108" spans="1:25">
      <c r="A108" s="1">
        <v>106</v>
      </c>
      <c r="C108" t="s">
        <v>162</v>
      </c>
      <c r="G108" t="s">
        <v>10967</v>
      </c>
      <c r="H108" t="s">
        <v>11045</v>
      </c>
      <c r="I108" t="s">
        <v>18507</v>
      </c>
      <c r="J108" t="s">
        <v>18509</v>
      </c>
      <c r="L108" t="s">
        <v>18595</v>
      </c>
      <c r="O108" t="s">
        <v>20888</v>
      </c>
      <c r="P108" t="s">
        <v>65</v>
      </c>
      <c r="Q108" t="s">
        <v>20990</v>
      </c>
      <c r="R108" t="s">
        <v>21118</v>
      </c>
      <c r="S108" t="s">
        <v>21153</v>
      </c>
      <c r="T108" t="s">
        <v>21174</v>
      </c>
      <c r="U108" t="s">
        <v>22033</v>
      </c>
    </row>
    <row r="109" spans="1:25">
      <c r="A109" s="1">
        <v>107</v>
      </c>
      <c r="C109" t="s">
        <v>163</v>
      </c>
      <c r="G109" t="s">
        <v>10967</v>
      </c>
      <c r="H109" t="s">
        <v>11045</v>
      </c>
      <c r="I109" t="s">
        <v>18507</v>
      </c>
      <c r="J109" t="s">
        <v>18509</v>
      </c>
      <c r="L109" t="s">
        <v>18596</v>
      </c>
      <c r="O109" t="s">
        <v>20888</v>
      </c>
      <c r="P109" t="s">
        <v>20920</v>
      </c>
      <c r="Q109" t="s">
        <v>20991</v>
      </c>
      <c r="U109" t="s">
        <v>22034</v>
      </c>
      <c r="W109" t="s">
        <v>22918</v>
      </c>
    </row>
    <row r="110" spans="1:25">
      <c r="A110" s="1">
        <v>108</v>
      </c>
      <c r="C110" t="s">
        <v>164</v>
      </c>
      <c r="G110" t="s">
        <v>10967</v>
      </c>
      <c r="H110" t="s">
        <v>11046</v>
      </c>
      <c r="I110" t="s">
        <v>18507</v>
      </c>
      <c r="J110" t="s">
        <v>18510</v>
      </c>
      <c r="L110" t="s">
        <v>18620</v>
      </c>
      <c r="N110" t="s">
        <v>32</v>
      </c>
      <c r="P110" t="s">
        <v>32</v>
      </c>
      <c r="Q110" t="s">
        <v>20992</v>
      </c>
      <c r="R110" t="s">
        <v>21119</v>
      </c>
      <c r="S110" t="s">
        <v>21154</v>
      </c>
      <c r="U110" t="s">
        <v>22035</v>
      </c>
      <c r="Y110" t="s">
        <v>23859</v>
      </c>
    </row>
    <row r="111" spans="1:25">
      <c r="A111" s="1">
        <v>109</v>
      </c>
      <c r="B111" t="s">
        <v>32</v>
      </c>
      <c r="C111" t="s">
        <v>164</v>
      </c>
      <c r="D111" t="s">
        <v>9053</v>
      </c>
      <c r="E111" t="s">
        <v>10905</v>
      </c>
      <c r="F111" t="s">
        <v>10906</v>
      </c>
      <c r="H111" t="s">
        <v>11046</v>
      </c>
      <c r="V111">
        <f>72856023 pm¡Ã2024041krissy_g4@hotmail.com                              ANMLFException as file currently locked by another user for an Acct no 840012230000</f>
        <v>0</v>
      </c>
    </row>
    <row r="112" spans="1:25">
      <c r="A112" s="1">
        <v>110</v>
      </c>
      <c r="C112" t="s">
        <v>165</v>
      </c>
      <c r="G112" t="s">
        <v>10967</v>
      </c>
      <c r="H112" t="s">
        <v>11047</v>
      </c>
      <c r="I112" t="s">
        <v>18507</v>
      </c>
      <c r="J112" t="s">
        <v>18510</v>
      </c>
      <c r="L112" t="s">
        <v>18621</v>
      </c>
      <c r="N112" t="s">
        <v>32</v>
      </c>
      <c r="P112" t="s">
        <v>32</v>
      </c>
      <c r="Q112" t="s">
        <v>20992</v>
      </c>
      <c r="R112" t="s">
        <v>21119</v>
      </c>
      <c r="S112" t="s">
        <v>21154</v>
      </c>
      <c r="U112" t="s">
        <v>22035</v>
      </c>
      <c r="Y112" t="s">
        <v>23860</v>
      </c>
    </row>
    <row r="113" spans="1:25">
      <c r="A113" s="1">
        <v>111</v>
      </c>
      <c r="B113" t="s">
        <v>32</v>
      </c>
      <c r="C113" t="s">
        <v>165</v>
      </c>
      <c r="D113" t="s">
        <v>9054</v>
      </c>
      <c r="E113" t="s">
        <v>10905</v>
      </c>
      <c r="F113" t="s">
        <v>10906</v>
      </c>
      <c r="H113" t="s">
        <v>11048</v>
      </c>
      <c r="V113">
        <f>72856024 0&lt;I2024041djturanda@yahoo.com                               ANMLFException as file currently locked by another user for an Acct no 313660030000</f>
        <v>0</v>
      </c>
    </row>
    <row r="114" spans="1:25">
      <c r="A114" s="1">
        <v>112</v>
      </c>
      <c r="C114" t="s">
        <v>166</v>
      </c>
      <c r="G114" t="s">
        <v>10967</v>
      </c>
      <c r="H114" t="s">
        <v>11049</v>
      </c>
      <c r="I114" t="s">
        <v>18507</v>
      </c>
      <c r="J114" t="s">
        <v>18509</v>
      </c>
      <c r="L114" t="s">
        <v>18595</v>
      </c>
      <c r="O114" t="s">
        <v>20888</v>
      </c>
      <c r="P114" t="s">
        <v>65</v>
      </c>
      <c r="Q114" t="s">
        <v>20990</v>
      </c>
      <c r="R114" t="s">
        <v>21118</v>
      </c>
      <c r="S114" t="s">
        <v>21153</v>
      </c>
      <c r="T114" t="s">
        <v>21175</v>
      </c>
      <c r="U114" t="s">
        <v>22033</v>
      </c>
    </row>
    <row r="115" spans="1:25">
      <c r="A115" s="1">
        <v>113</v>
      </c>
      <c r="C115" t="s">
        <v>167</v>
      </c>
      <c r="G115" t="s">
        <v>10967</v>
      </c>
      <c r="H115" t="s">
        <v>11050</v>
      </c>
      <c r="I115" t="s">
        <v>18507</v>
      </c>
      <c r="J115" t="s">
        <v>18509</v>
      </c>
      <c r="L115" t="s">
        <v>18596</v>
      </c>
      <c r="O115" t="s">
        <v>20888</v>
      </c>
      <c r="P115" t="s">
        <v>20920</v>
      </c>
      <c r="Q115" t="s">
        <v>20991</v>
      </c>
      <c r="U115" t="s">
        <v>22034</v>
      </c>
      <c r="W115" t="s">
        <v>22918</v>
      </c>
    </row>
    <row r="116" spans="1:25">
      <c r="A116" s="1">
        <v>114</v>
      </c>
      <c r="C116" t="s">
        <v>168</v>
      </c>
      <c r="G116" t="s">
        <v>10967</v>
      </c>
      <c r="H116" t="s">
        <v>11049</v>
      </c>
      <c r="I116" t="s">
        <v>18507</v>
      </c>
      <c r="J116" t="s">
        <v>18509</v>
      </c>
      <c r="L116" t="s">
        <v>18622</v>
      </c>
      <c r="O116" t="s">
        <v>20887</v>
      </c>
      <c r="P116" t="s">
        <v>20919</v>
      </c>
      <c r="Q116" t="s">
        <v>20989</v>
      </c>
      <c r="U116" t="s">
        <v>22032</v>
      </c>
      <c r="W116" t="s">
        <v>22917</v>
      </c>
      <c r="X116" t="s">
        <v>22970</v>
      </c>
    </row>
    <row r="117" spans="1:25">
      <c r="A117" s="1">
        <v>115</v>
      </c>
      <c r="C117" t="s">
        <v>169</v>
      </c>
      <c r="G117" t="s">
        <v>10967</v>
      </c>
      <c r="H117" t="s">
        <v>11051</v>
      </c>
      <c r="I117" t="s">
        <v>18507</v>
      </c>
      <c r="J117" t="s">
        <v>18510</v>
      </c>
      <c r="L117" t="s">
        <v>18623</v>
      </c>
      <c r="N117" t="s">
        <v>32</v>
      </c>
      <c r="P117" t="s">
        <v>32</v>
      </c>
      <c r="Q117" t="s">
        <v>20992</v>
      </c>
      <c r="R117" t="s">
        <v>21119</v>
      </c>
      <c r="S117" t="s">
        <v>21154</v>
      </c>
      <c r="U117" t="s">
        <v>22035</v>
      </c>
      <c r="Y117" t="s">
        <v>23861</v>
      </c>
    </row>
    <row r="118" spans="1:25">
      <c r="A118" s="1">
        <v>116</v>
      </c>
      <c r="B118" t="s">
        <v>32</v>
      </c>
      <c r="C118" t="s">
        <v>169</v>
      </c>
      <c r="D118" t="s">
        <v>9055</v>
      </c>
      <c r="E118" t="s">
        <v>10905</v>
      </c>
      <c r="F118" t="s">
        <v>10906</v>
      </c>
      <c r="H118" t="s">
        <v>11051</v>
      </c>
      <c r="V118">
        <f>72856028 &gt;#Q2024041tampat74@gmail.com                               ANMLFException as file currently locked by another user for an Acct no 348079210000</f>
        <v>0</v>
      </c>
    </row>
    <row r="119" spans="1:25">
      <c r="A119" s="1">
        <v>117</v>
      </c>
      <c r="C119" t="s">
        <v>170</v>
      </c>
      <c r="G119" t="s">
        <v>10967</v>
      </c>
      <c r="H119" t="s">
        <v>11052</v>
      </c>
      <c r="I119" t="s">
        <v>18507</v>
      </c>
      <c r="J119" t="s">
        <v>18509</v>
      </c>
      <c r="L119" t="s">
        <v>18595</v>
      </c>
      <c r="O119" t="s">
        <v>20888</v>
      </c>
      <c r="P119" t="s">
        <v>65</v>
      </c>
      <c r="Q119" t="s">
        <v>20990</v>
      </c>
      <c r="R119" t="s">
        <v>21118</v>
      </c>
      <c r="S119" t="s">
        <v>21153</v>
      </c>
      <c r="T119" t="s">
        <v>21176</v>
      </c>
      <c r="U119" t="s">
        <v>22033</v>
      </c>
    </row>
    <row r="120" spans="1:25">
      <c r="A120" s="1">
        <v>118</v>
      </c>
      <c r="C120" t="s">
        <v>171</v>
      </c>
      <c r="G120" t="s">
        <v>10967</v>
      </c>
      <c r="H120" t="s">
        <v>11052</v>
      </c>
      <c r="I120" t="s">
        <v>18507</v>
      </c>
      <c r="J120" t="s">
        <v>18509</v>
      </c>
      <c r="L120" t="s">
        <v>18624</v>
      </c>
      <c r="O120" t="s">
        <v>20887</v>
      </c>
      <c r="P120" t="s">
        <v>20919</v>
      </c>
      <c r="Q120" t="s">
        <v>20989</v>
      </c>
      <c r="U120" t="s">
        <v>22032</v>
      </c>
      <c r="W120" t="s">
        <v>22917</v>
      </c>
      <c r="X120" t="s">
        <v>22971</v>
      </c>
    </row>
    <row r="121" spans="1:25">
      <c r="A121" s="1">
        <v>119</v>
      </c>
      <c r="C121" t="s">
        <v>172</v>
      </c>
      <c r="G121" t="s">
        <v>10967</v>
      </c>
      <c r="H121" t="s">
        <v>11053</v>
      </c>
      <c r="I121" t="s">
        <v>18507</v>
      </c>
      <c r="J121" t="s">
        <v>18509</v>
      </c>
      <c r="L121" t="s">
        <v>18596</v>
      </c>
      <c r="O121" t="s">
        <v>20888</v>
      </c>
      <c r="P121" t="s">
        <v>20920</v>
      </c>
      <c r="Q121" t="s">
        <v>20991</v>
      </c>
      <c r="U121" t="s">
        <v>22034</v>
      </c>
      <c r="W121" t="s">
        <v>22918</v>
      </c>
    </row>
    <row r="122" spans="1:25">
      <c r="A122" s="1">
        <v>120</v>
      </c>
      <c r="C122" t="s">
        <v>173</v>
      </c>
      <c r="G122" t="s">
        <v>10967</v>
      </c>
      <c r="H122" t="s">
        <v>11053</v>
      </c>
      <c r="I122" t="s">
        <v>18507</v>
      </c>
      <c r="J122" t="s">
        <v>18510</v>
      </c>
      <c r="L122" t="s">
        <v>18625</v>
      </c>
      <c r="N122" t="s">
        <v>32</v>
      </c>
      <c r="P122" t="s">
        <v>32</v>
      </c>
      <c r="Q122" t="s">
        <v>20992</v>
      </c>
      <c r="R122" t="s">
        <v>21119</v>
      </c>
      <c r="S122" t="s">
        <v>21154</v>
      </c>
      <c r="U122" t="s">
        <v>22035</v>
      </c>
      <c r="Y122" t="s">
        <v>23862</v>
      </c>
    </row>
    <row r="123" spans="1:25">
      <c r="A123" s="1">
        <v>121</v>
      </c>
      <c r="B123" t="s">
        <v>32</v>
      </c>
      <c r="C123" t="s">
        <v>173</v>
      </c>
      <c r="D123" t="s">
        <v>9056</v>
      </c>
      <c r="E123" t="s">
        <v>10905</v>
      </c>
      <c r="F123" t="s">
        <v>10906</v>
      </c>
      <c r="H123" t="s">
        <v>11053</v>
      </c>
      <c r="V123">
        <f>72856032 Ð`²¤O2024031moriehinds2@gmail.com                              BNMLFException as file currently locked by another user for an Acct no 342065570000</f>
        <v>0</v>
      </c>
    </row>
    <row r="124" spans="1:25">
      <c r="A124" s="1">
        <v>122</v>
      </c>
      <c r="C124" t="s">
        <v>174</v>
      </c>
      <c r="G124" t="s">
        <v>10967</v>
      </c>
      <c r="H124" t="s">
        <v>11054</v>
      </c>
      <c r="I124" t="s">
        <v>18507</v>
      </c>
      <c r="J124" t="s">
        <v>18510</v>
      </c>
      <c r="L124" t="s">
        <v>18626</v>
      </c>
      <c r="N124" t="s">
        <v>32</v>
      </c>
      <c r="P124" t="s">
        <v>32</v>
      </c>
      <c r="Q124" t="s">
        <v>20992</v>
      </c>
      <c r="R124" t="s">
        <v>21119</v>
      </c>
      <c r="S124" t="s">
        <v>21154</v>
      </c>
      <c r="U124" t="s">
        <v>22035</v>
      </c>
      <c r="Y124" t="s">
        <v>23863</v>
      </c>
    </row>
    <row r="125" spans="1:25">
      <c r="A125" s="1">
        <v>123</v>
      </c>
      <c r="B125" t="s">
        <v>32</v>
      </c>
      <c r="C125" t="s">
        <v>174</v>
      </c>
      <c r="D125" t="s">
        <v>9057</v>
      </c>
      <c r="E125" t="s">
        <v>10905</v>
      </c>
      <c r="F125" t="s">
        <v>10906</v>
      </c>
      <c r="H125" t="s">
        <v>11055</v>
      </c>
      <c r="V125">
        <f>72856033 @Ü'E2024041cavrilleogarro@yahoo.com                            BNMLFException as file currently locked by another user for an Acct no 297021480000</f>
        <v>0</v>
      </c>
    </row>
    <row r="126" spans="1:25">
      <c r="A126" s="1">
        <v>124</v>
      </c>
      <c r="C126" t="s">
        <v>175</v>
      </c>
      <c r="G126" t="s">
        <v>10967</v>
      </c>
      <c r="H126" t="s">
        <v>11056</v>
      </c>
      <c r="I126" t="s">
        <v>18507</v>
      </c>
      <c r="J126" t="s">
        <v>18510</v>
      </c>
      <c r="L126" t="s">
        <v>18627</v>
      </c>
      <c r="N126" t="s">
        <v>32</v>
      </c>
      <c r="P126" t="s">
        <v>32</v>
      </c>
      <c r="Q126" t="s">
        <v>20992</v>
      </c>
      <c r="R126" t="s">
        <v>21119</v>
      </c>
      <c r="S126" t="s">
        <v>21154</v>
      </c>
      <c r="U126" t="s">
        <v>22035</v>
      </c>
      <c r="Y126" t="s">
        <v>23864</v>
      </c>
    </row>
    <row r="127" spans="1:25">
      <c r="A127" s="1">
        <v>125</v>
      </c>
      <c r="B127" t="s">
        <v>32</v>
      </c>
      <c r="C127" t="s">
        <v>175</v>
      </c>
      <c r="D127" t="s">
        <v>9058</v>
      </c>
      <c r="E127" t="s">
        <v>10905</v>
      </c>
      <c r="F127" t="s">
        <v>10906</v>
      </c>
      <c r="H127" t="s">
        <v>11056</v>
      </c>
      <c r="V127">
        <f>72856034 ø8æÌ2024031tamika.campbell@ksac.gov.jm                           CNMLFException as file currently locked by another user for an Acct no 880032561400</f>
        <v>0</v>
      </c>
    </row>
    <row r="128" spans="1:25">
      <c r="A128" s="1">
        <v>126</v>
      </c>
      <c r="C128" t="s">
        <v>176</v>
      </c>
      <c r="G128" t="s">
        <v>10967</v>
      </c>
      <c r="H128" t="s">
        <v>11057</v>
      </c>
      <c r="I128" t="s">
        <v>18507</v>
      </c>
      <c r="J128" t="s">
        <v>18510</v>
      </c>
      <c r="L128" t="s">
        <v>18628</v>
      </c>
      <c r="N128" t="s">
        <v>32</v>
      </c>
      <c r="P128" t="s">
        <v>32</v>
      </c>
      <c r="Q128" t="s">
        <v>20992</v>
      </c>
      <c r="R128" t="s">
        <v>21119</v>
      </c>
      <c r="S128" t="s">
        <v>21154</v>
      </c>
      <c r="U128" t="s">
        <v>22035</v>
      </c>
      <c r="Y128" t="s">
        <v>23865</v>
      </c>
    </row>
    <row r="129" spans="1:25">
      <c r="A129" s="1">
        <v>127</v>
      </c>
      <c r="B129" t="s">
        <v>32</v>
      </c>
      <c r="C129" t="s">
        <v>176</v>
      </c>
      <c r="D129" t="s">
        <v>9059</v>
      </c>
      <c r="E129" t="s">
        <v>10905</v>
      </c>
      <c r="F129" t="s">
        <v>10906</v>
      </c>
      <c r="H129" t="s">
        <v>11057</v>
      </c>
      <c r="V129">
        <f>72856035 0@2024031kededradennis@gmail.com                             CNMLFException as file currently locked by another user for an Acct no 277429760000</f>
        <v>0</v>
      </c>
    </row>
    <row r="130" spans="1:25">
      <c r="A130" s="1">
        <v>128</v>
      </c>
      <c r="C130" t="s">
        <v>177</v>
      </c>
      <c r="G130" t="s">
        <v>10967</v>
      </c>
      <c r="H130" t="s">
        <v>11058</v>
      </c>
      <c r="I130" t="s">
        <v>18507</v>
      </c>
      <c r="J130" t="s">
        <v>18510</v>
      </c>
      <c r="L130" t="s">
        <v>18629</v>
      </c>
      <c r="N130" t="s">
        <v>32</v>
      </c>
      <c r="P130" t="s">
        <v>32</v>
      </c>
      <c r="Q130" t="s">
        <v>20992</v>
      </c>
      <c r="R130" t="s">
        <v>21119</v>
      </c>
      <c r="S130" t="s">
        <v>21154</v>
      </c>
      <c r="U130" t="s">
        <v>22035</v>
      </c>
      <c r="Y130" t="s">
        <v>23866</v>
      </c>
    </row>
    <row r="131" spans="1:25">
      <c r="A131" s="1">
        <v>129</v>
      </c>
      <c r="B131" t="s">
        <v>32</v>
      </c>
      <c r="C131" t="s">
        <v>177</v>
      </c>
      <c r="D131" t="s">
        <v>9060</v>
      </c>
      <c r="E131" t="s">
        <v>10905</v>
      </c>
      <c r="F131" t="s">
        <v>10906</v>
      </c>
      <c r="H131" t="s">
        <v>11059</v>
      </c>
      <c r="V131">
        <f>72856036 ÐEá\$2024041faypetgrave@cwjamica.com                            DNMLFException as file currently locked by another user for an Acct no 156177090000</f>
        <v>0</v>
      </c>
    </row>
    <row r="132" spans="1:25">
      <c r="A132" s="1">
        <v>130</v>
      </c>
      <c r="C132" t="s">
        <v>178</v>
      </c>
      <c r="G132" t="s">
        <v>10967</v>
      </c>
      <c r="H132" t="s">
        <v>11060</v>
      </c>
      <c r="I132" t="s">
        <v>18507</v>
      </c>
      <c r="J132" t="s">
        <v>18510</v>
      </c>
      <c r="L132" t="s">
        <v>18630</v>
      </c>
      <c r="N132" t="s">
        <v>32</v>
      </c>
      <c r="P132" t="s">
        <v>32</v>
      </c>
      <c r="Q132" t="s">
        <v>20992</v>
      </c>
      <c r="R132" t="s">
        <v>21119</v>
      </c>
      <c r="S132" t="s">
        <v>21154</v>
      </c>
      <c r="U132" t="s">
        <v>22035</v>
      </c>
      <c r="Y132" t="s">
        <v>23867</v>
      </c>
    </row>
    <row r="133" spans="1:25">
      <c r="A133" s="1">
        <v>131</v>
      </c>
      <c r="B133" t="s">
        <v>32</v>
      </c>
      <c r="C133" t="s">
        <v>178</v>
      </c>
      <c r="D133" t="s">
        <v>9061</v>
      </c>
      <c r="E133" t="s">
        <v>10905</v>
      </c>
      <c r="F133" t="s">
        <v>10906</v>
      </c>
      <c r="H133" t="s">
        <v>11061</v>
      </c>
      <c r="V133">
        <f>72856037 p°7ÖD2024041christinacaine1@gmail.com                            DNMLFException as file currently locked by another user for an Acct no 295651750000</f>
        <v>0</v>
      </c>
    </row>
    <row r="134" spans="1:25">
      <c r="A134" s="1">
        <v>132</v>
      </c>
      <c r="C134" t="s">
        <v>179</v>
      </c>
      <c r="G134" t="s">
        <v>10967</v>
      </c>
      <c r="H134" t="s">
        <v>11062</v>
      </c>
      <c r="I134" t="s">
        <v>18507</v>
      </c>
      <c r="J134" t="s">
        <v>18510</v>
      </c>
      <c r="L134" t="s">
        <v>18631</v>
      </c>
      <c r="N134" t="s">
        <v>32</v>
      </c>
      <c r="P134" t="s">
        <v>32</v>
      </c>
      <c r="Q134" t="s">
        <v>20992</v>
      </c>
      <c r="R134" t="s">
        <v>21119</v>
      </c>
      <c r="S134" t="s">
        <v>21154</v>
      </c>
      <c r="U134" t="s">
        <v>22035</v>
      </c>
      <c r="Y134" t="s">
        <v>23868</v>
      </c>
    </row>
    <row r="135" spans="1:25">
      <c r="A135" s="1">
        <v>133</v>
      </c>
      <c r="B135" t="s">
        <v>32</v>
      </c>
      <c r="C135" t="s">
        <v>179</v>
      </c>
      <c r="D135" t="s">
        <v>9062</v>
      </c>
      <c r="E135" t="s">
        <v>10905</v>
      </c>
      <c r="F135" t="s">
        <v>10906</v>
      </c>
      <c r="H135" t="s">
        <v>11063</v>
      </c>
      <c r="V135">
        <f>72856038 ÐÈQ(B2024041stamic123@gmail.com                               DNMLFException as file currently locked by another user for an Acct no 284144290000</f>
        <v>0</v>
      </c>
    </row>
    <row r="136" spans="1:25">
      <c r="A136" s="1">
        <v>134</v>
      </c>
      <c r="C136" t="s">
        <v>180</v>
      </c>
      <c r="G136" t="s">
        <v>10967</v>
      </c>
      <c r="H136" t="s">
        <v>11064</v>
      </c>
      <c r="I136" t="s">
        <v>18507</v>
      </c>
      <c r="J136" t="s">
        <v>18510</v>
      </c>
      <c r="L136" t="s">
        <v>18632</v>
      </c>
      <c r="N136" t="s">
        <v>32</v>
      </c>
      <c r="P136" t="s">
        <v>32</v>
      </c>
      <c r="Q136" t="s">
        <v>20992</v>
      </c>
      <c r="R136" t="s">
        <v>21119</v>
      </c>
      <c r="S136" t="s">
        <v>21154</v>
      </c>
      <c r="U136" t="s">
        <v>22035</v>
      </c>
      <c r="Y136" t="s">
        <v>23869</v>
      </c>
    </row>
    <row r="137" spans="1:25">
      <c r="A137" s="1">
        <v>135</v>
      </c>
      <c r="B137" t="s">
        <v>32</v>
      </c>
      <c r="C137" t="s">
        <v>180</v>
      </c>
      <c r="D137" t="s">
        <v>9063</v>
      </c>
      <c r="E137" t="s">
        <v>10905</v>
      </c>
      <c r="F137" t="s">
        <v>10906</v>
      </c>
      <c r="H137" t="s">
        <v>11065</v>
      </c>
      <c r="V137">
        <f>72856039 0&amp;3&amp;P2024041DUNROBPRIM@GMAIL.COM                              DNMLFException as file currently locked by another user for an Acct no 344238270000</f>
        <v>0</v>
      </c>
    </row>
    <row r="138" spans="1:25">
      <c r="A138" s="1">
        <v>136</v>
      </c>
      <c r="C138" t="s">
        <v>181</v>
      </c>
      <c r="G138" t="s">
        <v>10967</v>
      </c>
      <c r="H138" t="s">
        <v>11066</v>
      </c>
      <c r="I138" t="s">
        <v>18507</v>
      </c>
      <c r="J138" t="s">
        <v>18510</v>
      </c>
      <c r="L138" t="s">
        <v>18633</v>
      </c>
      <c r="N138" t="s">
        <v>32</v>
      </c>
      <c r="P138" t="s">
        <v>32</v>
      </c>
      <c r="Q138" t="s">
        <v>20992</v>
      </c>
      <c r="R138" t="s">
        <v>21119</v>
      </c>
      <c r="S138" t="s">
        <v>21154</v>
      </c>
      <c r="U138" t="s">
        <v>22035</v>
      </c>
      <c r="Y138" t="s">
        <v>23870</v>
      </c>
    </row>
    <row r="139" spans="1:25">
      <c r="A139" s="1">
        <v>137</v>
      </c>
      <c r="B139" t="s">
        <v>32</v>
      </c>
      <c r="C139" t="s">
        <v>181</v>
      </c>
      <c r="D139" t="s">
        <v>9064</v>
      </c>
      <c r="E139" t="s">
        <v>10905</v>
      </c>
      <c r="F139" t="s">
        <v>10906</v>
      </c>
      <c r="H139" t="s">
        <v>11066</v>
      </c>
      <c r="V139">
        <f>72856040 @äçNJ2024041romainbrown023@gmail.com                            ENMLFException as file currently locked by another user for an Acct no 319151400000</f>
        <v>0</v>
      </c>
    </row>
    <row r="140" spans="1:25">
      <c r="A140" s="1">
        <v>138</v>
      </c>
      <c r="C140" t="s">
        <v>182</v>
      </c>
      <c r="G140" t="s">
        <v>10967</v>
      </c>
      <c r="H140" t="s">
        <v>11067</v>
      </c>
      <c r="I140" t="s">
        <v>18507</v>
      </c>
      <c r="J140" t="s">
        <v>18510</v>
      </c>
      <c r="L140" t="s">
        <v>18634</v>
      </c>
      <c r="N140" t="s">
        <v>32</v>
      </c>
      <c r="P140" t="s">
        <v>32</v>
      </c>
      <c r="Q140" t="s">
        <v>20992</v>
      </c>
      <c r="R140" t="s">
        <v>21119</v>
      </c>
      <c r="S140" t="s">
        <v>21154</v>
      </c>
      <c r="U140" t="s">
        <v>22035</v>
      </c>
      <c r="Y140" t="s">
        <v>23871</v>
      </c>
    </row>
    <row r="141" spans="1:25">
      <c r="A141" s="1">
        <v>139</v>
      </c>
      <c r="B141" t="s">
        <v>32</v>
      </c>
      <c r="C141" t="s">
        <v>182</v>
      </c>
      <c r="D141" t="s">
        <v>9065</v>
      </c>
      <c r="E141" t="s">
        <v>10905</v>
      </c>
      <c r="F141" t="s">
        <v>10906</v>
      </c>
      <c r="H141" t="s">
        <v>11068</v>
      </c>
      <c r="V141">
        <f>72856041 @å~\J2024041sexychrisann1@gmail.com                             ENMLFException as file currently locked by another user for an Acct no 319379400000</f>
        <v>0</v>
      </c>
    </row>
    <row r="142" spans="1:25">
      <c r="A142" s="1">
        <v>140</v>
      </c>
      <c r="C142" t="s">
        <v>183</v>
      </c>
      <c r="G142" t="s">
        <v>10967</v>
      </c>
      <c r="H142" t="s">
        <v>11069</v>
      </c>
      <c r="I142" t="s">
        <v>18507</v>
      </c>
      <c r="J142" t="s">
        <v>18510</v>
      </c>
      <c r="L142" t="s">
        <v>18635</v>
      </c>
      <c r="N142" t="s">
        <v>32</v>
      </c>
      <c r="P142" t="s">
        <v>32</v>
      </c>
      <c r="Q142" t="s">
        <v>20992</v>
      </c>
      <c r="R142" t="s">
        <v>21119</v>
      </c>
      <c r="S142" t="s">
        <v>21154</v>
      </c>
      <c r="U142" t="s">
        <v>22035</v>
      </c>
      <c r="Y142" t="s">
        <v>23872</v>
      </c>
    </row>
    <row r="143" spans="1:25">
      <c r="A143" s="1">
        <v>141</v>
      </c>
      <c r="B143" t="s">
        <v>32</v>
      </c>
      <c r="C143" t="s">
        <v>183</v>
      </c>
      <c r="D143" t="s">
        <v>9066</v>
      </c>
      <c r="E143" t="s">
        <v>10905</v>
      </c>
      <c r="F143" t="s">
        <v>10906</v>
      </c>
      <c r="H143" t="s">
        <v>11070</v>
      </c>
      <c r="V143">
        <f>72856042 °7úA2024041ANDREHEPBURN_88@YAHOO.COM                            ENMLFException as file currently locked by another user for an Acct no 283368110000</f>
        <v>0</v>
      </c>
    </row>
    <row r="144" spans="1:25">
      <c r="A144" s="1">
        <v>142</v>
      </c>
      <c r="C144" t="s">
        <v>184</v>
      </c>
      <c r="G144" t="s">
        <v>10967</v>
      </c>
      <c r="H144" t="s">
        <v>11071</v>
      </c>
      <c r="I144" t="s">
        <v>18507</v>
      </c>
      <c r="J144" t="s">
        <v>18510</v>
      </c>
      <c r="L144" t="s">
        <v>18636</v>
      </c>
      <c r="N144" t="s">
        <v>32</v>
      </c>
      <c r="P144" t="s">
        <v>32</v>
      </c>
      <c r="Q144" t="s">
        <v>20992</v>
      </c>
      <c r="R144" t="s">
        <v>21119</v>
      </c>
      <c r="S144" t="s">
        <v>21154</v>
      </c>
      <c r="U144" t="s">
        <v>22035</v>
      </c>
      <c r="Y144" t="s">
        <v>23873</v>
      </c>
    </row>
    <row r="145" spans="1:24">
      <c r="A145" s="1">
        <v>143</v>
      </c>
      <c r="B145" t="s">
        <v>32</v>
      </c>
      <c r="C145" t="s">
        <v>184</v>
      </c>
      <c r="D145" t="s">
        <v>9067</v>
      </c>
      <c r="E145" t="s">
        <v>10905</v>
      </c>
      <c r="F145" t="s">
        <v>10906</v>
      </c>
      <c r="H145" t="s">
        <v>11072</v>
      </c>
      <c r="V145">
        <f>72856043 @ÝEÆI2024041orainthomas@gmail.com                              GNMLFException as file currently locked by another user for an Acct no 316859080000</f>
        <v>0</v>
      </c>
    </row>
    <row r="146" spans="1:24">
      <c r="A146" s="1">
        <v>144</v>
      </c>
      <c r="C146" t="s">
        <v>185</v>
      </c>
      <c r="G146" t="s">
        <v>10967</v>
      </c>
      <c r="H146" t="s">
        <v>11073</v>
      </c>
      <c r="I146" t="s">
        <v>18507</v>
      </c>
      <c r="J146" t="s">
        <v>18509</v>
      </c>
      <c r="L146" t="s">
        <v>18622</v>
      </c>
      <c r="O146" t="s">
        <v>20887</v>
      </c>
      <c r="P146" t="s">
        <v>20919</v>
      </c>
      <c r="Q146" t="s">
        <v>20989</v>
      </c>
      <c r="U146" t="s">
        <v>22032</v>
      </c>
      <c r="W146" t="s">
        <v>22917</v>
      </c>
      <c r="X146" t="s">
        <v>22972</v>
      </c>
    </row>
    <row r="147" spans="1:24">
      <c r="A147" s="1">
        <v>145</v>
      </c>
      <c r="C147" t="s">
        <v>186</v>
      </c>
      <c r="G147" t="s">
        <v>10967</v>
      </c>
      <c r="H147" t="s">
        <v>11074</v>
      </c>
      <c r="I147" t="s">
        <v>18507</v>
      </c>
      <c r="J147" t="s">
        <v>18509</v>
      </c>
      <c r="L147" t="s">
        <v>18595</v>
      </c>
      <c r="O147" t="s">
        <v>20888</v>
      </c>
      <c r="P147" t="s">
        <v>65</v>
      </c>
      <c r="Q147" t="s">
        <v>20990</v>
      </c>
      <c r="R147" t="s">
        <v>21118</v>
      </c>
      <c r="S147" t="s">
        <v>21153</v>
      </c>
      <c r="T147" t="s">
        <v>21177</v>
      </c>
      <c r="U147" t="s">
        <v>22033</v>
      </c>
    </row>
    <row r="148" spans="1:24">
      <c r="A148" s="1">
        <v>146</v>
      </c>
      <c r="C148" t="s">
        <v>187</v>
      </c>
      <c r="G148" t="s">
        <v>10967</v>
      </c>
      <c r="H148" t="s">
        <v>11074</v>
      </c>
      <c r="I148" t="s">
        <v>18507</v>
      </c>
      <c r="J148" t="s">
        <v>18509</v>
      </c>
      <c r="L148" t="s">
        <v>18596</v>
      </c>
      <c r="O148" t="s">
        <v>20888</v>
      </c>
      <c r="P148" t="s">
        <v>20920</v>
      </c>
      <c r="Q148" t="s">
        <v>20991</v>
      </c>
      <c r="U148" t="s">
        <v>22034</v>
      </c>
      <c r="W148" t="s">
        <v>22918</v>
      </c>
    </row>
    <row r="149" spans="1:24">
      <c r="A149" s="1">
        <v>147</v>
      </c>
      <c r="C149" t="s">
        <v>188</v>
      </c>
      <c r="G149" t="s">
        <v>10967</v>
      </c>
      <c r="H149" t="s">
        <v>11075</v>
      </c>
      <c r="I149" t="s">
        <v>18507</v>
      </c>
      <c r="J149" t="s">
        <v>18509</v>
      </c>
      <c r="L149" t="s">
        <v>18595</v>
      </c>
      <c r="O149" t="s">
        <v>20888</v>
      </c>
      <c r="P149" t="s">
        <v>65</v>
      </c>
      <c r="Q149" t="s">
        <v>20990</v>
      </c>
      <c r="R149" t="s">
        <v>21118</v>
      </c>
      <c r="S149" t="s">
        <v>21153</v>
      </c>
      <c r="T149" t="s">
        <v>21172</v>
      </c>
      <c r="U149" t="s">
        <v>22033</v>
      </c>
    </row>
    <row r="150" spans="1:24">
      <c r="A150" s="1">
        <v>148</v>
      </c>
      <c r="C150" t="s">
        <v>189</v>
      </c>
      <c r="G150" t="s">
        <v>10967</v>
      </c>
      <c r="H150" t="s">
        <v>11075</v>
      </c>
      <c r="I150" t="s">
        <v>18507</v>
      </c>
      <c r="J150" t="s">
        <v>18509</v>
      </c>
      <c r="L150" t="s">
        <v>18596</v>
      </c>
      <c r="O150" t="s">
        <v>20888</v>
      </c>
      <c r="P150" t="s">
        <v>20920</v>
      </c>
      <c r="Q150" t="s">
        <v>20991</v>
      </c>
      <c r="U150" t="s">
        <v>22034</v>
      </c>
      <c r="W150" t="s">
        <v>22918</v>
      </c>
    </row>
    <row r="151" spans="1:24">
      <c r="A151" s="1">
        <v>149</v>
      </c>
      <c r="C151" t="s">
        <v>190</v>
      </c>
      <c r="G151" t="s">
        <v>10967</v>
      </c>
      <c r="H151" t="s">
        <v>11076</v>
      </c>
      <c r="I151" t="s">
        <v>18507</v>
      </c>
      <c r="J151" t="s">
        <v>18509</v>
      </c>
      <c r="L151" t="s">
        <v>18637</v>
      </c>
      <c r="O151" t="s">
        <v>20887</v>
      </c>
      <c r="P151" t="s">
        <v>20919</v>
      </c>
      <c r="Q151" t="s">
        <v>20989</v>
      </c>
      <c r="U151" t="s">
        <v>22032</v>
      </c>
      <c r="W151" t="s">
        <v>22917</v>
      </c>
      <c r="X151" t="s">
        <v>22967</v>
      </c>
    </row>
    <row r="152" spans="1:24">
      <c r="A152" s="1">
        <v>150</v>
      </c>
      <c r="C152" t="s">
        <v>191</v>
      </c>
      <c r="G152" t="s">
        <v>10967</v>
      </c>
      <c r="H152" t="s">
        <v>11077</v>
      </c>
      <c r="I152" t="s">
        <v>18507</v>
      </c>
      <c r="J152" t="s">
        <v>18509</v>
      </c>
      <c r="L152" t="s">
        <v>18622</v>
      </c>
      <c r="O152" t="s">
        <v>20887</v>
      </c>
      <c r="P152" t="s">
        <v>20919</v>
      </c>
      <c r="Q152" t="s">
        <v>20989</v>
      </c>
      <c r="U152" t="s">
        <v>22032</v>
      </c>
      <c r="W152" t="s">
        <v>22917</v>
      </c>
      <c r="X152" t="s">
        <v>22968</v>
      </c>
    </row>
    <row r="153" spans="1:24">
      <c r="A153" s="1">
        <v>151</v>
      </c>
      <c r="C153" t="s">
        <v>192</v>
      </c>
      <c r="G153" t="s">
        <v>10967</v>
      </c>
      <c r="H153" t="s">
        <v>11078</v>
      </c>
      <c r="I153" t="s">
        <v>18507</v>
      </c>
      <c r="J153" t="s">
        <v>18509</v>
      </c>
      <c r="L153" t="s">
        <v>18595</v>
      </c>
      <c r="O153" t="s">
        <v>20888</v>
      </c>
      <c r="P153" t="s">
        <v>65</v>
      </c>
      <c r="Q153" t="s">
        <v>20990</v>
      </c>
      <c r="R153" t="s">
        <v>21118</v>
      </c>
      <c r="S153" t="s">
        <v>21153</v>
      </c>
      <c r="T153" t="s">
        <v>21173</v>
      </c>
      <c r="U153" t="s">
        <v>22033</v>
      </c>
    </row>
    <row r="154" spans="1:24">
      <c r="A154" s="1">
        <v>152</v>
      </c>
      <c r="C154" t="s">
        <v>193</v>
      </c>
      <c r="G154" t="s">
        <v>10967</v>
      </c>
      <c r="H154" t="s">
        <v>11078</v>
      </c>
      <c r="I154" t="s">
        <v>18507</v>
      </c>
      <c r="J154" t="s">
        <v>18509</v>
      </c>
      <c r="L154" t="s">
        <v>18596</v>
      </c>
      <c r="O154" t="s">
        <v>20888</v>
      </c>
      <c r="P154" t="s">
        <v>20920</v>
      </c>
      <c r="Q154" t="s">
        <v>20991</v>
      </c>
      <c r="U154" t="s">
        <v>22034</v>
      </c>
      <c r="W154" t="s">
        <v>22918</v>
      </c>
    </row>
    <row r="155" spans="1:24">
      <c r="A155" s="1">
        <v>153</v>
      </c>
      <c r="C155" t="s">
        <v>194</v>
      </c>
      <c r="G155" t="s">
        <v>10967</v>
      </c>
      <c r="H155" t="s">
        <v>11079</v>
      </c>
      <c r="I155" t="s">
        <v>18507</v>
      </c>
      <c r="J155" t="s">
        <v>18509</v>
      </c>
      <c r="L155" t="s">
        <v>18624</v>
      </c>
      <c r="O155" t="s">
        <v>20887</v>
      </c>
      <c r="P155" t="s">
        <v>20919</v>
      </c>
      <c r="Q155" t="s">
        <v>20989</v>
      </c>
      <c r="U155" t="s">
        <v>22032</v>
      </c>
      <c r="W155" t="s">
        <v>22917</v>
      </c>
      <c r="X155" t="s">
        <v>22973</v>
      </c>
    </row>
    <row r="156" spans="1:24">
      <c r="A156" s="1">
        <v>154</v>
      </c>
      <c r="C156" t="s">
        <v>195</v>
      </c>
      <c r="G156" t="s">
        <v>10967</v>
      </c>
      <c r="H156" t="s">
        <v>11080</v>
      </c>
      <c r="I156" t="s">
        <v>18507</v>
      </c>
      <c r="J156" t="s">
        <v>18509</v>
      </c>
      <c r="L156" t="s">
        <v>18622</v>
      </c>
      <c r="O156" t="s">
        <v>20887</v>
      </c>
      <c r="P156" t="s">
        <v>20919</v>
      </c>
      <c r="Q156" t="s">
        <v>20989</v>
      </c>
      <c r="U156" t="s">
        <v>22032</v>
      </c>
      <c r="W156" t="s">
        <v>22917</v>
      </c>
      <c r="X156" t="s">
        <v>22974</v>
      </c>
    </row>
    <row r="157" spans="1:24">
      <c r="A157" s="1">
        <v>155</v>
      </c>
      <c r="C157" t="s">
        <v>196</v>
      </c>
      <c r="G157" t="s">
        <v>10967</v>
      </c>
      <c r="H157" t="s">
        <v>11081</v>
      </c>
      <c r="I157" t="s">
        <v>18507</v>
      </c>
      <c r="J157" t="s">
        <v>18509</v>
      </c>
      <c r="L157" t="s">
        <v>18595</v>
      </c>
      <c r="O157" t="s">
        <v>20888</v>
      </c>
      <c r="P157" t="s">
        <v>65</v>
      </c>
      <c r="Q157" t="s">
        <v>20990</v>
      </c>
      <c r="R157" t="s">
        <v>21118</v>
      </c>
      <c r="S157" t="s">
        <v>21153</v>
      </c>
      <c r="T157" t="s">
        <v>21178</v>
      </c>
      <c r="U157" t="s">
        <v>22033</v>
      </c>
    </row>
    <row r="158" spans="1:24">
      <c r="A158" s="1">
        <v>156</v>
      </c>
      <c r="C158" t="s">
        <v>197</v>
      </c>
      <c r="G158" t="s">
        <v>10967</v>
      </c>
      <c r="H158" t="s">
        <v>11081</v>
      </c>
      <c r="I158" t="s">
        <v>18507</v>
      </c>
      <c r="J158" t="s">
        <v>18509</v>
      </c>
      <c r="L158" t="s">
        <v>18596</v>
      </c>
      <c r="O158" t="s">
        <v>20888</v>
      </c>
      <c r="P158" t="s">
        <v>20920</v>
      </c>
      <c r="Q158" t="s">
        <v>20991</v>
      </c>
      <c r="U158" t="s">
        <v>22034</v>
      </c>
      <c r="W158" t="s">
        <v>22918</v>
      </c>
    </row>
    <row r="159" spans="1:24">
      <c r="A159" s="1">
        <v>157</v>
      </c>
      <c r="C159" t="s">
        <v>198</v>
      </c>
      <c r="G159" t="s">
        <v>10967</v>
      </c>
      <c r="H159" t="s">
        <v>11082</v>
      </c>
      <c r="I159" t="s">
        <v>18507</v>
      </c>
      <c r="J159" t="s">
        <v>18509</v>
      </c>
      <c r="L159" t="s">
        <v>18638</v>
      </c>
      <c r="O159" t="s">
        <v>20887</v>
      </c>
      <c r="P159" t="s">
        <v>20919</v>
      </c>
      <c r="Q159" t="s">
        <v>20989</v>
      </c>
      <c r="U159" t="s">
        <v>22032</v>
      </c>
      <c r="W159" t="s">
        <v>22917</v>
      </c>
      <c r="X159" t="s">
        <v>22975</v>
      </c>
    </row>
    <row r="160" spans="1:24">
      <c r="A160" s="1">
        <v>158</v>
      </c>
      <c r="C160" t="s">
        <v>199</v>
      </c>
      <c r="G160" t="s">
        <v>10967</v>
      </c>
      <c r="H160" t="s">
        <v>11083</v>
      </c>
      <c r="I160" t="s">
        <v>18507</v>
      </c>
      <c r="J160" t="s">
        <v>18509</v>
      </c>
      <c r="L160" t="s">
        <v>18639</v>
      </c>
      <c r="O160" t="s">
        <v>20888</v>
      </c>
      <c r="P160" t="s">
        <v>65</v>
      </c>
      <c r="Q160" t="s">
        <v>20990</v>
      </c>
      <c r="R160" t="s">
        <v>21118</v>
      </c>
      <c r="S160" t="s">
        <v>21153</v>
      </c>
      <c r="T160" t="s">
        <v>21179</v>
      </c>
      <c r="U160" t="s">
        <v>22033</v>
      </c>
    </row>
    <row r="161" spans="1:24">
      <c r="A161" s="1">
        <v>159</v>
      </c>
      <c r="C161" t="s">
        <v>200</v>
      </c>
      <c r="G161" t="s">
        <v>10967</v>
      </c>
      <c r="H161" t="s">
        <v>11083</v>
      </c>
      <c r="I161" t="s">
        <v>18507</v>
      </c>
      <c r="J161" t="s">
        <v>18509</v>
      </c>
      <c r="L161" t="s">
        <v>18640</v>
      </c>
      <c r="O161" t="s">
        <v>20888</v>
      </c>
      <c r="P161" t="s">
        <v>20920</v>
      </c>
      <c r="Q161" t="s">
        <v>20991</v>
      </c>
      <c r="U161" t="s">
        <v>22034</v>
      </c>
      <c r="W161" t="s">
        <v>22918</v>
      </c>
    </row>
    <row r="162" spans="1:24">
      <c r="A162" s="1">
        <v>160</v>
      </c>
      <c r="C162" t="s">
        <v>201</v>
      </c>
      <c r="G162" t="s">
        <v>10967</v>
      </c>
      <c r="H162" t="s">
        <v>11084</v>
      </c>
      <c r="I162" t="s">
        <v>18507</v>
      </c>
      <c r="J162" t="s">
        <v>18509</v>
      </c>
      <c r="L162" t="s">
        <v>18639</v>
      </c>
      <c r="O162" t="s">
        <v>20888</v>
      </c>
      <c r="P162" t="s">
        <v>65</v>
      </c>
      <c r="Q162" t="s">
        <v>20990</v>
      </c>
      <c r="R162" t="s">
        <v>21118</v>
      </c>
      <c r="S162" t="s">
        <v>21153</v>
      </c>
      <c r="T162" t="s">
        <v>21180</v>
      </c>
      <c r="U162" t="s">
        <v>22033</v>
      </c>
    </row>
    <row r="163" spans="1:24">
      <c r="A163" s="1">
        <v>161</v>
      </c>
      <c r="C163" t="s">
        <v>202</v>
      </c>
      <c r="G163" t="s">
        <v>10967</v>
      </c>
      <c r="H163" t="s">
        <v>11085</v>
      </c>
      <c r="I163" t="s">
        <v>18507</v>
      </c>
      <c r="J163" t="s">
        <v>18509</v>
      </c>
      <c r="L163" t="s">
        <v>18641</v>
      </c>
      <c r="O163" t="s">
        <v>20887</v>
      </c>
      <c r="P163" t="s">
        <v>20919</v>
      </c>
      <c r="Q163" t="s">
        <v>20989</v>
      </c>
      <c r="U163" t="s">
        <v>22032</v>
      </c>
      <c r="W163" t="s">
        <v>22917</v>
      </c>
      <c r="X163" t="s">
        <v>22976</v>
      </c>
    </row>
    <row r="164" spans="1:24">
      <c r="A164" s="1">
        <v>162</v>
      </c>
      <c r="C164" t="s">
        <v>203</v>
      </c>
      <c r="G164" t="s">
        <v>10967</v>
      </c>
      <c r="H164" t="s">
        <v>11086</v>
      </c>
      <c r="I164" t="s">
        <v>18507</v>
      </c>
      <c r="J164" t="s">
        <v>18509</v>
      </c>
      <c r="L164" t="s">
        <v>18640</v>
      </c>
      <c r="O164" t="s">
        <v>20888</v>
      </c>
      <c r="P164" t="s">
        <v>20920</v>
      </c>
      <c r="Q164" t="s">
        <v>20991</v>
      </c>
      <c r="U164" t="s">
        <v>22034</v>
      </c>
      <c r="W164" t="s">
        <v>22918</v>
      </c>
    </row>
    <row r="165" spans="1:24">
      <c r="A165" s="1">
        <v>163</v>
      </c>
      <c r="C165" t="s">
        <v>204</v>
      </c>
      <c r="G165" t="s">
        <v>10967</v>
      </c>
      <c r="H165" t="s">
        <v>11087</v>
      </c>
      <c r="I165" t="s">
        <v>18507</v>
      </c>
      <c r="J165" t="s">
        <v>18509</v>
      </c>
      <c r="L165" t="s">
        <v>18639</v>
      </c>
      <c r="O165" t="s">
        <v>20888</v>
      </c>
      <c r="P165" t="s">
        <v>65</v>
      </c>
      <c r="Q165" t="s">
        <v>20990</v>
      </c>
      <c r="R165" t="s">
        <v>21118</v>
      </c>
      <c r="S165" t="s">
        <v>21153</v>
      </c>
      <c r="T165" t="s">
        <v>21181</v>
      </c>
      <c r="U165" t="s">
        <v>22033</v>
      </c>
    </row>
    <row r="166" spans="1:24">
      <c r="A166" s="1">
        <v>164</v>
      </c>
      <c r="C166" t="s">
        <v>205</v>
      </c>
      <c r="G166" t="s">
        <v>10967</v>
      </c>
      <c r="H166" t="s">
        <v>11088</v>
      </c>
      <c r="I166" t="s">
        <v>18507</v>
      </c>
      <c r="J166" t="s">
        <v>18509</v>
      </c>
      <c r="L166" t="s">
        <v>18622</v>
      </c>
      <c r="O166" t="s">
        <v>20887</v>
      </c>
      <c r="P166" t="s">
        <v>20919</v>
      </c>
      <c r="Q166" t="s">
        <v>20989</v>
      </c>
      <c r="U166" t="s">
        <v>22032</v>
      </c>
      <c r="W166" t="s">
        <v>22917</v>
      </c>
      <c r="X166" t="s">
        <v>22977</v>
      </c>
    </row>
    <row r="167" spans="1:24">
      <c r="A167" s="1">
        <v>165</v>
      </c>
      <c r="C167" t="s">
        <v>206</v>
      </c>
      <c r="G167" t="s">
        <v>10967</v>
      </c>
      <c r="H167" t="s">
        <v>11088</v>
      </c>
      <c r="I167" t="s">
        <v>18507</v>
      </c>
      <c r="J167" t="s">
        <v>18509</v>
      </c>
      <c r="L167" t="s">
        <v>18640</v>
      </c>
      <c r="O167" t="s">
        <v>20888</v>
      </c>
      <c r="P167" t="s">
        <v>20920</v>
      </c>
      <c r="Q167" t="s">
        <v>20991</v>
      </c>
      <c r="U167" t="s">
        <v>22034</v>
      </c>
      <c r="W167" t="s">
        <v>22918</v>
      </c>
    </row>
    <row r="168" spans="1:24">
      <c r="A168" s="1">
        <v>166</v>
      </c>
      <c r="C168" t="s">
        <v>207</v>
      </c>
      <c r="G168" t="s">
        <v>10967</v>
      </c>
      <c r="H168" t="s">
        <v>11089</v>
      </c>
      <c r="I168" t="s">
        <v>18507</v>
      </c>
      <c r="J168" t="s">
        <v>18509</v>
      </c>
      <c r="L168" t="s">
        <v>18639</v>
      </c>
      <c r="O168" t="s">
        <v>20888</v>
      </c>
      <c r="P168" t="s">
        <v>65</v>
      </c>
      <c r="Q168" t="s">
        <v>20990</v>
      </c>
      <c r="R168" t="s">
        <v>21118</v>
      </c>
      <c r="S168" t="s">
        <v>21153</v>
      </c>
      <c r="T168" t="s">
        <v>21181</v>
      </c>
      <c r="U168" t="s">
        <v>22033</v>
      </c>
    </row>
    <row r="169" spans="1:24">
      <c r="A169" s="1">
        <v>167</v>
      </c>
      <c r="C169" t="s">
        <v>208</v>
      </c>
      <c r="G169" t="s">
        <v>10967</v>
      </c>
      <c r="H169" t="s">
        <v>11089</v>
      </c>
      <c r="I169" t="s">
        <v>18507</v>
      </c>
      <c r="J169" t="s">
        <v>18509</v>
      </c>
      <c r="L169" t="s">
        <v>18640</v>
      </c>
      <c r="O169" t="s">
        <v>20888</v>
      </c>
      <c r="P169" t="s">
        <v>20920</v>
      </c>
      <c r="Q169" t="s">
        <v>20991</v>
      </c>
      <c r="U169" t="s">
        <v>22034</v>
      </c>
      <c r="W169" t="s">
        <v>22918</v>
      </c>
    </row>
    <row r="170" spans="1:24">
      <c r="A170" s="1">
        <v>168</v>
      </c>
      <c r="C170" t="s">
        <v>209</v>
      </c>
      <c r="G170" t="s">
        <v>10967</v>
      </c>
      <c r="H170" t="s">
        <v>11090</v>
      </c>
      <c r="I170" t="s">
        <v>18507</v>
      </c>
      <c r="J170" t="s">
        <v>18509</v>
      </c>
      <c r="L170" t="s">
        <v>18641</v>
      </c>
      <c r="O170" t="s">
        <v>20887</v>
      </c>
      <c r="P170" t="s">
        <v>20919</v>
      </c>
      <c r="Q170" t="s">
        <v>20989</v>
      </c>
      <c r="U170" t="s">
        <v>22032</v>
      </c>
      <c r="W170" t="s">
        <v>22917</v>
      </c>
      <c r="X170" t="s">
        <v>22977</v>
      </c>
    </row>
    <row r="171" spans="1:24">
      <c r="A171" s="1">
        <v>169</v>
      </c>
      <c r="C171" t="s">
        <v>210</v>
      </c>
      <c r="G171" t="s">
        <v>10967</v>
      </c>
      <c r="H171" t="s">
        <v>11091</v>
      </c>
      <c r="I171" t="s">
        <v>18507</v>
      </c>
      <c r="J171" t="s">
        <v>18509</v>
      </c>
      <c r="L171" t="s">
        <v>18641</v>
      </c>
      <c r="O171" t="s">
        <v>20887</v>
      </c>
      <c r="P171" t="s">
        <v>20919</v>
      </c>
      <c r="Q171" t="s">
        <v>20989</v>
      </c>
      <c r="U171" t="s">
        <v>22032</v>
      </c>
      <c r="W171" t="s">
        <v>22917</v>
      </c>
      <c r="X171" t="s">
        <v>22978</v>
      </c>
    </row>
    <row r="172" spans="1:24">
      <c r="A172" s="1">
        <v>170</v>
      </c>
      <c r="C172" t="s">
        <v>211</v>
      </c>
      <c r="G172" t="s">
        <v>10967</v>
      </c>
      <c r="H172" t="s">
        <v>11091</v>
      </c>
      <c r="I172" t="s">
        <v>18507</v>
      </c>
      <c r="J172" t="s">
        <v>18509</v>
      </c>
      <c r="L172" t="s">
        <v>18639</v>
      </c>
      <c r="O172" t="s">
        <v>20888</v>
      </c>
      <c r="P172" t="s">
        <v>65</v>
      </c>
      <c r="Q172" t="s">
        <v>20990</v>
      </c>
      <c r="R172" t="s">
        <v>21118</v>
      </c>
      <c r="S172" t="s">
        <v>21153</v>
      </c>
      <c r="T172" t="s">
        <v>21182</v>
      </c>
      <c r="U172" t="s">
        <v>22033</v>
      </c>
    </row>
    <row r="173" spans="1:24">
      <c r="A173" s="1">
        <v>171</v>
      </c>
      <c r="C173" t="s">
        <v>212</v>
      </c>
      <c r="G173" t="s">
        <v>10967</v>
      </c>
      <c r="H173" t="s">
        <v>11092</v>
      </c>
      <c r="I173" t="s">
        <v>18507</v>
      </c>
      <c r="J173" t="s">
        <v>18509</v>
      </c>
      <c r="L173" t="s">
        <v>18640</v>
      </c>
      <c r="O173" t="s">
        <v>20888</v>
      </c>
      <c r="P173" t="s">
        <v>20920</v>
      </c>
      <c r="Q173" t="s">
        <v>20991</v>
      </c>
      <c r="U173" t="s">
        <v>22034</v>
      </c>
      <c r="W173" t="s">
        <v>22918</v>
      </c>
    </row>
    <row r="174" spans="1:24">
      <c r="A174" s="1">
        <v>172</v>
      </c>
      <c r="C174" t="s">
        <v>213</v>
      </c>
      <c r="G174" t="s">
        <v>10967</v>
      </c>
      <c r="H174" t="s">
        <v>11093</v>
      </c>
      <c r="I174" t="s">
        <v>18507</v>
      </c>
      <c r="J174" t="s">
        <v>18509</v>
      </c>
      <c r="L174" t="s">
        <v>18637</v>
      </c>
      <c r="O174" t="s">
        <v>20887</v>
      </c>
      <c r="P174" t="s">
        <v>20919</v>
      </c>
      <c r="Q174" t="s">
        <v>20989</v>
      </c>
      <c r="U174" t="s">
        <v>22032</v>
      </c>
      <c r="W174" t="s">
        <v>22917</v>
      </c>
      <c r="X174" t="s">
        <v>22978</v>
      </c>
    </row>
    <row r="175" spans="1:24">
      <c r="A175" s="1">
        <v>173</v>
      </c>
      <c r="C175" t="s">
        <v>214</v>
      </c>
      <c r="G175" t="s">
        <v>10967</v>
      </c>
      <c r="H175" t="s">
        <v>11094</v>
      </c>
      <c r="I175" t="s">
        <v>18507</v>
      </c>
      <c r="J175" t="s">
        <v>18509</v>
      </c>
      <c r="L175" t="s">
        <v>18639</v>
      </c>
      <c r="O175" t="s">
        <v>20888</v>
      </c>
      <c r="P175" t="s">
        <v>65</v>
      </c>
      <c r="Q175" t="s">
        <v>20990</v>
      </c>
      <c r="R175" t="s">
        <v>21118</v>
      </c>
      <c r="S175" t="s">
        <v>21153</v>
      </c>
      <c r="T175" t="s">
        <v>21182</v>
      </c>
      <c r="U175" t="s">
        <v>22033</v>
      </c>
    </row>
    <row r="176" spans="1:24">
      <c r="A176" s="1">
        <v>174</v>
      </c>
      <c r="C176" t="s">
        <v>215</v>
      </c>
      <c r="G176" t="s">
        <v>10967</v>
      </c>
      <c r="H176" t="s">
        <v>11094</v>
      </c>
      <c r="I176" t="s">
        <v>18507</v>
      </c>
      <c r="J176" t="s">
        <v>18509</v>
      </c>
      <c r="L176" t="s">
        <v>18640</v>
      </c>
      <c r="O176" t="s">
        <v>20888</v>
      </c>
      <c r="P176" t="s">
        <v>20920</v>
      </c>
      <c r="Q176" t="s">
        <v>20991</v>
      </c>
      <c r="U176" t="s">
        <v>22034</v>
      </c>
      <c r="W176" t="s">
        <v>22918</v>
      </c>
    </row>
    <row r="177" spans="1:24">
      <c r="A177" s="1">
        <v>175</v>
      </c>
      <c r="C177" t="s">
        <v>216</v>
      </c>
      <c r="G177" t="s">
        <v>10967</v>
      </c>
      <c r="H177" t="s">
        <v>11095</v>
      </c>
      <c r="I177" t="s">
        <v>18507</v>
      </c>
      <c r="J177" t="s">
        <v>18509</v>
      </c>
      <c r="L177" t="s">
        <v>18639</v>
      </c>
      <c r="O177" t="s">
        <v>20888</v>
      </c>
      <c r="P177" t="s">
        <v>65</v>
      </c>
      <c r="Q177" t="s">
        <v>20990</v>
      </c>
      <c r="R177" t="s">
        <v>21118</v>
      </c>
      <c r="S177" t="s">
        <v>21153</v>
      </c>
      <c r="T177" t="s">
        <v>21183</v>
      </c>
      <c r="U177" t="s">
        <v>22033</v>
      </c>
    </row>
    <row r="178" spans="1:24">
      <c r="A178" s="1">
        <v>176</v>
      </c>
      <c r="C178" t="s">
        <v>217</v>
      </c>
      <c r="G178" t="s">
        <v>10967</v>
      </c>
      <c r="H178" t="s">
        <v>11095</v>
      </c>
      <c r="I178" t="s">
        <v>18507</v>
      </c>
      <c r="J178" t="s">
        <v>18509</v>
      </c>
      <c r="L178" t="s">
        <v>18640</v>
      </c>
      <c r="O178" t="s">
        <v>20888</v>
      </c>
      <c r="P178" t="s">
        <v>20920</v>
      </c>
      <c r="Q178" t="s">
        <v>20991</v>
      </c>
      <c r="U178" t="s">
        <v>22034</v>
      </c>
      <c r="W178" t="s">
        <v>22918</v>
      </c>
    </row>
    <row r="179" spans="1:24">
      <c r="A179" s="1">
        <v>177</v>
      </c>
      <c r="C179" t="s">
        <v>218</v>
      </c>
      <c r="G179" t="s">
        <v>10967</v>
      </c>
      <c r="H179" t="s">
        <v>11096</v>
      </c>
      <c r="I179" t="s">
        <v>18507</v>
      </c>
      <c r="J179" t="s">
        <v>18509</v>
      </c>
      <c r="L179" t="s">
        <v>18622</v>
      </c>
      <c r="O179" t="s">
        <v>20887</v>
      </c>
      <c r="P179" t="s">
        <v>20919</v>
      </c>
      <c r="Q179" t="s">
        <v>20989</v>
      </c>
      <c r="U179" t="s">
        <v>22032</v>
      </c>
      <c r="W179" t="s">
        <v>22917</v>
      </c>
      <c r="X179" t="s">
        <v>22979</v>
      </c>
    </row>
    <row r="180" spans="1:24">
      <c r="A180" s="1">
        <v>178</v>
      </c>
      <c r="C180" t="s">
        <v>219</v>
      </c>
      <c r="G180" t="s">
        <v>10967</v>
      </c>
      <c r="H180" t="s">
        <v>11097</v>
      </c>
      <c r="I180" t="s">
        <v>18507</v>
      </c>
      <c r="J180" t="s">
        <v>18509</v>
      </c>
      <c r="L180" t="s">
        <v>18641</v>
      </c>
      <c r="O180" t="s">
        <v>20887</v>
      </c>
      <c r="P180" t="s">
        <v>20919</v>
      </c>
      <c r="Q180" t="s">
        <v>20989</v>
      </c>
      <c r="U180" t="s">
        <v>22032</v>
      </c>
      <c r="W180" t="s">
        <v>22917</v>
      </c>
      <c r="X180" t="s">
        <v>22980</v>
      </c>
    </row>
    <row r="181" spans="1:24">
      <c r="A181" s="1">
        <v>179</v>
      </c>
      <c r="C181" t="s">
        <v>220</v>
      </c>
      <c r="G181" t="s">
        <v>10967</v>
      </c>
      <c r="H181" t="s">
        <v>11097</v>
      </c>
      <c r="I181" t="s">
        <v>18507</v>
      </c>
      <c r="J181" t="s">
        <v>18509</v>
      </c>
      <c r="L181" t="s">
        <v>18639</v>
      </c>
      <c r="O181" t="s">
        <v>20888</v>
      </c>
      <c r="P181" t="s">
        <v>65</v>
      </c>
      <c r="Q181" t="s">
        <v>20990</v>
      </c>
      <c r="R181" t="s">
        <v>21118</v>
      </c>
      <c r="S181" t="s">
        <v>21153</v>
      </c>
      <c r="T181" t="s">
        <v>21184</v>
      </c>
      <c r="U181" t="s">
        <v>22033</v>
      </c>
    </row>
    <row r="182" spans="1:24">
      <c r="A182" s="1">
        <v>180</v>
      </c>
      <c r="C182" t="s">
        <v>221</v>
      </c>
      <c r="G182" t="s">
        <v>10967</v>
      </c>
      <c r="H182" t="s">
        <v>11097</v>
      </c>
      <c r="I182" t="s">
        <v>18507</v>
      </c>
      <c r="J182" t="s">
        <v>18509</v>
      </c>
      <c r="L182" t="s">
        <v>18640</v>
      </c>
      <c r="O182" t="s">
        <v>20888</v>
      </c>
      <c r="P182" t="s">
        <v>20920</v>
      </c>
      <c r="Q182" t="s">
        <v>20991</v>
      </c>
      <c r="U182" t="s">
        <v>22034</v>
      </c>
      <c r="W182" t="s">
        <v>22918</v>
      </c>
    </row>
    <row r="183" spans="1:24">
      <c r="A183" s="1">
        <v>181</v>
      </c>
      <c r="C183" t="s">
        <v>222</v>
      </c>
      <c r="G183" t="s">
        <v>10967</v>
      </c>
      <c r="H183" t="s">
        <v>11098</v>
      </c>
      <c r="I183" t="s">
        <v>18507</v>
      </c>
      <c r="J183" t="s">
        <v>18509</v>
      </c>
      <c r="L183" t="s">
        <v>18637</v>
      </c>
      <c r="O183" t="s">
        <v>20887</v>
      </c>
      <c r="P183" t="s">
        <v>20919</v>
      </c>
      <c r="Q183" t="s">
        <v>20989</v>
      </c>
      <c r="U183" t="s">
        <v>22032</v>
      </c>
      <c r="W183" t="s">
        <v>22917</v>
      </c>
      <c r="X183" t="s">
        <v>22979</v>
      </c>
    </row>
    <row r="184" spans="1:24">
      <c r="A184" s="1">
        <v>182</v>
      </c>
      <c r="C184" t="s">
        <v>223</v>
      </c>
      <c r="G184" t="s">
        <v>10967</v>
      </c>
      <c r="H184" t="s">
        <v>11099</v>
      </c>
      <c r="I184" t="s">
        <v>18507</v>
      </c>
      <c r="J184" t="s">
        <v>18509</v>
      </c>
      <c r="L184" t="s">
        <v>18639</v>
      </c>
      <c r="O184" t="s">
        <v>20888</v>
      </c>
      <c r="P184" t="s">
        <v>65</v>
      </c>
      <c r="Q184" t="s">
        <v>20990</v>
      </c>
      <c r="R184" t="s">
        <v>21118</v>
      </c>
      <c r="S184" t="s">
        <v>21153</v>
      </c>
      <c r="T184" t="s">
        <v>21183</v>
      </c>
      <c r="U184" t="s">
        <v>22033</v>
      </c>
    </row>
    <row r="185" spans="1:24">
      <c r="A185" s="1">
        <v>183</v>
      </c>
      <c r="C185" t="s">
        <v>224</v>
      </c>
      <c r="G185" t="s">
        <v>10967</v>
      </c>
      <c r="H185" t="s">
        <v>11099</v>
      </c>
      <c r="I185" t="s">
        <v>18507</v>
      </c>
      <c r="J185" t="s">
        <v>18509</v>
      </c>
      <c r="L185" t="s">
        <v>18640</v>
      </c>
      <c r="O185" t="s">
        <v>20888</v>
      </c>
      <c r="P185" t="s">
        <v>20920</v>
      </c>
      <c r="Q185" t="s">
        <v>20991</v>
      </c>
      <c r="U185" t="s">
        <v>22034</v>
      </c>
      <c r="W185" t="s">
        <v>22918</v>
      </c>
    </row>
    <row r="186" spans="1:24">
      <c r="A186" s="1">
        <v>184</v>
      </c>
      <c r="C186" t="s">
        <v>225</v>
      </c>
      <c r="G186" t="s">
        <v>10967</v>
      </c>
      <c r="H186" t="s">
        <v>11100</v>
      </c>
      <c r="I186" t="s">
        <v>18507</v>
      </c>
      <c r="J186" t="s">
        <v>18509</v>
      </c>
      <c r="L186" t="s">
        <v>18639</v>
      </c>
      <c r="O186" t="s">
        <v>20888</v>
      </c>
      <c r="P186" t="s">
        <v>65</v>
      </c>
      <c r="Q186" t="s">
        <v>20990</v>
      </c>
      <c r="R186" t="s">
        <v>21118</v>
      </c>
      <c r="S186" t="s">
        <v>21153</v>
      </c>
      <c r="T186" t="s">
        <v>21184</v>
      </c>
      <c r="U186" t="s">
        <v>22033</v>
      </c>
    </row>
    <row r="187" spans="1:24">
      <c r="A187" s="1">
        <v>185</v>
      </c>
      <c r="C187" t="s">
        <v>226</v>
      </c>
      <c r="G187" t="s">
        <v>10967</v>
      </c>
      <c r="H187" t="s">
        <v>11100</v>
      </c>
      <c r="I187" t="s">
        <v>18507</v>
      </c>
      <c r="J187" t="s">
        <v>18509</v>
      </c>
      <c r="L187" t="s">
        <v>18640</v>
      </c>
      <c r="O187" t="s">
        <v>20888</v>
      </c>
      <c r="P187" t="s">
        <v>20920</v>
      </c>
      <c r="Q187" t="s">
        <v>20991</v>
      </c>
      <c r="U187" t="s">
        <v>22034</v>
      </c>
      <c r="W187" t="s">
        <v>22918</v>
      </c>
    </row>
    <row r="188" spans="1:24">
      <c r="A188" s="1">
        <v>186</v>
      </c>
      <c r="C188" t="s">
        <v>227</v>
      </c>
      <c r="G188" t="s">
        <v>10967</v>
      </c>
      <c r="H188" t="s">
        <v>11100</v>
      </c>
      <c r="I188" t="s">
        <v>18507</v>
      </c>
      <c r="J188" t="s">
        <v>18509</v>
      </c>
      <c r="L188" t="s">
        <v>18638</v>
      </c>
      <c r="O188" t="s">
        <v>20887</v>
      </c>
      <c r="P188" t="s">
        <v>20919</v>
      </c>
      <c r="Q188" t="s">
        <v>20989</v>
      </c>
      <c r="U188" t="s">
        <v>22032</v>
      </c>
      <c r="W188" t="s">
        <v>22917</v>
      </c>
      <c r="X188" t="s">
        <v>22980</v>
      </c>
    </row>
    <row r="189" spans="1:24">
      <c r="A189" s="1">
        <v>187</v>
      </c>
      <c r="C189" t="s">
        <v>228</v>
      </c>
      <c r="G189" t="s">
        <v>10967</v>
      </c>
      <c r="H189" t="s">
        <v>11101</v>
      </c>
      <c r="I189" t="s">
        <v>18507</v>
      </c>
      <c r="J189" t="s">
        <v>18509</v>
      </c>
      <c r="L189" t="s">
        <v>18639</v>
      </c>
      <c r="O189" t="s">
        <v>20888</v>
      </c>
      <c r="P189" t="s">
        <v>65</v>
      </c>
      <c r="Q189" t="s">
        <v>20990</v>
      </c>
      <c r="R189" t="s">
        <v>21118</v>
      </c>
      <c r="S189" t="s">
        <v>21153</v>
      </c>
      <c r="T189" t="s">
        <v>21182</v>
      </c>
      <c r="U189" t="s">
        <v>22033</v>
      </c>
    </row>
    <row r="190" spans="1:24">
      <c r="A190" s="1">
        <v>188</v>
      </c>
      <c r="C190" t="s">
        <v>229</v>
      </c>
      <c r="G190" t="s">
        <v>10967</v>
      </c>
      <c r="H190" t="s">
        <v>11101</v>
      </c>
      <c r="I190" t="s">
        <v>18507</v>
      </c>
      <c r="J190" t="s">
        <v>18509</v>
      </c>
      <c r="L190" t="s">
        <v>18624</v>
      </c>
      <c r="O190" t="s">
        <v>20887</v>
      </c>
      <c r="P190" t="s">
        <v>20919</v>
      </c>
      <c r="Q190" t="s">
        <v>20989</v>
      </c>
      <c r="U190" t="s">
        <v>22032</v>
      </c>
      <c r="W190" t="s">
        <v>22917</v>
      </c>
      <c r="X190" t="s">
        <v>22978</v>
      </c>
    </row>
    <row r="191" spans="1:24">
      <c r="A191" s="1">
        <v>189</v>
      </c>
      <c r="C191" t="s">
        <v>230</v>
      </c>
      <c r="G191" t="s">
        <v>10967</v>
      </c>
      <c r="H191" t="s">
        <v>11101</v>
      </c>
      <c r="I191" t="s">
        <v>18507</v>
      </c>
      <c r="J191" t="s">
        <v>18509</v>
      </c>
      <c r="L191" t="s">
        <v>18640</v>
      </c>
      <c r="O191" t="s">
        <v>20888</v>
      </c>
      <c r="P191" t="s">
        <v>20920</v>
      </c>
      <c r="Q191" t="s">
        <v>20991</v>
      </c>
      <c r="U191" t="s">
        <v>22034</v>
      </c>
      <c r="W191" t="s">
        <v>22918</v>
      </c>
    </row>
    <row r="192" spans="1:24">
      <c r="A192" s="1">
        <v>190</v>
      </c>
      <c r="C192" t="s">
        <v>231</v>
      </c>
      <c r="G192" t="s">
        <v>10967</v>
      </c>
      <c r="H192" t="s">
        <v>11102</v>
      </c>
      <c r="I192" t="s">
        <v>18507</v>
      </c>
      <c r="J192" t="s">
        <v>18509</v>
      </c>
      <c r="L192" t="s">
        <v>18639</v>
      </c>
      <c r="O192" t="s">
        <v>20888</v>
      </c>
      <c r="P192" t="s">
        <v>65</v>
      </c>
      <c r="Q192" t="s">
        <v>20990</v>
      </c>
      <c r="R192" t="s">
        <v>21118</v>
      </c>
      <c r="S192" t="s">
        <v>21153</v>
      </c>
      <c r="T192" t="s">
        <v>21182</v>
      </c>
      <c r="U192" t="s">
        <v>22033</v>
      </c>
    </row>
    <row r="193" spans="1:24">
      <c r="A193" s="1">
        <v>191</v>
      </c>
      <c r="C193" t="s">
        <v>232</v>
      </c>
      <c r="G193" t="s">
        <v>10967</v>
      </c>
      <c r="H193" t="s">
        <v>11102</v>
      </c>
      <c r="I193" t="s">
        <v>18507</v>
      </c>
      <c r="J193" t="s">
        <v>18509</v>
      </c>
      <c r="L193" t="s">
        <v>18622</v>
      </c>
      <c r="O193" t="s">
        <v>20887</v>
      </c>
      <c r="P193" t="s">
        <v>20919</v>
      </c>
      <c r="Q193" t="s">
        <v>20989</v>
      </c>
      <c r="U193" t="s">
        <v>22032</v>
      </c>
      <c r="W193" t="s">
        <v>22917</v>
      </c>
      <c r="X193" t="s">
        <v>22978</v>
      </c>
    </row>
    <row r="194" spans="1:24">
      <c r="A194" s="1">
        <v>192</v>
      </c>
      <c r="C194" t="s">
        <v>233</v>
      </c>
      <c r="G194" t="s">
        <v>10967</v>
      </c>
      <c r="H194" t="s">
        <v>11103</v>
      </c>
      <c r="I194" t="s">
        <v>18507</v>
      </c>
      <c r="J194" t="s">
        <v>18509</v>
      </c>
      <c r="L194" t="s">
        <v>18640</v>
      </c>
      <c r="O194" t="s">
        <v>20888</v>
      </c>
      <c r="P194" t="s">
        <v>20920</v>
      </c>
      <c r="Q194" t="s">
        <v>20991</v>
      </c>
      <c r="U194" t="s">
        <v>22034</v>
      </c>
      <c r="W194" t="s">
        <v>22918</v>
      </c>
    </row>
    <row r="195" spans="1:24">
      <c r="A195" s="1">
        <v>193</v>
      </c>
      <c r="C195" t="s">
        <v>234</v>
      </c>
      <c r="G195" t="s">
        <v>10967</v>
      </c>
      <c r="H195" t="s">
        <v>11104</v>
      </c>
      <c r="I195" t="s">
        <v>18507</v>
      </c>
      <c r="J195" t="s">
        <v>18509</v>
      </c>
      <c r="L195" t="s">
        <v>18639</v>
      </c>
      <c r="O195" t="s">
        <v>20888</v>
      </c>
      <c r="P195" t="s">
        <v>65</v>
      </c>
      <c r="Q195" t="s">
        <v>20990</v>
      </c>
      <c r="R195" t="s">
        <v>21118</v>
      </c>
      <c r="S195" t="s">
        <v>21153</v>
      </c>
      <c r="T195" t="s">
        <v>21185</v>
      </c>
      <c r="U195" t="s">
        <v>22033</v>
      </c>
    </row>
    <row r="196" spans="1:24">
      <c r="A196" s="1">
        <v>194</v>
      </c>
      <c r="C196" t="s">
        <v>235</v>
      </c>
      <c r="G196" t="s">
        <v>10967</v>
      </c>
      <c r="H196" t="s">
        <v>11105</v>
      </c>
      <c r="I196" t="s">
        <v>18507</v>
      </c>
      <c r="J196" t="s">
        <v>18509</v>
      </c>
      <c r="L196" t="s">
        <v>18638</v>
      </c>
      <c r="O196" t="s">
        <v>20887</v>
      </c>
      <c r="P196" t="s">
        <v>20919</v>
      </c>
      <c r="Q196" t="s">
        <v>20989</v>
      </c>
      <c r="U196" t="s">
        <v>22032</v>
      </c>
      <c r="W196" t="s">
        <v>22917</v>
      </c>
      <c r="X196" t="s">
        <v>22981</v>
      </c>
    </row>
    <row r="197" spans="1:24">
      <c r="A197" s="1">
        <v>195</v>
      </c>
      <c r="C197" t="s">
        <v>236</v>
      </c>
      <c r="G197" t="s">
        <v>10967</v>
      </c>
      <c r="H197" t="s">
        <v>11105</v>
      </c>
      <c r="I197" t="s">
        <v>18507</v>
      </c>
      <c r="J197" t="s">
        <v>18509</v>
      </c>
      <c r="L197" t="s">
        <v>18640</v>
      </c>
      <c r="O197" t="s">
        <v>20888</v>
      </c>
      <c r="P197" t="s">
        <v>20920</v>
      </c>
      <c r="Q197" t="s">
        <v>20991</v>
      </c>
      <c r="U197" t="s">
        <v>22034</v>
      </c>
      <c r="W197" t="s">
        <v>22918</v>
      </c>
    </row>
    <row r="198" spans="1:24">
      <c r="A198" s="1">
        <v>196</v>
      </c>
      <c r="C198" t="s">
        <v>237</v>
      </c>
      <c r="G198" t="s">
        <v>10967</v>
      </c>
      <c r="H198" t="s">
        <v>11106</v>
      </c>
      <c r="I198" t="s">
        <v>18507</v>
      </c>
      <c r="J198" t="s">
        <v>18509</v>
      </c>
      <c r="L198" t="s">
        <v>18639</v>
      </c>
      <c r="O198" t="s">
        <v>20888</v>
      </c>
      <c r="P198" t="s">
        <v>65</v>
      </c>
      <c r="Q198" t="s">
        <v>20990</v>
      </c>
      <c r="R198" t="s">
        <v>21118</v>
      </c>
      <c r="S198" t="s">
        <v>21153</v>
      </c>
      <c r="T198" t="s">
        <v>21185</v>
      </c>
      <c r="U198" t="s">
        <v>22033</v>
      </c>
    </row>
    <row r="199" spans="1:24">
      <c r="A199" s="1">
        <v>197</v>
      </c>
      <c r="C199" t="s">
        <v>238</v>
      </c>
      <c r="G199" t="s">
        <v>10967</v>
      </c>
      <c r="H199" t="s">
        <v>11106</v>
      </c>
      <c r="I199" t="s">
        <v>18507</v>
      </c>
      <c r="J199" t="s">
        <v>18509</v>
      </c>
      <c r="L199" t="s">
        <v>18624</v>
      </c>
      <c r="O199" t="s">
        <v>20887</v>
      </c>
      <c r="P199" t="s">
        <v>20919</v>
      </c>
      <c r="Q199" t="s">
        <v>20989</v>
      </c>
      <c r="U199" t="s">
        <v>22032</v>
      </c>
      <c r="W199" t="s">
        <v>22917</v>
      </c>
      <c r="X199" t="s">
        <v>22981</v>
      </c>
    </row>
    <row r="200" spans="1:24">
      <c r="A200" s="1">
        <v>198</v>
      </c>
      <c r="C200" t="s">
        <v>239</v>
      </c>
      <c r="G200" t="s">
        <v>10967</v>
      </c>
      <c r="H200" t="s">
        <v>11107</v>
      </c>
      <c r="I200" t="s">
        <v>18507</v>
      </c>
      <c r="J200" t="s">
        <v>18509</v>
      </c>
      <c r="L200" t="s">
        <v>18640</v>
      </c>
      <c r="O200" t="s">
        <v>20888</v>
      </c>
      <c r="P200" t="s">
        <v>20920</v>
      </c>
      <c r="Q200" t="s">
        <v>20991</v>
      </c>
      <c r="U200" t="s">
        <v>22034</v>
      </c>
      <c r="W200" t="s">
        <v>22918</v>
      </c>
    </row>
    <row r="201" spans="1:24">
      <c r="A201" s="1">
        <v>199</v>
      </c>
      <c r="C201" t="s">
        <v>240</v>
      </c>
      <c r="G201" t="s">
        <v>10967</v>
      </c>
      <c r="H201" t="s">
        <v>11108</v>
      </c>
      <c r="I201" t="s">
        <v>18507</v>
      </c>
      <c r="J201" t="s">
        <v>18509</v>
      </c>
      <c r="L201" t="s">
        <v>18639</v>
      </c>
      <c r="O201" t="s">
        <v>20888</v>
      </c>
      <c r="P201" t="s">
        <v>65</v>
      </c>
      <c r="Q201" t="s">
        <v>20990</v>
      </c>
      <c r="R201" t="s">
        <v>21118</v>
      </c>
      <c r="S201" t="s">
        <v>21153</v>
      </c>
      <c r="T201" t="s">
        <v>21184</v>
      </c>
      <c r="U201" t="s">
        <v>22033</v>
      </c>
    </row>
    <row r="202" spans="1:24">
      <c r="A202" s="1">
        <v>200</v>
      </c>
      <c r="C202" t="s">
        <v>241</v>
      </c>
      <c r="G202" t="s">
        <v>10967</v>
      </c>
      <c r="H202" t="s">
        <v>11108</v>
      </c>
      <c r="I202" t="s">
        <v>18507</v>
      </c>
      <c r="J202" t="s">
        <v>18509</v>
      </c>
      <c r="L202" t="s">
        <v>18622</v>
      </c>
      <c r="O202" t="s">
        <v>20887</v>
      </c>
      <c r="P202" t="s">
        <v>20919</v>
      </c>
      <c r="Q202" t="s">
        <v>20989</v>
      </c>
      <c r="U202" t="s">
        <v>22032</v>
      </c>
      <c r="W202" t="s">
        <v>22917</v>
      </c>
      <c r="X202" t="s">
        <v>22980</v>
      </c>
    </row>
    <row r="203" spans="1:24">
      <c r="A203" s="1">
        <v>201</v>
      </c>
      <c r="C203" t="s">
        <v>242</v>
      </c>
      <c r="G203" t="s">
        <v>10967</v>
      </c>
      <c r="H203" t="s">
        <v>11109</v>
      </c>
      <c r="I203" t="s">
        <v>18507</v>
      </c>
      <c r="J203" t="s">
        <v>18509</v>
      </c>
      <c r="L203" t="s">
        <v>18640</v>
      </c>
      <c r="O203" t="s">
        <v>20888</v>
      </c>
      <c r="P203" t="s">
        <v>20920</v>
      </c>
      <c r="Q203" t="s">
        <v>20991</v>
      </c>
      <c r="U203" t="s">
        <v>22034</v>
      </c>
      <c r="W203" t="s">
        <v>22918</v>
      </c>
    </row>
    <row r="204" spans="1:24">
      <c r="A204" s="1">
        <v>202</v>
      </c>
      <c r="C204" t="s">
        <v>243</v>
      </c>
      <c r="G204" t="s">
        <v>10967</v>
      </c>
      <c r="H204" t="s">
        <v>11109</v>
      </c>
      <c r="I204" t="s">
        <v>18507</v>
      </c>
      <c r="J204" t="s">
        <v>18509</v>
      </c>
      <c r="L204" t="s">
        <v>18641</v>
      </c>
      <c r="O204" t="s">
        <v>20887</v>
      </c>
      <c r="P204" t="s">
        <v>20919</v>
      </c>
      <c r="Q204" t="s">
        <v>20989</v>
      </c>
      <c r="U204" t="s">
        <v>22032</v>
      </c>
      <c r="W204" t="s">
        <v>22917</v>
      </c>
      <c r="X204" t="s">
        <v>22979</v>
      </c>
    </row>
    <row r="205" spans="1:24">
      <c r="A205" s="1">
        <v>203</v>
      </c>
      <c r="C205" t="s">
        <v>244</v>
      </c>
      <c r="G205" t="s">
        <v>10967</v>
      </c>
      <c r="H205" t="s">
        <v>11110</v>
      </c>
      <c r="I205" t="s">
        <v>18507</v>
      </c>
      <c r="J205" t="s">
        <v>18509</v>
      </c>
      <c r="L205" t="s">
        <v>18639</v>
      </c>
      <c r="O205" t="s">
        <v>20888</v>
      </c>
      <c r="P205" t="s">
        <v>65</v>
      </c>
      <c r="Q205" t="s">
        <v>20990</v>
      </c>
      <c r="R205" t="s">
        <v>21118</v>
      </c>
      <c r="S205" t="s">
        <v>21153</v>
      </c>
      <c r="T205" t="s">
        <v>21183</v>
      </c>
      <c r="U205" t="s">
        <v>22033</v>
      </c>
    </row>
    <row r="206" spans="1:24">
      <c r="A206" s="1">
        <v>204</v>
      </c>
      <c r="C206" t="s">
        <v>245</v>
      </c>
      <c r="G206" t="s">
        <v>10967</v>
      </c>
      <c r="H206" t="s">
        <v>11110</v>
      </c>
      <c r="I206" t="s">
        <v>18507</v>
      </c>
      <c r="J206" t="s">
        <v>18509</v>
      </c>
      <c r="L206" t="s">
        <v>18640</v>
      </c>
      <c r="O206" t="s">
        <v>20888</v>
      </c>
      <c r="P206" t="s">
        <v>20920</v>
      </c>
      <c r="Q206" t="s">
        <v>20991</v>
      </c>
      <c r="U206" t="s">
        <v>22034</v>
      </c>
      <c r="W206" t="s">
        <v>22918</v>
      </c>
    </row>
    <row r="207" spans="1:24">
      <c r="A207" s="1">
        <v>205</v>
      </c>
      <c r="C207" t="s">
        <v>246</v>
      </c>
      <c r="G207" t="s">
        <v>10967</v>
      </c>
      <c r="H207" t="s">
        <v>11110</v>
      </c>
      <c r="I207" t="s">
        <v>18507</v>
      </c>
      <c r="J207" t="s">
        <v>18509</v>
      </c>
      <c r="L207" t="s">
        <v>18638</v>
      </c>
      <c r="O207" t="s">
        <v>20887</v>
      </c>
      <c r="P207" t="s">
        <v>20919</v>
      </c>
      <c r="Q207" t="s">
        <v>20989</v>
      </c>
      <c r="U207" t="s">
        <v>22032</v>
      </c>
      <c r="W207" t="s">
        <v>22917</v>
      </c>
      <c r="X207" t="s">
        <v>22980</v>
      </c>
    </row>
    <row r="208" spans="1:24">
      <c r="A208" s="1">
        <v>206</v>
      </c>
      <c r="C208" t="s">
        <v>247</v>
      </c>
      <c r="G208" t="s">
        <v>10967</v>
      </c>
      <c r="H208" t="s">
        <v>11111</v>
      </c>
      <c r="I208" t="s">
        <v>18507</v>
      </c>
      <c r="J208" t="s">
        <v>18509</v>
      </c>
      <c r="L208" t="s">
        <v>18639</v>
      </c>
      <c r="O208" t="s">
        <v>20888</v>
      </c>
      <c r="P208" t="s">
        <v>65</v>
      </c>
      <c r="Q208" t="s">
        <v>20990</v>
      </c>
      <c r="R208" t="s">
        <v>21118</v>
      </c>
      <c r="S208" t="s">
        <v>21153</v>
      </c>
      <c r="T208" t="s">
        <v>21184</v>
      </c>
      <c r="U208" t="s">
        <v>22033</v>
      </c>
    </row>
    <row r="209" spans="1:25">
      <c r="A209" s="1">
        <v>207</v>
      </c>
      <c r="C209" t="s">
        <v>248</v>
      </c>
      <c r="G209" t="s">
        <v>10967</v>
      </c>
      <c r="H209" t="s">
        <v>11112</v>
      </c>
      <c r="I209" t="s">
        <v>18507</v>
      </c>
      <c r="J209" t="s">
        <v>18509</v>
      </c>
      <c r="L209" t="s">
        <v>18640</v>
      </c>
      <c r="O209" t="s">
        <v>20888</v>
      </c>
      <c r="P209" t="s">
        <v>20920</v>
      </c>
      <c r="Q209" t="s">
        <v>20991</v>
      </c>
      <c r="U209" t="s">
        <v>22034</v>
      </c>
      <c r="W209" t="s">
        <v>22918</v>
      </c>
    </row>
    <row r="210" spans="1:25">
      <c r="A210" s="1">
        <v>208</v>
      </c>
      <c r="C210" t="s">
        <v>249</v>
      </c>
      <c r="G210" t="s">
        <v>10967</v>
      </c>
      <c r="H210" t="s">
        <v>11113</v>
      </c>
      <c r="I210" t="s">
        <v>18507</v>
      </c>
      <c r="J210" t="s">
        <v>18509</v>
      </c>
      <c r="L210" t="s">
        <v>18639</v>
      </c>
      <c r="O210" t="s">
        <v>20888</v>
      </c>
      <c r="P210" t="s">
        <v>65</v>
      </c>
      <c r="Q210" t="s">
        <v>20990</v>
      </c>
      <c r="R210" t="s">
        <v>21118</v>
      </c>
      <c r="S210" t="s">
        <v>21153</v>
      </c>
      <c r="T210" t="s">
        <v>21183</v>
      </c>
      <c r="U210" t="s">
        <v>22033</v>
      </c>
    </row>
    <row r="211" spans="1:25">
      <c r="A211" s="1">
        <v>209</v>
      </c>
      <c r="C211" t="s">
        <v>250</v>
      </c>
      <c r="G211" t="s">
        <v>10967</v>
      </c>
      <c r="H211" t="s">
        <v>11113</v>
      </c>
      <c r="I211" t="s">
        <v>18507</v>
      </c>
      <c r="J211" t="s">
        <v>18509</v>
      </c>
      <c r="L211" t="s">
        <v>18640</v>
      </c>
      <c r="O211" t="s">
        <v>20888</v>
      </c>
      <c r="P211" t="s">
        <v>20920</v>
      </c>
      <c r="Q211" t="s">
        <v>20991</v>
      </c>
      <c r="U211" t="s">
        <v>22034</v>
      </c>
      <c r="W211" t="s">
        <v>22918</v>
      </c>
    </row>
    <row r="212" spans="1:25">
      <c r="A212" s="1">
        <v>210</v>
      </c>
      <c r="C212" t="s">
        <v>251</v>
      </c>
      <c r="G212" t="s">
        <v>10967</v>
      </c>
      <c r="H212" t="s">
        <v>11114</v>
      </c>
      <c r="I212" t="s">
        <v>18507</v>
      </c>
      <c r="J212" t="s">
        <v>18509</v>
      </c>
      <c r="L212" t="s">
        <v>18624</v>
      </c>
      <c r="O212" t="s">
        <v>20887</v>
      </c>
      <c r="P212" t="s">
        <v>20919</v>
      </c>
      <c r="Q212" t="s">
        <v>20989</v>
      </c>
      <c r="U212" t="s">
        <v>22032</v>
      </c>
      <c r="W212" t="s">
        <v>22917</v>
      </c>
      <c r="X212" t="s">
        <v>22980</v>
      </c>
    </row>
    <row r="213" spans="1:25">
      <c r="A213" s="1">
        <v>211</v>
      </c>
      <c r="C213" t="s">
        <v>252</v>
      </c>
      <c r="G213" t="s">
        <v>10967</v>
      </c>
      <c r="H213" t="s">
        <v>11114</v>
      </c>
      <c r="I213" t="s">
        <v>18507</v>
      </c>
      <c r="J213" t="s">
        <v>18509</v>
      </c>
      <c r="L213" t="s">
        <v>18637</v>
      </c>
      <c r="O213" t="s">
        <v>20887</v>
      </c>
      <c r="P213" t="s">
        <v>20919</v>
      </c>
      <c r="Q213" t="s">
        <v>20989</v>
      </c>
      <c r="U213" t="s">
        <v>22032</v>
      </c>
      <c r="W213" t="s">
        <v>22917</v>
      </c>
      <c r="X213" t="s">
        <v>22979</v>
      </c>
    </row>
    <row r="214" spans="1:25">
      <c r="A214" s="1">
        <v>212</v>
      </c>
      <c r="C214" t="s">
        <v>253</v>
      </c>
      <c r="G214" t="s">
        <v>10967</v>
      </c>
      <c r="H214" t="s">
        <v>11114</v>
      </c>
      <c r="I214" t="s">
        <v>18507</v>
      </c>
      <c r="J214" t="s">
        <v>18509</v>
      </c>
      <c r="L214" t="s">
        <v>18639</v>
      </c>
      <c r="O214" t="s">
        <v>20888</v>
      </c>
      <c r="P214" t="s">
        <v>65</v>
      </c>
      <c r="Q214" t="s">
        <v>20990</v>
      </c>
      <c r="R214" t="s">
        <v>21118</v>
      </c>
      <c r="S214" t="s">
        <v>21153</v>
      </c>
      <c r="T214" t="s">
        <v>21184</v>
      </c>
      <c r="U214" t="s">
        <v>22033</v>
      </c>
    </row>
    <row r="215" spans="1:25">
      <c r="A215" s="1">
        <v>213</v>
      </c>
      <c r="C215" t="s">
        <v>254</v>
      </c>
      <c r="G215" t="s">
        <v>10967</v>
      </c>
      <c r="H215" t="s">
        <v>11115</v>
      </c>
      <c r="I215" t="s">
        <v>18507</v>
      </c>
      <c r="J215" t="s">
        <v>18509</v>
      </c>
      <c r="L215" t="s">
        <v>18640</v>
      </c>
      <c r="O215" t="s">
        <v>20888</v>
      </c>
      <c r="P215" t="s">
        <v>20920</v>
      </c>
      <c r="Q215" t="s">
        <v>20991</v>
      </c>
      <c r="U215" t="s">
        <v>22034</v>
      </c>
      <c r="W215" t="s">
        <v>22918</v>
      </c>
    </row>
    <row r="216" spans="1:25">
      <c r="A216" s="1">
        <v>214</v>
      </c>
      <c r="C216" t="s">
        <v>255</v>
      </c>
      <c r="G216" t="s">
        <v>10967</v>
      </c>
      <c r="H216" t="s">
        <v>11116</v>
      </c>
      <c r="I216" t="s">
        <v>18507</v>
      </c>
      <c r="J216" t="s">
        <v>18509</v>
      </c>
      <c r="L216" t="s">
        <v>18639</v>
      </c>
      <c r="O216" t="s">
        <v>20888</v>
      </c>
      <c r="P216" t="s">
        <v>65</v>
      </c>
      <c r="Q216" t="s">
        <v>20990</v>
      </c>
      <c r="R216" t="s">
        <v>21118</v>
      </c>
      <c r="S216" t="s">
        <v>21153</v>
      </c>
      <c r="T216" t="s">
        <v>21183</v>
      </c>
      <c r="U216" t="s">
        <v>22033</v>
      </c>
    </row>
    <row r="217" spans="1:25">
      <c r="A217" s="1">
        <v>215</v>
      </c>
      <c r="C217" t="s">
        <v>256</v>
      </c>
      <c r="G217" t="s">
        <v>10967</v>
      </c>
      <c r="H217" t="s">
        <v>11116</v>
      </c>
      <c r="I217" t="s">
        <v>18507</v>
      </c>
      <c r="J217" t="s">
        <v>18509</v>
      </c>
      <c r="L217" t="s">
        <v>18622</v>
      </c>
      <c r="O217" t="s">
        <v>20887</v>
      </c>
      <c r="P217" t="s">
        <v>20919</v>
      </c>
      <c r="Q217" t="s">
        <v>20989</v>
      </c>
      <c r="U217" t="s">
        <v>22032</v>
      </c>
      <c r="W217" t="s">
        <v>22917</v>
      </c>
      <c r="X217" t="s">
        <v>22979</v>
      </c>
    </row>
    <row r="218" spans="1:25">
      <c r="A218" s="1">
        <v>216</v>
      </c>
      <c r="C218" t="s">
        <v>257</v>
      </c>
      <c r="G218" t="s">
        <v>10967</v>
      </c>
      <c r="H218" t="s">
        <v>11116</v>
      </c>
      <c r="I218" t="s">
        <v>18507</v>
      </c>
      <c r="J218" t="s">
        <v>18509</v>
      </c>
      <c r="L218" t="s">
        <v>18640</v>
      </c>
      <c r="O218" t="s">
        <v>20888</v>
      </c>
      <c r="P218" t="s">
        <v>20920</v>
      </c>
      <c r="Q218" t="s">
        <v>20991</v>
      </c>
      <c r="U218" t="s">
        <v>22034</v>
      </c>
      <c r="W218" t="s">
        <v>22918</v>
      </c>
    </row>
    <row r="219" spans="1:25">
      <c r="A219" s="1">
        <v>217</v>
      </c>
      <c r="C219" t="s">
        <v>258</v>
      </c>
      <c r="G219" t="s">
        <v>10967</v>
      </c>
      <c r="H219" t="s">
        <v>11117</v>
      </c>
      <c r="I219" t="s">
        <v>18507</v>
      </c>
      <c r="J219" t="s">
        <v>18509</v>
      </c>
      <c r="L219" t="s">
        <v>18641</v>
      </c>
      <c r="O219" t="s">
        <v>20887</v>
      </c>
      <c r="P219" t="s">
        <v>20919</v>
      </c>
      <c r="Q219" t="s">
        <v>20989</v>
      </c>
      <c r="U219" t="s">
        <v>22032</v>
      </c>
      <c r="W219" t="s">
        <v>22917</v>
      </c>
      <c r="X219" t="s">
        <v>22982</v>
      </c>
    </row>
    <row r="220" spans="1:25">
      <c r="A220" s="1">
        <v>218</v>
      </c>
      <c r="C220" t="s">
        <v>259</v>
      </c>
      <c r="G220" t="s">
        <v>10967</v>
      </c>
      <c r="H220" t="s">
        <v>11118</v>
      </c>
      <c r="I220" t="s">
        <v>18507</v>
      </c>
      <c r="J220" t="s">
        <v>18509</v>
      </c>
      <c r="L220" t="s">
        <v>18639</v>
      </c>
      <c r="O220" t="s">
        <v>20888</v>
      </c>
      <c r="P220" t="s">
        <v>65</v>
      </c>
      <c r="Q220" t="s">
        <v>20990</v>
      </c>
      <c r="R220" t="s">
        <v>21118</v>
      </c>
      <c r="S220" t="s">
        <v>21153</v>
      </c>
      <c r="T220" t="s">
        <v>21186</v>
      </c>
      <c r="U220" t="s">
        <v>22033</v>
      </c>
    </row>
    <row r="221" spans="1:25">
      <c r="A221" s="1">
        <v>219</v>
      </c>
      <c r="C221" t="s">
        <v>260</v>
      </c>
      <c r="G221" t="s">
        <v>10967</v>
      </c>
      <c r="H221" t="s">
        <v>11118</v>
      </c>
      <c r="I221" t="s">
        <v>18507</v>
      </c>
      <c r="J221" t="s">
        <v>18509</v>
      </c>
      <c r="L221" t="s">
        <v>18640</v>
      </c>
      <c r="O221" t="s">
        <v>20888</v>
      </c>
      <c r="P221" t="s">
        <v>20920</v>
      </c>
      <c r="Q221" t="s">
        <v>20991</v>
      </c>
      <c r="U221" t="s">
        <v>22034</v>
      </c>
      <c r="W221" t="s">
        <v>22918</v>
      </c>
    </row>
    <row r="222" spans="1:25">
      <c r="A222" s="1">
        <v>220</v>
      </c>
      <c r="C222" t="s">
        <v>261</v>
      </c>
      <c r="G222" t="s">
        <v>10967</v>
      </c>
      <c r="H222" t="s">
        <v>11119</v>
      </c>
      <c r="I222" t="s">
        <v>18507</v>
      </c>
      <c r="J222" t="s">
        <v>18510</v>
      </c>
      <c r="L222" t="s">
        <v>18642</v>
      </c>
      <c r="N222" t="s">
        <v>32</v>
      </c>
      <c r="P222" t="s">
        <v>32</v>
      </c>
      <c r="Q222" t="s">
        <v>20992</v>
      </c>
      <c r="R222" t="s">
        <v>21119</v>
      </c>
      <c r="S222" t="s">
        <v>21154</v>
      </c>
      <c r="U222" t="s">
        <v>22035</v>
      </c>
      <c r="Y222" t="s">
        <v>23859</v>
      </c>
    </row>
    <row r="223" spans="1:25">
      <c r="A223" s="1">
        <v>221</v>
      </c>
      <c r="B223" t="s">
        <v>32</v>
      </c>
      <c r="C223" t="s">
        <v>261</v>
      </c>
      <c r="D223" t="s">
        <v>9068</v>
      </c>
      <c r="E223" t="s">
        <v>10905</v>
      </c>
      <c r="F223" t="s">
        <v>10906</v>
      </c>
      <c r="H223" t="s">
        <v>11119</v>
      </c>
      <c r="V223">
        <f>72856120 pm¡Ã2024041krissy_g4@hotmail.com                              ANMLFException as file currently locked by another user for an Acct no 840012230000</f>
        <v>0</v>
      </c>
    </row>
    <row r="224" spans="1:25">
      <c r="A224" s="1">
        <v>222</v>
      </c>
      <c r="C224" t="s">
        <v>262</v>
      </c>
      <c r="G224" t="s">
        <v>10967</v>
      </c>
      <c r="H224" t="s">
        <v>11120</v>
      </c>
      <c r="I224" t="s">
        <v>18507</v>
      </c>
      <c r="J224" t="s">
        <v>18510</v>
      </c>
      <c r="L224" t="s">
        <v>18643</v>
      </c>
      <c r="N224" t="s">
        <v>32</v>
      </c>
      <c r="P224" t="s">
        <v>32</v>
      </c>
      <c r="Q224" t="s">
        <v>20992</v>
      </c>
      <c r="R224" t="s">
        <v>21119</v>
      </c>
      <c r="S224" t="s">
        <v>21154</v>
      </c>
      <c r="U224" t="s">
        <v>22035</v>
      </c>
      <c r="Y224" t="s">
        <v>23860</v>
      </c>
    </row>
    <row r="225" spans="1:25">
      <c r="A225" s="1">
        <v>223</v>
      </c>
      <c r="B225" t="s">
        <v>32</v>
      </c>
      <c r="C225" t="s">
        <v>262</v>
      </c>
      <c r="D225" t="s">
        <v>9069</v>
      </c>
      <c r="E225" t="s">
        <v>10905</v>
      </c>
      <c r="F225" t="s">
        <v>10906</v>
      </c>
      <c r="H225" t="s">
        <v>11121</v>
      </c>
      <c r="V225">
        <f>72856121 0&lt;I2024041djturanda@yahoo.com                               ANMLFException as file currently locked by another user for an Acct no 313660030000</f>
        <v>0</v>
      </c>
    </row>
    <row r="226" spans="1:25">
      <c r="A226" s="1">
        <v>224</v>
      </c>
      <c r="C226" t="s">
        <v>263</v>
      </c>
      <c r="G226" t="s">
        <v>10967</v>
      </c>
      <c r="H226" t="s">
        <v>11122</v>
      </c>
      <c r="I226" t="s">
        <v>18507</v>
      </c>
      <c r="J226" t="s">
        <v>18510</v>
      </c>
      <c r="L226" t="s">
        <v>18644</v>
      </c>
      <c r="N226" t="s">
        <v>32</v>
      </c>
      <c r="P226" t="s">
        <v>32</v>
      </c>
      <c r="Q226" t="s">
        <v>20992</v>
      </c>
      <c r="R226" t="s">
        <v>21119</v>
      </c>
      <c r="S226" t="s">
        <v>21154</v>
      </c>
      <c r="U226" t="s">
        <v>22035</v>
      </c>
      <c r="Y226" t="s">
        <v>23861</v>
      </c>
    </row>
    <row r="227" spans="1:25">
      <c r="A227" s="1">
        <v>225</v>
      </c>
      <c r="B227" t="s">
        <v>32</v>
      </c>
      <c r="C227" t="s">
        <v>263</v>
      </c>
      <c r="D227" t="s">
        <v>9070</v>
      </c>
      <c r="E227" t="s">
        <v>10905</v>
      </c>
      <c r="F227" t="s">
        <v>10906</v>
      </c>
      <c r="H227" t="s">
        <v>11123</v>
      </c>
      <c r="V227">
        <f>72856122 &gt;#Q2024041tampat74@gmail.com                               ANMLFException as file currently locked by another user for an Acct no 348079210000</f>
        <v>0</v>
      </c>
    </row>
    <row r="228" spans="1:25">
      <c r="A228" s="1">
        <v>226</v>
      </c>
      <c r="C228" t="s">
        <v>264</v>
      </c>
      <c r="G228" t="s">
        <v>10967</v>
      </c>
      <c r="H228" t="s">
        <v>11124</v>
      </c>
      <c r="I228" t="s">
        <v>18507</v>
      </c>
      <c r="J228" t="s">
        <v>18510</v>
      </c>
      <c r="L228" t="s">
        <v>18645</v>
      </c>
      <c r="N228" t="s">
        <v>32</v>
      </c>
      <c r="P228" t="s">
        <v>32</v>
      </c>
      <c r="Q228" t="s">
        <v>20992</v>
      </c>
      <c r="R228" t="s">
        <v>21119</v>
      </c>
      <c r="S228" t="s">
        <v>21154</v>
      </c>
      <c r="U228" t="s">
        <v>22035</v>
      </c>
      <c r="Y228" t="s">
        <v>23862</v>
      </c>
    </row>
    <row r="229" spans="1:25">
      <c r="A229" s="1">
        <v>227</v>
      </c>
      <c r="B229" t="s">
        <v>32</v>
      </c>
      <c r="C229" t="s">
        <v>264</v>
      </c>
      <c r="D229" t="s">
        <v>9071</v>
      </c>
      <c r="E229" t="s">
        <v>10905</v>
      </c>
      <c r="F229" t="s">
        <v>10906</v>
      </c>
      <c r="H229" t="s">
        <v>11124</v>
      </c>
      <c r="V229">
        <f>72856123 Ð`²¤O2024031moriehinds2@gmail.com                              BNMLFException as file currently locked by another user for an Acct no 342065570000</f>
        <v>0</v>
      </c>
    </row>
    <row r="230" spans="1:25">
      <c r="A230" s="1">
        <v>228</v>
      </c>
      <c r="C230" t="s">
        <v>265</v>
      </c>
      <c r="G230" t="s">
        <v>10967</v>
      </c>
      <c r="H230" t="s">
        <v>11125</v>
      </c>
      <c r="I230" t="s">
        <v>18507</v>
      </c>
      <c r="J230" t="s">
        <v>18510</v>
      </c>
      <c r="L230" t="s">
        <v>18646</v>
      </c>
      <c r="N230" t="s">
        <v>32</v>
      </c>
      <c r="P230" t="s">
        <v>32</v>
      </c>
      <c r="Q230" t="s">
        <v>20992</v>
      </c>
      <c r="R230" t="s">
        <v>21119</v>
      </c>
      <c r="S230" t="s">
        <v>21154</v>
      </c>
      <c r="U230" t="s">
        <v>22035</v>
      </c>
      <c r="Y230" t="s">
        <v>23863</v>
      </c>
    </row>
    <row r="231" spans="1:25">
      <c r="A231" s="1">
        <v>229</v>
      </c>
      <c r="B231" t="s">
        <v>32</v>
      </c>
      <c r="C231" t="s">
        <v>265</v>
      </c>
      <c r="D231" t="s">
        <v>9072</v>
      </c>
      <c r="E231" t="s">
        <v>10905</v>
      </c>
      <c r="F231" t="s">
        <v>10906</v>
      </c>
      <c r="H231" t="s">
        <v>11125</v>
      </c>
      <c r="V231">
        <f>72856124 @Ü'E2024041cavrilleogarro@yahoo.com                            BNMLFException as file currently locked by another user for an Acct no 297021480000</f>
        <v>0</v>
      </c>
    </row>
    <row r="232" spans="1:25">
      <c r="A232" s="1">
        <v>230</v>
      </c>
      <c r="C232" t="s">
        <v>266</v>
      </c>
      <c r="G232" t="s">
        <v>10967</v>
      </c>
      <c r="H232" t="s">
        <v>11126</v>
      </c>
      <c r="I232" t="s">
        <v>18507</v>
      </c>
      <c r="J232" t="s">
        <v>18510</v>
      </c>
      <c r="L232" t="s">
        <v>18647</v>
      </c>
      <c r="N232" t="s">
        <v>32</v>
      </c>
      <c r="P232" t="s">
        <v>32</v>
      </c>
      <c r="Q232" t="s">
        <v>20992</v>
      </c>
      <c r="R232" t="s">
        <v>21119</v>
      </c>
      <c r="S232" t="s">
        <v>21154</v>
      </c>
      <c r="U232" t="s">
        <v>22035</v>
      </c>
      <c r="Y232" t="s">
        <v>23864</v>
      </c>
    </row>
    <row r="233" spans="1:25">
      <c r="A233" s="1">
        <v>231</v>
      </c>
      <c r="B233" t="s">
        <v>32</v>
      </c>
      <c r="C233" t="s">
        <v>266</v>
      </c>
      <c r="D233" t="s">
        <v>9073</v>
      </c>
      <c r="E233" t="s">
        <v>10905</v>
      </c>
      <c r="F233" t="s">
        <v>10906</v>
      </c>
      <c r="H233" t="s">
        <v>11127</v>
      </c>
      <c r="V233">
        <f>72856125 ø8æÌ2024031tamika.campbell@ksac.gov.jm                           CNMLFException as file currently locked by another user for an Acct no 880032561400</f>
        <v>0</v>
      </c>
    </row>
    <row r="234" spans="1:25">
      <c r="A234" s="1">
        <v>232</v>
      </c>
      <c r="C234" t="s">
        <v>267</v>
      </c>
      <c r="G234" t="s">
        <v>10967</v>
      </c>
      <c r="H234" t="s">
        <v>11128</v>
      </c>
      <c r="I234" t="s">
        <v>18507</v>
      </c>
      <c r="J234" t="s">
        <v>18510</v>
      </c>
      <c r="L234" t="s">
        <v>18648</v>
      </c>
      <c r="N234" t="s">
        <v>32</v>
      </c>
      <c r="P234" t="s">
        <v>32</v>
      </c>
      <c r="Q234" t="s">
        <v>20992</v>
      </c>
      <c r="R234" t="s">
        <v>21119</v>
      </c>
      <c r="S234" t="s">
        <v>21154</v>
      </c>
      <c r="U234" t="s">
        <v>22035</v>
      </c>
      <c r="Y234" t="s">
        <v>23865</v>
      </c>
    </row>
    <row r="235" spans="1:25">
      <c r="A235" s="1">
        <v>233</v>
      </c>
      <c r="B235" t="s">
        <v>32</v>
      </c>
      <c r="C235" t="s">
        <v>267</v>
      </c>
      <c r="D235" t="s">
        <v>9074</v>
      </c>
      <c r="E235" t="s">
        <v>10905</v>
      </c>
      <c r="F235" t="s">
        <v>10906</v>
      </c>
      <c r="H235" t="s">
        <v>11129</v>
      </c>
      <c r="V235">
        <f>72856126 0@2024031kededradennis@gmail.com                             CNMLFException as file currently locked by another user for an Acct no 277429760000</f>
        <v>0</v>
      </c>
    </row>
    <row r="236" spans="1:25">
      <c r="A236" s="1">
        <v>234</v>
      </c>
      <c r="C236" t="s">
        <v>268</v>
      </c>
      <c r="G236" t="s">
        <v>10967</v>
      </c>
      <c r="H236" t="s">
        <v>11130</v>
      </c>
      <c r="I236" t="s">
        <v>18507</v>
      </c>
      <c r="J236" t="s">
        <v>18510</v>
      </c>
      <c r="L236" t="s">
        <v>18649</v>
      </c>
      <c r="N236" t="s">
        <v>32</v>
      </c>
      <c r="P236" t="s">
        <v>32</v>
      </c>
      <c r="Q236" t="s">
        <v>20992</v>
      </c>
      <c r="R236" t="s">
        <v>21119</v>
      </c>
      <c r="S236" t="s">
        <v>21154</v>
      </c>
      <c r="U236" t="s">
        <v>22035</v>
      </c>
      <c r="Y236" t="s">
        <v>23866</v>
      </c>
    </row>
    <row r="237" spans="1:25">
      <c r="A237" s="1">
        <v>235</v>
      </c>
      <c r="B237" t="s">
        <v>32</v>
      </c>
      <c r="C237" t="s">
        <v>268</v>
      </c>
      <c r="D237" t="s">
        <v>9075</v>
      </c>
      <c r="E237" t="s">
        <v>10905</v>
      </c>
      <c r="F237" t="s">
        <v>10906</v>
      </c>
      <c r="H237" t="s">
        <v>11130</v>
      </c>
      <c r="V237">
        <f>72856127 ÐEá\$2024041faypetgrave@cwjamica.com                            DNMLFException as file currently locked by another user for an Acct no 156177090000</f>
        <v>0</v>
      </c>
    </row>
    <row r="238" spans="1:25">
      <c r="A238" s="1">
        <v>236</v>
      </c>
      <c r="C238" t="s">
        <v>269</v>
      </c>
      <c r="G238" t="s">
        <v>10967</v>
      </c>
      <c r="H238" t="s">
        <v>11131</v>
      </c>
      <c r="I238" t="s">
        <v>18507</v>
      </c>
      <c r="J238" t="s">
        <v>18510</v>
      </c>
      <c r="L238" t="s">
        <v>18650</v>
      </c>
      <c r="N238" t="s">
        <v>32</v>
      </c>
      <c r="P238" t="s">
        <v>32</v>
      </c>
      <c r="Q238" t="s">
        <v>20992</v>
      </c>
      <c r="R238" t="s">
        <v>21119</v>
      </c>
      <c r="S238" t="s">
        <v>21154</v>
      </c>
      <c r="U238" t="s">
        <v>22035</v>
      </c>
      <c r="Y238" t="s">
        <v>23867</v>
      </c>
    </row>
    <row r="239" spans="1:25">
      <c r="A239" s="1">
        <v>237</v>
      </c>
      <c r="B239" t="s">
        <v>32</v>
      </c>
      <c r="C239" t="s">
        <v>269</v>
      </c>
      <c r="D239" t="s">
        <v>9076</v>
      </c>
      <c r="E239" t="s">
        <v>10905</v>
      </c>
      <c r="F239" t="s">
        <v>10906</v>
      </c>
      <c r="H239" t="s">
        <v>11131</v>
      </c>
      <c r="V239">
        <f>72856128 p°7ÖD2024041christinacaine1@gmail.com                            DNMLFException as file currently locked by another user for an Acct no 295651750000</f>
        <v>0</v>
      </c>
    </row>
    <row r="240" spans="1:25">
      <c r="A240" s="1">
        <v>238</v>
      </c>
      <c r="C240" t="s">
        <v>270</v>
      </c>
      <c r="G240" t="s">
        <v>10967</v>
      </c>
      <c r="H240" t="s">
        <v>11132</v>
      </c>
      <c r="I240" t="s">
        <v>18507</v>
      </c>
      <c r="J240" t="s">
        <v>18510</v>
      </c>
      <c r="L240" t="s">
        <v>18651</v>
      </c>
      <c r="N240" t="s">
        <v>32</v>
      </c>
      <c r="P240" t="s">
        <v>32</v>
      </c>
      <c r="Q240" t="s">
        <v>20992</v>
      </c>
      <c r="R240" t="s">
        <v>21119</v>
      </c>
      <c r="S240" t="s">
        <v>21154</v>
      </c>
      <c r="U240" t="s">
        <v>22035</v>
      </c>
      <c r="Y240" t="s">
        <v>23868</v>
      </c>
    </row>
    <row r="241" spans="1:25">
      <c r="A241" s="1">
        <v>239</v>
      </c>
      <c r="B241" t="s">
        <v>32</v>
      </c>
      <c r="C241" t="s">
        <v>270</v>
      </c>
      <c r="D241" t="s">
        <v>9077</v>
      </c>
      <c r="E241" t="s">
        <v>10905</v>
      </c>
      <c r="F241" t="s">
        <v>10906</v>
      </c>
      <c r="H241" t="s">
        <v>11132</v>
      </c>
      <c r="V241">
        <f>72856129 ÐÈQ(B2024041stamic123@gmail.com                               DNMLFException as file currently locked by another user for an Acct no 284144290000</f>
        <v>0</v>
      </c>
    </row>
    <row r="242" spans="1:25">
      <c r="A242" s="1">
        <v>240</v>
      </c>
      <c r="C242" t="s">
        <v>271</v>
      </c>
      <c r="G242" t="s">
        <v>10967</v>
      </c>
      <c r="H242" t="s">
        <v>11133</v>
      </c>
      <c r="I242" t="s">
        <v>18507</v>
      </c>
      <c r="J242" t="s">
        <v>18510</v>
      </c>
      <c r="L242" t="s">
        <v>18652</v>
      </c>
      <c r="N242" t="s">
        <v>32</v>
      </c>
      <c r="P242" t="s">
        <v>32</v>
      </c>
      <c r="Q242" t="s">
        <v>20992</v>
      </c>
      <c r="R242" t="s">
        <v>21119</v>
      </c>
      <c r="S242" t="s">
        <v>21154</v>
      </c>
      <c r="U242" t="s">
        <v>22035</v>
      </c>
      <c r="Y242" t="s">
        <v>23869</v>
      </c>
    </row>
    <row r="243" spans="1:25">
      <c r="A243" s="1">
        <v>241</v>
      </c>
      <c r="B243" t="s">
        <v>32</v>
      </c>
      <c r="C243" t="s">
        <v>271</v>
      </c>
      <c r="D243" t="s">
        <v>9078</v>
      </c>
      <c r="E243" t="s">
        <v>10905</v>
      </c>
      <c r="F243" t="s">
        <v>10906</v>
      </c>
      <c r="H243" t="s">
        <v>11133</v>
      </c>
      <c r="V243">
        <f>72856130 0&amp;3&amp;P2024041DUNROBPRIM@GMAIL.COM                              DNMLFException as file currently locked by another user for an Acct no 344238270000</f>
        <v>0</v>
      </c>
    </row>
    <row r="244" spans="1:25">
      <c r="A244" s="1">
        <v>242</v>
      </c>
      <c r="C244" t="s">
        <v>272</v>
      </c>
      <c r="G244" t="s">
        <v>10967</v>
      </c>
      <c r="H244" t="s">
        <v>11134</v>
      </c>
      <c r="I244" t="s">
        <v>18507</v>
      </c>
      <c r="J244" t="s">
        <v>18510</v>
      </c>
      <c r="L244" t="s">
        <v>18653</v>
      </c>
      <c r="N244" t="s">
        <v>32</v>
      </c>
      <c r="P244" t="s">
        <v>32</v>
      </c>
      <c r="Q244" t="s">
        <v>20992</v>
      </c>
      <c r="R244" t="s">
        <v>21119</v>
      </c>
      <c r="S244" t="s">
        <v>21154</v>
      </c>
      <c r="U244" t="s">
        <v>22035</v>
      </c>
      <c r="Y244" t="s">
        <v>23870</v>
      </c>
    </row>
    <row r="245" spans="1:25">
      <c r="A245" s="1">
        <v>243</v>
      </c>
      <c r="B245" t="s">
        <v>32</v>
      </c>
      <c r="C245" t="s">
        <v>272</v>
      </c>
      <c r="D245" t="s">
        <v>9079</v>
      </c>
      <c r="E245" t="s">
        <v>10905</v>
      </c>
      <c r="F245" t="s">
        <v>10906</v>
      </c>
      <c r="H245" t="s">
        <v>11135</v>
      </c>
      <c r="V245">
        <f>72856131 @äçNJ2024041romainbrown023@gmail.com                            ENMLFException as file currently locked by another user for an Acct no 319151400000</f>
        <v>0</v>
      </c>
    </row>
    <row r="246" spans="1:25">
      <c r="A246" s="1">
        <v>244</v>
      </c>
      <c r="C246" t="s">
        <v>273</v>
      </c>
      <c r="G246" t="s">
        <v>10967</v>
      </c>
      <c r="H246" t="s">
        <v>11136</v>
      </c>
      <c r="I246" t="s">
        <v>18507</v>
      </c>
      <c r="J246" t="s">
        <v>18510</v>
      </c>
      <c r="L246" t="s">
        <v>18654</v>
      </c>
      <c r="N246" t="s">
        <v>32</v>
      </c>
      <c r="P246" t="s">
        <v>32</v>
      </c>
      <c r="Q246" t="s">
        <v>20992</v>
      </c>
      <c r="R246" t="s">
        <v>21119</v>
      </c>
      <c r="S246" t="s">
        <v>21154</v>
      </c>
      <c r="U246" t="s">
        <v>22035</v>
      </c>
      <c r="Y246" t="s">
        <v>23871</v>
      </c>
    </row>
    <row r="247" spans="1:25">
      <c r="A247" s="1">
        <v>245</v>
      </c>
      <c r="B247" t="s">
        <v>32</v>
      </c>
      <c r="C247" t="s">
        <v>273</v>
      </c>
      <c r="D247" t="s">
        <v>9080</v>
      </c>
      <c r="E247" t="s">
        <v>10905</v>
      </c>
      <c r="F247" t="s">
        <v>10906</v>
      </c>
      <c r="H247" t="s">
        <v>11137</v>
      </c>
      <c r="V247">
        <f>72856132 @å~\J2024041sexychrisann1@gmail.com                             ENMLFException as file currently locked by another user for an Acct no 319379400000</f>
        <v>0</v>
      </c>
    </row>
    <row r="248" spans="1:25">
      <c r="A248" s="1">
        <v>246</v>
      </c>
      <c r="C248" t="s">
        <v>274</v>
      </c>
      <c r="G248" t="s">
        <v>10967</v>
      </c>
      <c r="H248" t="s">
        <v>11138</v>
      </c>
      <c r="I248" t="s">
        <v>18507</v>
      </c>
      <c r="J248" t="s">
        <v>18510</v>
      </c>
      <c r="L248" t="s">
        <v>18655</v>
      </c>
      <c r="N248" t="s">
        <v>32</v>
      </c>
      <c r="P248" t="s">
        <v>32</v>
      </c>
      <c r="Q248" t="s">
        <v>20992</v>
      </c>
      <c r="R248" t="s">
        <v>21119</v>
      </c>
      <c r="S248" t="s">
        <v>21154</v>
      </c>
      <c r="U248" t="s">
        <v>22035</v>
      </c>
      <c r="Y248" t="s">
        <v>23872</v>
      </c>
    </row>
    <row r="249" spans="1:25">
      <c r="A249" s="1">
        <v>247</v>
      </c>
      <c r="B249" t="s">
        <v>32</v>
      </c>
      <c r="C249" t="s">
        <v>274</v>
      </c>
      <c r="D249" t="s">
        <v>9081</v>
      </c>
      <c r="E249" t="s">
        <v>10905</v>
      </c>
      <c r="F249" t="s">
        <v>10906</v>
      </c>
      <c r="H249" t="s">
        <v>11138</v>
      </c>
      <c r="V249">
        <f>72856133 °7úA2024041ANDREHEPBURN_88@YAHOO.COM                            ENMLFException as file currently locked by another user for an Acct no 283368110000</f>
        <v>0</v>
      </c>
    </row>
    <row r="250" spans="1:25">
      <c r="A250" s="1">
        <v>248</v>
      </c>
      <c r="C250" t="s">
        <v>275</v>
      </c>
      <c r="G250" t="s">
        <v>10967</v>
      </c>
      <c r="H250" t="s">
        <v>11139</v>
      </c>
      <c r="I250" t="s">
        <v>18507</v>
      </c>
      <c r="J250" t="s">
        <v>18510</v>
      </c>
      <c r="L250" t="s">
        <v>18656</v>
      </c>
      <c r="N250" t="s">
        <v>32</v>
      </c>
      <c r="P250" t="s">
        <v>32</v>
      </c>
      <c r="Q250" t="s">
        <v>20992</v>
      </c>
      <c r="R250" t="s">
        <v>21119</v>
      </c>
      <c r="S250" t="s">
        <v>21154</v>
      </c>
      <c r="U250" t="s">
        <v>22035</v>
      </c>
      <c r="Y250" t="s">
        <v>23873</v>
      </c>
    </row>
    <row r="251" spans="1:25">
      <c r="A251" s="1">
        <v>249</v>
      </c>
      <c r="B251" t="s">
        <v>32</v>
      </c>
      <c r="C251" t="s">
        <v>275</v>
      </c>
      <c r="D251" t="s">
        <v>9082</v>
      </c>
      <c r="E251" t="s">
        <v>10905</v>
      </c>
      <c r="F251" t="s">
        <v>10906</v>
      </c>
      <c r="H251" t="s">
        <v>11139</v>
      </c>
      <c r="V251">
        <f>72856134 @ÝEÆI2024041orainthomas@gmail.com                              GNMLFException as file currently locked by another user for an Acct no 316859080000</f>
        <v>0</v>
      </c>
    </row>
    <row r="252" spans="1:25">
      <c r="A252" s="1">
        <v>250</v>
      </c>
      <c r="C252" t="s">
        <v>276</v>
      </c>
      <c r="G252" t="s">
        <v>10967</v>
      </c>
      <c r="H252" t="s">
        <v>11140</v>
      </c>
      <c r="I252" t="s">
        <v>18507</v>
      </c>
      <c r="J252" t="s">
        <v>18509</v>
      </c>
      <c r="L252" t="s">
        <v>18639</v>
      </c>
      <c r="O252" t="s">
        <v>20888</v>
      </c>
      <c r="P252" t="s">
        <v>65</v>
      </c>
      <c r="Q252" t="s">
        <v>20990</v>
      </c>
      <c r="R252" t="s">
        <v>21118</v>
      </c>
      <c r="S252" t="s">
        <v>21153</v>
      </c>
      <c r="T252" t="s">
        <v>21187</v>
      </c>
      <c r="U252" t="s">
        <v>22033</v>
      </c>
    </row>
    <row r="253" spans="1:25">
      <c r="A253" s="1">
        <v>251</v>
      </c>
      <c r="C253" t="s">
        <v>277</v>
      </c>
      <c r="G253" t="s">
        <v>10967</v>
      </c>
      <c r="H253" t="s">
        <v>11140</v>
      </c>
      <c r="I253" t="s">
        <v>18507</v>
      </c>
      <c r="J253" t="s">
        <v>18509</v>
      </c>
      <c r="L253" t="s">
        <v>18622</v>
      </c>
      <c r="O253" t="s">
        <v>20887</v>
      </c>
      <c r="P253" t="s">
        <v>20919</v>
      </c>
      <c r="Q253" t="s">
        <v>20989</v>
      </c>
      <c r="U253" t="s">
        <v>22032</v>
      </c>
      <c r="W253" t="s">
        <v>22917</v>
      </c>
      <c r="X253" t="s">
        <v>22983</v>
      </c>
    </row>
    <row r="254" spans="1:25">
      <c r="A254" s="1">
        <v>252</v>
      </c>
      <c r="C254" t="s">
        <v>278</v>
      </c>
      <c r="G254" t="s">
        <v>10967</v>
      </c>
      <c r="H254" t="s">
        <v>11141</v>
      </c>
      <c r="I254" t="s">
        <v>18507</v>
      </c>
      <c r="J254" t="s">
        <v>18509</v>
      </c>
      <c r="L254" t="s">
        <v>18640</v>
      </c>
      <c r="O254" t="s">
        <v>20888</v>
      </c>
      <c r="P254" t="s">
        <v>20920</v>
      </c>
      <c r="Q254" t="s">
        <v>20991</v>
      </c>
      <c r="U254" t="s">
        <v>22034</v>
      </c>
      <c r="W254" t="s">
        <v>22918</v>
      </c>
    </row>
    <row r="255" spans="1:25">
      <c r="A255" s="1">
        <v>253</v>
      </c>
      <c r="C255" t="s">
        <v>279</v>
      </c>
      <c r="G255" t="s">
        <v>10967</v>
      </c>
      <c r="H255" t="s">
        <v>11142</v>
      </c>
      <c r="I255" t="s">
        <v>18507</v>
      </c>
      <c r="J255" t="s">
        <v>18509</v>
      </c>
      <c r="L255" t="s">
        <v>18641</v>
      </c>
      <c r="O255" t="s">
        <v>20887</v>
      </c>
      <c r="P255" t="s">
        <v>20919</v>
      </c>
      <c r="Q255" t="s">
        <v>20989</v>
      </c>
      <c r="U255" t="s">
        <v>22032</v>
      </c>
      <c r="W255" t="s">
        <v>22917</v>
      </c>
      <c r="X255" t="s">
        <v>22984</v>
      </c>
    </row>
    <row r="256" spans="1:25">
      <c r="A256" s="1">
        <v>254</v>
      </c>
      <c r="C256" t="s">
        <v>280</v>
      </c>
      <c r="G256" t="s">
        <v>10967</v>
      </c>
      <c r="H256" t="s">
        <v>11142</v>
      </c>
      <c r="I256" t="s">
        <v>18507</v>
      </c>
      <c r="J256" t="s">
        <v>18509</v>
      </c>
      <c r="L256" t="s">
        <v>18639</v>
      </c>
      <c r="O256" t="s">
        <v>20888</v>
      </c>
      <c r="P256" t="s">
        <v>65</v>
      </c>
      <c r="Q256" t="s">
        <v>20990</v>
      </c>
      <c r="R256" t="s">
        <v>21118</v>
      </c>
      <c r="S256" t="s">
        <v>21153</v>
      </c>
      <c r="T256" t="s">
        <v>21188</v>
      </c>
      <c r="U256" t="s">
        <v>22033</v>
      </c>
    </row>
    <row r="257" spans="1:24">
      <c r="A257" s="1">
        <v>255</v>
      </c>
      <c r="C257" t="s">
        <v>281</v>
      </c>
      <c r="G257" t="s">
        <v>10967</v>
      </c>
      <c r="H257" t="s">
        <v>11143</v>
      </c>
      <c r="I257" t="s">
        <v>18507</v>
      </c>
      <c r="J257" t="s">
        <v>18509</v>
      </c>
      <c r="L257" t="s">
        <v>18640</v>
      </c>
      <c r="O257" t="s">
        <v>20888</v>
      </c>
      <c r="P257" t="s">
        <v>20920</v>
      </c>
      <c r="Q257" t="s">
        <v>20991</v>
      </c>
      <c r="U257" t="s">
        <v>22034</v>
      </c>
      <c r="W257" t="s">
        <v>22918</v>
      </c>
    </row>
    <row r="258" spans="1:24">
      <c r="A258" s="1">
        <v>256</v>
      </c>
      <c r="C258" t="s">
        <v>282</v>
      </c>
      <c r="G258" t="s">
        <v>10967</v>
      </c>
      <c r="H258" t="s">
        <v>11144</v>
      </c>
      <c r="I258" t="s">
        <v>18507</v>
      </c>
      <c r="J258" t="s">
        <v>18510</v>
      </c>
      <c r="L258" t="s">
        <v>18657</v>
      </c>
      <c r="N258" t="s">
        <v>33</v>
      </c>
      <c r="P258" t="s">
        <v>20921</v>
      </c>
      <c r="Q258" t="s">
        <v>20993</v>
      </c>
      <c r="U258" t="s">
        <v>22036</v>
      </c>
      <c r="W258" t="s">
        <v>22920</v>
      </c>
    </row>
    <row r="259" spans="1:24">
      <c r="A259" s="1">
        <v>257</v>
      </c>
      <c r="B259" t="s">
        <v>33</v>
      </c>
      <c r="C259" t="s">
        <v>282</v>
      </c>
      <c r="D259" t="s">
        <v>9083</v>
      </c>
      <c r="E259" t="s">
        <v>10905</v>
      </c>
      <c r="F259" t="s">
        <v>10908</v>
      </c>
      <c r="H259" t="s">
        <v>11144</v>
      </c>
      <c r="V259">
        <f>72856141 CNI HU3526E                                             M</f>
        <v>0</v>
      </c>
    </row>
    <row r="260" spans="1:24">
      <c r="A260" s="1">
        <v>258</v>
      </c>
    </row>
    <row r="261" spans="1:24">
      <c r="A261" s="1">
        <v>259</v>
      </c>
      <c r="C261" t="s">
        <v>283</v>
      </c>
      <c r="G261" t="s">
        <v>10967</v>
      </c>
      <c r="H261" t="s">
        <v>11145</v>
      </c>
      <c r="I261" t="s">
        <v>18507</v>
      </c>
      <c r="J261" t="s">
        <v>18509</v>
      </c>
      <c r="L261" t="s">
        <v>18622</v>
      </c>
      <c r="O261" t="s">
        <v>20887</v>
      </c>
      <c r="P261" t="s">
        <v>20919</v>
      </c>
      <c r="Q261" t="s">
        <v>20989</v>
      </c>
      <c r="U261" t="s">
        <v>22032</v>
      </c>
      <c r="W261" t="s">
        <v>22917</v>
      </c>
      <c r="X261" t="s">
        <v>22985</v>
      </c>
    </row>
    <row r="262" spans="1:24">
      <c r="A262" s="1">
        <v>260</v>
      </c>
      <c r="C262" t="s">
        <v>284</v>
      </c>
      <c r="G262" t="s">
        <v>10967</v>
      </c>
      <c r="H262" t="s">
        <v>11146</v>
      </c>
      <c r="I262" t="s">
        <v>18507</v>
      </c>
      <c r="J262" t="s">
        <v>18509</v>
      </c>
      <c r="L262" t="s">
        <v>18639</v>
      </c>
      <c r="O262" t="s">
        <v>20888</v>
      </c>
      <c r="P262" t="s">
        <v>65</v>
      </c>
      <c r="Q262" t="s">
        <v>20990</v>
      </c>
      <c r="R262" t="s">
        <v>21118</v>
      </c>
      <c r="S262" t="s">
        <v>21153</v>
      </c>
      <c r="T262" t="s">
        <v>21189</v>
      </c>
      <c r="U262" t="s">
        <v>22033</v>
      </c>
    </row>
    <row r="263" spans="1:24">
      <c r="A263" s="1">
        <v>261</v>
      </c>
      <c r="C263" t="s">
        <v>285</v>
      </c>
      <c r="G263" t="s">
        <v>10967</v>
      </c>
      <c r="H263" t="s">
        <v>11146</v>
      </c>
      <c r="I263" t="s">
        <v>18507</v>
      </c>
      <c r="J263" t="s">
        <v>18509</v>
      </c>
      <c r="L263" t="s">
        <v>18640</v>
      </c>
      <c r="O263" t="s">
        <v>20888</v>
      </c>
      <c r="P263" t="s">
        <v>20920</v>
      </c>
      <c r="Q263" t="s">
        <v>20991</v>
      </c>
      <c r="U263" t="s">
        <v>22034</v>
      </c>
      <c r="W263" t="s">
        <v>22918</v>
      </c>
    </row>
    <row r="264" spans="1:24">
      <c r="A264" s="1">
        <v>262</v>
      </c>
      <c r="C264" t="s">
        <v>286</v>
      </c>
      <c r="G264" t="s">
        <v>10967</v>
      </c>
      <c r="H264" t="s">
        <v>11147</v>
      </c>
      <c r="I264" t="s">
        <v>18507</v>
      </c>
      <c r="J264" t="s">
        <v>18509</v>
      </c>
      <c r="L264" t="s">
        <v>18641</v>
      </c>
      <c r="O264" t="s">
        <v>20887</v>
      </c>
      <c r="P264" t="s">
        <v>20919</v>
      </c>
      <c r="Q264" t="s">
        <v>20989</v>
      </c>
      <c r="U264" t="s">
        <v>22032</v>
      </c>
      <c r="W264" t="s">
        <v>22917</v>
      </c>
      <c r="X264" t="s">
        <v>22986</v>
      </c>
    </row>
    <row r="265" spans="1:24">
      <c r="A265" s="1">
        <v>263</v>
      </c>
      <c r="C265" t="s">
        <v>287</v>
      </c>
      <c r="G265" t="s">
        <v>10967</v>
      </c>
      <c r="H265" t="s">
        <v>11148</v>
      </c>
      <c r="I265" t="s">
        <v>18507</v>
      </c>
      <c r="J265" t="s">
        <v>18509</v>
      </c>
      <c r="L265" t="s">
        <v>18624</v>
      </c>
      <c r="O265" t="s">
        <v>20887</v>
      </c>
      <c r="P265" t="s">
        <v>20919</v>
      </c>
      <c r="Q265" t="s">
        <v>20989</v>
      </c>
      <c r="U265" t="s">
        <v>22032</v>
      </c>
      <c r="W265" t="s">
        <v>22917</v>
      </c>
      <c r="X265" t="s">
        <v>22986</v>
      </c>
    </row>
    <row r="266" spans="1:24">
      <c r="A266" s="1">
        <v>264</v>
      </c>
      <c r="C266" t="s">
        <v>288</v>
      </c>
      <c r="G266" t="s">
        <v>10967</v>
      </c>
      <c r="H266" t="s">
        <v>11148</v>
      </c>
      <c r="I266" t="s">
        <v>18507</v>
      </c>
      <c r="J266" t="s">
        <v>18509</v>
      </c>
      <c r="L266" t="s">
        <v>18639</v>
      </c>
      <c r="O266" t="s">
        <v>20888</v>
      </c>
      <c r="P266" t="s">
        <v>65</v>
      </c>
      <c r="Q266" t="s">
        <v>20990</v>
      </c>
      <c r="R266" t="s">
        <v>21118</v>
      </c>
      <c r="S266" t="s">
        <v>21153</v>
      </c>
      <c r="T266" t="s">
        <v>21190</v>
      </c>
      <c r="U266" t="s">
        <v>22033</v>
      </c>
    </row>
    <row r="267" spans="1:24">
      <c r="A267" s="1">
        <v>265</v>
      </c>
      <c r="C267" t="s">
        <v>289</v>
      </c>
      <c r="G267" t="s">
        <v>10967</v>
      </c>
      <c r="H267" t="s">
        <v>11148</v>
      </c>
      <c r="I267" t="s">
        <v>18507</v>
      </c>
      <c r="J267" t="s">
        <v>18509</v>
      </c>
      <c r="L267" t="s">
        <v>18640</v>
      </c>
      <c r="O267" t="s">
        <v>20888</v>
      </c>
      <c r="P267" t="s">
        <v>20920</v>
      </c>
      <c r="Q267" t="s">
        <v>20991</v>
      </c>
      <c r="U267" t="s">
        <v>22034</v>
      </c>
      <c r="W267" t="s">
        <v>22918</v>
      </c>
    </row>
    <row r="268" spans="1:24">
      <c r="A268" s="1">
        <v>266</v>
      </c>
      <c r="C268" t="s">
        <v>290</v>
      </c>
      <c r="G268" t="s">
        <v>10967</v>
      </c>
      <c r="H268" t="s">
        <v>11149</v>
      </c>
      <c r="I268" t="s">
        <v>18507</v>
      </c>
      <c r="J268" t="s">
        <v>18509</v>
      </c>
      <c r="L268" t="s">
        <v>18639</v>
      </c>
      <c r="O268" t="s">
        <v>20888</v>
      </c>
      <c r="P268" t="s">
        <v>65</v>
      </c>
      <c r="Q268" t="s">
        <v>20990</v>
      </c>
      <c r="R268" t="s">
        <v>21118</v>
      </c>
      <c r="S268" t="s">
        <v>21153</v>
      </c>
      <c r="T268" t="s">
        <v>21190</v>
      </c>
      <c r="U268" t="s">
        <v>22033</v>
      </c>
    </row>
    <row r="269" spans="1:24">
      <c r="A269" s="1">
        <v>267</v>
      </c>
      <c r="C269" t="s">
        <v>291</v>
      </c>
      <c r="G269" t="s">
        <v>10967</v>
      </c>
      <c r="H269" t="s">
        <v>11150</v>
      </c>
      <c r="I269" t="s">
        <v>18507</v>
      </c>
      <c r="J269" t="s">
        <v>18509</v>
      </c>
      <c r="L269" t="s">
        <v>18640</v>
      </c>
      <c r="O269" t="s">
        <v>20888</v>
      </c>
      <c r="P269" t="s">
        <v>20920</v>
      </c>
      <c r="Q269" t="s">
        <v>20991</v>
      </c>
      <c r="U269" t="s">
        <v>22034</v>
      </c>
      <c r="W269" t="s">
        <v>22918</v>
      </c>
    </row>
    <row r="270" spans="1:24">
      <c r="A270" s="1">
        <v>268</v>
      </c>
      <c r="C270" t="s">
        <v>292</v>
      </c>
      <c r="G270" t="s">
        <v>10967</v>
      </c>
      <c r="H270" t="s">
        <v>11151</v>
      </c>
      <c r="I270" t="s">
        <v>18507</v>
      </c>
      <c r="J270" t="s">
        <v>18509</v>
      </c>
      <c r="L270" t="s">
        <v>18639</v>
      </c>
      <c r="O270" t="s">
        <v>20888</v>
      </c>
      <c r="P270" t="s">
        <v>65</v>
      </c>
      <c r="Q270" t="s">
        <v>20990</v>
      </c>
      <c r="R270" t="s">
        <v>21118</v>
      </c>
      <c r="S270" t="s">
        <v>21153</v>
      </c>
      <c r="T270" t="s">
        <v>21189</v>
      </c>
      <c r="U270" t="s">
        <v>22033</v>
      </c>
    </row>
    <row r="271" spans="1:24">
      <c r="A271" s="1">
        <v>269</v>
      </c>
      <c r="C271" t="s">
        <v>293</v>
      </c>
      <c r="G271" t="s">
        <v>10967</v>
      </c>
      <c r="H271" t="s">
        <v>11151</v>
      </c>
      <c r="I271" t="s">
        <v>18507</v>
      </c>
      <c r="J271" t="s">
        <v>18509</v>
      </c>
      <c r="L271" t="s">
        <v>18640</v>
      </c>
      <c r="O271" t="s">
        <v>20888</v>
      </c>
      <c r="P271" t="s">
        <v>20920</v>
      </c>
      <c r="Q271" t="s">
        <v>20991</v>
      </c>
      <c r="U271" t="s">
        <v>22034</v>
      </c>
      <c r="W271" t="s">
        <v>22918</v>
      </c>
    </row>
    <row r="272" spans="1:24">
      <c r="A272" s="1">
        <v>270</v>
      </c>
      <c r="C272" t="s">
        <v>294</v>
      </c>
      <c r="G272" t="s">
        <v>10967</v>
      </c>
      <c r="H272" t="s">
        <v>11152</v>
      </c>
      <c r="I272" t="s">
        <v>18507</v>
      </c>
      <c r="J272" t="s">
        <v>18509</v>
      </c>
      <c r="L272" t="s">
        <v>18637</v>
      </c>
      <c r="O272" t="s">
        <v>20887</v>
      </c>
      <c r="P272" t="s">
        <v>20919</v>
      </c>
      <c r="Q272" t="s">
        <v>20989</v>
      </c>
      <c r="U272" t="s">
        <v>22032</v>
      </c>
      <c r="W272" t="s">
        <v>22917</v>
      </c>
      <c r="X272" t="s">
        <v>22985</v>
      </c>
    </row>
    <row r="273" spans="1:25">
      <c r="A273" s="1">
        <v>271</v>
      </c>
      <c r="C273" t="s">
        <v>295</v>
      </c>
      <c r="G273" t="s">
        <v>10967</v>
      </c>
      <c r="H273" t="s">
        <v>11153</v>
      </c>
      <c r="I273" t="s">
        <v>18507</v>
      </c>
      <c r="J273" t="s">
        <v>18509</v>
      </c>
      <c r="L273" t="s">
        <v>18638</v>
      </c>
      <c r="O273" t="s">
        <v>20887</v>
      </c>
      <c r="P273" t="s">
        <v>20919</v>
      </c>
      <c r="Q273" t="s">
        <v>20989</v>
      </c>
      <c r="U273" t="s">
        <v>22032</v>
      </c>
      <c r="W273" t="s">
        <v>22917</v>
      </c>
      <c r="X273" t="s">
        <v>22987</v>
      </c>
    </row>
    <row r="274" spans="1:25">
      <c r="A274" s="1">
        <v>272</v>
      </c>
      <c r="C274" t="s">
        <v>296</v>
      </c>
      <c r="G274" t="s">
        <v>10967</v>
      </c>
      <c r="H274" t="s">
        <v>11154</v>
      </c>
      <c r="I274" t="s">
        <v>18507</v>
      </c>
      <c r="J274" t="s">
        <v>18510</v>
      </c>
      <c r="L274" t="s">
        <v>18658</v>
      </c>
      <c r="N274" t="s">
        <v>32</v>
      </c>
      <c r="P274" t="s">
        <v>32</v>
      </c>
      <c r="Q274" t="s">
        <v>20992</v>
      </c>
      <c r="R274" t="s">
        <v>21119</v>
      </c>
      <c r="S274" t="s">
        <v>21154</v>
      </c>
      <c r="U274" t="s">
        <v>22035</v>
      </c>
      <c r="Y274" t="s">
        <v>23859</v>
      </c>
    </row>
    <row r="275" spans="1:25">
      <c r="A275" s="1">
        <v>273</v>
      </c>
      <c r="B275" t="s">
        <v>32</v>
      </c>
      <c r="C275" t="s">
        <v>296</v>
      </c>
      <c r="D275" t="s">
        <v>9084</v>
      </c>
      <c r="E275" t="s">
        <v>10905</v>
      </c>
      <c r="F275" t="s">
        <v>10906</v>
      </c>
      <c r="H275" t="s">
        <v>11155</v>
      </c>
      <c r="V275">
        <f>72856155 pm¡Ã2024041krissy_g4@hotmail.com                              ANMLFException as file currently locked by another user for an Acct no 840012230000</f>
        <v>0</v>
      </c>
    </row>
    <row r="276" spans="1:25">
      <c r="A276" s="1">
        <v>274</v>
      </c>
      <c r="C276" t="s">
        <v>297</v>
      </c>
      <c r="G276" t="s">
        <v>10967</v>
      </c>
      <c r="H276" t="s">
        <v>11156</v>
      </c>
      <c r="I276" t="s">
        <v>18507</v>
      </c>
      <c r="J276" t="s">
        <v>18510</v>
      </c>
      <c r="L276" t="s">
        <v>18659</v>
      </c>
      <c r="N276" t="s">
        <v>32</v>
      </c>
      <c r="P276" t="s">
        <v>32</v>
      </c>
      <c r="Q276" t="s">
        <v>20992</v>
      </c>
      <c r="R276" t="s">
        <v>21119</v>
      </c>
      <c r="S276" t="s">
        <v>21154</v>
      </c>
      <c r="U276" t="s">
        <v>22035</v>
      </c>
      <c r="Y276" t="s">
        <v>23860</v>
      </c>
    </row>
    <row r="277" spans="1:25">
      <c r="A277" s="1">
        <v>275</v>
      </c>
      <c r="B277" t="s">
        <v>32</v>
      </c>
      <c r="C277" t="s">
        <v>297</v>
      </c>
      <c r="D277" t="s">
        <v>9085</v>
      </c>
      <c r="E277" t="s">
        <v>10905</v>
      </c>
      <c r="F277" t="s">
        <v>10906</v>
      </c>
      <c r="H277" t="s">
        <v>11157</v>
      </c>
      <c r="V277">
        <f>72856156 0&lt;I2024041djturanda@yahoo.com                               ANMLFException as file currently locked by another user for an Acct no 313660030000</f>
        <v>0</v>
      </c>
    </row>
    <row r="278" spans="1:25">
      <c r="A278" s="1">
        <v>276</v>
      </c>
      <c r="C278" t="s">
        <v>298</v>
      </c>
      <c r="G278" t="s">
        <v>10967</v>
      </c>
      <c r="H278" t="s">
        <v>11158</v>
      </c>
      <c r="I278" t="s">
        <v>18507</v>
      </c>
      <c r="J278" t="s">
        <v>18510</v>
      </c>
      <c r="L278" t="s">
        <v>18660</v>
      </c>
      <c r="N278" t="s">
        <v>32</v>
      </c>
      <c r="P278" t="s">
        <v>32</v>
      </c>
      <c r="Q278" t="s">
        <v>20992</v>
      </c>
      <c r="R278" t="s">
        <v>21119</v>
      </c>
      <c r="S278" t="s">
        <v>21154</v>
      </c>
      <c r="U278" t="s">
        <v>22035</v>
      </c>
      <c r="Y278" t="s">
        <v>23861</v>
      </c>
    </row>
    <row r="279" spans="1:25">
      <c r="A279" s="1">
        <v>277</v>
      </c>
      <c r="B279" t="s">
        <v>32</v>
      </c>
      <c r="C279" t="s">
        <v>298</v>
      </c>
      <c r="D279" t="s">
        <v>9086</v>
      </c>
      <c r="E279" t="s">
        <v>10905</v>
      </c>
      <c r="F279" t="s">
        <v>10906</v>
      </c>
      <c r="H279" t="s">
        <v>11158</v>
      </c>
      <c r="V279">
        <f>72856157 &gt;#Q2024041tampat74@gmail.com                               ANMLFException as file currently locked by another user for an Acct no 348079210000</f>
        <v>0</v>
      </c>
    </row>
    <row r="280" spans="1:25">
      <c r="A280" s="1">
        <v>278</v>
      </c>
      <c r="C280" t="s">
        <v>299</v>
      </c>
      <c r="G280" t="s">
        <v>10967</v>
      </c>
      <c r="H280" t="s">
        <v>11159</v>
      </c>
      <c r="I280" t="s">
        <v>18507</v>
      </c>
      <c r="J280" t="s">
        <v>18510</v>
      </c>
      <c r="L280" t="s">
        <v>18661</v>
      </c>
      <c r="N280" t="s">
        <v>32</v>
      </c>
      <c r="P280" t="s">
        <v>32</v>
      </c>
      <c r="Q280" t="s">
        <v>20992</v>
      </c>
      <c r="R280" t="s">
        <v>21119</v>
      </c>
      <c r="S280" t="s">
        <v>21154</v>
      </c>
      <c r="U280" t="s">
        <v>22035</v>
      </c>
      <c r="Y280" t="s">
        <v>23862</v>
      </c>
    </row>
    <row r="281" spans="1:25">
      <c r="A281" s="1">
        <v>279</v>
      </c>
      <c r="B281" t="s">
        <v>32</v>
      </c>
      <c r="C281" t="s">
        <v>299</v>
      </c>
      <c r="D281" t="s">
        <v>9087</v>
      </c>
      <c r="E281" t="s">
        <v>10905</v>
      </c>
      <c r="F281" t="s">
        <v>10906</v>
      </c>
      <c r="H281" t="s">
        <v>11159</v>
      </c>
      <c r="V281">
        <f>72856158 Ð`²¤O2024031moriehinds2@gmail.com                              BNMLFException as file currently locked by another user for an Acct no 342065570000</f>
        <v>0</v>
      </c>
    </row>
    <row r="282" spans="1:25">
      <c r="A282" s="1">
        <v>280</v>
      </c>
      <c r="C282" t="s">
        <v>300</v>
      </c>
      <c r="G282" t="s">
        <v>10967</v>
      </c>
      <c r="H282" t="s">
        <v>11160</v>
      </c>
      <c r="I282" t="s">
        <v>18507</v>
      </c>
      <c r="J282" t="s">
        <v>18510</v>
      </c>
      <c r="L282" t="s">
        <v>18662</v>
      </c>
      <c r="N282" t="s">
        <v>32</v>
      </c>
      <c r="P282" t="s">
        <v>32</v>
      </c>
      <c r="Q282" t="s">
        <v>20992</v>
      </c>
      <c r="R282" t="s">
        <v>21119</v>
      </c>
      <c r="S282" t="s">
        <v>21154</v>
      </c>
      <c r="U282" t="s">
        <v>22035</v>
      </c>
      <c r="Y282" t="s">
        <v>23863</v>
      </c>
    </row>
    <row r="283" spans="1:25">
      <c r="A283" s="1">
        <v>281</v>
      </c>
      <c r="B283" t="s">
        <v>32</v>
      </c>
      <c r="C283" t="s">
        <v>300</v>
      </c>
      <c r="D283" t="s">
        <v>9088</v>
      </c>
      <c r="E283" t="s">
        <v>10905</v>
      </c>
      <c r="F283" t="s">
        <v>10906</v>
      </c>
      <c r="H283" t="s">
        <v>11160</v>
      </c>
      <c r="V283">
        <f>72856159 @Ü'E2024041cavrilleogarro@yahoo.com                            BNMLFException as file currently locked by another user for an Acct no 297021480000</f>
        <v>0</v>
      </c>
    </row>
    <row r="284" spans="1:25">
      <c r="A284" s="1">
        <v>282</v>
      </c>
      <c r="C284" t="s">
        <v>301</v>
      </c>
      <c r="G284" t="s">
        <v>10967</v>
      </c>
      <c r="H284" t="s">
        <v>11161</v>
      </c>
      <c r="I284" t="s">
        <v>18507</v>
      </c>
      <c r="J284" t="s">
        <v>18510</v>
      </c>
      <c r="L284" t="s">
        <v>18663</v>
      </c>
      <c r="N284" t="s">
        <v>32</v>
      </c>
      <c r="P284" t="s">
        <v>32</v>
      </c>
      <c r="Q284" t="s">
        <v>20992</v>
      </c>
      <c r="R284" t="s">
        <v>21119</v>
      </c>
      <c r="S284" t="s">
        <v>21154</v>
      </c>
      <c r="U284" t="s">
        <v>22035</v>
      </c>
      <c r="Y284" t="s">
        <v>23864</v>
      </c>
    </row>
    <row r="285" spans="1:25">
      <c r="A285" s="1">
        <v>283</v>
      </c>
      <c r="B285" t="s">
        <v>32</v>
      </c>
      <c r="C285" t="s">
        <v>301</v>
      </c>
      <c r="D285" t="s">
        <v>9089</v>
      </c>
      <c r="E285" t="s">
        <v>10905</v>
      </c>
      <c r="F285" t="s">
        <v>10906</v>
      </c>
      <c r="H285" t="s">
        <v>11161</v>
      </c>
      <c r="V285">
        <f>72856160 ø8æÌ2024031tamika.campbell@ksac.gov.jm                           CNMLFException as file currently locked by another user for an Acct no 880032561400</f>
        <v>0</v>
      </c>
    </row>
    <row r="286" spans="1:25">
      <c r="A286" s="1">
        <v>284</v>
      </c>
      <c r="C286" t="s">
        <v>302</v>
      </c>
      <c r="G286" t="s">
        <v>10967</v>
      </c>
      <c r="H286" t="s">
        <v>11162</v>
      </c>
      <c r="I286" t="s">
        <v>18507</v>
      </c>
      <c r="J286" t="s">
        <v>18510</v>
      </c>
      <c r="L286" t="s">
        <v>18664</v>
      </c>
      <c r="N286" t="s">
        <v>32</v>
      </c>
      <c r="P286" t="s">
        <v>32</v>
      </c>
      <c r="Q286" t="s">
        <v>20992</v>
      </c>
      <c r="R286" t="s">
        <v>21119</v>
      </c>
      <c r="S286" t="s">
        <v>21154</v>
      </c>
      <c r="U286" t="s">
        <v>22035</v>
      </c>
      <c r="Y286" t="s">
        <v>23865</v>
      </c>
    </row>
    <row r="287" spans="1:25">
      <c r="A287" s="1">
        <v>285</v>
      </c>
      <c r="B287" t="s">
        <v>32</v>
      </c>
      <c r="C287" t="s">
        <v>302</v>
      </c>
      <c r="D287" t="s">
        <v>9090</v>
      </c>
      <c r="E287" t="s">
        <v>10905</v>
      </c>
      <c r="F287" t="s">
        <v>10906</v>
      </c>
      <c r="H287" t="s">
        <v>11163</v>
      </c>
      <c r="V287">
        <f>72856161 0@2024031kededradennis@gmail.com                             CNMLFException as file currently locked by another user for an Acct no 277429760000</f>
        <v>0</v>
      </c>
    </row>
    <row r="288" spans="1:25">
      <c r="A288" s="1">
        <v>286</v>
      </c>
      <c r="C288" t="s">
        <v>303</v>
      </c>
      <c r="G288" t="s">
        <v>10967</v>
      </c>
      <c r="H288" t="s">
        <v>11164</v>
      </c>
      <c r="I288" t="s">
        <v>18507</v>
      </c>
      <c r="J288" t="s">
        <v>18510</v>
      </c>
      <c r="L288" t="s">
        <v>18665</v>
      </c>
      <c r="N288" t="s">
        <v>32</v>
      </c>
      <c r="P288" t="s">
        <v>32</v>
      </c>
      <c r="Q288" t="s">
        <v>20992</v>
      </c>
      <c r="R288" t="s">
        <v>21119</v>
      </c>
      <c r="S288" t="s">
        <v>21154</v>
      </c>
      <c r="U288" t="s">
        <v>22035</v>
      </c>
      <c r="Y288" t="s">
        <v>23866</v>
      </c>
    </row>
    <row r="289" spans="1:25">
      <c r="A289" s="1">
        <v>287</v>
      </c>
      <c r="B289" t="s">
        <v>32</v>
      </c>
      <c r="C289" t="s">
        <v>303</v>
      </c>
      <c r="D289" t="s">
        <v>9091</v>
      </c>
      <c r="E289" t="s">
        <v>10905</v>
      </c>
      <c r="F289" t="s">
        <v>10906</v>
      </c>
      <c r="H289" t="s">
        <v>11165</v>
      </c>
      <c r="V289">
        <f>72856162 ÐEá\$2024041faypetgrave@cwjamica.com                            DNMLFException as file currently locked by another user for an Acct no 156177090000</f>
        <v>0</v>
      </c>
    </row>
    <row r="290" spans="1:25">
      <c r="A290" s="1">
        <v>288</v>
      </c>
      <c r="C290" t="s">
        <v>304</v>
      </c>
      <c r="G290" t="s">
        <v>10967</v>
      </c>
      <c r="H290" t="s">
        <v>11166</v>
      </c>
      <c r="I290" t="s">
        <v>18507</v>
      </c>
      <c r="J290" t="s">
        <v>18510</v>
      </c>
      <c r="L290" t="s">
        <v>18666</v>
      </c>
      <c r="N290" t="s">
        <v>32</v>
      </c>
      <c r="P290" t="s">
        <v>32</v>
      </c>
      <c r="Q290" t="s">
        <v>20992</v>
      </c>
      <c r="R290" t="s">
        <v>21119</v>
      </c>
      <c r="S290" t="s">
        <v>21154</v>
      </c>
      <c r="U290" t="s">
        <v>22035</v>
      </c>
      <c r="Y290" t="s">
        <v>23867</v>
      </c>
    </row>
    <row r="291" spans="1:25">
      <c r="A291" s="1">
        <v>289</v>
      </c>
      <c r="B291" t="s">
        <v>32</v>
      </c>
      <c r="C291" t="s">
        <v>304</v>
      </c>
      <c r="D291" t="s">
        <v>9092</v>
      </c>
      <c r="E291" t="s">
        <v>10905</v>
      </c>
      <c r="F291" t="s">
        <v>10906</v>
      </c>
      <c r="H291" t="s">
        <v>11166</v>
      </c>
      <c r="V291">
        <f>72856163 p°7ÖD2024041christinacaine1@gmail.com                            DNMLFException as file currently locked by another user for an Acct no 295651750000</f>
        <v>0</v>
      </c>
    </row>
    <row r="292" spans="1:25">
      <c r="A292" s="1">
        <v>290</v>
      </c>
      <c r="C292" t="s">
        <v>305</v>
      </c>
      <c r="G292" t="s">
        <v>10967</v>
      </c>
      <c r="H292" t="s">
        <v>11167</v>
      </c>
      <c r="I292" t="s">
        <v>18507</v>
      </c>
      <c r="J292" t="s">
        <v>18510</v>
      </c>
      <c r="L292" t="s">
        <v>18667</v>
      </c>
      <c r="N292" t="s">
        <v>32</v>
      </c>
      <c r="P292" t="s">
        <v>32</v>
      </c>
      <c r="Q292" t="s">
        <v>20992</v>
      </c>
      <c r="R292" t="s">
        <v>21119</v>
      </c>
      <c r="S292" t="s">
        <v>21154</v>
      </c>
      <c r="U292" t="s">
        <v>22035</v>
      </c>
      <c r="Y292" t="s">
        <v>23868</v>
      </c>
    </row>
    <row r="293" spans="1:25">
      <c r="A293" s="1">
        <v>291</v>
      </c>
      <c r="B293" t="s">
        <v>32</v>
      </c>
      <c r="C293" t="s">
        <v>305</v>
      </c>
      <c r="D293" t="s">
        <v>9093</v>
      </c>
      <c r="E293" t="s">
        <v>10905</v>
      </c>
      <c r="F293" t="s">
        <v>10906</v>
      </c>
      <c r="H293" t="s">
        <v>11168</v>
      </c>
      <c r="V293">
        <f>72856164 ÐÈQ(B2024041stamic123@gmail.com                               DNMLFException as file currently locked by another user for an Acct no 284144290000</f>
        <v>0</v>
      </c>
    </row>
    <row r="294" spans="1:25">
      <c r="A294" s="1">
        <v>292</v>
      </c>
      <c r="C294" t="s">
        <v>306</v>
      </c>
      <c r="G294" t="s">
        <v>10967</v>
      </c>
      <c r="H294" t="s">
        <v>11169</v>
      </c>
      <c r="I294" t="s">
        <v>18507</v>
      </c>
      <c r="J294" t="s">
        <v>18510</v>
      </c>
      <c r="L294" t="s">
        <v>18668</v>
      </c>
      <c r="N294" t="s">
        <v>32</v>
      </c>
      <c r="P294" t="s">
        <v>32</v>
      </c>
      <c r="Q294" t="s">
        <v>20992</v>
      </c>
      <c r="R294" t="s">
        <v>21119</v>
      </c>
      <c r="S294" t="s">
        <v>21154</v>
      </c>
      <c r="U294" t="s">
        <v>22035</v>
      </c>
      <c r="Y294" t="s">
        <v>23869</v>
      </c>
    </row>
    <row r="295" spans="1:25">
      <c r="A295" s="1">
        <v>293</v>
      </c>
      <c r="B295" t="s">
        <v>32</v>
      </c>
      <c r="C295" t="s">
        <v>306</v>
      </c>
      <c r="D295" t="s">
        <v>9094</v>
      </c>
      <c r="E295" t="s">
        <v>10905</v>
      </c>
      <c r="F295" t="s">
        <v>10906</v>
      </c>
      <c r="H295" t="s">
        <v>11170</v>
      </c>
      <c r="V295">
        <f>72856165 0&amp;3&amp;P2024041DUNROBPRIM@GMAIL.COM                              DNMLFException as file currently locked by another user for an Acct no 344238270000</f>
        <v>0</v>
      </c>
    </row>
    <row r="296" spans="1:25">
      <c r="A296" s="1">
        <v>294</v>
      </c>
      <c r="C296" t="s">
        <v>307</v>
      </c>
      <c r="G296" t="s">
        <v>10967</v>
      </c>
      <c r="H296" t="s">
        <v>11171</v>
      </c>
      <c r="I296" t="s">
        <v>18507</v>
      </c>
      <c r="J296" t="s">
        <v>18510</v>
      </c>
      <c r="L296" t="s">
        <v>18669</v>
      </c>
      <c r="N296" t="s">
        <v>32</v>
      </c>
      <c r="P296" t="s">
        <v>32</v>
      </c>
      <c r="Q296" t="s">
        <v>20992</v>
      </c>
      <c r="R296" t="s">
        <v>21119</v>
      </c>
      <c r="S296" t="s">
        <v>21154</v>
      </c>
      <c r="U296" t="s">
        <v>22035</v>
      </c>
      <c r="Y296" t="s">
        <v>23870</v>
      </c>
    </row>
    <row r="297" spans="1:25">
      <c r="A297" s="1">
        <v>295</v>
      </c>
      <c r="B297" t="s">
        <v>32</v>
      </c>
      <c r="C297" t="s">
        <v>307</v>
      </c>
      <c r="D297" t="s">
        <v>9095</v>
      </c>
      <c r="E297" t="s">
        <v>10905</v>
      </c>
      <c r="F297" t="s">
        <v>10906</v>
      </c>
      <c r="H297" t="s">
        <v>11172</v>
      </c>
      <c r="V297">
        <f>72856166 @äçNJ2024041romainbrown023@gmail.com                            ENMLFException as file currently locked by another user for an Acct no 319151400000</f>
        <v>0</v>
      </c>
    </row>
    <row r="298" spans="1:25">
      <c r="A298" s="1">
        <v>296</v>
      </c>
      <c r="C298" t="s">
        <v>308</v>
      </c>
      <c r="G298" t="s">
        <v>10967</v>
      </c>
      <c r="H298" t="s">
        <v>11173</v>
      </c>
      <c r="I298" t="s">
        <v>18507</v>
      </c>
      <c r="J298" t="s">
        <v>18510</v>
      </c>
      <c r="L298" t="s">
        <v>18670</v>
      </c>
      <c r="N298" t="s">
        <v>32</v>
      </c>
      <c r="P298" t="s">
        <v>32</v>
      </c>
      <c r="Q298" t="s">
        <v>20992</v>
      </c>
      <c r="R298" t="s">
        <v>21119</v>
      </c>
      <c r="S298" t="s">
        <v>21154</v>
      </c>
      <c r="U298" t="s">
        <v>22035</v>
      </c>
      <c r="Y298" t="s">
        <v>23871</v>
      </c>
    </row>
    <row r="299" spans="1:25">
      <c r="A299" s="1">
        <v>297</v>
      </c>
      <c r="B299" t="s">
        <v>32</v>
      </c>
      <c r="C299" t="s">
        <v>308</v>
      </c>
      <c r="D299" t="s">
        <v>9096</v>
      </c>
      <c r="E299" t="s">
        <v>10905</v>
      </c>
      <c r="F299" t="s">
        <v>10906</v>
      </c>
      <c r="H299" t="s">
        <v>11174</v>
      </c>
      <c r="V299">
        <f>72856167 @å~\J2024041sexychrisann1@gmail.com                             ENMLFException as file currently locked by another user for an Acct no 319379400000</f>
        <v>0</v>
      </c>
    </row>
    <row r="300" spans="1:25">
      <c r="A300" s="1">
        <v>298</v>
      </c>
      <c r="C300" t="s">
        <v>309</v>
      </c>
      <c r="G300" t="s">
        <v>10967</v>
      </c>
      <c r="H300" t="s">
        <v>11175</v>
      </c>
      <c r="I300" t="s">
        <v>18507</v>
      </c>
      <c r="J300" t="s">
        <v>18510</v>
      </c>
      <c r="L300" t="s">
        <v>18671</v>
      </c>
      <c r="N300" t="s">
        <v>32</v>
      </c>
      <c r="P300" t="s">
        <v>32</v>
      </c>
      <c r="Q300" t="s">
        <v>20992</v>
      </c>
      <c r="R300" t="s">
        <v>21119</v>
      </c>
      <c r="S300" t="s">
        <v>21154</v>
      </c>
      <c r="U300" t="s">
        <v>22035</v>
      </c>
      <c r="Y300" t="s">
        <v>23872</v>
      </c>
    </row>
    <row r="301" spans="1:25">
      <c r="A301" s="1">
        <v>299</v>
      </c>
      <c r="B301" t="s">
        <v>32</v>
      </c>
      <c r="C301" t="s">
        <v>309</v>
      </c>
      <c r="D301" t="s">
        <v>9097</v>
      </c>
      <c r="E301" t="s">
        <v>10905</v>
      </c>
      <c r="F301" t="s">
        <v>10906</v>
      </c>
      <c r="H301" t="s">
        <v>11175</v>
      </c>
      <c r="V301">
        <f>72856168 °7úA2024041ANDREHEPBURN_88@YAHOO.COM                            ENMLFException as file currently locked by another user for an Acct no 283368110000</f>
        <v>0</v>
      </c>
    </row>
    <row r="302" spans="1:25">
      <c r="A302" s="1">
        <v>300</v>
      </c>
      <c r="C302" t="s">
        <v>310</v>
      </c>
      <c r="G302" t="s">
        <v>10967</v>
      </c>
      <c r="H302" t="s">
        <v>11176</v>
      </c>
      <c r="I302" t="s">
        <v>18507</v>
      </c>
      <c r="J302" t="s">
        <v>18510</v>
      </c>
      <c r="L302" t="s">
        <v>18672</v>
      </c>
      <c r="N302" t="s">
        <v>32</v>
      </c>
      <c r="P302" t="s">
        <v>32</v>
      </c>
      <c r="Q302" t="s">
        <v>20992</v>
      </c>
      <c r="R302" t="s">
        <v>21119</v>
      </c>
      <c r="S302" t="s">
        <v>21154</v>
      </c>
      <c r="U302" t="s">
        <v>22035</v>
      </c>
      <c r="Y302" t="s">
        <v>23873</v>
      </c>
    </row>
    <row r="303" spans="1:25">
      <c r="A303" s="1">
        <v>301</v>
      </c>
      <c r="B303" t="s">
        <v>32</v>
      </c>
      <c r="C303" t="s">
        <v>310</v>
      </c>
      <c r="D303" t="s">
        <v>9098</v>
      </c>
      <c r="E303" t="s">
        <v>10905</v>
      </c>
      <c r="F303" t="s">
        <v>10906</v>
      </c>
      <c r="H303" t="s">
        <v>11176</v>
      </c>
      <c r="V303">
        <f>72856169 @ÝEÆI2024041orainthomas@gmail.com                              GNMLFException as file currently locked by another user for an Acct no 316859080000</f>
        <v>0</v>
      </c>
    </row>
    <row r="304" spans="1:25">
      <c r="A304" s="1">
        <v>302</v>
      </c>
      <c r="C304" t="s">
        <v>311</v>
      </c>
      <c r="G304" t="s">
        <v>10967</v>
      </c>
      <c r="H304" t="s">
        <v>11177</v>
      </c>
      <c r="I304" t="s">
        <v>18507</v>
      </c>
      <c r="J304" t="s">
        <v>18509</v>
      </c>
      <c r="L304" t="s">
        <v>18641</v>
      </c>
      <c r="O304" t="s">
        <v>20887</v>
      </c>
      <c r="P304" t="s">
        <v>20919</v>
      </c>
      <c r="Q304" t="s">
        <v>20989</v>
      </c>
      <c r="U304" t="s">
        <v>22032</v>
      </c>
      <c r="W304" t="s">
        <v>22917</v>
      </c>
      <c r="X304" t="s">
        <v>22988</v>
      </c>
    </row>
    <row r="305" spans="1:24">
      <c r="A305" s="1">
        <v>303</v>
      </c>
      <c r="C305" t="s">
        <v>312</v>
      </c>
      <c r="G305" t="s">
        <v>10967</v>
      </c>
      <c r="H305" t="s">
        <v>11178</v>
      </c>
      <c r="I305" t="s">
        <v>18507</v>
      </c>
      <c r="J305" t="s">
        <v>18509</v>
      </c>
      <c r="L305" t="s">
        <v>18624</v>
      </c>
      <c r="O305" t="s">
        <v>20887</v>
      </c>
      <c r="P305" t="s">
        <v>20919</v>
      </c>
      <c r="Q305" t="s">
        <v>20989</v>
      </c>
      <c r="U305" t="s">
        <v>22032</v>
      </c>
      <c r="W305" t="s">
        <v>22917</v>
      </c>
      <c r="X305" t="s">
        <v>22988</v>
      </c>
    </row>
    <row r="306" spans="1:24">
      <c r="A306" s="1">
        <v>304</v>
      </c>
      <c r="C306" t="s">
        <v>313</v>
      </c>
      <c r="G306" t="s">
        <v>10967</v>
      </c>
      <c r="H306" t="s">
        <v>11179</v>
      </c>
      <c r="I306" t="s">
        <v>18507</v>
      </c>
      <c r="J306" t="s">
        <v>18509</v>
      </c>
      <c r="L306" t="s">
        <v>18638</v>
      </c>
      <c r="O306" t="s">
        <v>20887</v>
      </c>
      <c r="P306" t="s">
        <v>20919</v>
      </c>
      <c r="Q306" t="s">
        <v>20989</v>
      </c>
      <c r="U306" t="s">
        <v>22032</v>
      </c>
      <c r="W306" t="s">
        <v>22917</v>
      </c>
      <c r="X306" t="s">
        <v>22989</v>
      </c>
    </row>
    <row r="307" spans="1:24">
      <c r="A307" s="1">
        <v>305</v>
      </c>
      <c r="C307" t="s">
        <v>314</v>
      </c>
      <c r="G307" t="s">
        <v>10967</v>
      </c>
      <c r="H307" t="s">
        <v>11180</v>
      </c>
      <c r="I307" t="s">
        <v>18507</v>
      </c>
      <c r="J307" t="s">
        <v>18509</v>
      </c>
      <c r="L307" t="s">
        <v>18639</v>
      </c>
      <c r="O307" t="s">
        <v>20888</v>
      </c>
      <c r="P307" t="s">
        <v>65</v>
      </c>
      <c r="Q307" t="s">
        <v>20990</v>
      </c>
      <c r="R307" t="s">
        <v>21118</v>
      </c>
      <c r="S307" t="s">
        <v>21153</v>
      </c>
      <c r="T307" t="s">
        <v>21191</v>
      </c>
      <c r="U307" t="s">
        <v>22033</v>
      </c>
    </row>
    <row r="308" spans="1:24">
      <c r="A308" s="1">
        <v>306</v>
      </c>
      <c r="C308" t="s">
        <v>315</v>
      </c>
      <c r="G308" t="s">
        <v>10967</v>
      </c>
      <c r="H308" t="s">
        <v>11181</v>
      </c>
      <c r="I308" t="s">
        <v>18507</v>
      </c>
      <c r="J308" t="s">
        <v>18509</v>
      </c>
      <c r="L308" t="s">
        <v>18640</v>
      </c>
      <c r="O308" t="s">
        <v>20888</v>
      </c>
      <c r="P308" t="s">
        <v>20920</v>
      </c>
      <c r="Q308" t="s">
        <v>20991</v>
      </c>
      <c r="U308" t="s">
        <v>22034</v>
      </c>
      <c r="W308" t="s">
        <v>22918</v>
      </c>
    </row>
    <row r="309" spans="1:24">
      <c r="A309" s="1">
        <v>307</v>
      </c>
      <c r="C309" t="s">
        <v>316</v>
      </c>
      <c r="G309" t="s">
        <v>10967</v>
      </c>
      <c r="H309" t="s">
        <v>11182</v>
      </c>
      <c r="I309" t="s">
        <v>18507</v>
      </c>
      <c r="J309" t="s">
        <v>18510</v>
      </c>
      <c r="L309" t="s">
        <v>18673</v>
      </c>
      <c r="N309" t="s">
        <v>33</v>
      </c>
      <c r="P309" t="s">
        <v>20921</v>
      </c>
      <c r="Q309" t="s">
        <v>20993</v>
      </c>
      <c r="U309" t="s">
        <v>22036</v>
      </c>
      <c r="W309" t="s">
        <v>22920</v>
      </c>
    </row>
    <row r="310" spans="1:24">
      <c r="A310" s="1">
        <v>308</v>
      </c>
      <c r="B310" t="s">
        <v>33</v>
      </c>
      <c r="C310" t="s">
        <v>316</v>
      </c>
      <c r="D310" t="s">
        <v>9099</v>
      </c>
      <c r="E310" t="s">
        <v>10905</v>
      </c>
      <c r="F310" t="s">
        <v>10908</v>
      </c>
      <c r="H310" t="s">
        <v>11183</v>
      </c>
      <c r="V310">
        <f>72856175 KNI HH7204D                                             M                g!    </f>
        <v>0</v>
      </c>
    </row>
    <row r="311" spans="1:24">
      <c r="A311" s="1">
        <v>309</v>
      </c>
      <c r="C311" t="s">
        <v>317</v>
      </c>
      <c r="G311" t="s">
        <v>10967</v>
      </c>
      <c r="H311" t="s">
        <v>11184</v>
      </c>
      <c r="I311" t="s">
        <v>18507</v>
      </c>
      <c r="J311" t="s">
        <v>18509</v>
      </c>
      <c r="L311" t="s">
        <v>18639</v>
      </c>
      <c r="O311" t="s">
        <v>20888</v>
      </c>
      <c r="P311" t="s">
        <v>65</v>
      </c>
      <c r="Q311" t="s">
        <v>20990</v>
      </c>
      <c r="R311" t="s">
        <v>21118</v>
      </c>
      <c r="S311" t="s">
        <v>21153</v>
      </c>
      <c r="T311" t="s">
        <v>21191</v>
      </c>
      <c r="U311" t="s">
        <v>22033</v>
      </c>
    </row>
    <row r="312" spans="1:24">
      <c r="A312" s="1">
        <v>310</v>
      </c>
      <c r="C312" t="s">
        <v>318</v>
      </c>
      <c r="G312" t="s">
        <v>10967</v>
      </c>
      <c r="H312" t="s">
        <v>11184</v>
      </c>
      <c r="I312" t="s">
        <v>18507</v>
      </c>
      <c r="J312" t="s">
        <v>18509</v>
      </c>
      <c r="L312" t="s">
        <v>18624</v>
      </c>
      <c r="O312" t="s">
        <v>20887</v>
      </c>
      <c r="P312" t="s">
        <v>20919</v>
      </c>
      <c r="Q312" t="s">
        <v>20989</v>
      </c>
      <c r="U312" t="s">
        <v>22032</v>
      </c>
      <c r="W312" t="s">
        <v>22917</v>
      </c>
      <c r="X312" t="s">
        <v>22989</v>
      </c>
    </row>
    <row r="313" spans="1:24">
      <c r="A313" s="1">
        <v>311</v>
      </c>
      <c r="C313" t="s">
        <v>319</v>
      </c>
      <c r="G313" t="s">
        <v>10967</v>
      </c>
      <c r="H313" t="s">
        <v>11184</v>
      </c>
      <c r="I313" t="s">
        <v>18507</v>
      </c>
      <c r="J313" t="s">
        <v>18509</v>
      </c>
      <c r="L313" t="s">
        <v>18640</v>
      </c>
      <c r="O313" t="s">
        <v>20888</v>
      </c>
      <c r="P313" t="s">
        <v>20920</v>
      </c>
      <c r="Q313" t="s">
        <v>20991</v>
      </c>
      <c r="U313" t="s">
        <v>22034</v>
      </c>
      <c r="W313" t="s">
        <v>22918</v>
      </c>
    </row>
    <row r="314" spans="1:24">
      <c r="A314" s="1">
        <v>312</v>
      </c>
      <c r="C314" t="s">
        <v>320</v>
      </c>
      <c r="G314" t="s">
        <v>10967</v>
      </c>
      <c r="H314" t="s">
        <v>11185</v>
      </c>
      <c r="I314" t="s">
        <v>18507</v>
      </c>
      <c r="J314" t="s">
        <v>18509</v>
      </c>
      <c r="L314" t="s">
        <v>18641</v>
      </c>
      <c r="O314" t="s">
        <v>20887</v>
      </c>
      <c r="P314" t="s">
        <v>20919</v>
      </c>
      <c r="Q314" t="s">
        <v>20989</v>
      </c>
      <c r="U314" t="s">
        <v>22032</v>
      </c>
      <c r="W314" t="s">
        <v>22917</v>
      </c>
      <c r="X314" t="s">
        <v>22989</v>
      </c>
    </row>
    <row r="315" spans="1:24">
      <c r="A315" s="1">
        <v>313</v>
      </c>
      <c r="C315" t="s">
        <v>321</v>
      </c>
      <c r="G315" t="s">
        <v>10967</v>
      </c>
      <c r="H315" t="s">
        <v>11186</v>
      </c>
      <c r="I315" t="s">
        <v>18507</v>
      </c>
      <c r="J315" t="s">
        <v>18509</v>
      </c>
      <c r="L315" t="s">
        <v>18639</v>
      </c>
      <c r="O315" t="s">
        <v>20888</v>
      </c>
      <c r="P315" t="s">
        <v>65</v>
      </c>
      <c r="Q315" t="s">
        <v>20990</v>
      </c>
      <c r="R315" t="s">
        <v>21118</v>
      </c>
      <c r="S315" t="s">
        <v>21153</v>
      </c>
      <c r="T315" t="s">
        <v>21191</v>
      </c>
      <c r="U315" t="s">
        <v>22033</v>
      </c>
    </row>
    <row r="316" spans="1:24">
      <c r="A316" s="1">
        <v>314</v>
      </c>
      <c r="C316" t="s">
        <v>322</v>
      </c>
      <c r="G316" t="s">
        <v>10967</v>
      </c>
      <c r="H316" t="s">
        <v>11186</v>
      </c>
      <c r="I316" t="s">
        <v>18507</v>
      </c>
      <c r="J316" t="s">
        <v>18509</v>
      </c>
      <c r="L316" t="s">
        <v>18640</v>
      </c>
      <c r="O316" t="s">
        <v>20888</v>
      </c>
      <c r="P316" t="s">
        <v>20920</v>
      </c>
      <c r="Q316" t="s">
        <v>20991</v>
      </c>
      <c r="U316" t="s">
        <v>22034</v>
      </c>
      <c r="W316" t="s">
        <v>22918</v>
      </c>
    </row>
    <row r="317" spans="1:24">
      <c r="A317" s="1">
        <v>315</v>
      </c>
      <c r="C317" t="s">
        <v>323</v>
      </c>
      <c r="G317" t="s">
        <v>10967</v>
      </c>
      <c r="H317" t="s">
        <v>11187</v>
      </c>
      <c r="I317" t="s">
        <v>18507</v>
      </c>
      <c r="J317" t="s">
        <v>18510</v>
      </c>
      <c r="L317" t="s">
        <v>18674</v>
      </c>
      <c r="N317" t="s">
        <v>33</v>
      </c>
      <c r="P317" t="s">
        <v>20921</v>
      </c>
      <c r="Q317" t="s">
        <v>20993</v>
      </c>
      <c r="U317" t="s">
        <v>22036</v>
      </c>
      <c r="W317" t="s">
        <v>22920</v>
      </c>
    </row>
    <row r="318" spans="1:24">
      <c r="A318" s="1">
        <v>316</v>
      </c>
      <c r="B318" t="s">
        <v>33</v>
      </c>
      <c r="C318" t="s">
        <v>323</v>
      </c>
      <c r="D318" t="s">
        <v>9100</v>
      </c>
      <c r="E318" t="s">
        <v>10905</v>
      </c>
      <c r="F318" t="s">
        <v>10908</v>
      </c>
      <c r="H318" t="s">
        <v>11187</v>
      </c>
      <c r="V318">
        <f>72856182 CNI HU3526E                                             M</f>
        <v>0</v>
      </c>
    </row>
    <row r="319" spans="1:24">
      <c r="A319" s="1">
        <v>318</v>
      </c>
      <c r="C319" t="s">
        <v>324</v>
      </c>
      <c r="G319" t="s">
        <v>10967</v>
      </c>
      <c r="H319" t="s">
        <v>11188</v>
      </c>
      <c r="I319" t="s">
        <v>18507</v>
      </c>
      <c r="J319" t="s">
        <v>18510</v>
      </c>
      <c r="L319" t="s">
        <v>18675</v>
      </c>
      <c r="N319" t="s">
        <v>33</v>
      </c>
      <c r="P319" t="s">
        <v>20921</v>
      </c>
      <c r="Q319" t="s">
        <v>20993</v>
      </c>
      <c r="U319" t="s">
        <v>22036</v>
      </c>
      <c r="W319" t="s">
        <v>22920</v>
      </c>
    </row>
    <row r="320" spans="1:24">
      <c r="A320" s="1">
        <v>319</v>
      </c>
      <c r="B320" t="s">
        <v>33</v>
      </c>
      <c r="C320" t="s">
        <v>324</v>
      </c>
      <c r="D320" t="s">
        <v>9101</v>
      </c>
      <c r="E320" t="s">
        <v>10905</v>
      </c>
      <c r="F320" t="s">
        <v>10908</v>
      </c>
      <c r="H320" t="s">
        <v>11189</v>
      </c>
      <c r="V320">
        <f>72856183 KNI HH7204D                                             M                g!    </f>
        <v>0</v>
      </c>
    </row>
    <row r="321" spans="1:24">
      <c r="A321" s="1">
        <v>320</v>
      </c>
      <c r="C321" t="s">
        <v>325</v>
      </c>
      <c r="G321" t="s">
        <v>10967</v>
      </c>
      <c r="H321" t="s">
        <v>11190</v>
      </c>
      <c r="I321" t="s">
        <v>18507</v>
      </c>
      <c r="J321" t="s">
        <v>18509</v>
      </c>
      <c r="L321" t="s">
        <v>18638</v>
      </c>
      <c r="O321" t="s">
        <v>20887</v>
      </c>
      <c r="P321" t="s">
        <v>20919</v>
      </c>
      <c r="Q321" t="s">
        <v>20989</v>
      </c>
      <c r="U321" t="s">
        <v>22032</v>
      </c>
      <c r="W321" t="s">
        <v>22917</v>
      </c>
      <c r="X321" t="s">
        <v>22990</v>
      </c>
    </row>
    <row r="322" spans="1:24">
      <c r="A322" s="1">
        <v>321</v>
      </c>
      <c r="C322" t="s">
        <v>326</v>
      </c>
      <c r="G322" t="s">
        <v>10967</v>
      </c>
      <c r="H322" t="s">
        <v>11191</v>
      </c>
      <c r="I322" t="s">
        <v>18507</v>
      </c>
      <c r="J322" t="s">
        <v>18509</v>
      </c>
      <c r="L322" t="s">
        <v>18639</v>
      </c>
      <c r="O322" t="s">
        <v>20888</v>
      </c>
      <c r="P322" t="s">
        <v>65</v>
      </c>
      <c r="Q322" t="s">
        <v>20990</v>
      </c>
      <c r="R322" t="s">
        <v>21118</v>
      </c>
      <c r="S322" t="s">
        <v>21153</v>
      </c>
      <c r="T322" t="s">
        <v>21192</v>
      </c>
      <c r="U322" t="s">
        <v>22033</v>
      </c>
    </row>
    <row r="323" spans="1:24">
      <c r="A323" s="1">
        <v>322</v>
      </c>
      <c r="C323" t="s">
        <v>327</v>
      </c>
      <c r="G323" t="s">
        <v>10967</v>
      </c>
      <c r="H323" t="s">
        <v>11192</v>
      </c>
      <c r="I323" t="s">
        <v>18507</v>
      </c>
      <c r="J323" t="s">
        <v>18509</v>
      </c>
      <c r="L323" t="s">
        <v>18640</v>
      </c>
      <c r="O323" t="s">
        <v>20888</v>
      </c>
      <c r="P323" t="s">
        <v>20920</v>
      </c>
      <c r="Q323" t="s">
        <v>20991</v>
      </c>
      <c r="U323" t="s">
        <v>22034</v>
      </c>
      <c r="W323" t="s">
        <v>22918</v>
      </c>
    </row>
    <row r="324" spans="1:24">
      <c r="A324" s="1">
        <v>323</v>
      </c>
      <c r="C324" t="s">
        <v>328</v>
      </c>
      <c r="G324" t="s">
        <v>10967</v>
      </c>
      <c r="H324" t="s">
        <v>11193</v>
      </c>
      <c r="I324" t="s">
        <v>18507</v>
      </c>
      <c r="J324" t="s">
        <v>18509</v>
      </c>
      <c r="L324" t="s">
        <v>18622</v>
      </c>
      <c r="O324" t="s">
        <v>20887</v>
      </c>
      <c r="P324" t="s">
        <v>20919</v>
      </c>
      <c r="Q324" t="s">
        <v>20989</v>
      </c>
      <c r="U324" t="s">
        <v>22032</v>
      </c>
      <c r="W324" t="s">
        <v>22917</v>
      </c>
      <c r="X324" t="s">
        <v>22991</v>
      </c>
    </row>
    <row r="325" spans="1:24">
      <c r="A325" s="1">
        <v>324</v>
      </c>
      <c r="C325" t="s">
        <v>329</v>
      </c>
      <c r="G325" t="s">
        <v>10967</v>
      </c>
      <c r="H325" t="s">
        <v>11194</v>
      </c>
      <c r="I325" t="s">
        <v>18507</v>
      </c>
      <c r="J325" t="s">
        <v>18509</v>
      </c>
      <c r="L325" t="s">
        <v>18641</v>
      </c>
      <c r="O325" t="s">
        <v>20887</v>
      </c>
      <c r="P325" t="s">
        <v>20919</v>
      </c>
      <c r="Q325" t="s">
        <v>20989</v>
      </c>
      <c r="U325" t="s">
        <v>22032</v>
      </c>
      <c r="W325" t="s">
        <v>22917</v>
      </c>
      <c r="X325" t="s">
        <v>22991</v>
      </c>
    </row>
    <row r="326" spans="1:24">
      <c r="A326" s="1">
        <v>325</v>
      </c>
      <c r="C326" t="s">
        <v>330</v>
      </c>
      <c r="G326" t="s">
        <v>10967</v>
      </c>
      <c r="H326" t="s">
        <v>11195</v>
      </c>
      <c r="I326" t="s">
        <v>18507</v>
      </c>
      <c r="J326" t="s">
        <v>18509</v>
      </c>
      <c r="L326" t="s">
        <v>18622</v>
      </c>
      <c r="O326" t="s">
        <v>20887</v>
      </c>
      <c r="P326" t="s">
        <v>20919</v>
      </c>
      <c r="Q326" t="s">
        <v>20989</v>
      </c>
      <c r="U326" t="s">
        <v>22032</v>
      </c>
      <c r="W326" t="s">
        <v>22917</v>
      </c>
      <c r="X326" t="s">
        <v>22991</v>
      </c>
    </row>
    <row r="327" spans="1:24">
      <c r="A327" s="1">
        <v>326</v>
      </c>
      <c r="C327" t="s">
        <v>331</v>
      </c>
      <c r="G327" t="s">
        <v>10967</v>
      </c>
      <c r="H327" t="s">
        <v>11195</v>
      </c>
      <c r="I327" t="s">
        <v>18507</v>
      </c>
      <c r="J327" t="s">
        <v>18509</v>
      </c>
      <c r="L327" t="s">
        <v>18641</v>
      </c>
      <c r="O327" t="s">
        <v>20887</v>
      </c>
      <c r="P327" t="s">
        <v>20919</v>
      </c>
      <c r="Q327" t="s">
        <v>20989</v>
      </c>
      <c r="U327" t="s">
        <v>22032</v>
      </c>
      <c r="W327" t="s">
        <v>22917</v>
      </c>
      <c r="X327" t="s">
        <v>22991</v>
      </c>
    </row>
    <row r="328" spans="1:24">
      <c r="A328" s="1">
        <v>327</v>
      </c>
      <c r="C328" t="s">
        <v>332</v>
      </c>
      <c r="G328" t="s">
        <v>10967</v>
      </c>
      <c r="H328" t="s">
        <v>11196</v>
      </c>
      <c r="I328" t="s">
        <v>18507</v>
      </c>
      <c r="J328" t="s">
        <v>18509</v>
      </c>
      <c r="L328" t="s">
        <v>18638</v>
      </c>
      <c r="O328" t="s">
        <v>20887</v>
      </c>
      <c r="P328" t="s">
        <v>20919</v>
      </c>
      <c r="Q328" t="s">
        <v>20989</v>
      </c>
      <c r="U328" t="s">
        <v>22032</v>
      </c>
      <c r="W328" t="s">
        <v>22917</v>
      </c>
      <c r="X328" t="s">
        <v>22991</v>
      </c>
    </row>
    <row r="329" spans="1:24">
      <c r="A329" s="1">
        <v>328</v>
      </c>
      <c r="C329" t="s">
        <v>333</v>
      </c>
      <c r="G329" t="s">
        <v>10967</v>
      </c>
      <c r="H329" t="s">
        <v>11197</v>
      </c>
      <c r="I329" t="s">
        <v>18507</v>
      </c>
      <c r="J329" t="s">
        <v>18509</v>
      </c>
      <c r="L329" t="s">
        <v>18639</v>
      </c>
      <c r="O329" t="s">
        <v>20888</v>
      </c>
      <c r="P329" t="s">
        <v>65</v>
      </c>
      <c r="Q329" t="s">
        <v>20990</v>
      </c>
      <c r="R329" t="s">
        <v>21118</v>
      </c>
      <c r="S329" t="s">
        <v>21153</v>
      </c>
      <c r="T329" t="s">
        <v>21193</v>
      </c>
      <c r="U329" t="s">
        <v>22033</v>
      </c>
    </row>
    <row r="330" spans="1:24">
      <c r="A330" s="1">
        <v>329</v>
      </c>
      <c r="C330" t="s">
        <v>334</v>
      </c>
      <c r="G330" t="s">
        <v>10967</v>
      </c>
      <c r="H330" t="s">
        <v>11198</v>
      </c>
      <c r="I330" t="s">
        <v>18507</v>
      </c>
      <c r="J330" t="s">
        <v>18509</v>
      </c>
      <c r="L330" t="s">
        <v>18637</v>
      </c>
      <c r="O330" t="s">
        <v>20887</v>
      </c>
      <c r="P330" t="s">
        <v>20919</v>
      </c>
      <c r="Q330" t="s">
        <v>20989</v>
      </c>
      <c r="U330" t="s">
        <v>22032</v>
      </c>
      <c r="W330" t="s">
        <v>22917</v>
      </c>
      <c r="X330" t="s">
        <v>22992</v>
      </c>
    </row>
    <row r="331" spans="1:24">
      <c r="A331" s="1">
        <v>330</v>
      </c>
      <c r="C331" t="s">
        <v>335</v>
      </c>
      <c r="G331" t="s">
        <v>10967</v>
      </c>
      <c r="H331" t="s">
        <v>11198</v>
      </c>
      <c r="I331" t="s">
        <v>18507</v>
      </c>
      <c r="J331" t="s">
        <v>18509</v>
      </c>
      <c r="L331" t="s">
        <v>18640</v>
      </c>
      <c r="O331" t="s">
        <v>20888</v>
      </c>
      <c r="P331" t="s">
        <v>20920</v>
      </c>
      <c r="Q331" t="s">
        <v>20991</v>
      </c>
      <c r="U331" t="s">
        <v>22034</v>
      </c>
      <c r="W331" t="s">
        <v>22918</v>
      </c>
    </row>
    <row r="332" spans="1:24">
      <c r="A332" s="1">
        <v>331</v>
      </c>
      <c r="C332" t="s">
        <v>336</v>
      </c>
      <c r="G332" t="s">
        <v>10967</v>
      </c>
      <c r="H332" t="s">
        <v>11199</v>
      </c>
      <c r="I332" t="s">
        <v>18507</v>
      </c>
      <c r="J332" t="s">
        <v>18509</v>
      </c>
      <c r="L332" t="s">
        <v>18639</v>
      </c>
      <c r="O332" t="s">
        <v>20888</v>
      </c>
      <c r="P332" t="s">
        <v>65</v>
      </c>
      <c r="Q332" t="s">
        <v>20990</v>
      </c>
      <c r="R332" t="s">
        <v>21118</v>
      </c>
      <c r="S332" t="s">
        <v>21153</v>
      </c>
      <c r="T332" t="s">
        <v>21193</v>
      </c>
      <c r="U332" t="s">
        <v>22033</v>
      </c>
    </row>
    <row r="333" spans="1:24">
      <c r="A333" s="1">
        <v>332</v>
      </c>
      <c r="C333" t="s">
        <v>337</v>
      </c>
      <c r="G333" t="s">
        <v>10967</v>
      </c>
      <c r="H333" t="s">
        <v>11199</v>
      </c>
      <c r="I333" t="s">
        <v>18507</v>
      </c>
      <c r="J333" t="s">
        <v>18509</v>
      </c>
      <c r="L333" t="s">
        <v>18637</v>
      </c>
      <c r="O333" t="s">
        <v>20887</v>
      </c>
      <c r="P333" t="s">
        <v>20919</v>
      </c>
      <c r="Q333" t="s">
        <v>20989</v>
      </c>
      <c r="U333" t="s">
        <v>22032</v>
      </c>
      <c r="W333" t="s">
        <v>22917</v>
      </c>
      <c r="X333" t="s">
        <v>22992</v>
      </c>
    </row>
    <row r="334" spans="1:24">
      <c r="A334" s="1">
        <v>333</v>
      </c>
      <c r="C334" t="s">
        <v>338</v>
      </c>
      <c r="G334" t="s">
        <v>10967</v>
      </c>
      <c r="H334" t="s">
        <v>11199</v>
      </c>
      <c r="I334" t="s">
        <v>18507</v>
      </c>
      <c r="J334" t="s">
        <v>18509</v>
      </c>
      <c r="L334" t="s">
        <v>18640</v>
      </c>
      <c r="O334" t="s">
        <v>20888</v>
      </c>
      <c r="P334" t="s">
        <v>20920</v>
      </c>
      <c r="Q334" t="s">
        <v>20991</v>
      </c>
      <c r="U334" t="s">
        <v>22034</v>
      </c>
      <c r="W334" t="s">
        <v>22918</v>
      </c>
    </row>
    <row r="335" spans="1:24">
      <c r="A335" s="1">
        <v>334</v>
      </c>
      <c r="C335" t="s">
        <v>339</v>
      </c>
      <c r="G335" t="s">
        <v>10967</v>
      </c>
      <c r="H335" t="s">
        <v>11200</v>
      </c>
      <c r="I335" t="s">
        <v>18507</v>
      </c>
      <c r="J335" t="s">
        <v>18509</v>
      </c>
      <c r="L335" t="s">
        <v>18638</v>
      </c>
      <c r="O335" t="s">
        <v>20887</v>
      </c>
      <c r="P335" t="s">
        <v>20919</v>
      </c>
      <c r="Q335" t="s">
        <v>20989</v>
      </c>
      <c r="U335" t="s">
        <v>22032</v>
      </c>
      <c r="W335" t="s">
        <v>22917</v>
      </c>
      <c r="X335" t="s">
        <v>22991</v>
      </c>
    </row>
    <row r="336" spans="1:24">
      <c r="A336" s="1">
        <v>335</v>
      </c>
      <c r="C336" t="s">
        <v>340</v>
      </c>
      <c r="G336" t="s">
        <v>10967</v>
      </c>
      <c r="H336" t="s">
        <v>11201</v>
      </c>
      <c r="I336" t="s">
        <v>18507</v>
      </c>
      <c r="J336" t="s">
        <v>18509</v>
      </c>
      <c r="L336" t="s">
        <v>18622</v>
      </c>
      <c r="O336" t="s">
        <v>20887</v>
      </c>
      <c r="P336" t="s">
        <v>20919</v>
      </c>
      <c r="Q336" t="s">
        <v>20989</v>
      </c>
      <c r="U336" t="s">
        <v>22032</v>
      </c>
      <c r="W336" t="s">
        <v>22917</v>
      </c>
      <c r="X336" t="s">
        <v>22991</v>
      </c>
    </row>
    <row r="337" spans="1:25">
      <c r="A337" s="1">
        <v>336</v>
      </c>
      <c r="C337" t="s">
        <v>341</v>
      </c>
      <c r="G337" t="s">
        <v>10967</v>
      </c>
      <c r="H337" t="s">
        <v>11202</v>
      </c>
      <c r="I337" t="s">
        <v>18507</v>
      </c>
      <c r="J337" t="s">
        <v>18509</v>
      </c>
      <c r="L337" t="s">
        <v>18637</v>
      </c>
      <c r="O337" t="s">
        <v>20887</v>
      </c>
      <c r="P337" t="s">
        <v>20919</v>
      </c>
      <c r="Q337" t="s">
        <v>20989</v>
      </c>
      <c r="U337" t="s">
        <v>22032</v>
      </c>
      <c r="W337" t="s">
        <v>22917</v>
      </c>
      <c r="X337" t="s">
        <v>22991</v>
      </c>
    </row>
    <row r="338" spans="1:25">
      <c r="A338" s="1">
        <v>337</v>
      </c>
      <c r="C338" t="s">
        <v>342</v>
      </c>
      <c r="G338" t="s">
        <v>10967</v>
      </c>
      <c r="H338" t="s">
        <v>11203</v>
      </c>
      <c r="I338" t="s">
        <v>18507</v>
      </c>
      <c r="J338" t="s">
        <v>18510</v>
      </c>
      <c r="L338" t="s">
        <v>18676</v>
      </c>
      <c r="N338" t="s">
        <v>32</v>
      </c>
      <c r="P338" t="s">
        <v>32</v>
      </c>
      <c r="Q338" t="s">
        <v>20992</v>
      </c>
      <c r="R338" t="s">
        <v>21119</v>
      </c>
      <c r="S338" t="s">
        <v>21154</v>
      </c>
      <c r="U338" t="s">
        <v>22035</v>
      </c>
      <c r="Y338" t="s">
        <v>23859</v>
      </c>
    </row>
    <row r="339" spans="1:25">
      <c r="A339" s="1">
        <v>338</v>
      </c>
      <c r="B339" t="s">
        <v>32</v>
      </c>
      <c r="C339" t="s">
        <v>342</v>
      </c>
      <c r="D339" t="s">
        <v>9102</v>
      </c>
      <c r="E339" t="s">
        <v>10905</v>
      </c>
      <c r="F339" t="s">
        <v>10906</v>
      </c>
      <c r="H339" t="s">
        <v>11203</v>
      </c>
      <c r="V339">
        <f>72856201 pm¡Ã2024041krissy_g4@hotmail.com                              ANMLFException as file currently locked by another user for an Acct no 840012230000</f>
        <v>0</v>
      </c>
    </row>
    <row r="340" spans="1:25">
      <c r="A340" s="1">
        <v>339</v>
      </c>
      <c r="C340" t="s">
        <v>343</v>
      </c>
      <c r="G340" t="s">
        <v>10967</v>
      </c>
      <c r="H340" t="s">
        <v>11204</v>
      </c>
      <c r="I340" t="s">
        <v>18507</v>
      </c>
      <c r="J340" t="s">
        <v>18510</v>
      </c>
      <c r="L340" t="s">
        <v>18677</v>
      </c>
      <c r="N340" t="s">
        <v>32</v>
      </c>
      <c r="P340" t="s">
        <v>32</v>
      </c>
      <c r="Q340" t="s">
        <v>20992</v>
      </c>
      <c r="R340" t="s">
        <v>21119</v>
      </c>
      <c r="S340" t="s">
        <v>21154</v>
      </c>
      <c r="U340" t="s">
        <v>22035</v>
      </c>
      <c r="Y340" t="s">
        <v>23860</v>
      </c>
    </row>
    <row r="341" spans="1:25">
      <c r="A341" s="1">
        <v>340</v>
      </c>
      <c r="B341" t="s">
        <v>32</v>
      </c>
      <c r="C341" t="s">
        <v>343</v>
      </c>
      <c r="D341" t="s">
        <v>9103</v>
      </c>
      <c r="E341" t="s">
        <v>10905</v>
      </c>
      <c r="F341" t="s">
        <v>10906</v>
      </c>
      <c r="H341" t="s">
        <v>11205</v>
      </c>
      <c r="V341">
        <f>72856202 0&lt;I2024041djturanda@yahoo.com                               ANMLFException as file currently locked by another user for an Acct no 313660030000</f>
        <v>0</v>
      </c>
    </row>
    <row r="342" spans="1:25">
      <c r="A342" s="1">
        <v>341</v>
      </c>
      <c r="C342" t="s">
        <v>344</v>
      </c>
      <c r="G342" t="s">
        <v>10967</v>
      </c>
      <c r="H342" t="s">
        <v>11206</v>
      </c>
      <c r="I342" t="s">
        <v>18507</v>
      </c>
      <c r="J342" t="s">
        <v>18510</v>
      </c>
      <c r="L342" t="s">
        <v>18678</v>
      </c>
      <c r="N342" t="s">
        <v>32</v>
      </c>
      <c r="P342" t="s">
        <v>32</v>
      </c>
      <c r="Q342" t="s">
        <v>20992</v>
      </c>
      <c r="R342" t="s">
        <v>21119</v>
      </c>
      <c r="S342" t="s">
        <v>21154</v>
      </c>
      <c r="U342" t="s">
        <v>22035</v>
      </c>
      <c r="Y342" t="s">
        <v>23861</v>
      </c>
    </row>
    <row r="343" spans="1:25">
      <c r="A343" s="1">
        <v>342</v>
      </c>
      <c r="B343" t="s">
        <v>32</v>
      </c>
      <c r="C343" t="s">
        <v>344</v>
      </c>
      <c r="D343" t="s">
        <v>9104</v>
      </c>
      <c r="E343" t="s">
        <v>10905</v>
      </c>
      <c r="F343" t="s">
        <v>10906</v>
      </c>
      <c r="H343" t="s">
        <v>11206</v>
      </c>
      <c r="V343">
        <f>72856203 &gt;#Q2024041tampat74@gmail.com                               ANMLFException as file currently locked by another user for an Acct no 348079210000</f>
        <v>0</v>
      </c>
    </row>
    <row r="344" spans="1:25">
      <c r="A344" s="1">
        <v>343</v>
      </c>
      <c r="C344" t="s">
        <v>345</v>
      </c>
      <c r="G344" t="s">
        <v>10967</v>
      </c>
      <c r="H344" t="s">
        <v>11207</v>
      </c>
      <c r="I344" t="s">
        <v>18507</v>
      </c>
      <c r="J344" t="s">
        <v>18510</v>
      </c>
      <c r="L344" t="s">
        <v>18679</v>
      </c>
      <c r="N344" t="s">
        <v>32</v>
      </c>
      <c r="P344" t="s">
        <v>32</v>
      </c>
      <c r="Q344" t="s">
        <v>20992</v>
      </c>
      <c r="R344" t="s">
        <v>21119</v>
      </c>
      <c r="S344" t="s">
        <v>21154</v>
      </c>
      <c r="U344" t="s">
        <v>22035</v>
      </c>
      <c r="Y344" t="s">
        <v>23862</v>
      </c>
    </row>
    <row r="345" spans="1:25">
      <c r="A345" s="1">
        <v>344</v>
      </c>
      <c r="B345" t="s">
        <v>32</v>
      </c>
      <c r="C345" t="s">
        <v>345</v>
      </c>
      <c r="D345" t="s">
        <v>9105</v>
      </c>
      <c r="E345" t="s">
        <v>10905</v>
      </c>
      <c r="F345" t="s">
        <v>10906</v>
      </c>
      <c r="H345" t="s">
        <v>11208</v>
      </c>
      <c r="V345">
        <f>72856204 Ð`²¤O2024031moriehinds2@gmail.com                              BNMLFException as file currently locked by another user for an Acct no 342065570000</f>
        <v>0</v>
      </c>
    </row>
    <row r="346" spans="1:25">
      <c r="A346" s="1">
        <v>345</v>
      </c>
      <c r="C346" t="s">
        <v>346</v>
      </c>
      <c r="G346" t="s">
        <v>10967</v>
      </c>
      <c r="H346" t="s">
        <v>11209</v>
      </c>
      <c r="I346" t="s">
        <v>18507</v>
      </c>
      <c r="J346" t="s">
        <v>18510</v>
      </c>
      <c r="L346" t="s">
        <v>18680</v>
      </c>
      <c r="N346" t="s">
        <v>32</v>
      </c>
      <c r="P346" t="s">
        <v>32</v>
      </c>
      <c r="Q346" t="s">
        <v>20992</v>
      </c>
      <c r="R346" t="s">
        <v>21119</v>
      </c>
      <c r="S346" t="s">
        <v>21154</v>
      </c>
      <c r="U346" t="s">
        <v>22035</v>
      </c>
      <c r="Y346" t="s">
        <v>23863</v>
      </c>
    </row>
    <row r="347" spans="1:25">
      <c r="A347" s="1">
        <v>346</v>
      </c>
      <c r="B347" t="s">
        <v>32</v>
      </c>
      <c r="C347" t="s">
        <v>346</v>
      </c>
      <c r="D347" t="s">
        <v>9106</v>
      </c>
      <c r="E347" t="s">
        <v>10905</v>
      </c>
      <c r="F347" t="s">
        <v>10906</v>
      </c>
      <c r="H347" t="s">
        <v>11209</v>
      </c>
      <c r="V347">
        <f>72856205 @Ü'E2024041cavrilleogarro@yahoo.com                            BNMLFException as file currently locked by another user for an Acct no 297021480000</f>
        <v>0</v>
      </c>
    </row>
    <row r="348" spans="1:25">
      <c r="A348" s="1">
        <v>347</v>
      </c>
      <c r="C348" t="s">
        <v>347</v>
      </c>
      <c r="G348" t="s">
        <v>10967</v>
      </c>
      <c r="H348" t="s">
        <v>11210</v>
      </c>
      <c r="I348" t="s">
        <v>18507</v>
      </c>
      <c r="J348" t="s">
        <v>18510</v>
      </c>
      <c r="L348" t="s">
        <v>18681</v>
      </c>
      <c r="N348" t="s">
        <v>32</v>
      </c>
      <c r="P348" t="s">
        <v>32</v>
      </c>
      <c r="Q348" t="s">
        <v>20992</v>
      </c>
      <c r="R348" t="s">
        <v>21119</v>
      </c>
      <c r="S348" t="s">
        <v>21154</v>
      </c>
      <c r="U348" t="s">
        <v>22035</v>
      </c>
      <c r="Y348" t="s">
        <v>23864</v>
      </c>
    </row>
    <row r="349" spans="1:25">
      <c r="A349" s="1">
        <v>348</v>
      </c>
      <c r="B349" t="s">
        <v>32</v>
      </c>
      <c r="C349" t="s">
        <v>347</v>
      </c>
      <c r="D349" t="s">
        <v>9107</v>
      </c>
      <c r="E349" t="s">
        <v>10905</v>
      </c>
      <c r="F349" t="s">
        <v>10906</v>
      </c>
      <c r="H349" t="s">
        <v>11211</v>
      </c>
      <c r="V349">
        <f>72856206 ø8æÌ2024031tamika.campbell@ksac.gov.jm                           CNMLFException as file currently locked by another user for an Acct no 880032561400</f>
        <v>0</v>
      </c>
    </row>
    <row r="350" spans="1:25">
      <c r="A350" s="1">
        <v>349</v>
      </c>
      <c r="C350" t="s">
        <v>348</v>
      </c>
      <c r="G350" t="s">
        <v>10967</v>
      </c>
      <c r="H350" t="s">
        <v>11212</v>
      </c>
      <c r="I350" t="s">
        <v>18507</v>
      </c>
      <c r="J350" t="s">
        <v>18510</v>
      </c>
      <c r="L350" t="s">
        <v>18682</v>
      </c>
      <c r="N350" t="s">
        <v>32</v>
      </c>
      <c r="P350" t="s">
        <v>32</v>
      </c>
      <c r="Q350" t="s">
        <v>20992</v>
      </c>
      <c r="R350" t="s">
        <v>21119</v>
      </c>
      <c r="S350" t="s">
        <v>21154</v>
      </c>
      <c r="U350" t="s">
        <v>22035</v>
      </c>
      <c r="Y350" t="s">
        <v>23865</v>
      </c>
    </row>
    <row r="351" spans="1:25">
      <c r="A351" s="1">
        <v>350</v>
      </c>
      <c r="B351" t="s">
        <v>32</v>
      </c>
      <c r="C351" t="s">
        <v>348</v>
      </c>
      <c r="D351" t="s">
        <v>9108</v>
      </c>
      <c r="E351" t="s">
        <v>10905</v>
      </c>
      <c r="F351" t="s">
        <v>10906</v>
      </c>
      <c r="H351" t="s">
        <v>11213</v>
      </c>
      <c r="V351">
        <f>72856207 0@2024031kededradennis@gmail.com                             CNMLFException as file currently locked by another user for an Acct no 277429760000</f>
        <v>0</v>
      </c>
    </row>
    <row r="352" spans="1:25">
      <c r="A352" s="1">
        <v>351</v>
      </c>
      <c r="C352" t="s">
        <v>349</v>
      </c>
      <c r="G352" t="s">
        <v>10967</v>
      </c>
      <c r="H352" t="s">
        <v>11214</v>
      </c>
      <c r="I352" t="s">
        <v>18507</v>
      </c>
      <c r="J352" t="s">
        <v>18509</v>
      </c>
      <c r="L352" t="s">
        <v>18639</v>
      </c>
      <c r="O352" t="s">
        <v>20888</v>
      </c>
      <c r="P352" t="s">
        <v>65</v>
      </c>
      <c r="Q352" t="s">
        <v>20990</v>
      </c>
      <c r="R352" t="s">
        <v>21118</v>
      </c>
      <c r="S352" t="s">
        <v>21153</v>
      </c>
      <c r="T352" t="s">
        <v>21193</v>
      </c>
      <c r="U352" t="s">
        <v>22033</v>
      </c>
    </row>
    <row r="353" spans="1:25">
      <c r="A353" s="1">
        <v>352</v>
      </c>
      <c r="C353" t="s">
        <v>350</v>
      </c>
      <c r="G353" t="s">
        <v>10967</v>
      </c>
      <c r="H353" t="s">
        <v>11215</v>
      </c>
      <c r="I353" t="s">
        <v>18507</v>
      </c>
      <c r="J353" t="s">
        <v>18509</v>
      </c>
      <c r="L353" t="s">
        <v>18640</v>
      </c>
      <c r="O353" t="s">
        <v>20888</v>
      </c>
      <c r="P353" t="s">
        <v>20920</v>
      </c>
      <c r="Q353" t="s">
        <v>20991</v>
      </c>
      <c r="U353" t="s">
        <v>22034</v>
      </c>
      <c r="W353" t="s">
        <v>22918</v>
      </c>
    </row>
    <row r="354" spans="1:25">
      <c r="A354" s="1">
        <v>353</v>
      </c>
      <c r="C354" t="s">
        <v>351</v>
      </c>
      <c r="G354" t="s">
        <v>10967</v>
      </c>
      <c r="H354" t="s">
        <v>11215</v>
      </c>
      <c r="I354" t="s">
        <v>18507</v>
      </c>
      <c r="J354" t="s">
        <v>18509</v>
      </c>
      <c r="L354" t="s">
        <v>18622</v>
      </c>
      <c r="O354" t="s">
        <v>20887</v>
      </c>
      <c r="P354" t="s">
        <v>20919</v>
      </c>
      <c r="Q354" t="s">
        <v>20989</v>
      </c>
      <c r="U354" t="s">
        <v>22032</v>
      </c>
      <c r="W354" t="s">
        <v>22917</v>
      </c>
      <c r="X354" t="s">
        <v>22992</v>
      </c>
    </row>
    <row r="355" spans="1:25">
      <c r="A355" s="1">
        <v>354</v>
      </c>
      <c r="C355" t="s">
        <v>352</v>
      </c>
      <c r="G355" t="s">
        <v>10967</v>
      </c>
      <c r="H355" t="s">
        <v>11216</v>
      </c>
      <c r="I355" t="s">
        <v>18507</v>
      </c>
      <c r="J355" t="s">
        <v>18510</v>
      </c>
      <c r="L355" t="s">
        <v>18683</v>
      </c>
      <c r="N355" t="s">
        <v>32</v>
      </c>
      <c r="P355" t="s">
        <v>32</v>
      </c>
      <c r="Q355" t="s">
        <v>20992</v>
      </c>
      <c r="R355" t="s">
        <v>21119</v>
      </c>
      <c r="S355" t="s">
        <v>21154</v>
      </c>
      <c r="U355" t="s">
        <v>22035</v>
      </c>
      <c r="Y355" t="s">
        <v>23866</v>
      </c>
    </row>
    <row r="356" spans="1:25">
      <c r="A356" s="1">
        <v>355</v>
      </c>
      <c r="B356" t="s">
        <v>32</v>
      </c>
      <c r="C356" t="s">
        <v>352</v>
      </c>
      <c r="D356" t="s">
        <v>9109</v>
      </c>
      <c r="E356" t="s">
        <v>10905</v>
      </c>
      <c r="F356" t="s">
        <v>10906</v>
      </c>
      <c r="H356" t="s">
        <v>11216</v>
      </c>
      <c r="V356">
        <f>72856211 ÐEá\$2024041faypetgrave@cwjamica.com                            DNMLFException as file currently locked by another user for an Acct no 156177090000</f>
        <v>0</v>
      </c>
    </row>
    <row r="357" spans="1:25">
      <c r="A357" s="1">
        <v>356</v>
      </c>
      <c r="C357" t="s">
        <v>353</v>
      </c>
      <c r="G357" t="s">
        <v>10967</v>
      </c>
      <c r="H357" t="s">
        <v>11217</v>
      </c>
      <c r="I357" t="s">
        <v>18507</v>
      </c>
      <c r="J357" t="s">
        <v>18510</v>
      </c>
      <c r="L357" t="s">
        <v>18684</v>
      </c>
      <c r="N357" t="s">
        <v>32</v>
      </c>
      <c r="P357" t="s">
        <v>32</v>
      </c>
      <c r="Q357" t="s">
        <v>20992</v>
      </c>
      <c r="R357" t="s">
        <v>21119</v>
      </c>
      <c r="S357" t="s">
        <v>21154</v>
      </c>
      <c r="U357" t="s">
        <v>22035</v>
      </c>
      <c r="Y357" t="s">
        <v>23867</v>
      </c>
    </row>
    <row r="358" spans="1:25">
      <c r="A358" s="1">
        <v>357</v>
      </c>
      <c r="B358" t="s">
        <v>32</v>
      </c>
      <c r="C358" t="s">
        <v>353</v>
      </c>
      <c r="D358" t="s">
        <v>9110</v>
      </c>
      <c r="E358" t="s">
        <v>10905</v>
      </c>
      <c r="F358" t="s">
        <v>10906</v>
      </c>
      <c r="H358" t="s">
        <v>11217</v>
      </c>
      <c r="V358">
        <f>72856212 p°7ÖD2024041christinacaine1@gmail.com                            DNMLFException as file currently locked by another user for an Acct no 295651750000</f>
        <v>0</v>
      </c>
    </row>
    <row r="359" spans="1:25">
      <c r="A359" s="1">
        <v>358</v>
      </c>
      <c r="C359" t="s">
        <v>354</v>
      </c>
      <c r="G359" t="s">
        <v>10967</v>
      </c>
      <c r="H359" t="s">
        <v>11218</v>
      </c>
      <c r="I359" t="s">
        <v>18507</v>
      </c>
      <c r="J359" t="s">
        <v>18510</v>
      </c>
      <c r="L359" t="s">
        <v>18685</v>
      </c>
      <c r="N359" t="s">
        <v>32</v>
      </c>
      <c r="P359" t="s">
        <v>32</v>
      </c>
      <c r="Q359" t="s">
        <v>20992</v>
      </c>
      <c r="R359" t="s">
        <v>21119</v>
      </c>
      <c r="S359" t="s">
        <v>21154</v>
      </c>
      <c r="U359" t="s">
        <v>22035</v>
      </c>
      <c r="Y359" t="s">
        <v>23868</v>
      </c>
    </row>
    <row r="360" spans="1:25">
      <c r="A360" s="1">
        <v>359</v>
      </c>
      <c r="B360" t="s">
        <v>32</v>
      </c>
      <c r="C360" t="s">
        <v>354</v>
      </c>
      <c r="D360" t="s">
        <v>9111</v>
      </c>
      <c r="E360" t="s">
        <v>10905</v>
      </c>
      <c r="F360" t="s">
        <v>10906</v>
      </c>
      <c r="H360" t="s">
        <v>11218</v>
      </c>
      <c r="V360">
        <f>72856213 ÐÈQ(B2024041stamic123@gmail.com                               DNMLFException as file currently locked by another user for an Acct no 284144290000</f>
        <v>0</v>
      </c>
    </row>
    <row r="361" spans="1:25">
      <c r="A361" s="1">
        <v>360</v>
      </c>
      <c r="C361" t="s">
        <v>355</v>
      </c>
      <c r="G361" t="s">
        <v>10967</v>
      </c>
      <c r="H361" t="s">
        <v>11219</v>
      </c>
      <c r="I361" t="s">
        <v>18507</v>
      </c>
      <c r="J361" t="s">
        <v>18510</v>
      </c>
      <c r="L361" t="s">
        <v>18686</v>
      </c>
      <c r="N361" t="s">
        <v>32</v>
      </c>
      <c r="P361" t="s">
        <v>32</v>
      </c>
      <c r="Q361" t="s">
        <v>20992</v>
      </c>
      <c r="R361" t="s">
        <v>21119</v>
      </c>
      <c r="S361" t="s">
        <v>21154</v>
      </c>
      <c r="U361" t="s">
        <v>22035</v>
      </c>
      <c r="Y361" t="s">
        <v>23869</v>
      </c>
    </row>
    <row r="362" spans="1:25">
      <c r="A362" s="1">
        <v>361</v>
      </c>
      <c r="B362" t="s">
        <v>32</v>
      </c>
      <c r="C362" t="s">
        <v>355</v>
      </c>
      <c r="D362" t="s">
        <v>9112</v>
      </c>
      <c r="E362" t="s">
        <v>10905</v>
      </c>
      <c r="F362" t="s">
        <v>10906</v>
      </c>
      <c r="H362" t="s">
        <v>11220</v>
      </c>
      <c r="V362">
        <f>72856214 0&amp;3&amp;P2024041DUNROBPRIM@GMAIL.COM                              DNMLFException as file currently locked by another user for an Acct no 344238270000</f>
        <v>0</v>
      </c>
    </row>
    <row r="363" spans="1:25">
      <c r="A363" s="1">
        <v>362</v>
      </c>
      <c r="C363" t="s">
        <v>356</v>
      </c>
      <c r="G363" t="s">
        <v>10967</v>
      </c>
      <c r="H363" t="s">
        <v>11221</v>
      </c>
      <c r="I363" t="s">
        <v>18507</v>
      </c>
      <c r="J363" t="s">
        <v>18510</v>
      </c>
      <c r="L363" t="s">
        <v>18687</v>
      </c>
      <c r="N363" t="s">
        <v>32</v>
      </c>
      <c r="P363" t="s">
        <v>32</v>
      </c>
      <c r="Q363" t="s">
        <v>20992</v>
      </c>
      <c r="R363" t="s">
        <v>21119</v>
      </c>
      <c r="S363" t="s">
        <v>21154</v>
      </c>
      <c r="U363" t="s">
        <v>22035</v>
      </c>
      <c r="Y363" t="s">
        <v>23870</v>
      </c>
    </row>
    <row r="364" spans="1:25">
      <c r="A364" s="1">
        <v>363</v>
      </c>
      <c r="B364" t="s">
        <v>32</v>
      </c>
      <c r="C364" t="s">
        <v>356</v>
      </c>
      <c r="D364" t="s">
        <v>9113</v>
      </c>
      <c r="E364" t="s">
        <v>10905</v>
      </c>
      <c r="F364" t="s">
        <v>10906</v>
      </c>
      <c r="H364" t="s">
        <v>11222</v>
      </c>
      <c r="V364">
        <f>72856215 @äçNJ2024041romainbrown023@gmail.com                            ENMLFException as file currently locked by another user for an Acct no 319151400000</f>
        <v>0</v>
      </c>
    </row>
    <row r="365" spans="1:25">
      <c r="A365" s="1">
        <v>364</v>
      </c>
      <c r="C365" t="s">
        <v>357</v>
      </c>
      <c r="G365" t="s">
        <v>10967</v>
      </c>
      <c r="H365" t="s">
        <v>11223</v>
      </c>
      <c r="I365" t="s">
        <v>18507</v>
      </c>
      <c r="J365" t="s">
        <v>18510</v>
      </c>
      <c r="L365" t="s">
        <v>18688</v>
      </c>
      <c r="N365" t="s">
        <v>32</v>
      </c>
      <c r="P365" t="s">
        <v>32</v>
      </c>
      <c r="Q365" t="s">
        <v>20992</v>
      </c>
      <c r="R365" t="s">
        <v>21119</v>
      </c>
      <c r="S365" t="s">
        <v>21154</v>
      </c>
      <c r="U365" t="s">
        <v>22035</v>
      </c>
      <c r="Y365" t="s">
        <v>23871</v>
      </c>
    </row>
    <row r="366" spans="1:25">
      <c r="A366" s="1">
        <v>365</v>
      </c>
      <c r="B366" t="s">
        <v>32</v>
      </c>
      <c r="C366" t="s">
        <v>357</v>
      </c>
      <c r="D366" t="s">
        <v>9114</v>
      </c>
      <c r="E366" t="s">
        <v>10905</v>
      </c>
      <c r="F366" t="s">
        <v>10906</v>
      </c>
      <c r="H366" t="s">
        <v>11224</v>
      </c>
      <c r="V366">
        <f>72856216 @å~\J2024041sexychrisann1@gmail.com                             ENMLFException as file currently locked by another user for an Acct no 319379400000</f>
        <v>0</v>
      </c>
    </row>
    <row r="367" spans="1:25">
      <c r="A367" s="1">
        <v>366</v>
      </c>
      <c r="C367" t="s">
        <v>358</v>
      </c>
      <c r="G367" t="s">
        <v>10967</v>
      </c>
      <c r="H367" t="s">
        <v>11225</v>
      </c>
      <c r="I367" t="s">
        <v>18507</v>
      </c>
      <c r="J367" t="s">
        <v>18510</v>
      </c>
      <c r="L367" t="s">
        <v>18689</v>
      </c>
      <c r="N367" t="s">
        <v>32</v>
      </c>
      <c r="P367" t="s">
        <v>32</v>
      </c>
      <c r="Q367" t="s">
        <v>20992</v>
      </c>
      <c r="R367" t="s">
        <v>21119</v>
      </c>
      <c r="S367" t="s">
        <v>21154</v>
      </c>
      <c r="U367" t="s">
        <v>22035</v>
      </c>
      <c r="Y367" t="s">
        <v>23872</v>
      </c>
    </row>
    <row r="368" spans="1:25">
      <c r="A368" s="1">
        <v>367</v>
      </c>
      <c r="B368" t="s">
        <v>32</v>
      </c>
      <c r="C368" t="s">
        <v>358</v>
      </c>
      <c r="D368" t="s">
        <v>9115</v>
      </c>
      <c r="E368" t="s">
        <v>10905</v>
      </c>
      <c r="F368" t="s">
        <v>10906</v>
      </c>
      <c r="H368" t="s">
        <v>11225</v>
      </c>
      <c r="V368">
        <f>72856217 °7úA2024041ANDREHEPBURN_88@YAHOO.COM                            ENMLFException as file currently locked by another user for an Acct no 283368110000</f>
        <v>0</v>
      </c>
    </row>
    <row r="369" spans="1:25">
      <c r="A369" s="1">
        <v>368</v>
      </c>
      <c r="C369" t="s">
        <v>359</v>
      </c>
      <c r="G369" t="s">
        <v>10967</v>
      </c>
      <c r="H369" t="s">
        <v>11226</v>
      </c>
      <c r="I369" t="s">
        <v>18507</v>
      </c>
      <c r="J369" t="s">
        <v>18510</v>
      </c>
      <c r="L369" t="s">
        <v>18690</v>
      </c>
      <c r="N369" t="s">
        <v>32</v>
      </c>
      <c r="P369" t="s">
        <v>32</v>
      </c>
      <c r="Q369" t="s">
        <v>20992</v>
      </c>
      <c r="R369" t="s">
        <v>21119</v>
      </c>
      <c r="S369" t="s">
        <v>21154</v>
      </c>
      <c r="U369" t="s">
        <v>22035</v>
      </c>
      <c r="Y369" t="s">
        <v>23873</v>
      </c>
    </row>
    <row r="370" spans="1:25">
      <c r="A370" s="1">
        <v>369</v>
      </c>
      <c r="B370" t="s">
        <v>32</v>
      </c>
      <c r="C370" t="s">
        <v>359</v>
      </c>
      <c r="D370" t="s">
        <v>9116</v>
      </c>
      <c r="E370" t="s">
        <v>10905</v>
      </c>
      <c r="F370" t="s">
        <v>10906</v>
      </c>
      <c r="H370" t="s">
        <v>11227</v>
      </c>
      <c r="V370">
        <f>72856218 @ÝEÆI2024041orainthomas@gmail.com                              GNMLFException as file currently locked by another user for an Acct no 316859080000</f>
        <v>0</v>
      </c>
    </row>
    <row r="371" spans="1:25">
      <c r="A371" s="1">
        <v>370</v>
      </c>
      <c r="C371" t="s">
        <v>360</v>
      </c>
      <c r="G371" t="s">
        <v>10967</v>
      </c>
      <c r="H371" t="s">
        <v>11228</v>
      </c>
      <c r="I371" t="s">
        <v>18507</v>
      </c>
      <c r="J371" t="s">
        <v>18509</v>
      </c>
      <c r="L371" t="s">
        <v>18639</v>
      </c>
      <c r="O371" t="s">
        <v>20888</v>
      </c>
      <c r="P371" t="s">
        <v>65</v>
      </c>
      <c r="Q371" t="s">
        <v>20990</v>
      </c>
      <c r="R371" t="s">
        <v>21118</v>
      </c>
      <c r="S371" t="s">
        <v>21153</v>
      </c>
      <c r="T371" t="s">
        <v>21194</v>
      </c>
      <c r="U371" t="s">
        <v>22033</v>
      </c>
    </row>
    <row r="372" spans="1:25">
      <c r="A372" s="1">
        <v>371</v>
      </c>
      <c r="C372" t="s">
        <v>361</v>
      </c>
      <c r="G372" t="s">
        <v>10967</v>
      </c>
      <c r="H372" t="s">
        <v>11228</v>
      </c>
      <c r="I372" t="s">
        <v>18507</v>
      </c>
      <c r="J372" t="s">
        <v>18509</v>
      </c>
      <c r="L372" t="s">
        <v>18638</v>
      </c>
      <c r="O372" t="s">
        <v>20887</v>
      </c>
      <c r="P372" t="s">
        <v>20919</v>
      </c>
      <c r="Q372" t="s">
        <v>20989</v>
      </c>
      <c r="U372" t="s">
        <v>22032</v>
      </c>
      <c r="W372" t="s">
        <v>22917</v>
      </c>
      <c r="X372" t="s">
        <v>22993</v>
      </c>
    </row>
    <row r="373" spans="1:25">
      <c r="A373" s="1">
        <v>372</v>
      </c>
      <c r="C373" t="s">
        <v>362</v>
      </c>
      <c r="G373" t="s">
        <v>10967</v>
      </c>
      <c r="H373" t="s">
        <v>11228</v>
      </c>
      <c r="I373" t="s">
        <v>18507</v>
      </c>
      <c r="J373" t="s">
        <v>18509</v>
      </c>
      <c r="L373" t="s">
        <v>18640</v>
      </c>
      <c r="O373" t="s">
        <v>20888</v>
      </c>
      <c r="P373" t="s">
        <v>20920</v>
      </c>
      <c r="Q373" t="s">
        <v>20991</v>
      </c>
      <c r="U373" t="s">
        <v>22034</v>
      </c>
      <c r="W373" t="s">
        <v>22918</v>
      </c>
    </row>
    <row r="374" spans="1:25">
      <c r="A374" s="1">
        <v>373</v>
      </c>
      <c r="C374" t="s">
        <v>363</v>
      </c>
      <c r="G374" t="s">
        <v>10967</v>
      </c>
      <c r="H374" t="s">
        <v>11229</v>
      </c>
      <c r="I374" t="s">
        <v>18507</v>
      </c>
      <c r="J374" t="s">
        <v>18509</v>
      </c>
      <c r="L374" t="s">
        <v>18638</v>
      </c>
      <c r="O374" t="s">
        <v>20887</v>
      </c>
      <c r="P374" t="s">
        <v>20919</v>
      </c>
      <c r="Q374" t="s">
        <v>20989</v>
      </c>
      <c r="U374" t="s">
        <v>22032</v>
      </c>
      <c r="W374" t="s">
        <v>22917</v>
      </c>
      <c r="X374" t="s">
        <v>22994</v>
      </c>
    </row>
    <row r="375" spans="1:25">
      <c r="A375" s="1">
        <v>374</v>
      </c>
      <c r="C375" t="s">
        <v>364</v>
      </c>
      <c r="G375" t="s">
        <v>10967</v>
      </c>
      <c r="H375" t="s">
        <v>11230</v>
      </c>
      <c r="I375" t="s">
        <v>18507</v>
      </c>
      <c r="J375" t="s">
        <v>18509</v>
      </c>
      <c r="L375" t="s">
        <v>18622</v>
      </c>
      <c r="O375" t="s">
        <v>20887</v>
      </c>
      <c r="P375" t="s">
        <v>20919</v>
      </c>
      <c r="Q375" t="s">
        <v>20989</v>
      </c>
      <c r="U375" t="s">
        <v>22032</v>
      </c>
      <c r="W375" t="s">
        <v>22917</v>
      </c>
      <c r="X375" t="s">
        <v>22995</v>
      </c>
    </row>
    <row r="376" spans="1:25">
      <c r="A376" s="1">
        <v>375</v>
      </c>
      <c r="C376" t="s">
        <v>365</v>
      </c>
      <c r="G376" t="s">
        <v>10967</v>
      </c>
      <c r="H376" t="s">
        <v>11231</v>
      </c>
      <c r="I376" t="s">
        <v>18507</v>
      </c>
      <c r="J376" t="s">
        <v>18509</v>
      </c>
      <c r="L376" t="s">
        <v>18624</v>
      </c>
      <c r="O376" t="s">
        <v>20887</v>
      </c>
      <c r="P376" t="s">
        <v>20919</v>
      </c>
      <c r="Q376" t="s">
        <v>20989</v>
      </c>
      <c r="U376" t="s">
        <v>22032</v>
      </c>
      <c r="W376" t="s">
        <v>22917</v>
      </c>
      <c r="X376" t="s">
        <v>22996</v>
      </c>
    </row>
    <row r="377" spans="1:25">
      <c r="A377" s="1">
        <v>376</v>
      </c>
      <c r="C377" t="s">
        <v>366</v>
      </c>
      <c r="G377" t="s">
        <v>10967</v>
      </c>
      <c r="H377" t="s">
        <v>11232</v>
      </c>
      <c r="I377" t="s">
        <v>18507</v>
      </c>
      <c r="J377" t="s">
        <v>18509</v>
      </c>
      <c r="L377" t="s">
        <v>18639</v>
      </c>
      <c r="O377" t="s">
        <v>20888</v>
      </c>
      <c r="P377" t="s">
        <v>65</v>
      </c>
      <c r="Q377" t="s">
        <v>20990</v>
      </c>
      <c r="R377" t="s">
        <v>21118</v>
      </c>
      <c r="S377" t="s">
        <v>21153</v>
      </c>
      <c r="T377" t="s">
        <v>21195</v>
      </c>
      <c r="U377" t="s">
        <v>22033</v>
      </c>
    </row>
    <row r="378" spans="1:25">
      <c r="A378" s="1">
        <v>377</v>
      </c>
      <c r="C378" t="s">
        <v>367</v>
      </c>
      <c r="G378" t="s">
        <v>10967</v>
      </c>
      <c r="H378" t="s">
        <v>11232</v>
      </c>
      <c r="I378" t="s">
        <v>18507</v>
      </c>
      <c r="J378" t="s">
        <v>18509</v>
      </c>
      <c r="L378" t="s">
        <v>18640</v>
      </c>
      <c r="O378" t="s">
        <v>20888</v>
      </c>
      <c r="P378" t="s">
        <v>20920</v>
      </c>
      <c r="Q378" t="s">
        <v>20991</v>
      </c>
      <c r="U378" t="s">
        <v>22034</v>
      </c>
      <c r="W378" t="s">
        <v>22918</v>
      </c>
    </row>
    <row r="379" spans="1:25">
      <c r="A379" s="1">
        <v>378</v>
      </c>
      <c r="C379" t="s">
        <v>368</v>
      </c>
      <c r="G379" t="s">
        <v>10967</v>
      </c>
      <c r="H379" t="s">
        <v>11233</v>
      </c>
      <c r="I379" t="s">
        <v>18507</v>
      </c>
      <c r="J379" t="s">
        <v>18509</v>
      </c>
      <c r="L379" t="s">
        <v>18639</v>
      </c>
      <c r="O379" t="s">
        <v>20888</v>
      </c>
      <c r="P379" t="s">
        <v>65</v>
      </c>
      <c r="Q379" t="s">
        <v>20990</v>
      </c>
      <c r="R379" t="s">
        <v>21118</v>
      </c>
      <c r="S379" t="s">
        <v>21153</v>
      </c>
      <c r="T379" t="s">
        <v>21196</v>
      </c>
      <c r="U379" t="s">
        <v>22033</v>
      </c>
    </row>
    <row r="380" spans="1:25">
      <c r="A380" s="1">
        <v>379</v>
      </c>
      <c r="C380" t="s">
        <v>369</v>
      </c>
      <c r="G380" t="s">
        <v>10967</v>
      </c>
      <c r="H380" t="s">
        <v>11233</v>
      </c>
      <c r="I380" t="s">
        <v>18507</v>
      </c>
      <c r="J380" t="s">
        <v>18509</v>
      </c>
      <c r="L380" t="s">
        <v>18640</v>
      </c>
      <c r="O380" t="s">
        <v>20888</v>
      </c>
      <c r="P380" t="s">
        <v>20920</v>
      </c>
      <c r="Q380" t="s">
        <v>20991</v>
      </c>
      <c r="U380" t="s">
        <v>22034</v>
      </c>
      <c r="W380" t="s">
        <v>22918</v>
      </c>
    </row>
    <row r="381" spans="1:25">
      <c r="A381" s="1">
        <v>380</v>
      </c>
      <c r="C381" t="s">
        <v>370</v>
      </c>
      <c r="G381" t="s">
        <v>10967</v>
      </c>
      <c r="H381" t="s">
        <v>11234</v>
      </c>
      <c r="I381" t="s">
        <v>18507</v>
      </c>
      <c r="J381" t="s">
        <v>18509</v>
      </c>
      <c r="L381" t="s">
        <v>18637</v>
      </c>
      <c r="O381" t="s">
        <v>20887</v>
      </c>
      <c r="P381" t="s">
        <v>20919</v>
      </c>
      <c r="Q381" t="s">
        <v>20989</v>
      </c>
      <c r="U381" t="s">
        <v>22032</v>
      </c>
      <c r="W381" t="s">
        <v>22917</v>
      </c>
      <c r="X381" t="s">
        <v>22994</v>
      </c>
    </row>
    <row r="382" spans="1:25">
      <c r="A382" s="1">
        <v>381</v>
      </c>
      <c r="C382" t="s">
        <v>371</v>
      </c>
      <c r="G382" t="s">
        <v>10967</v>
      </c>
      <c r="H382" t="s">
        <v>11235</v>
      </c>
      <c r="I382" t="s">
        <v>18507</v>
      </c>
      <c r="J382" t="s">
        <v>18509</v>
      </c>
      <c r="L382" t="s">
        <v>18638</v>
      </c>
      <c r="O382" t="s">
        <v>20887</v>
      </c>
      <c r="P382" t="s">
        <v>20919</v>
      </c>
      <c r="Q382" t="s">
        <v>20989</v>
      </c>
      <c r="U382" t="s">
        <v>22032</v>
      </c>
      <c r="W382" t="s">
        <v>22917</v>
      </c>
      <c r="X382" t="s">
        <v>22995</v>
      </c>
    </row>
    <row r="383" spans="1:25">
      <c r="A383" s="1">
        <v>382</v>
      </c>
      <c r="C383" t="s">
        <v>372</v>
      </c>
      <c r="G383" t="s">
        <v>10967</v>
      </c>
      <c r="H383" t="s">
        <v>11236</v>
      </c>
      <c r="I383" t="s">
        <v>18507</v>
      </c>
      <c r="J383" t="s">
        <v>18509</v>
      </c>
      <c r="L383" t="s">
        <v>18639</v>
      </c>
      <c r="O383" t="s">
        <v>20888</v>
      </c>
      <c r="P383" t="s">
        <v>65</v>
      </c>
      <c r="Q383" t="s">
        <v>20990</v>
      </c>
      <c r="R383" t="s">
        <v>21118</v>
      </c>
      <c r="S383" t="s">
        <v>21153</v>
      </c>
      <c r="T383" t="s">
        <v>21195</v>
      </c>
      <c r="U383" t="s">
        <v>22033</v>
      </c>
    </row>
    <row r="384" spans="1:25">
      <c r="A384" s="1">
        <v>383</v>
      </c>
      <c r="C384" t="s">
        <v>373</v>
      </c>
      <c r="G384" t="s">
        <v>10967</v>
      </c>
      <c r="H384" t="s">
        <v>11236</v>
      </c>
      <c r="I384" t="s">
        <v>18507</v>
      </c>
      <c r="J384" t="s">
        <v>18509</v>
      </c>
      <c r="L384" t="s">
        <v>18640</v>
      </c>
      <c r="O384" t="s">
        <v>20888</v>
      </c>
      <c r="P384" t="s">
        <v>20920</v>
      </c>
      <c r="Q384" t="s">
        <v>20991</v>
      </c>
      <c r="U384" t="s">
        <v>22034</v>
      </c>
      <c r="W384" t="s">
        <v>22918</v>
      </c>
    </row>
    <row r="385" spans="1:33">
      <c r="A385" s="1">
        <v>384</v>
      </c>
      <c r="C385" t="s">
        <v>374</v>
      </c>
      <c r="G385" t="s">
        <v>10967</v>
      </c>
      <c r="H385" t="s">
        <v>11237</v>
      </c>
      <c r="I385" t="s">
        <v>18507</v>
      </c>
      <c r="J385" t="s">
        <v>18509</v>
      </c>
      <c r="L385" t="s">
        <v>18639</v>
      </c>
      <c r="O385" t="s">
        <v>20888</v>
      </c>
      <c r="P385" t="s">
        <v>65</v>
      </c>
      <c r="Q385" t="s">
        <v>20990</v>
      </c>
      <c r="R385" t="s">
        <v>21118</v>
      </c>
      <c r="S385" t="s">
        <v>21153</v>
      </c>
      <c r="T385" t="s">
        <v>21196</v>
      </c>
      <c r="U385" t="s">
        <v>22033</v>
      </c>
    </row>
    <row r="386" spans="1:33">
      <c r="A386" s="1">
        <v>385</v>
      </c>
      <c r="C386" t="s">
        <v>375</v>
      </c>
      <c r="G386" t="s">
        <v>10967</v>
      </c>
      <c r="H386" t="s">
        <v>11238</v>
      </c>
      <c r="I386" t="s">
        <v>18507</v>
      </c>
      <c r="J386" t="s">
        <v>18509</v>
      </c>
      <c r="L386" t="s">
        <v>18622</v>
      </c>
      <c r="O386" t="s">
        <v>20887</v>
      </c>
      <c r="P386" t="s">
        <v>20919</v>
      </c>
      <c r="Q386" t="s">
        <v>20989</v>
      </c>
      <c r="U386" t="s">
        <v>22032</v>
      </c>
      <c r="W386" t="s">
        <v>22917</v>
      </c>
      <c r="X386" t="s">
        <v>22996</v>
      </c>
    </row>
    <row r="387" spans="1:33">
      <c r="A387" s="1">
        <v>386</v>
      </c>
      <c r="C387" t="s">
        <v>376</v>
      </c>
      <c r="G387" t="s">
        <v>10967</v>
      </c>
      <c r="H387" t="s">
        <v>11238</v>
      </c>
      <c r="I387" t="s">
        <v>18507</v>
      </c>
      <c r="J387" t="s">
        <v>18509</v>
      </c>
      <c r="L387" t="s">
        <v>18640</v>
      </c>
      <c r="O387" t="s">
        <v>20888</v>
      </c>
      <c r="P387" t="s">
        <v>20920</v>
      </c>
      <c r="Q387" t="s">
        <v>20991</v>
      </c>
      <c r="U387" t="s">
        <v>22034</v>
      </c>
      <c r="W387" t="s">
        <v>22918</v>
      </c>
    </row>
    <row r="388" spans="1:33">
      <c r="A388" s="1">
        <v>387</v>
      </c>
      <c r="C388" t="s">
        <v>377</v>
      </c>
      <c r="G388" t="s">
        <v>10967</v>
      </c>
      <c r="H388" t="s">
        <v>11239</v>
      </c>
      <c r="I388" t="s">
        <v>18507</v>
      </c>
      <c r="J388" t="s">
        <v>18511</v>
      </c>
      <c r="L388" t="s">
        <v>18691</v>
      </c>
      <c r="O388" t="s">
        <v>20889</v>
      </c>
      <c r="P388" t="s">
        <v>20889</v>
      </c>
      <c r="Q388" t="s">
        <v>20994</v>
      </c>
      <c r="U388" t="s">
        <v>22037</v>
      </c>
      <c r="W388" t="s">
        <v>22730</v>
      </c>
    </row>
    <row r="389" spans="1:33">
      <c r="A389" s="1">
        <v>388</v>
      </c>
      <c r="C389" t="s">
        <v>378</v>
      </c>
      <c r="G389" t="s">
        <v>10967</v>
      </c>
      <c r="H389" t="s">
        <v>11240</v>
      </c>
      <c r="I389" t="s">
        <v>18507</v>
      </c>
      <c r="J389" t="s">
        <v>18509</v>
      </c>
      <c r="L389" t="s">
        <v>18639</v>
      </c>
      <c r="O389" t="s">
        <v>20888</v>
      </c>
      <c r="P389" t="s">
        <v>65</v>
      </c>
      <c r="Q389" t="s">
        <v>20990</v>
      </c>
      <c r="R389" t="s">
        <v>21118</v>
      </c>
      <c r="S389" t="s">
        <v>21153</v>
      </c>
      <c r="T389" t="s">
        <v>21197</v>
      </c>
      <c r="U389" t="s">
        <v>22033</v>
      </c>
    </row>
    <row r="390" spans="1:33">
      <c r="A390" s="1">
        <v>389</v>
      </c>
      <c r="C390" t="s">
        <v>379</v>
      </c>
      <c r="G390" t="s">
        <v>10967</v>
      </c>
      <c r="H390" t="s">
        <v>11240</v>
      </c>
      <c r="I390" t="s">
        <v>18507</v>
      </c>
      <c r="J390" t="s">
        <v>18509</v>
      </c>
      <c r="L390" t="s">
        <v>18641</v>
      </c>
      <c r="O390" t="s">
        <v>20887</v>
      </c>
      <c r="P390" t="s">
        <v>20919</v>
      </c>
      <c r="Q390" t="s">
        <v>20989</v>
      </c>
      <c r="U390" t="s">
        <v>22032</v>
      </c>
      <c r="W390" t="s">
        <v>22917</v>
      </c>
      <c r="X390" t="s">
        <v>22997</v>
      </c>
    </row>
    <row r="391" spans="1:33">
      <c r="A391" s="1">
        <v>390</v>
      </c>
      <c r="C391" t="s">
        <v>380</v>
      </c>
      <c r="G391" t="s">
        <v>10967</v>
      </c>
      <c r="H391" t="s">
        <v>11240</v>
      </c>
      <c r="I391" t="s">
        <v>18507</v>
      </c>
      <c r="J391" t="s">
        <v>18509</v>
      </c>
      <c r="L391" t="s">
        <v>18640</v>
      </c>
      <c r="O391" t="s">
        <v>20888</v>
      </c>
      <c r="P391" t="s">
        <v>20920</v>
      </c>
      <c r="Q391" t="s">
        <v>20991</v>
      </c>
      <c r="U391" t="s">
        <v>22034</v>
      </c>
      <c r="W391" t="s">
        <v>22918</v>
      </c>
    </row>
    <row r="392" spans="1:33">
      <c r="A392" s="1">
        <v>391</v>
      </c>
      <c r="C392" t="s">
        <v>381</v>
      </c>
      <c r="G392" t="s">
        <v>10967</v>
      </c>
      <c r="H392" t="s">
        <v>11241</v>
      </c>
      <c r="I392" t="s">
        <v>18507</v>
      </c>
      <c r="J392" t="s">
        <v>18510</v>
      </c>
      <c r="L392" t="s">
        <v>18692</v>
      </c>
      <c r="N392" t="s">
        <v>33</v>
      </c>
      <c r="P392" t="s">
        <v>20921</v>
      </c>
      <c r="Q392" t="s">
        <v>20993</v>
      </c>
      <c r="U392" t="s">
        <v>22036</v>
      </c>
      <c r="W392" t="s">
        <v>22919</v>
      </c>
    </row>
    <row r="393" spans="1:33">
      <c r="A393" s="1">
        <v>392</v>
      </c>
      <c r="B393" t="s">
        <v>33</v>
      </c>
      <c r="C393" t="s">
        <v>381</v>
      </c>
      <c r="D393" t="s">
        <v>9117</v>
      </c>
      <c r="E393" t="s">
        <v>10905</v>
      </c>
      <c r="F393" t="s">
        <v>10907</v>
      </c>
      <c r="H393" t="s">
        <v>11242</v>
      </c>
      <c r="V393">
        <f>72856240 WEI HD4505D                                             M                T-    </f>
        <v>0</v>
      </c>
    </row>
    <row r="394" spans="1:33">
      <c r="A394" s="1">
        <v>393</v>
      </c>
      <c r="C394" t="s">
        <v>382</v>
      </c>
      <c r="G394" t="s">
        <v>10967</v>
      </c>
      <c r="H394" t="s">
        <v>11243</v>
      </c>
      <c r="I394" t="s">
        <v>18507</v>
      </c>
      <c r="J394" t="s">
        <v>18510</v>
      </c>
      <c r="L394" t="s">
        <v>18693</v>
      </c>
      <c r="N394" t="s">
        <v>33</v>
      </c>
      <c r="P394" t="s">
        <v>20921</v>
      </c>
      <c r="Q394" t="s">
        <v>20993</v>
      </c>
      <c r="U394" t="s">
        <v>22036</v>
      </c>
      <c r="W394" t="s">
        <v>22919</v>
      </c>
    </row>
    <row r="395" spans="1:33">
      <c r="A395" s="1">
        <v>394</v>
      </c>
      <c r="B395" t="s">
        <v>33</v>
      </c>
      <c r="C395" t="s">
        <v>382</v>
      </c>
      <c r="D395" t="s">
        <v>9118</v>
      </c>
      <c r="E395" t="s">
        <v>10905</v>
      </c>
      <c r="F395" t="s">
        <v>10907</v>
      </c>
      <c r="H395" t="s">
        <v>11244</v>
      </c>
      <c r="V395">
        <f>72856241 WEI HD4505D                                             M                T-    </f>
        <v>0</v>
      </c>
    </row>
    <row r="396" spans="1:33">
      <c r="A396" s="1">
        <v>395</v>
      </c>
      <c r="C396" t="s">
        <v>383</v>
      </c>
      <c r="G396" t="s">
        <v>10967</v>
      </c>
      <c r="H396" t="s">
        <v>11245</v>
      </c>
      <c r="I396" t="s">
        <v>18507</v>
      </c>
      <c r="J396" t="s">
        <v>18512</v>
      </c>
      <c r="K396" t="s">
        <v>18545</v>
      </c>
      <c r="L396" t="s">
        <v>18694</v>
      </c>
      <c r="N396" t="s">
        <v>34</v>
      </c>
      <c r="P396" t="s">
        <v>20922</v>
      </c>
      <c r="Q396" t="s">
        <v>20995</v>
      </c>
      <c r="R396" t="s">
        <v>21120</v>
      </c>
      <c r="S396" t="s">
        <v>21153</v>
      </c>
      <c r="T396" t="s">
        <v>21198</v>
      </c>
      <c r="U396" t="s">
        <v>22033</v>
      </c>
    </row>
    <row r="397" spans="1:33">
      <c r="A397" s="1">
        <v>396</v>
      </c>
      <c r="C397" t="s">
        <v>384</v>
      </c>
      <c r="G397" t="s">
        <v>10967</v>
      </c>
      <c r="H397" t="s">
        <v>11245</v>
      </c>
      <c r="I397" t="s">
        <v>18507</v>
      </c>
      <c r="J397" t="s">
        <v>18512</v>
      </c>
      <c r="K397" t="s">
        <v>18545</v>
      </c>
      <c r="L397" t="s">
        <v>18695</v>
      </c>
      <c r="N397" t="s">
        <v>34</v>
      </c>
      <c r="P397" t="s">
        <v>20923</v>
      </c>
      <c r="W397" t="s">
        <v>22918</v>
      </c>
    </row>
    <row r="398" spans="1:33">
      <c r="A398" s="1">
        <v>397</v>
      </c>
      <c r="C398" t="s">
        <v>385</v>
      </c>
      <c r="G398" t="s">
        <v>10967</v>
      </c>
      <c r="H398" t="s">
        <v>11245</v>
      </c>
      <c r="I398" t="s">
        <v>18507</v>
      </c>
      <c r="J398" t="s">
        <v>18512</v>
      </c>
      <c r="K398" t="s">
        <v>18545</v>
      </c>
      <c r="L398" t="s">
        <v>18695</v>
      </c>
      <c r="N398" t="s">
        <v>34</v>
      </c>
      <c r="P398" t="s">
        <v>20924</v>
      </c>
      <c r="Q398" t="s">
        <v>20996</v>
      </c>
      <c r="U398" t="s">
        <v>22038</v>
      </c>
      <c r="W398" t="s">
        <v>22918</v>
      </c>
      <c r="AG398" t="s">
        <v>23902</v>
      </c>
    </row>
    <row r="399" spans="1:33">
      <c r="A399" s="1">
        <v>398</v>
      </c>
      <c r="C399" t="s">
        <v>386</v>
      </c>
      <c r="G399" t="s">
        <v>10967</v>
      </c>
      <c r="H399" t="s">
        <v>11246</v>
      </c>
      <c r="I399" t="s">
        <v>18507</v>
      </c>
      <c r="J399" t="s">
        <v>18512</v>
      </c>
      <c r="K399" t="s">
        <v>18545</v>
      </c>
      <c r="L399" t="s">
        <v>18695</v>
      </c>
      <c r="N399" t="s">
        <v>34</v>
      </c>
      <c r="P399" t="s">
        <v>20925</v>
      </c>
      <c r="Q399" t="s">
        <v>20997</v>
      </c>
      <c r="U399" t="s">
        <v>22039</v>
      </c>
      <c r="W399" t="s">
        <v>22921</v>
      </c>
      <c r="AA399" t="s">
        <v>23878</v>
      </c>
    </row>
    <row r="400" spans="1:33">
      <c r="A400" s="1">
        <v>399</v>
      </c>
      <c r="C400" t="s">
        <v>387</v>
      </c>
      <c r="G400" t="s">
        <v>10967</v>
      </c>
      <c r="H400" t="s">
        <v>11246</v>
      </c>
      <c r="I400" t="s">
        <v>18507</v>
      </c>
      <c r="J400" t="s">
        <v>18512</v>
      </c>
      <c r="K400" t="s">
        <v>18545</v>
      </c>
      <c r="L400" t="s">
        <v>18695</v>
      </c>
      <c r="N400" t="s">
        <v>34</v>
      </c>
      <c r="P400" t="s">
        <v>34</v>
      </c>
      <c r="Q400" t="s">
        <v>20998</v>
      </c>
      <c r="U400" t="s">
        <v>22040</v>
      </c>
      <c r="W400" t="s">
        <v>22921</v>
      </c>
    </row>
    <row r="401" spans="1:33">
      <c r="A401" s="1">
        <v>400</v>
      </c>
      <c r="B401" t="s">
        <v>34</v>
      </c>
      <c r="C401" t="s">
        <v>387</v>
      </c>
      <c r="D401" t="s">
        <v>9119</v>
      </c>
      <c r="E401" t="s">
        <v>10905</v>
      </c>
      <c r="F401" t="s">
        <v>10909</v>
      </c>
      <c r="H401" t="s">
        <v>11246</v>
      </c>
      <c r="V401">
        <f>72856246 }¿NHU3698EKNSB </f>
        <v>0</v>
      </c>
    </row>
    <row r="402" spans="1:33">
      <c r="A402" s="1">
        <v>403</v>
      </c>
      <c r="C402" t="s">
        <v>388</v>
      </c>
      <c r="G402" t="s">
        <v>10967</v>
      </c>
      <c r="H402" t="s">
        <v>11247</v>
      </c>
      <c r="I402" t="s">
        <v>18507</v>
      </c>
      <c r="J402" t="s">
        <v>18512</v>
      </c>
      <c r="K402" t="s">
        <v>18579</v>
      </c>
      <c r="L402" t="s">
        <v>18696</v>
      </c>
      <c r="N402" t="s">
        <v>34</v>
      </c>
      <c r="P402" t="s">
        <v>20922</v>
      </c>
      <c r="Q402" t="s">
        <v>20995</v>
      </c>
      <c r="R402" t="s">
        <v>21120</v>
      </c>
      <c r="S402" t="s">
        <v>21153</v>
      </c>
      <c r="T402" t="s">
        <v>21198</v>
      </c>
      <c r="U402" t="s">
        <v>22033</v>
      </c>
    </row>
    <row r="403" spans="1:33">
      <c r="A403" s="1">
        <v>404</v>
      </c>
      <c r="C403" t="s">
        <v>389</v>
      </c>
      <c r="G403" t="s">
        <v>10967</v>
      </c>
      <c r="H403" t="s">
        <v>11247</v>
      </c>
      <c r="I403" t="s">
        <v>18507</v>
      </c>
      <c r="J403" t="s">
        <v>18512</v>
      </c>
      <c r="K403" t="s">
        <v>18579</v>
      </c>
      <c r="L403" t="s">
        <v>18697</v>
      </c>
      <c r="N403" t="s">
        <v>34</v>
      </c>
      <c r="P403" t="s">
        <v>20923</v>
      </c>
      <c r="W403" t="s">
        <v>22918</v>
      </c>
    </row>
    <row r="404" spans="1:33">
      <c r="A404" s="1">
        <v>405</v>
      </c>
      <c r="C404" t="s">
        <v>390</v>
      </c>
      <c r="G404" t="s">
        <v>10967</v>
      </c>
      <c r="H404" t="s">
        <v>11247</v>
      </c>
      <c r="I404" t="s">
        <v>18507</v>
      </c>
      <c r="J404" t="s">
        <v>18512</v>
      </c>
      <c r="K404" t="s">
        <v>18579</v>
      </c>
      <c r="L404" t="s">
        <v>18697</v>
      </c>
      <c r="N404" t="s">
        <v>34</v>
      </c>
      <c r="P404" t="s">
        <v>20924</v>
      </c>
      <c r="Q404" t="s">
        <v>20996</v>
      </c>
      <c r="U404" t="s">
        <v>22038</v>
      </c>
      <c r="W404" t="s">
        <v>22918</v>
      </c>
      <c r="AG404" t="s">
        <v>23902</v>
      </c>
    </row>
    <row r="405" spans="1:33">
      <c r="A405" s="1">
        <v>406</v>
      </c>
      <c r="C405" t="s">
        <v>391</v>
      </c>
      <c r="G405" t="s">
        <v>10967</v>
      </c>
      <c r="H405" t="s">
        <v>11248</v>
      </c>
      <c r="I405" t="s">
        <v>18507</v>
      </c>
      <c r="J405" t="s">
        <v>18512</v>
      </c>
      <c r="K405" t="s">
        <v>18579</v>
      </c>
      <c r="L405" t="s">
        <v>18697</v>
      </c>
      <c r="N405" t="s">
        <v>34</v>
      </c>
      <c r="P405" t="s">
        <v>20925</v>
      </c>
      <c r="Q405" t="s">
        <v>20997</v>
      </c>
      <c r="U405" t="s">
        <v>22039</v>
      </c>
      <c r="W405" t="s">
        <v>22921</v>
      </c>
      <c r="AA405" t="s">
        <v>23878</v>
      </c>
    </row>
    <row r="406" spans="1:33">
      <c r="A406" s="1">
        <v>407</v>
      </c>
      <c r="C406" t="s">
        <v>392</v>
      </c>
      <c r="G406" t="s">
        <v>10967</v>
      </c>
      <c r="H406" t="s">
        <v>11248</v>
      </c>
      <c r="I406" t="s">
        <v>18507</v>
      </c>
      <c r="J406" t="s">
        <v>18512</v>
      </c>
      <c r="K406" t="s">
        <v>18579</v>
      </c>
      <c r="L406" t="s">
        <v>18697</v>
      </c>
      <c r="N406" t="s">
        <v>34</v>
      </c>
      <c r="P406" t="s">
        <v>34</v>
      </c>
      <c r="Q406" t="s">
        <v>20999</v>
      </c>
      <c r="U406" t="s">
        <v>22040</v>
      </c>
      <c r="W406" t="s">
        <v>22921</v>
      </c>
    </row>
    <row r="407" spans="1:33">
      <c r="A407" s="1">
        <v>408</v>
      </c>
      <c r="B407" t="s">
        <v>34</v>
      </c>
      <c r="C407" t="s">
        <v>392</v>
      </c>
      <c r="D407" t="s">
        <v>9120</v>
      </c>
      <c r="E407" t="s">
        <v>10905</v>
      </c>
      <c r="F407" t="s">
        <v>10909</v>
      </c>
      <c r="H407" t="s">
        <v>11248</v>
      </c>
      <c r="V407">
        <f>72856251 }¿NHU3698EKNSB </f>
        <v>0</v>
      </c>
    </row>
    <row r="408" spans="1:33">
      <c r="A408" s="1">
        <v>411</v>
      </c>
      <c r="C408" t="s">
        <v>393</v>
      </c>
      <c r="G408" t="s">
        <v>10967</v>
      </c>
      <c r="H408" t="s">
        <v>11249</v>
      </c>
      <c r="I408" t="s">
        <v>18507</v>
      </c>
      <c r="J408" t="s">
        <v>18509</v>
      </c>
      <c r="L408" t="s">
        <v>18622</v>
      </c>
      <c r="O408" t="s">
        <v>20887</v>
      </c>
      <c r="P408" t="s">
        <v>20919</v>
      </c>
      <c r="Q408" t="s">
        <v>20989</v>
      </c>
      <c r="U408" t="s">
        <v>22032</v>
      </c>
      <c r="W408" t="s">
        <v>22917</v>
      </c>
      <c r="X408" t="s">
        <v>22998</v>
      </c>
    </row>
    <row r="409" spans="1:33">
      <c r="A409" s="1">
        <v>412</v>
      </c>
      <c r="C409" t="s">
        <v>394</v>
      </c>
      <c r="G409" t="s">
        <v>10967</v>
      </c>
      <c r="H409" t="s">
        <v>11250</v>
      </c>
      <c r="I409" t="s">
        <v>18507</v>
      </c>
      <c r="J409" t="s">
        <v>18509</v>
      </c>
      <c r="L409" t="s">
        <v>18639</v>
      </c>
      <c r="O409" t="s">
        <v>20888</v>
      </c>
      <c r="P409" t="s">
        <v>65</v>
      </c>
      <c r="Q409" t="s">
        <v>20990</v>
      </c>
      <c r="R409" t="s">
        <v>21118</v>
      </c>
      <c r="S409" t="s">
        <v>21153</v>
      </c>
      <c r="T409" t="s">
        <v>21199</v>
      </c>
      <c r="U409" t="s">
        <v>22033</v>
      </c>
    </row>
    <row r="410" spans="1:33">
      <c r="A410" s="1">
        <v>413</v>
      </c>
      <c r="C410" t="s">
        <v>395</v>
      </c>
      <c r="G410" t="s">
        <v>10967</v>
      </c>
      <c r="H410" t="s">
        <v>11250</v>
      </c>
      <c r="I410" t="s">
        <v>18507</v>
      </c>
      <c r="J410" t="s">
        <v>18509</v>
      </c>
      <c r="L410" t="s">
        <v>18640</v>
      </c>
      <c r="O410" t="s">
        <v>20888</v>
      </c>
      <c r="P410" t="s">
        <v>20920</v>
      </c>
      <c r="Q410" t="s">
        <v>20991</v>
      </c>
      <c r="U410" t="s">
        <v>22034</v>
      </c>
      <c r="W410" t="s">
        <v>22918</v>
      </c>
    </row>
    <row r="411" spans="1:33">
      <c r="A411" s="1">
        <v>414</v>
      </c>
      <c r="C411" t="s">
        <v>396</v>
      </c>
      <c r="G411" t="s">
        <v>10967</v>
      </c>
      <c r="H411" t="s">
        <v>11251</v>
      </c>
      <c r="I411" t="s">
        <v>18507</v>
      </c>
      <c r="J411" t="s">
        <v>18509</v>
      </c>
      <c r="L411" t="s">
        <v>18638</v>
      </c>
      <c r="O411" t="s">
        <v>20887</v>
      </c>
      <c r="P411" t="s">
        <v>20919</v>
      </c>
      <c r="Q411" t="s">
        <v>20989</v>
      </c>
      <c r="U411" t="s">
        <v>22032</v>
      </c>
      <c r="W411" t="s">
        <v>22917</v>
      </c>
      <c r="X411" t="s">
        <v>22999</v>
      </c>
    </row>
    <row r="412" spans="1:33">
      <c r="A412" s="1">
        <v>415</v>
      </c>
      <c r="C412" t="s">
        <v>397</v>
      </c>
      <c r="G412" t="s">
        <v>10967</v>
      </c>
      <c r="H412" t="s">
        <v>11252</v>
      </c>
      <c r="I412" t="s">
        <v>18507</v>
      </c>
      <c r="J412" t="s">
        <v>18509</v>
      </c>
      <c r="L412" t="s">
        <v>18639</v>
      </c>
      <c r="O412" t="s">
        <v>20888</v>
      </c>
      <c r="P412" t="s">
        <v>65</v>
      </c>
      <c r="Q412" t="s">
        <v>20990</v>
      </c>
      <c r="R412" t="s">
        <v>21118</v>
      </c>
      <c r="S412" t="s">
        <v>21153</v>
      </c>
      <c r="T412" t="s">
        <v>21200</v>
      </c>
      <c r="U412" t="s">
        <v>22033</v>
      </c>
    </row>
    <row r="413" spans="1:33">
      <c r="A413" s="1">
        <v>416</v>
      </c>
      <c r="C413" t="s">
        <v>398</v>
      </c>
      <c r="G413" t="s">
        <v>10967</v>
      </c>
      <c r="H413" t="s">
        <v>11252</v>
      </c>
      <c r="I413" t="s">
        <v>18507</v>
      </c>
      <c r="J413" t="s">
        <v>18509</v>
      </c>
      <c r="L413" t="s">
        <v>18640</v>
      </c>
      <c r="O413" t="s">
        <v>20888</v>
      </c>
      <c r="P413" t="s">
        <v>20920</v>
      </c>
      <c r="Q413" t="s">
        <v>20991</v>
      </c>
      <c r="U413" t="s">
        <v>22034</v>
      </c>
      <c r="W413" t="s">
        <v>22918</v>
      </c>
    </row>
    <row r="414" spans="1:33">
      <c r="A414" s="1">
        <v>417</v>
      </c>
      <c r="C414" t="s">
        <v>399</v>
      </c>
      <c r="G414" t="s">
        <v>10967</v>
      </c>
      <c r="H414" t="s">
        <v>11253</v>
      </c>
      <c r="I414" t="s">
        <v>18507</v>
      </c>
      <c r="J414" t="s">
        <v>18509</v>
      </c>
      <c r="L414" t="s">
        <v>18639</v>
      </c>
      <c r="O414" t="s">
        <v>20888</v>
      </c>
      <c r="P414" t="s">
        <v>65</v>
      </c>
      <c r="Q414" t="s">
        <v>20990</v>
      </c>
      <c r="R414" t="s">
        <v>21118</v>
      </c>
      <c r="S414" t="s">
        <v>21153</v>
      </c>
      <c r="T414" t="s">
        <v>21201</v>
      </c>
      <c r="U414" t="s">
        <v>22033</v>
      </c>
    </row>
    <row r="415" spans="1:33">
      <c r="A415" s="1">
        <v>418</v>
      </c>
      <c r="C415" t="s">
        <v>400</v>
      </c>
      <c r="G415" t="s">
        <v>10967</v>
      </c>
      <c r="H415" t="s">
        <v>11253</v>
      </c>
      <c r="I415" t="s">
        <v>18507</v>
      </c>
      <c r="J415" t="s">
        <v>18509</v>
      </c>
      <c r="L415" t="s">
        <v>18640</v>
      </c>
      <c r="O415" t="s">
        <v>20888</v>
      </c>
      <c r="P415" t="s">
        <v>20920</v>
      </c>
      <c r="Q415" t="s">
        <v>20991</v>
      </c>
      <c r="U415" t="s">
        <v>22034</v>
      </c>
      <c r="W415" t="s">
        <v>22918</v>
      </c>
    </row>
    <row r="416" spans="1:33">
      <c r="A416" s="1">
        <v>419</v>
      </c>
      <c r="C416" t="s">
        <v>401</v>
      </c>
      <c r="G416" t="s">
        <v>10967</v>
      </c>
      <c r="H416" t="s">
        <v>11253</v>
      </c>
      <c r="I416" t="s">
        <v>18507</v>
      </c>
      <c r="J416" t="s">
        <v>18509</v>
      </c>
      <c r="L416" t="s">
        <v>18638</v>
      </c>
      <c r="O416" t="s">
        <v>20887</v>
      </c>
      <c r="P416" t="s">
        <v>20919</v>
      </c>
      <c r="Q416" t="s">
        <v>20989</v>
      </c>
      <c r="U416" t="s">
        <v>22032</v>
      </c>
      <c r="W416" t="s">
        <v>22917</v>
      </c>
      <c r="X416" t="s">
        <v>23000</v>
      </c>
    </row>
    <row r="417" spans="1:24">
      <c r="A417" s="1">
        <v>420</v>
      </c>
      <c r="C417" t="s">
        <v>402</v>
      </c>
      <c r="G417" t="s">
        <v>10967</v>
      </c>
      <c r="H417" t="s">
        <v>11253</v>
      </c>
      <c r="I417" t="s">
        <v>18507</v>
      </c>
      <c r="J417" t="s">
        <v>18509</v>
      </c>
      <c r="L417" t="s">
        <v>18624</v>
      </c>
      <c r="O417" t="s">
        <v>20887</v>
      </c>
      <c r="P417" t="s">
        <v>20919</v>
      </c>
      <c r="Q417" t="s">
        <v>20989</v>
      </c>
      <c r="U417" t="s">
        <v>22032</v>
      </c>
      <c r="W417" t="s">
        <v>22917</v>
      </c>
      <c r="X417" t="s">
        <v>23001</v>
      </c>
    </row>
    <row r="418" spans="1:24">
      <c r="A418" s="1">
        <v>421</v>
      </c>
      <c r="C418" t="s">
        <v>403</v>
      </c>
      <c r="G418" t="s">
        <v>10967</v>
      </c>
      <c r="H418" t="s">
        <v>11254</v>
      </c>
      <c r="I418" t="s">
        <v>18507</v>
      </c>
      <c r="J418" t="s">
        <v>18509</v>
      </c>
      <c r="L418" t="s">
        <v>18639</v>
      </c>
      <c r="O418" t="s">
        <v>20888</v>
      </c>
      <c r="P418" t="s">
        <v>65</v>
      </c>
      <c r="Q418" t="s">
        <v>20990</v>
      </c>
      <c r="R418" t="s">
        <v>21118</v>
      </c>
      <c r="S418" t="s">
        <v>21153</v>
      </c>
      <c r="T418" t="s">
        <v>21202</v>
      </c>
      <c r="U418" t="s">
        <v>22033</v>
      </c>
    </row>
    <row r="419" spans="1:24">
      <c r="A419" s="1">
        <v>422</v>
      </c>
      <c r="C419" t="s">
        <v>404</v>
      </c>
      <c r="G419" t="s">
        <v>10967</v>
      </c>
      <c r="H419" t="s">
        <v>11255</v>
      </c>
      <c r="I419" t="s">
        <v>18507</v>
      </c>
      <c r="J419" t="s">
        <v>18509</v>
      </c>
      <c r="L419" t="s">
        <v>18640</v>
      </c>
      <c r="O419" t="s">
        <v>20888</v>
      </c>
      <c r="P419" t="s">
        <v>20920</v>
      </c>
      <c r="Q419" t="s">
        <v>20991</v>
      </c>
      <c r="U419" t="s">
        <v>22034</v>
      </c>
      <c r="W419" t="s">
        <v>22918</v>
      </c>
    </row>
    <row r="420" spans="1:24">
      <c r="A420" s="1">
        <v>423</v>
      </c>
      <c r="C420" t="s">
        <v>405</v>
      </c>
      <c r="G420" t="s">
        <v>10967</v>
      </c>
      <c r="H420" t="s">
        <v>11256</v>
      </c>
      <c r="I420" t="s">
        <v>18507</v>
      </c>
      <c r="J420" t="s">
        <v>18509</v>
      </c>
      <c r="L420" t="s">
        <v>18639</v>
      </c>
      <c r="O420" t="s">
        <v>20888</v>
      </c>
      <c r="P420" t="s">
        <v>65</v>
      </c>
      <c r="Q420" t="s">
        <v>20990</v>
      </c>
      <c r="R420" t="s">
        <v>21118</v>
      </c>
      <c r="S420" t="s">
        <v>21153</v>
      </c>
      <c r="T420" t="s">
        <v>21203</v>
      </c>
      <c r="U420" t="s">
        <v>22033</v>
      </c>
    </row>
    <row r="421" spans="1:24">
      <c r="A421" s="1">
        <v>424</v>
      </c>
      <c r="C421" t="s">
        <v>406</v>
      </c>
      <c r="G421" t="s">
        <v>10967</v>
      </c>
      <c r="H421" t="s">
        <v>11257</v>
      </c>
      <c r="I421" t="s">
        <v>18507</v>
      </c>
      <c r="J421" t="s">
        <v>18509</v>
      </c>
      <c r="L421" t="s">
        <v>18640</v>
      </c>
      <c r="O421" t="s">
        <v>20888</v>
      </c>
      <c r="P421" t="s">
        <v>20920</v>
      </c>
      <c r="Q421" t="s">
        <v>20991</v>
      </c>
      <c r="U421" t="s">
        <v>22034</v>
      </c>
      <c r="W421" t="s">
        <v>22918</v>
      </c>
    </row>
    <row r="422" spans="1:24">
      <c r="A422" s="1">
        <v>425</v>
      </c>
      <c r="C422" t="s">
        <v>407</v>
      </c>
      <c r="G422" t="s">
        <v>10967</v>
      </c>
      <c r="H422" t="s">
        <v>11258</v>
      </c>
      <c r="I422" t="s">
        <v>18507</v>
      </c>
      <c r="J422" t="s">
        <v>18509</v>
      </c>
      <c r="L422" t="s">
        <v>18622</v>
      </c>
      <c r="O422" t="s">
        <v>20887</v>
      </c>
      <c r="P422" t="s">
        <v>20919</v>
      </c>
      <c r="Q422" t="s">
        <v>20989</v>
      </c>
      <c r="U422" t="s">
        <v>22032</v>
      </c>
      <c r="W422" t="s">
        <v>22917</v>
      </c>
      <c r="X422" t="s">
        <v>23002</v>
      </c>
    </row>
    <row r="423" spans="1:24">
      <c r="A423" s="1">
        <v>426</v>
      </c>
      <c r="C423" t="s">
        <v>408</v>
      </c>
      <c r="G423" t="s">
        <v>10967</v>
      </c>
      <c r="H423" t="s">
        <v>11259</v>
      </c>
      <c r="I423" t="s">
        <v>18507</v>
      </c>
      <c r="J423" t="s">
        <v>18509</v>
      </c>
      <c r="L423" t="s">
        <v>18639</v>
      </c>
      <c r="O423" t="s">
        <v>20888</v>
      </c>
      <c r="P423" t="s">
        <v>65</v>
      </c>
      <c r="Q423" t="s">
        <v>20990</v>
      </c>
      <c r="R423" t="s">
        <v>21118</v>
      </c>
      <c r="S423" t="s">
        <v>21153</v>
      </c>
      <c r="T423" t="s">
        <v>21204</v>
      </c>
      <c r="U423" t="s">
        <v>22033</v>
      </c>
    </row>
    <row r="424" spans="1:24">
      <c r="A424" s="1">
        <v>427</v>
      </c>
      <c r="C424" t="s">
        <v>409</v>
      </c>
      <c r="G424" t="s">
        <v>10967</v>
      </c>
      <c r="H424" t="s">
        <v>11260</v>
      </c>
      <c r="I424" t="s">
        <v>18507</v>
      </c>
      <c r="J424" t="s">
        <v>18509</v>
      </c>
      <c r="L424" t="s">
        <v>18638</v>
      </c>
      <c r="O424" t="s">
        <v>20887</v>
      </c>
      <c r="P424" t="s">
        <v>20919</v>
      </c>
      <c r="Q424" t="s">
        <v>20989</v>
      </c>
      <c r="U424" t="s">
        <v>22032</v>
      </c>
      <c r="W424" t="s">
        <v>22917</v>
      </c>
      <c r="X424" t="s">
        <v>23003</v>
      </c>
    </row>
    <row r="425" spans="1:24">
      <c r="A425" s="1">
        <v>428</v>
      </c>
      <c r="C425" t="s">
        <v>410</v>
      </c>
      <c r="G425" t="s">
        <v>10967</v>
      </c>
      <c r="H425" t="s">
        <v>11260</v>
      </c>
      <c r="I425" t="s">
        <v>18507</v>
      </c>
      <c r="J425" t="s">
        <v>18509</v>
      </c>
      <c r="L425" t="s">
        <v>18640</v>
      </c>
      <c r="O425" t="s">
        <v>20888</v>
      </c>
      <c r="P425" t="s">
        <v>20920</v>
      </c>
      <c r="Q425" t="s">
        <v>20991</v>
      </c>
      <c r="U425" t="s">
        <v>22034</v>
      </c>
      <c r="W425" t="s">
        <v>22918</v>
      </c>
    </row>
    <row r="426" spans="1:24">
      <c r="A426" s="1">
        <v>429</v>
      </c>
      <c r="C426" t="s">
        <v>411</v>
      </c>
      <c r="G426" t="s">
        <v>10967</v>
      </c>
      <c r="H426" t="s">
        <v>11261</v>
      </c>
      <c r="I426" t="s">
        <v>18507</v>
      </c>
      <c r="J426" t="s">
        <v>18509</v>
      </c>
      <c r="L426" t="s">
        <v>18624</v>
      </c>
      <c r="O426" t="s">
        <v>20887</v>
      </c>
      <c r="P426" t="s">
        <v>20919</v>
      </c>
      <c r="Q426" t="s">
        <v>20989</v>
      </c>
      <c r="U426" t="s">
        <v>22032</v>
      </c>
      <c r="W426" t="s">
        <v>22917</v>
      </c>
      <c r="X426" t="s">
        <v>23004</v>
      </c>
    </row>
    <row r="427" spans="1:24">
      <c r="A427" s="1">
        <v>430</v>
      </c>
      <c r="C427" t="s">
        <v>412</v>
      </c>
      <c r="G427" t="s">
        <v>10967</v>
      </c>
      <c r="H427" t="s">
        <v>11262</v>
      </c>
      <c r="I427" t="s">
        <v>18507</v>
      </c>
      <c r="J427" t="s">
        <v>18509</v>
      </c>
      <c r="L427" t="s">
        <v>18638</v>
      </c>
      <c r="O427" t="s">
        <v>20887</v>
      </c>
      <c r="P427" t="s">
        <v>20919</v>
      </c>
      <c r="Q427" t="s">
        <v>20989</v>
      </c>
      <c r="U427" t="s">
        <v>22032</v>
      </c>
      <c r="W427" t="s">
        <v>22917</v>
      </c>
      <c r="X427" t="s">
        <v>23004</v>
      </c>
    </row>
    <row r="428" spans="1:24">
      <c r="A428" s="1">
        <v>431</v>
      </c>
      <c r="C428" t="s">
        <v>413</v>
      </c>
      <c r="G428" t="s">
        <v>10967</v>
      </c>
      <c r="H428" t="s">
        <v>11263</v>
      </c>
      <c r="I428" t="s">
        <v>18507</v>
      </c>
      <c r="J428" t="s">
        <v>18509</v>
      </c>
      <c r="L428" t="s">
        <v>18624</v>
      </c>
      <c r="O428" t="s">
        <v>20887</v>
      </c>
      <c r="P428" t="s">
        <v>20919</v>
      </c>
      <c r="Q428" t="s">
        <v>20989</v>
      </c>
      <c r="U428" t="s">
        <v>22032</v>
      </c>
      <c r="W428" t="s">
        <v>22917</v>
      </c>
      <c r="X428" t="s">
        <v>23003</v>
      </c>
    </row>
    <row r="429" spans="1:24">
      <c r="A429" s="1">
        <v>432</v>
      </c>
      <c r="C429" t="s">
        <v>414</v>
      </c>
      <c r="G429" t="s">
        <v>10967</v>
      </c>
      <c r="H429" t="s">
        <v>11264</v>
      </c>
      <c r="I429" t="s">
        <v>18507</v>
      </c>
      <c r="J429" t="s">
        <v>18509</v>
      </c>
      <c r="L429" t="s">
        <v>18639</v>
      </c>
      <c r="O429" t="s">
        <v>20888</v>
      </c>
      <c r="P429" t="s">
        <v>65</v>
      </c>
      <c r="Q429" t="s">
        <v>20990</v>
      </c>
      <c r="R429" t="s">
        <v>21118</v>
      </c>
      <c r="S429" t="s">
        <v>21153</v>
      </c>
      <c r="T429" t="s">
        <v>21204</v>
      </c>
      <c r="U429" t="s">
        <v>22033</v>
      </c>
    </row>
    <row r="430" spans="1:24">
      <c r="A430" s="1">
        <v>433</v>
      </c>
      <c r="C430" t="s">
        <v>415</v>
      </c>
      <c r="G430" t="s">
        <v>10967</v>
      </c>
      <c r="H430" t="s">
        <v>11264</v>
      </c>
      <c r="I430" t="s">
        <v>18507</v>
      </c>
      <c r="J430" t="s">
        <v>18509</v>
      </c>
      <c r="L430" t="s">
        <v>18640</v>
      </c>
      <c r="O430" t="s">
        <v>20888</v>
      </c>
      <c r="P430" t="s">
        <v>20920</v>
      </c>
      <c r="Q430" t="s">
        <v>20991</v>
      </c>
      <c r="U430" t="s">
        <v>22034</v>
      </c>
      <c r="W430" t="s">
        <v>22918</v>
      </c>
    </row>
    <row r="431" spans="1:24">
      <c r="A431" s="1">
        <v>434</v>
      </c>
      <c r="C431" t="s">
        <v>416</v>
      </c>
      <c r="G431" t="s">
        <v>10967</v>
      </c>
      <c r="H431" t="s">
        <v>11265</v>
      </c>
      <c r="I431" t="s">
        <v>18507</v>
      </c>
      <c r="J431" t="s">
        <v>18509</v>
      </c>
      <c r="L431" t="s">
        <v>18641</v>
      </c>
      <c r="O431" t="s">
        <v>20887</v>
      </c>
      <c r="P431" t="s">
        <v>20919</v>
      </c>
      <c r="Q431" t="s">
        <v>20989</v>
      </c>
      <c r="U431" t="s">
        <v>22032</v>
      </c>
      <c r="W431" t="s">
        <v>22917</v>
      </c>
      <c r="X431" t="s">
        <v>23004</v>
      </c>
    </row>
    <row r="432" spans="1:24">
      <c r="A432" s="1">
        <v>435</v>
      </c>
      <c r="C432" t="s">
        <v>417</v>
      </c>
      <c r="G432" t="s">
        <v>10967</v>
      </c>
      <c r="H432" t="s">
        <v>11266</v>
      </c>
      <c r="I432" t="s">
        <v>18507</v>
      </c>
      <c r="J432" t="s">
        <v>18509</v>
      </c>
      <c r="L432" t="s">
        <v>18637</v>
      </c>
      <c r="O432" t="s">
        <v>20887</v>
      </c>
      <c r="P432" t="s">
        <v>20919</v>
      </c>
      <c r="Q432" t="s">
        <v>20989</v>
      </c>
      <c r="U432" t="s">
        <v>22032</v>
      </c>
      <c r="W432" t="s">
        <v>22917</v>
      </c>
      <c r="X432" t="s">
        <v>23004</v>
      </c>
    </row>
    <row r="433" spans="1:24">
      <c r="A433" s="1">
        <v>436</v>
      </c>
      <c r="C433" t="s">
        <v>418</v>
      </c>
      <c r="G433" t="s">
        <v>10967</v>
      </c>
      <c r="H433" t="s">
        <v>11267</v>
      </c>
      <c r="I433" t="s">
        <v>18507</v>
      </c>
      <c r="J433" t="s">
        <v>18509</v>
      </c>
      <c r="L433" t="s">
        <v>18639</v>
      </c>
      <c r="O433" t="s">
        <v>20888</v>
      </c>
      <c r="P433" t="s">
        <v>65</v>
      </c>
      <c r="Q433" t="s">
        <v>20990</v>
      </c>
      <c r="R433" t="s">
        <v>21118</v>
      </c>
      <c r="S433" t="s">
        <v>21153</v>
      </c>
      <c r="T433" t="s">
        <v>21204</v>
      </c>
      <c r="U433" t="s">
        <v>22033</v>
      </c>
    </row>
    <row r="434" spans="1:24">
      <c r="A434" s="1">
        <v>437</v>
      </c>
      <c r="C434" t="s">
        <v>419</v>
      </c>
      <c r="G434" t="s">
        <v>10967</v>
      </c>
      <c r="H434" t="s">
        <v>11268</v>
      </c>
      <c r="I434" t="s">
        <v>18507</v>
      </c>
      <c r="J434" t="s">
        <v>18509</v>
      </c>
      <c r="L434" t="s">
        <v>18640</v>
      </c>
      <c r="O434" t="s">
        <v>20888</v>
      </c>
      <c r="P434" t="s">
        <v>20920</v>
      </c>
      <c r="Q434" t="s">
        <v>20991</v>
      </c>
      <c r="U434" t="s">
        <v>22034</v>
      </c>
      <c r="W434" t="s">
        <v>22918</v>
      </c>
    </row>
    <row r="435" spans="1:24">
      <c r="A435" s="1">
        <v>438</v>
      </c>
      <c r="C435" t="s">
        <v>420</v>
      </c>
      <c r="G435" t="s">
        <v>10967</v>
      </c>
      <c r="H435" t="s">
        <v>11268</v>
      </c>
      <c r="I435" t="s">
        <v>18507</v>
      </c>
      <c r="J435" t="s">
        <v>18509</v>
      </c>
      <c r="L435" t="s">
        <v>18638</v>
      </c>
      <c r="O435" t="s">
        <v>20887</v>
      </c>
      <c r="P435" t="s">
        <v>20919</v>
      </c>
      <c r="Q435" t="s">
        <v>20989</v>
      </c>
      <c r="U435" t="s">
        <v>22032</v>
      </c>
      <c r="W435" t="s">
        <v>22917</v>
      </c>
      <c r="X435" t="s">
        <v>23003</v>
      </c>
    </row>
    <row r="436" spans="1:24">
      <c r="A436" s="1">
        <v>439</v>
      </c>
      <c r="C436" t="s">
        <v>421</v>
      </c>
      <c r="G436" t="s">
        <v>10967</v>
      </c>
      <c r="H436" t="s">
        <v>11269</v>
      </c>
      <c r="I436" t="s">
        <v>18507</v>
      </c>
      <c r="J436" t="s">
        <v>18509</v>
      </c>
      <c r="L436" t="s">
        <v>18641</v>
      </c>
      <c r="O436" t="s">
        <v>20887</v>
      </c>
      <c r="P436" t="s">
        <v>20919</v>
      </c>
      <c r="Q436" t="s">
        <v>20989</v>
      </c>
      <c r="U436" t="s">
        <v>22032</v>
      </c>
      <c r="W436" t="s">
        <v>22917</v>
      </c>
      <c r="X436" t="s">
        <v>23003</v>
      </c>
    </row>
    <row r="437" spans="1:24">
      <c r="A437" s="1">
        <v>440</v>
      </c>
      <c r="C437" t="s">
        <v>422</v>
      </c>
      <c r="G437" t="s">
        <v>10967</v>
      </c>
      <c r="H437" t="s">
        <v>11270</v>
      </c>
      <c r="I437" t="s">
        <v>18507</v>
      </c>
      <c r="J437" t="s">
        <v>18509</v>
      </c>
      <c r="L437" t="s">
        <v>18639</v>
      </c>
      <c r="O437" t="s">
        <v>20888</v>
      </c>
      <c r="P437" t="s">
        <v>65</v>
      </c>
      <c r="Q437" t="s">
        <v>20990</v>
      </c>
      <c r="R437" t="s">
        <v>21118</v>
      </c>
      <c r="S437" t="s">
        <v>21153</v>
      </c>
      <c r="T437" t="s">
        <v>21204</v>
      </c>
      <c r="U437" t="s">
        <v>22033</v>
      </c>
    </row>
    <row r="438" spans="1:24">
      <c r="A438" s="1">
        <v>441</v>
      </c>
      <c r="C438" t="s">
        <v>423</v>
      </c>
      <c r="G438" t="s">
        <v>10967</v>
      </c>
      <c r="H438" t="s">
        <v>11270</v>
      </c>
      <c r="I438" t="s">
        <v>18507</v>
      </c>
      <c r="J438" t="s">
        <v>18509</v>
      </c>
      <c r="L438" t="s">
        <v>18640</v>
      </c>
      <c r="O438" t="s">
        <v>20888</v>
      </c>
      <c r="P438" t="s">
        <v>20920</v>
      </c>
      <c r="Q438" t="s">
        <v>20991</v>
      </c>
      <c r="U438" t="s">
        <v>22034</v>
      </c>
      <c r="W438" t="s">
        <v>22918</v>
      </c>
    </row>
    <row r="439" spans="1:24">
      <c r="A439" s="1">
        <v>442</v>
      </c>
      <c r="C439" t="s">
        <v>424</v>
      </c>
      <c r="G439" t="s">
        <v>10967</v>
      </c>
      <c r="H439" t="s">
        <v>11271</v>
      </c>
      <c r="I439" t="s">
        <v>18507</v>
      </c>
      <c r="J439" t="s">
        <v>18509</v>
      </c>
      <c r="L439" t="s">
        <v>18638</v>
      </c>
      <c r="O439" t="s">
        <v>20887</v>
      </c>
      <c r="P439" t="s">
        <v>20919</v>
      </c>
      <c r="Q439" t="s">
        <v>20989</v>
      </c>
      <c r="U439" t="s">
        <v>22032</v>
      </c>
      <c r="W439" t="s">
        <v>22917</v>
      </c>
      <c r="X439" t="s">
        <v>23003</v>
      </c>
    </row>
    <row r="440" spans="1:24">
      <c r="A440" s="1">
        <v>443</v>
      </c>
      <c r="C440" t="s">
        <v>425</v>
      </c>
      <c r="G440" t="s">
        <v>10967</v>
      </c>
      <c r="H440" t="s">
        <v>11272</v>
      </c>
      <c r="I440" t="s">
        <v>18507</v>
      </c>
      <c r="J440" t="s">
        <v>18509</v>
      </c>
      <c r="L440" t="s">
        <v>18639</v>
      </c>
      <c r="O440" t="s">
        <v>20888</v>
      </c>
      <c r="P440" t="s">
        <v>65</v>
      </c>
      <c r="Q440" t="s">
        <v>20990</v>
      </c>
      <c r="R440" t="s">
        <v>21118</v>
      </c>
      <c r="S440" t="s">
        <v>21153</v>
      </c>
      <c r="T440" t="s">
        <v>21204</v>
      </c>
      <c r="U440" t="s">
        <v>22033</v>
      </c>
    </row>
    <row r="441" spans="1:24">
      <c r="A441" s="1">
        <v>444</v>
      </c>
      <c r="C441" t="s">
        <v>426</v>
      </c>
      <c r="G441" t="s">
        <v>10967</v>
      </c>
      <c r="H441" t="s">
        <v>11272</v>
      </c>
      <c r="I441" t="s">
        <v>18507</v>
      </c>
      <c r="J441" t="s">
        <v>18509</v>
      </c>
      <c r="L441" t="s">
        <v>18640</v>
      </c>
      <c r="O441" t="s">
        <v>20888</v>
      </c>
      <c r="P441" t="s">
        <v>20920</v>
      </c>
      <c r="Q441" t="s">
        <v>20991</v>
      </c>
      <c r="U441" t="s">
        <v>22034</v>
      </c>
      <c r="W441" t="s">
        <v>22918</v>
      </c>
    </row>
    <row r="442" spans="1:24">
      <c r="A442" s="1">
        <v>445</v>
      </c>
      <c r="C442" t="s">
        <v>427</v>
      </c>
      <c r="G442" t="s">
        <v>10967</v>
      </c>
      <c r="H442" t="s">
        <v>11273</v>
      </c>
      <c r="I442" t="s">
        <v>18507</v>
      </c>
      <c r="J442" t="s">
        <v>18509</v>
      </c>
      <c r="L442" t="s">
        <v>18641</v>
      </c>
      <c r="O442" t="s">
        <v>20887</v>
      </c>
      <c r="P442" t="s">
        <v>20919</v>
      </c>
      <c r="Q442" t="s">
        <v>20989</v>
      </c>
      <c r="U442" t="s">
        <v>22032</v>
      </c>
      <c r="W442" t="s">
        <v>22917</v>
      </c>
      <c r="X442" t="s">
        <v>23004</v>
      </c>
    </row>
    <row r="443" spans="1:24">
      <c r="A443" s="1">
        <v>446</v>
      </c>
      <c r="C443" t="s">
        <v>428</v>
      </c>
      <c r="G443" t="s">
        <v>10967</v>
      </c>
      <c r="H443" t="s">
        <v>11274</v>
      </c>
      <c r="I443" t="s">
        <v>18507</v>
      </c>
      <c r="J443" t="s">
        <v>18509</v>
      </c>
      <c r="L443" t="s">
        <v>18639</v>
      </c>
      <c r="O443" t="s">
        <v>20888</v>
      </c>
      <c r="P443" t="s">
        <v>65</v>
      </c>
      <c r="Q443" t="s">
        <v>20990</v>
      </c>
      <c r="R443" t="s">
        <v>21118</v>
      </c>
      <c r="S443" t="s">
        <v>21153</v>
      </c>
      <c r="T443" t="s">
        <v>21205</v>
      </c>
      <c r="U443" t="s">
        <v>22033</v>
      </c>
    </row>
    <row r="444" spans="1:24">
      <c r="A444" s="1">
        <v>447</v>
      </c>
      <c r="C444" t="s">
        <v>429</v>
      </c>
      <c r="G444" t="s">
        <v>10967</v>
      </c>
      <c r="H444" t="s">
        <v>11274</v>
      </c>
      <c r="I444" t="s">
        <v>18507</v>
      </c>
      <c r="J444" t="s">
        <v>18509</v>
      </c>
      <c r="L444" t="s">
        <v>18637</v>
      </c>
      <c r="O444" t="s">
        <v>20887</v>
      </c>
      <c r="P444" t="s">
        <v>20919</v>
      </c>
      <c r="Q444" t="s">
        <v>20989</v>
      </c>
      <c r="U444" t="s">
        <v>22032</v>
      </c>
      <c r="W444" t="s">
        <v>22917</v>
      </c>
      <c r="X444" t="s">
        <v>23005</v>
      </c>
    </row>
    <row r="445" spans="1:24">
      <c r="A445" s="1">
        <v>448</v>
      </c>
      <c r="C445" t="s">
        <v>430</v>
      </c>
      <c r="G445" t="s">
        <v>10967</v>
      </c>
      <c r="H445" t="s">
        <v>11275</v>
      </c>
      <c r="I445" t="s">
        <v>18507</v>
      </c>
      <c r="J445" t="s">
        <v>18509</v>
      </c>
      <c r="L445" t="s">
        <v>18640</v>
      </c>
      <c r="O445" t="s">
        <v>20888</v>
      </c>
      <c r="P445" t="s">
        <v>20920</v>
      </c>
      <c r="Q445" t="s">
        <v>20991</v>
      </c>
      <c r="U445" t="s">
        <v>22034</v>
      </c>
      <c r="W445" t="s">
        <v>22918</v>
      </c>
    </row>
    <row r="446" spans="1:24">
      <c r="A446" s="1">
        <v>449</v>
      </c>
      <c r="C446" t="s">
        <v>431</v>
      </c>
      <c r="G446" t="s">
        <v>10967</v>
      </c>
      <c r="H446" t="s">
        <v>11276</v>
      </c>
      <c r="I446" t="s">
        <v>18507</v>
      </c>
      <c r="J446" t="s">
        <v>18509</v>
      </c>
      <c r="L446" t="s">
        <v>18639</v>
      </c>
      <c r="O446" t="s">
        <v>20888</v>
      </c>
      <c r="P446" t="s">
        <v>65</v>
      </c>
      <c r="Q446" t="s">
        <v>20990</v>
      </c>
      <c r="R446" t="s">
        <v>21118</v>
      </c>
      <c r="S446" t="s">
        <v>21153</v>
      </c>
      <c r="T446" t="s">
        <v>21206</v>
      </c>
      <c r="U446" t="s">
        <v>22033</v>
      </c>
    </row>
    <row r="447" spans="1:24">
      <c r="A447" s="1">
        <v>450</v>
      </c>
      <c r="C447" t="s">
        <v>432</v>
      </c>
      <c r="G447" t="s">
        <v>10967</v>
      </c>
      <c r="H447" t="s">
        <v>11276</v>
      </c>
      <c r="I447" t="s">
        <v>18507</v>
      </c>
      <c r="J447" t="s">
        <v>18509</v>
      </c>
      <c r="L447" t="s">
        <v>18640</v>
      </c>
      <c r="O447" t="s">
        <v>20888</v>
      </c>
      <c r="P447" t="s">
        <v>20920</v>
      </c>
      <c r="Q447" t="s">
        <v>20991</v>
      </c>
      <c r="U447" t="s">
        <v>22034</v>
      </c>
      <c r="W447" t="s">
        <v>22918</v>
      </c>
    </row>
    <row r="448" spans="1:24">
      <c r="A448" s="1">
        <v>451</v>
      </c>
      <c r="C448" t="s">
        <v>433</v>
      </c>
      <c r="G448" t="s">
        <v>10967</v>
      </c>
      <c r="H448" t="s">
        <v>11276</v>
      </c>
      <c r="I448" t="s">
        <v>18507</v>
      </c>
      <c r="J448" t="s">
        <v>18509</v>
      </c>
      <c r="L448" t="s">
        <v>18637</v>
      </c>
      <c r="O448" t="s">
        <v>20887</v>
      </c>
      <c r="P448" t="s">
        <v>20919</v>
      </c>
      <c r="Q448" t="s">
        <v>20989</v>
      </c>
      <c r="U448" t="s">
        <v>22032</v>
      </c>
      <c r="W448" t="s">
        <v>22917</v>
      </c>
      <c r="X448" t="s">
        <v>23006</v>
      </c>
    </row>
    <row r="449" spans="1:24">
      <c r="A449" s="1">
        <v>452</v>
      </c>
      <c r="C449" t="s">
        <v>434</v>
      </c>
      <c r="G449" t="s">
        <v>10967</v>
      </c>
      <c r="H449" t="s">
        <v>11277</v>
      </c>
      <c r="I449" t="s">
        <v>18507</v>
      </c>
      <c r="J449" t="s">
        <v>18509</v>
      </c>
      <c r="L449" t="s">
        <v>18638</v>
      </c>
      <c r="O449" t="s">
        <v>20887</v>
      </c>
      <c r="P449" t="s">
        <v>20919</v>
      </c>
      <c r="Q449" t="s">
        <v>20989</v>
      </c>
      <c r="U449" t="s">
        <v>22032</v>
      </c>
      <c r="W449" t="s">
        <v>22917</v>
      </c>
      <c r="X449" t="s">
        <v>23007</v>
      </c>
    </row>
    <row r="450" spans="1:24">
      <c r="A450" s="1">
        <v>453</v>
      </c>
      <c r="C450" t="s">
        <v>435</v>
      </c>
      <c r="G450" t="s">
        <v>10967</v>
      </c>
      <c r="H450" t="s">
        <v>11278</v>
      </c>
      <c r="I450" t="s">
        <v>18507</v>
      </c>
      <c r="J450" t="s">
        <v>18509</v>
      </c>
      <c r="L450" t="s">
        <v>18639</v>
      </c>
      <c r="O450" t="s">
        <v>20888</v>
      </c>
      <c r="P450" t="s">
        <v>65</v>
      </c>
      <c r="Q450" t="s">
        <v>20990</v>
      </c>
      <c r="R450" t="s">
        <v>21118</v>
      </c>
      <c r="S450" t="s">
        <v>21153</v>
      </c>
      <c r="T450" t="s">
        <v>21207</v>
      </c>
      <c r="U450" t="s">
        <v>22033</v>
      </c>
    </row>
    <row r="451" spans="1:24">
      <c r="A451" s="1">
        <v>454</v>
      </c>
      <c r="C451" t="s">
        <v>436</v>
      </c>
      <c r="G451" t="s">
        <v>10967</v>
      </c>
      <c r="H451" t="s">
        <v>11278</v>
      </c>
      <c r="I451" t="s">
        <v>18507</v>
      </c>
      <c r="J451" t="s">
        <v>18509</v>
      </c>
      <c r="L451" t="s">
        <v>18622</v>
      </c>
      <c r="O451" t="s">
        <v>20887</v>
      </c>
      <c r="P451" t="s">
        <v>20919</v>
      </c>
      <c r="Q451" t="s">
        <v>20989</v>
      </c>
      <c r="U451" t="s">
        <v>22032</v>
      </c>
      <c r="W451" t="s">
        <v>22917</v>
      </c>
      <c r="X451" t="s">
        <v>23007</v>
      </c>
    </row>
    <row r="452" spans="1:24">
      <c r="A452" s="1">
        <v>455</v>
      </c>
      <c r="C452" t="s">
        <v>437</v>
      </c>
      <c r="G452" t="s">
        <v>10967</v>
      </c>
      <c r="H452" t="s">
        <v>11278</v>
      </c>
      <c r="I452" t="s">
        <v>18507</v>
      </c>
      <c r="J452" t="s">
        <v>18509</v>
      </c>
      <c r="L452" t="s">
        <v>18640</v>
      </c>
      <c r="O452" t="s">
        <v>20888</v>
      </c>
      <c r="P452" t="s">
        <v>20920</v>
      </c>
      <c r="Q452" t="s">
        <v>20991</v>
      </c>
      <c r="U452" t="s">
        <v>22034</v>
      </c>
      <c r="W452" t="s">
        <v>22918</v>
      </c>
    </row>
    <row r="453" spans="1:24">
      <c r="A453" s="1">
        <v>456</v>
      </c>
      <c r="C453" t="s">
        <v>438</v>
      </c>
      <c r="G453" t="s">
        <v>10967</v>
      </c>
      <c r="H453" t="s">
        <v>11279</v>
      </c>
      <c r="I453" t="s">
        <v>18507</v>
      </c>
      <c r="J453" t="s">
        <v>18509</v>
      </c>
      <c r="L453" t="s">
        <v>18639</v>
      </c>
      <c r="O453" t="s">
        <v>20888</v>
      </c>
      <c r="P453" t="s">
        <v>65</v>
      </c>
      <c r="Q453" t="s">
        <v>20990</v>
      </c>
      <c r="R453" t="s">
        <v>21118</v>
      </c>
      <c r="S453" t="s">
        <v>21153</v>
      </c>
      <c r="T453" t="s">
        <v>21207</v>
      </c>
      <c r="U453" t="s">
        <v>22033</v>
      </c>
    </row>
    <row r="454" spans="1:24">
      <c r="A454" s="1">
        <v>457</v>
      </c>
      <c r="C454" t="s">
        <v>439</v>
      </c>
      <c r="G454" t="s">
        <v>10967</v>
      </c>
      <c r="H454" t="s">
        <v>11279</v>
      </c>
      <c r="I454" t="s">
        <v>18507</v>
      </c>
      <c r="J454" t="s">
        <v>18509</v>
      </c>
      <c r="L454" t="s">
        <v>18640</v>
      </c>
      <c r="O454" t="s">
        <v>20888</v>
      </c>
      <c r="P454" t="s">
        <v>20920</v>
      </c>
      <c r="Q454" t="s">
        <v>20991</v>
      </c>
      <c r="U454" t="s">
        <v>22034</v>
      </c>
      <c r="W454" t="s">
        <v>22918</v>
      </c>
    </row>
    <row r="455" spans="1:24">
      <c r="A455" s="1">
        <v>458</v>
      </c>
      <c r="C455" t="s">
        <v>440</v>
      </c>
      <c r="G455" t="s">
        <v>10967</v>
      </c>
      <c r="H455" t="s">
        <v>11280</v>
      </c>
      <c r="I455" t="s">
        <v>18507</v>
      </c>
      <c r="J455" t="s">
        <v>18509</v>
      </c>
      <c r="L455" t="s">
        <v>18639</v>
      </c>
      <c r="O455" t="s">
        <v>20888</v>
      </c>
      <c r="P455" t="s">
        <v>65</v>
      </c>
      <c r="Q455" t="s">
        <v>20990</v>
      </c>
      <c r="R455" t="s">
        <v>21118</v>
      </c>
      <c r="S455" t="s">
        <v>21153</v>
      </c>
      <c r="T455" t="s">
        <v>21206</v>
      </c>
      <c r="U455" t="s">
        <v>22033</v>
      </c>
    </row>
    <row r="456" spans="1:24">
      <c r="A456" s="1">
        <v>459</v>
      </c>
      <c r="C456" t="s">
        <v>441</v>
      </c>
      <c r="G456" t="s">
        <v>10967</v>
      </c>
      <c r="H456" t="s">
        <v>11280</v>
      </c>
      <c r="I456" t="s">
        <v>18507</v>
      </c>
      <c r="J456" t="s">
        <v>18509</v>
      </c>
      <c r="L456" t="s">
        <v>18640</v>
      </c>
      <c r="O456" t="s">
        <v>20888</v>
      </c>
      <c r="P456" t="s">
        <v>20920</v>
      </c>
      <c r="Q456" t="s">
        <v>20991</v>
      </c>
      <c r="U456" t="s">
        <v>22034</v>
      </c>
      <c r="W456" t="s">
        <v>22918</v>
      </c>
    </row>
    <row r="457" spans="1:24">
      <c r="A457" s="1">
        <v>460</v>
      </c>
      <c r="C457" t="s">
        <v>442</v>
      </c>
      <c r="G457" t="s">
        <v>10967</v>
      </c>
      <c r="H457" t="s">
        <v>11281</v>
      </c>
      <c r="I457" t="s">
        <v>18507</v>
      </c>
      <c r="J457" t="s">
        <v>18509</v>
      </c>
      <c r="L457" t="s">
        <v>18641</v>
      </c>
      <c r="O457" t="s">
        <v>20887</v>
      </c>
      <c r="P457" t="s">
        <v>20919</v>
      </c>
      <c r="Q457" t="s">
        <v>20989</v>
      </c>
      <c r="U457" t="s">
        <v>22032</v>
      </c>
      <c r="W457" t="s">
        <v>22917</v>
      </c>
      <c r="X457" t="s">
        <v>23006</v>
      </c>
    </row>
    <row r="458" spans="1:24">
      <c r="A458" s="1">
        <v>461</v>
      </c>
      <c r="C458" t="s">
        <v>443</v>
      </c>
      <c r="G458" t="s">
        <v>10967</v>
      </c>
      <c r="H458" t="s">
        <v>11282</v>
      </c>
      <c r="I458" t="s">
        <v>18507</v>
      </c>
      <c r="J458" t="s">
        <v>18509</v>
      </c>
      <c r="L458" t="s">
        <v>18639</v>
      </c>
      <c r="O458" t="s">
        <v>20888</v>
      </c>
      <c r="P458" t="s">
        <v>65</v>
      </c>
      <c r="Q458" t="s">
        <v>20990</v>
      </c>
      <c r="R458" t="s">
        <v>21118</v>
      </c>
      <c r="S458" t="s">
        <v>21153</v>
      </c>
      <c r="T458" t="s">
        <v>21161</v>
      </c>
      <c r="U458" t="s">
        <v>22033</v>
      </c>
    </row>
    <row r="459" spans="1:24">
      <c r="A459" s="1">
        <v>462</v>
      </c>
      <c r="C459" t="s">
        <v>444</v>
      </c>
      <c r="G459" t="s">
        <v>10967</v>
      </c>
      <c r="H459" t="s">
        <v>11282</v>
      </c>
      <c r="I459" t="s">
        <v>18507</v>
      </c>
      <c r="J459" t="s">
        <v>18509</v>
      </c>
      <c r="L459" t="s">
        <v>18637</v>
      </c>
      <c r="O459" t="s">
        <v>20887</v>
      </c>
      <c r="P459" t="s">
        <v>20919</v>
      </c>
      <c r="Q459" t="s">
        <v>20989</v>
      </c>
      <c r="U459" t="s">
        <v>22032</v>
      </c>
      <c r="W459" t="s">
        <v>22917</v>
      </c>
      <c r="X459" t="s">
        <v>22955</v>
      </c>
    </row>
    <row r="460" spans="1:24">
      <c r="A460" s="1">
        <v>463</v>
      </c>
      <c r="C460" t="s">
        <v>445</v>
      </c>
      <c r="G460" t="s">
        <v>10967</v>
      </c>
      <c r="H460" t="s">
        <v>11283</v>
      </c>
      <c r="I460" t="s">
        <v>18507</v>
      </c>
      <c r="J460" t="s">
        <v>18509</v>
      </c>
      <c r="L460" t="s">
        <v>18640</v>
      </c>
      <c r="O460" t="s">
        <v>20888</v>
      </c>
      <c r="P460" t="s">
        <v>20920</v>
      </c>
      <c r="Q460" t="s">
        <v>20991</v>
      </c>
      <c r="U460" t="s">
        <v>22034</v>
      </c>
      <c r="W460" t="s">
        <v>22918</v>
      </c>
    </row>
    <row r="461" spans="1:24">
      <c r="A461" s="1">
        <v>464</v>
      </c>
      <c r="C461" t="s">
        <v>446</v>
      </c>
      <c r="G461" t="s">
        <v>10967</v>
      </c>
      <c r="H461" t="s">
        <v>11284</v>
      </c>
      <c r="I461" t="s">
        <v>18507</v>
      </c>
      <c r="J461" t="s">
        <v>18509</v>
      </c>
      <c r="L461" t="s">
        <v>18637</v>
      </c>
      <c r="O461" t="s">
        <v>20887</v>
      </c>
      <c r="P461" t="s">
        <v>20919</v>
      </c>
      <c r="Q461" t="s">
        <v>20989</v>
      </c>
      <c r="U461" t="s">
        <v>22032</v>
      </c>
      <c r="W461" t="s">
        <v>22917</v>
      </c>
      <c r="X461" t="s">
        <v>22954</v>
      </c>
    </row>
    <row r="462" spans="1:24">
      <c r="A462" s="1">
        <v>465</v>
      </c>
      <c r="C462" t="s">
        <v>447</v>
      </c>
      <c r="G462" t="s">
        <v>10967</v>
      </c>
      <c r="H462" t="s">
        <v>11285</v>
      </c>
      <c r="I462" t="s">
        <v>18507</v>
      </c>
      <c r="J462" t="s">
        <v>18509</v>
      </c>
      <c r="L462" t="s">
        <v>18637</v>
      </c>
      <c r="O462" t="s">
        <v>20887</v>
      </c>
      <c r="P462" t="s">
        <v>20919</v>
      </c>
      <c r="Q462" t="s">
        <v>20989</v>
      </c>
      <c r="U462" t="s">
        <v>22032</v>
      </c>
      <c r="W462" t="s">
        <v>22917</v>
      </c>
      <c r="X462" t="s">
        <v>23008</v>
      </c>
    </row>
    <row r="463" spans="1:24">
      <c r="A463" s="1">
        <v>466</v>
      </c>
      <c r="C463" t="s">
        <v>448</v>
      </c>
      <c r="G463" t="s">
        <v>10967</v>
      </c>
      <c r="H463" t="s">
        <v>11285</v>
      </c>
      <c r="I463" t="s">
        <v>18507</v>
      </c>
      <c r="J463" t="s">
        <v>18509</v>
      </c>
      <c r="L463" t="s">
        <v>18639</v>
      </c>
      <c r="O463" t="s">
        <v>20888</v>
      </c>
      <c r="P463" t="s">
        <v>65</v>
      </c>
      <c r="Q463" t="s">
        <v>20990</v>
      </c>
      <c r="R463" t="s">
        <v>21118</v>
      </c>
      <c r="S463" t="s">
        <v>21153</v>
      </c>
      <c r="T463" t="s">
        <v>21208</v>
      </c>
      <c r="U463" t="s">
        <v>22033</v>
      </c>
    </row>
    <row r="464" spans="1:24">
      <c r="A464" s="1">
        <v>467</v>
      </c>
      <c r="C464" t="s">
        <v>449</v>
      </c>
      <c r="G464" t="s">
        <v>10967</v>
      </c>
      <c r="H464" t="s">
        <v>11285</v>
      </c>
      <c r="I464" t="s">
        <v>18507</v>
      </c>
      <c r="J464" t="s">
        <v>18509</v>
      </c>
      <c r="L464" t="s">
        <v>18640</v>
      </c>
      <c r="O464" t="s">
        <v>20888</v>
      </c>
      <c r="P464" t="s">
        <v>20920</v>
      </c>
      <c r="Q464" t="s">
        <v>20991</v>
      </c>
      <c r="U464" t="s">
        <v>22034</v>
      </c>
      <c r="W464" t="s">
        <v>22918</v>
      </c>
    </row>
    <row r="465" spans="1:25">
      <c r="A465" s="1">
        <v>468</v>
      </c>
      <c r="C465" t="s">
        <v>450</v>
      </c>
      <c r="G465" t="s">
        <v>10967</v>
      </c>
      <c r="H465" t="s">
        <v>11286</v>
      </c>
      <c r="I465" t="s">
        <v>18507</v>
      </c>
      <c r="J465" t="s">
        <v>18509</v>
      </c>
      <c r="L465" t="s">
        <v>18639</v>
      </c>
      <c r="O465" t="s">
        <v>20888</v>
      </c>
      <c r="P465" t="s">
        <v>65</v>
      </c>
      <c r="Q465" t="s">
        <v>20990</v>
      </c>
      <c r="R465" t="s">
        <v>21118</v>
      </c>
      <c r="S465" t="s">
        <v>21153</v>
      </c>
      <c r="T465" t="s">
        <v>21203</v>
      </c>
      <c r="U465" t="s">
        <v>22033</v>
      </c>
    </row>
    <row r="466" spans="1:25">
      <c r="A466" s="1">
        <v>469</v>
      </c>
      <c r="C466" t="s">
        <v>451</v>
      </c>
      <c r="G466" t="s">
        <v>10967</v>
      </c>
      <c r="H466" t="s">
        <v>11286</v>
      </c>
      <c r="I466" t="s">
        <v>18507</v>
      </c>
      <c r="J466" t="s">
        <v>18509</v>
      </c>
      <c r="L466" t="s">
        <v>18637</v>
      </c>
      <c r="O466" t="s">
        <v>20887</v>
      </c>
      <c r="P466" t="s">
        <v>20919</v>
      </c>
      <c r="Q466" t="s">
        <v>20989</v>
      </c>
      <c r="U466" t="s">
        <v>22032</v>
      </c>
      <c r="W466" t="s">
        <v>22917</v>
      </c>
      <c r="X466" t="s">
        <v>23002</v>
      </c>
    </row>
    <row r="467" spans="1:25">
      <c r="A467" s="1">
        <v>470</v>
      </c>
      <c r="C467" t="s">
        <v>452</v>
      </c>
      <c r="G467" t="s">
        <v>10967</v>
      </c>
      <c r="H467" t="s">
        <v>11287</v>
      </c>
      <c r="I467" t="s">
        <v>18507</v>
      </c>
      <c r="J467" t="s">
        <v>18509</v>
      </c>
      <c r="L467" t="s">
        <v>18640</v>
      </c>
      <c r="O467" t="s">
        <v>20888</v>
      </c>
      <c r="P467" t="s">
        <v>20920</v>
      </c>
      <c r="Q467" t="s">
        <v>20991</v>
      </c>
      <c r="U467" t="s">
        <v>22034</v>
      </c>
      <c r="W467" t="s">
        <v>22918</v>
      </c>
    </row>
    <row r="468" spans="1:25">
      <c r="A468" s="1">
        <v>471</v>
      </c>
      <c r="C468" t="s">
        <v>453</v>
      </c>
      <c r="G468" t="s">
        <v>10967</v>
      </c>
      <c r="H468" t="s">
        <v>11288</v>
      </c>
      <c r="I468" t="s">
        <v>18507</v>
      </c>
      <c r="J468" t="s">
        <v>18509</v>
      </c>
      <c r="L468" t="s">
        <v>18639</v>
      </c>
      <c r="O468" t="s">
        <v>20888</v>
      </c>
      <c r="P468" t="s">
        <v>65</v>
      </c>
      <c r="Q468" t="s">
        <v>20990</v>
      </c>
      <c r="R468" t="s">
        <v>21118</v>
      </c>
      <c r="S468" t="s">
        <v>21153</v>
      </c>
      <c r="T468" t="s">
        <v>21203</v>
      </c>
      <c r="U468" t="s">
        <v>22033</v>
      </c>
    </row>
    <row r="469" spans="1:25">
      <c r="A469" s="1">
        <v>472</v>
      </c>
      <c r="C469" t="s">
        <v>454</v>
      </c>
      <c r="G469" t="s">
        <v>10967</v>
      </c>
      <c r="H469" t="s">
        <v>11289</v>
      </c>
      <c r="I469" t="s">
        <v>18507</v>
      </c>
      <c r="J469" t="s">
        <v>18509</v>
      </c>
      <c r="L469" t="s">
        <v>18622</v>
      </c>
      <c r="O469" t="s">
        <v>20887</v>
      </c>
      <c r="P469" t="s">
        <v>20919</v>
      </c>
      <c r="Q469" t="s">
        <v>20989</v>
      </c>
      <c r="U469" t="s">
        <v>22032</v>
      </c>
      <c r="W469" t="s">
        <v>22917</v>
      </c>
      <c r="X469" t="s">
        <v>23002</v>
      </c>
    </row>
    <row r="470" spans="1:25">
      <c r="A470" s="1">
        <v>473</v>
      </c>
      <c r="C470" t="s">
        <v>455</v>
      </c>
      <c r="G470" t="s">
        <v>10967</v>
      </c>
      <c r="H470" t="s">
        <v>11289</v>
      </c>
      <c r="I470" t="s">
        <v>18507</v>
      </c>
      <c r="J470" t="s">
        <v>18509</v>
      </c>
      <c r="L470" t="s">
        <v>18640</v>
      </c>
      <c r="O470" t="s">
        <v>20888</v>
      </c>
      <c r="P470" t="s">
        <v>20920</v>
      </c>
      <c r="Q470" t="s">
        <v>20991</v>
      </c>
      <c r="U470" t="s">
        <v>22034</v>
      </c>
      <c r="W470" t="s">
        <v>22918</v>
      </c>
    </row>
    <row r="471" spans="1:25">
      <c r="A471" s="1">
        <v>474</v>
      </c>
      <c r="C471" t="s">
        <v>456</v>
      </c>
      <c r="G471" t="s">
        <v>10967</v>
      </c>
      <c r="H471" t="s">
        <v>11290</v>
      </c>
      <c r="I471" t="s">
        <v>18507</v>
      </c>
      <c r="J471" t="s">
        <v>18509</v>
      </c>
      <c r="L471" t="s">
        <v>18624</v>
      </c>
      <c r="O471" t="s">
        <v>20887</v>
      </c>
      <c r="P471" t="s">
        <v>20919</v>
      </c>
      <c r="Q471" t="s">
        <v>20989</v>
      </c>
      <c r="U471" t="s">
        <v>22032</v>
      </c>
      <c r="W471" t="s">
        <v>22917</v>
      </c>
      <c r="X471" t="s">
        <v>23009</v>
      </c>
    </row>
    <row r="472" spans="1:25">
      <c r="A472" s="1">
        <v>475</v>
      </c>
      <c r="C472" t="s">
        <v>457</v>
      </c>
      <c r="G472" t="s">
        <v>10967</v>
      </c>
      <c r="H472" t="s">
        <v>11291</v>
      </c>
      <c r="I472" t="s">
        <v>18507</v>
      </c>
      <c r="J472" t="s">
        <v>18509</v>
      </c>
      <c r="L472" t="s">
        <v>18639</v>
      </c>
      <c r="O472" t="s">
        <v>20888</v>
      </c>
      <c r="P472" t="s">
        <v>65</v>
      </c>
      <c r="Q472" t="s">
        <v>20990</v>
      </c>
      <c r="R472" t="s">
        <v>21118</v>
      </c>
      <c r="S472" t="s">
        <v>21153</v>
      </c>
      <c r="T472" t="s">
        <v>21209</v>
      </c>
      <c r="U472" t="s">
        <v>22033</v>
      </c>
    </row>
    <row r="473" spans="1:25">
      <c r="A473" s="1">
        <v>476</v>
      </c>
      <c r="C473" t="s">
        <v>458</v>
      </c>
      <c r="G473" t="s">
        <v>10967</v>
      </c>
      <c r="H473" t="s">
        <v>11292</v>
      </c>
      <c r="I473" t="s">
        <v>18507</v>
      </c>
      <c r="J473" t="s">
        <v>18509</v>
      </c>
      <c r="L473" t="s">
        <v>18640</v>
      </c>
      <c r="O473" t="s">
        <v>20888</v>
      </c>
      <c r="P473" t="s">
        <v>20920</v>
      </c>
      <c r="Q473" t="s">
        <v>20991</v>
      </c>
      <c r="U473" t="s">
        <v>22034</v>
      </c>
      <c r="W473" t="s">
        <v>22918</v>
      </c>
    </row>
    <row r="474" spans="1:25">
      <c r="A474" s="1">
        <v>477</v>
      </c>
      <c r="C474" t="s">
        <v>459</v>
      </c>
      <c r="G474" t="s">
        <v>10967</v>
      </c>
      <c r="H474" t="s">
        <v>11293</v>
      </c>
      <c r="I474" t="s">
        <v>18507</v>
      </c>
      <c r="J474" t="s">
        <v>18510</v>
      </c>
      <c r="L474" t="s">
        <v>18698</v>
      </c>
      <c r="N474" t="s">
        <v>32</v>
      </c>
      <c r="P474" t="s">
        <v>32</v>
      </c>
      <c r="Q474" t="s">
        <v>20992</v>
      </c>
      <c r="R474" t="s">
        <v>21119</v>
      </c>
      <c r="S474" t="s">
        <v>21154</v>
      </c>
      <c r="U474" t="s">
        <v>22035</v>
      </c>
      <c r="Y474" t="s">
        <v>23859</v>
      </c>
    </row>
    <row r="475" spans="1:25">
      <c r="A475" s="1">
        <v>478</v>
      </c>
      <c r="B475" t="s">
        <v>32</v>
      </c>
      <c r="C475" t="s">
        <v>459</v>
      </c>
      <c r="D475" t="s">
        <v>9121</v>
      </c>
      <c r="E475" t="s">
        <v>10905</v>
      </c>
      <c r="F475" t="s">
        <v>10906</v>
      </c>
      <c r="H475" t="s">
        <v>11294</v>
      </c>
      <c r="V475">
        <f>72856318 pm¡Ã2024041krissy_g4@hotmail.com                              ANMLFException as file currently locked by another user for an Acct no 840012230000</f>
        <v>0</v>
      </c>
    </row>
    <row r="476" spans="1:25">
      <c r="A476" s="1">
        <v>479</v>
      </c>
      <c r="C476" t="s">
        <v>460</v>
      </c>
      <c r="G476" t="s">
        <v>10967</v>
      </c>
      <c r="H476" t="s">
        <v>11295</v>
      </c>
      <c r="I476" t="s">
        <v>18507</v>
      </c>
      <c r="J476" t="s">
        <v>18510</v>
      </c>
      <c r="L476" t="s">
        <v>18699</v>
      </c>
      <c r="N476" t="s">
        <v>32</v>
      </c>
      <c r="P476" t="s">
        <v>32</v>
      </c>
      <c r="Q476" t="s">
        <v>20992</v>
      </c>
      <c r="R476" t="s">
        <v>21119</v>
      </c>
      <c r="S476" t="s">
        <v>21154</v>
      </c>
      <c r="U476" t="s">
        <v>22035</v>
      </c>
      <c r="Y476" t="s">
        <v>23860</v>
      </c>
    </row>
    <row r="477" spans="1:25">
      <c r="A477" s="1">
        <v>480</v>
      </c>
      <c r="B477" t="s">
        <v>32</v>
      </c>
      <c r="C477" t="s">
        <v>460</v>
      </c>
      <c r="D477" t="s">
        <v>9122</v>
      </c>
      <c r="E477" t="s">
        <v>10905</v>
      </c>
      <c r="F477" t="s">
        <v>10906</v>
      </c>
      <c r="H477" t="s">
        <v>11296</v>
      </c>
      <c r="V477">
        <f>72856319 0&lt;I2024041djturanda@yahoo.com                               ANMLFException as file currently locked by another user for an Acct no 313660030000</f>
        <v>0</v>
      </c>
    </row>
    <row r="478" spans="1:25">
      <c r="A478" s="1">
        <v>481</v>
      </c>
      <c r="C478" t="s">
        <v>461</v>
      </c>
      <c r="G478" t="s">
        <v>10967</v>
      </c>
      <c r="H478" t="s">
        <v>11297</v>
      </c>
      <c r="I478" t="s">
        <v>18507</v>
      </c>
      <c r="J478" t="s">
        <v>18510</v>
      </c>
      <c r="L478" t="s">
        <v>18700</v>
      </c>
      <c r="N478" t="s">
        <v>32</v>
      </c>
      <c r="P478" t="s">
        <v>32</v>
      </c>
      <c r="Q478" t="s">
        <v>20992</v>
      </c>
      <c r="R478" t="s">
        <v>21119</v>
      </c>
      <c r="S478" t="s">
        <v>21154</v>
      </c>
      <c r="U478" t="s">
        <v>22035</v>
      </c>
      <c r="Y478" t="s">
        <v>23861</v>
      </c>
    </row>
    <row r="479" spans="1:25">
      <c r="A479" s="1">
        <v>482</v>
      </c>
      <c r="B479" t="s">
        <v>32</v>
      </c>
      <c r="C479" t="s">
        <v>461</v>
      </c>
      <c r="D479" t="s">
        <v>9123</v>
      </c>
      <c r="E479" t="s">
        <v>10905</v>
      </c>
      <c r="F479" t="s">
        <v>10906</v>
      </c>
      <c r="H479" t="s">
        <v>11297</v>
      </c>
      <c r="V479">
        <f>72856320 &gt;#Q2024041tampat74@gmail.com                               ANMLFException as file currently locked by another user for an Acct no 348079210000</f>
        <v>0</v>
      </c>
    </row>
    <row r="480" spans="1:25">
      <c r="A480" s="1">
        <v>483</v>
      </c>
      <c r="C480" t="s">
        <v>462</v>
      </c>
      <c r="G480" t="s">
        <v>10967</v>
      </c>
      <c r="H480" t="s">
        <v>11298</v>
      </c>
      <c r="I480" t="s">
        <v>18507</v>
      </c>
      <c r="J480" t="s">
        <v>18510</v>
      </c>
      <c r="L480" t="s">
        <v>18701</v>
      </c>
      <c r="N480" t="s">
        <v>32</v>
      </c>
      <c r="P480" t="s">
        <v>32</v>
      </c>
      <c r="Q480" t="s">
        <v>20992</v>
      </c>
      <c r="R480" t="s">
        <v>21119</v>
      </c>
      <c r="S480" t="s">
        <v>21154</v>
      </c>
      <c r="U480" t="s">
        <v>22035</v>
      </c>
      <c r="Y480" t="s">
        <v>23862</v>
      </c>
    </row>
    <row r="481" spans="1:25">
      <c r="A481" s="1">
        <v>484</v>
      </c>
      <c r="B481" t="s">
        <v>32</v>
      </c>
      <c r="C481" t="s">
        <v>462</v>
      </c>
      <c r="D481" t="s">
        <v>9124</v>
      </c>
      <c r="E481" t="s">
        <v>10905</v>
      </c>
      <c r="F481" t="s">
        <v>10906</v>
      </c>
      <c r="H481" t="s">
        <v>11299</v>
      </c>
      <c r="V481">
        <f>72856321 Ð`²¤O2024031moriehinds2@gmail.com                              BNMLFException as file currently locked by another user for an Acct no 342065570000</f>
        <v>0</v>
      </c>
    </row>
    <row r="482" spans="1:25">
      <c r="A482" s="1">
        <v>485</v>
      </c>
      <c r="C482" t="s">
        <v>463</v>
      </c>
      <c r="G482" t="s">
        <v>10967</v>
      </c>
      <c r="H482" t="s">
        <v>11300</v>
      </c>
      <c r="I482" t="s">
        <v>18507</v>
      </c>
      <c r="J482" t="s">
        <v>18510</v>
      </c>
      <c r="L482" t="s">
        <v>18702</v>
      </c>
      <c r="N482" t="s">
        <v>32</v>
      </c>
      <c r="P482" t="s">
        <v>32</v>
      </c>
      <c r="Q482" t="s">
        <v>20992</v>
      </c>
      <c r="R482" t="s">
        <v>21119</v>
      </c>
      <c r="S482" t="s">
        <v>21154</v>
      </c>
      <c r="U482" t="s">
        <v>22035</v>
      </c>
      <c r="Y482" t="s">
        <v>23863</v>
      </c>
    </row>
    <row r="483" spans="1:25">
      <c r="A483" s="1">
        <v>486</v>
      </c>
      <c r="B483" t="s">
        <v>32</v>
      </c>
      <c r="C483" t="s">
        <v>463</v>
      </c>
      <c r="D483" t="s">
        <v>9125</v>
      </c>
      <c r="E483" t="s">
        <v>10905</v>
      </c>
      <c r="F483" t="s">
        <v>10906</v>
      </c>
      <c r="H483" t="s">
        <v>11300</v>
      </c>
      <c r="V483">
        <f>72856322 @Ü'E2024041cavrilleogarro@yahoo.com                            BNMLFException as file currently locked by another user for an Acct no 297021480000</f>
        <v>0</v>
      </c>
    </row>
    <row r="484" spans="1:25">
      <c r="A484" s="1">
        <v>487</v>
      </c>
      <c r="C484" t="s">
        <v>464</v>
      </c>
      <c r="G484" t="s">
        <v>10967</v>
      </c>
      <c r="H484" t="s">
        <v>11301</v>
      </c>
      <c r="I484" t="s">
        <v>18507</v>
      </c>
      <c r="J484" t="s">
        <v>18510</v>
      </c>
      <c r="L484" t="s">
        <v>18703</v>
      </c>
      <c r="N484" t="s">
        <v>32</v>
      </c>
      <c r="P484" t="s">
        <v>32</v>
      </c>
      <c r="Q484" t="s">
        <v>20992</v>
      </c>
      <c r="R484" t="s">
        <v>21119</v>
      </c>
      <c r="S484" t="s">
        <v>21154</v>
      </c>
      <c r="U484" t="s">
        <v>22035</v>
      </c>
      <c r="Y484" t="s">
        <v>23864</v>
      </c>
    </row>
    <row r="485" spans="1:25">
      <c r="A485" s="1">
        <v>488</v>
      </c>
      <c r="B485" t="s">
        <v>32</v>
      </c>
      <c r="C485" t="s">
        <v>464</v>
      </c>
      <c r="D485" t="s">
        <v>9126</v>
      </c>
      <c r="E485" t="s">
        <v>10905</v>
      </c>
      <c r="F485" t="s">
        <v>10906</v>
      </c>
      <c r="H485" t="s">
        <v>11302</v>
      </c>
      <c r="V485">
        <f>72856323 ø8æÌ2024031tamika.campbell@ksac.gov.jm                           CNMLFException as file currently locked by another user for an Acct no 880032561400</f>
        <v>0</v>
      </c>
    </row>
    <row r="486" spans="1:25">
      <c r="A486" s="1">
        <v>489</v>
      </c>
      <c r="C486" t="s">
        <v>465</v>
      </c>
      <c r="G486" t="s">
        <v>10967</v>
      </c>
      <c r="H486" t="s">
        <v>11303</v>
      </c>
      <c r="I486" t="s">
        <v>18507</v>
      </c>
      <c r="J486" t="s">
        <v>18510</v>
      </c>
      <c r="L486" t="s">
        <v>18704</v>
      </c>
      <c r="N486" t="s">
        <v>32</v>
      </c>
      <c r="P486" t="s">
        <v>32</v>
      </c>
      <c r="Q486" t="s">
        <v>20992</v>
      </c>
      <c r="R486" t="s">
        <v>21119</v>
      </c>
      <c r="S486" t="s">
        <v>21154</v>
      </c>
      <c r="U486" t="s">
        <v>22035</v>
      </c>
      <c r="Y486" t="s">
        <v>23865</v>
      </c>
    </row>
    <row r="487" spans="1:25">
      <c r="A487" s="1">
        <v>490</v>
      </c>
      <c r="B487" t="s">
        <v>32</v>
      </c>
      <c r="C487" t="s">
        <v>465</v>
      </c>
      <c r="D487" t="s">
        <v>9127</v>
      </c>
      <c r="E487" t="s">
        <v>10905</v>
      </c>
      <c r="F487" t="s">
        <v>10906</v>
      </c>
      <c r="H487" t="s">
        <v>11304</v>
      </c>
      <c r="V487">
        <f>72856324 0@2024031kededradennis@gmail.com                             CNMLFException as file currently locked by another user for an Acct no 277429760000</f>
        <v>0</v>
      </c>
    </row>
    <row r="488" spans="1:25">
      <c r="A488" s="1">
        <v>491</v>
      </c>
      <c r="C488" t="s">
        <v>466</v>
      </c>
      <c r="G488" t="s">
        <v>10967</v>
      </c>
      <c r="H488" t="s">
        <v>11305</v>
      </c>
      <c r="I488" t="s">
        <v>18507</v>
      </c>
      <c r="J488" t="s">
        <v>18510</v>
      </c>
      <c r="L488" t="s">
        <v>18705</v>
      </c>
      <c r="N488" t="s">
        <v>32</v>
      </c>
      <c r="P488" t="s">
        <v>32</v>
      </c>
      <c r="Q488" t="s">
        <v>20992</v>
      </c>
      <c r="R488" t="s">
        <v>21119</v>
      </c>
      <c r="S488" t="s">
        <v>21154</v>
      </c>
      <c r="U488" t="s">
        <v>22035</v>
      </c>
      <c r="Y488" t="s">
        <v>23866</v>
      </c>
    </row>
    <row r="489" spans="1:25">
      <c r="A489" s="1">
        <v>492</v>
      </c>
      <c r="B489" t="s">
        <v>32</v>
      </c>
      <c r="C489" t="s">
        <v>466</v>
      </c>
      <c r="D489" t="s">
        <v>9128</v>
      </c>
      <c r="E489" t="s">
        <v>10905</v>
      </c>
      <c r="F489" t="s">
        <v>10906</v>
      </c>
      <c r="H489" t="s">
        <v>11306</v>
      </c>
      <c r="V489">
        <f>72856325 ÐEá\$2024041faypetgrave@cwjamica.com                            DNMLFException as file currently locked by another user for an Acct no 156177090000</f>
        <v>0</v>
      </c>
    </row>
    <row r="490" spans="1:25">
      <c r="A490" s="1">
        <v>493</v>
      </c>
      <c r="C490" t="s">
        <v>467</v>
      </c>
      <c r="G490" t="s">
        <v>10967</v>
      </c>
      <c r="H490" t="s">
        <v>11307</v>
      </c>
      <c r="I490" t="s">
        <v>18507</v>
      </c>
      <c r="J490" t="s">
        <v>18510</v>
      </c>
      <c r="L490" t="s">
        <v>18706</v>
      </c>
      <c r="N490" t="s">
        <v>32</v>
      </c>
      <c r="P490" t="s">
        <v>32</v>
      </c>
      <c r="Q490" t="s">
        <v>20992</v>
      </c>
      <c r="R490" t="s">
        <v>21119</v>
      </c>
      <c r="S490" t="s">
        <v>21154</v>
      </c>
      <c r="U490" t="s">
        <v>22035</v>
      </c>
      <c r="Y490" t="s">
        <v>23868</v>
      </c>
    </row>
    <row r="491" spans="1:25">
      <c r="A491" s="1">
        <v>494</v>
      </c>
      <c r="B491" t="s">
        <v>32</v>
      </c>
      <c r="C491" t="s">
        <v>467</v>
      </c>
      <c r="D491" t="s">
        <v>9129</v>
      </c>
      <c r="E491" t="s">
        <v>10905</v>
      </c>
      <c r="F491" t="s">
        <v>10906</v>
      </c>
      <c r="H491" t="s">
        <v>11308</v>
      </c>
      <c r="V491">
        <f>72856326 ÐÈQ(B2024041stamic123@gmail.com                               DNMLFException as file currently locked by another user for an Acct no 284144290000</f>
        <v>0</v>
      </c>
    </row>
    <row r="492" spans="1:25">
      <c r="A492" s="1">
        <v>495</v>
      </c>
      <c r="C492" t="s">
        <v>468</v>
      </c>
      <c r="G492" t="s">
        <v>10967</v>
      </c>
      <c r="H492" t="s">
        <v>11309</v>
      </c>
      <c r="I492" t="s">
        <v>18507</v>
      </c>
      <c r="J492" t="s">
        <v>18510</v>
      </c>
      <c r="L492" t="s">
        <v>18707</v>
      </c>
      <c r="N492" t="s">
        <v>32</v>
      </c>
      <c r="P492" t="s">
        <v>32</v>
      </c>
      <c r="Q492" t="s">
        <v>20992</v>
      </c>
      <c r="R492" t="s">
        <v>21119</v>
      </c>
      <c r="S492" t="s">
        <v>21154</v>
      </c>
      <c r="U492" t="s">
        <v>22035</v>
      </c>
      <c r="Y492" t="s">
        <v>23869</v>
      </c>
    </row>
    <row r="493" spans="1:25">
      <c r="A493" s="1">
        <v>496</v>
      </c>
      <c r="B493" t="s">
        <v>32</v>
      </c>
      <c r="C493" t="s">
        <v>468</v>
      </c>
      <c r="D493" t="s">
        <v>9130</v>
      </c>
      <c r="E493" t="s">
        <v>10905</v>
      </c>
      <c r="F493" t="s">
        <v>10906</v>
      </c>
      <c r="H493" t="s">
        <v>11310</v>
      </c>
      <c r="V493">
        <f>72856327 0&amp;3&amp;P2024041DUNROBPRIM@GMAIL.COM                              DNMLFException as file currently locked by another user for an Acct no 344238270000</f>
        <v>0</v>
      </c>
    </row>
    <row r="494" spans="1:25">
      <c r="A494" s="1">
        <v>497</v>
      </c>
      <c r="C494" t="s">
        <v>469</v>
      </c>
      <c r="G494" t="s">
        <v>10967</v>
      </c>
      <c r="H494" t="s">
        <v>11311</v>
      </c>
      <c r="I494" t="s">
        <v>18507</v>
      </c>
      <c r="J494" t="s">
        <v>18510</v>
      </c>
      <c r="L494" t="s">
        <v>18708</v>
      </c>
      <c r="N494" t="s">
        <v>32</v>
      </c>
      <c r="P494" t="s">
        <v>32</v>
      </c>
      <c r="Q494" t="s">
        <v>20992</v>
      </c>
      <c r="R494" t="s">
        <v>21119</v>
      </c>
      <c r="S494" t="s">
        <v>21154</v>
      </c>
      <c r="U494" t="s">
        <v>22035</v>
      </c>
      <c r="Y494" t="s">
        <v>23867</v>
      </c>
    </row>
    <row r="495" spans="1:25">
      <c r="A495" s="1">
        <v>498</v>
      </c>
      <c r="B495" t="s">
        <v>32</v>
      </c>
      <c r="C495" t="s">
        <v>469</v>
      </c>
      <c r="D495" t="s">
        <v>9131</v>
      </c>
      <c r="E495" t="s">
        <v>10905</v>
      </c>
      <c r="F495" t="s">
        <v>10906</v>
      </c>
      <c r="H495" t="s">
        <v>11311</v>
      </c>
      <c r="V495">
        <f>72856328 p°7ÖD2024041christinacaine1@gmail.com                            DNMLFException as file currently locked by another user for an Acct no 295651750000</f>
        <v>0</v>
      </c>
    </row>
    <row r="496" spans="1:25">
      <c r="A496" s="1">
        <v>499</v>
      </c>
      <c r="C496" t="s">
        <v>470</v>
      </c>
      <c r="G496" t="s">
        <v>10967</v>
      </c>
      <c r="H496" t="s">
        <v>11312</v>
      </c>
      <c r="I496" t="s">
        <v>18507</v>
      </c>
      <c r="J496" t="s">
        <v>18510</v>
      </c>
      <c r="L496" t="s">
        <v>18709</v>
      </c>
      <c r="N496" t="s">
        <v>32</v>
      </c>
      <c r="P496" t="s">
        <v>32</v>
      </c>
      <c r="Q496" t="s">
        <v>20992</v>
      </c>
      <c r="R496" t="s">
        <v>21119</v>
      </c>
      <c r="S496" t="s">
        <v>21154</v>
      </c>
      <c r="U496" t="s">
        <v>22035</v>
      </c>
      <c r="Y496" t="s">
        <v>23870</v>
      </c>
    </row>
    <row r="497" spans="1:25">
      <c r="A497" s="1">
        <v>500</v>
      </c>
      <c r="B497" t="s">
        <v>32</v>
      </c>
      <c r="C497" t="s">
        <v>470</v>
      </c>
      <c r="D497" t="s">
        <v>9132</v>
      </c>
      <c r="E497" t="s">
        <v>10905</v>
      </c>
      <c r="F497" t="s">
        <v>10906</v>
      </c>
      <c r="H497" t="s">
        <v>11313</v>
      </c>
      <c r="V497">
        <f>72856329 @äçNJ2024041romainbrown023@gmail.com                            ENMLFException as file currently locked by another user for an Acct no 319151400000</f>
        <v>0</v>
      </c>
    </row>
    <row r="498" spans="1:25">
      <c r="A498" s="1">
        <v>501</v>
      </c>
      <c r="C498" t="s">
        <v>471</v>
      </c>
      <c r="G498" t="s">
        <v>10967</v>
      </c>
      <c r="H498" t="s">
        <v>11314</v>
      </c>
      <c r="I498" t="s">
        <v>18507</v>
      </c>
      <c r="J498" t="s">
        <v>18510</v>
      </c>
      <c r="L498" t="s">
        <v>18710</v>
      </c>
      <c r="N498" t="s">
        <v>32</v>
      </c>
      <c r="P498" t="s">
        <v>32</v>
      </c>
      <c r="Q498" t="s">
        <v>20992</v>
      </c>
      <c r="R498" t="s">
        <v>21119</v>
      </c>
      <c r="S498" t="s">
        <v>21154</v>
      </c>
      <c r="U498" t="s">
        <v>22035</v>
      </c>
      <c r="Y498" t="s">
        <v>23871</v>
      </c>
    </row>
    <row r="499" spans="1:25">
      <c r="A499" s="1">
        <v>502</v>
      </c>
      <c r="B499" t="s">
        <v>32</v>
      </c>
      <c r="C499" t="s">
        <v>471</v>
      </c>
      <c r="D499" t="s">
        <v>9133</v>
      </c>
      <c r="E499" t="s">
        <v>10905</v>
      </c>
      <c r="F499" t="s">
        <v>10906</v>
      </c>
      <c r="H499" t="s">
        <v>11315</v>
      </c>
      <c r="V499">
        <f>72856330 @å~\J2024041sexychrisann1@gmail.com                             ENMLFException as file currently locked by another user for an Acct no 319379400000</f>
        <v>0</v>
      </c>
    </row>
    <row r="500" spans="1:25">
      <c r="A500" s="1">
        <v>503</v>
      </c>
      <c r="C500" t="s">
        <v>472</v>
      </c>
      <c r="G500" t="s">
        <v>10967</v>
      </c>
      <c r="H500" t="s">
        <v>11316</v>
      </c>
      <c r="I500" t="s">
        <v>18507</v>
      </c>
      <c r="J500" t="s">
        <v>18510</v>
      </c>
      <c r="L500" t="s">
        <v>18711</v>
      </c>
      <c r="N500" t="s">
        <v>32</v>
      </c>
      <c r="P500" t="s">
        <v>32</v>
      </c>
      <c r="Q500" t="s">
        <v>20992</v>
      </c>
      <c r="R500" t="s">
        <v>21119</v>
      </c>
      <c r="S500" t="s">
        <v>21154</v>
      </c>
      <c r="U500" t="s">
        <v>22035</v>
      </c>
      <c r="Y500" t="s">
        <v>23872</v>
      </c>
    </row>
    <row r="501" spans="1:25">
      <c r="A501" s="1">
        <v>504</v>
      </c>
      <c r="B501" t="s">
        <v>32</v>
      </c>
      <c r="C501" t="s">
        <v>472</v>
      </c>
      <c r="D501" t="s">
        <v>9134</v>
      </c>
      <c r="E501" t="s">
        <v>10905</v>
      </c>
      <c r="F501" t="s">
        <v>10906</v>
      </c>
      <c r="H501" t="s">
        <v>11317</v>
      </c>
      <c r="V501">
        <f>72856331 °7úA2024041ANDREHEPBURN_88@YAHOO.COM                            ENMLFException as file currently locked by another user for an Acct no 283368110000</f>
        <v>0</v>
      </c>
    </row>
    <row r="502" spans="1:25">
      <c r="A502" s="1">
        <v>505</v>
      </c>
      <c r="C502" t="s">
        <v>473</v>
      </c>
      <c r="G502" t="s">
        <v>10967</v>
      </c>
      <c r="H502" t="s">
        <v>11318</v>
      </c>
      <c r="I502" t="s">
        <v>18507</v>
      </c>
      <c r="J502" t="s">
        <v>18510</v>
      </c>
      <c r="L502" t="s">
        <v>18712</v>
      </c>
      <c r="N502" t="s">
        <v>32</v>
      </c>
      <c r="P502" t="s">
        <v>32</v>
      </c>
      <c r="Q502" t="s">
        <v>20992</v>
      </c>
      <c r="R502" t="s">
        <v>21119</v>
      </c>
      <c r="S502" t="s">
        <v>21154</v>
      </c>
      <c r="U502" t="s">
        <v>22035</v>
      </c>
      <c r="Y502" t="s">
        <v>23873</v>
      </c>
    </row>
    <row r="503" spans="1:25">
      <c r="A503" s="1">
        <v>506</v>
      </c>
      <c r="B503" t="s">
        <v>32</v>
      </c>
      <c r="C503" t="s">
        <v>473</v>
      </c>
      <c r="D503" t="s">
        <v>9135</v>
      </c>
      <c r="E503" t="s">
        <v>10905</v>
      </c>
      <c r="F503" t="s">
        <v>10906</v>
      </c>
      <c r="H503" t="s">
        <v>11319</v>
      </c>
      <c r="V503">
        <f>72856332 @ÝEÆI2024041orainthomas@gmail.com                              GNMLFException as file currently locked by another user for an Acct no 316859080000</f>
        <v>0</v>
      </c>
    </row>
    <row r="504" spans="1:25">
      <c r="A504" s="1">
        <v>507</v>
      </c>
      <c r="C504" t="s">
        <v>474</v>
      </c>
      <c r="G504" t="s">
        <v>10967</v>
      </c>
      <c r="H504" t="s">
        <v>11320</v>
      </c>
      <c r="I504" t="s">
        <v>18507</v>
      </c>
      <c r="J504" t="s">
        <v>18509</v>
      </c>
      <c r="L504" t="s">
        <v>18639</v>
      </c>
      <c r="O504" t="s">
        <v>20888</v>
      </c>
      <c r="P504" t="s">
        <v>65</v>
      </c>
      <c r="Q504" t="s">
        <v>20990</v>
      </c>
      <c r="R504" t="s">
        <v>21118</v>
      </c>
      <c r="S504" t="s">
        <v>21153</v>
      </c>
      <c r="T504" t="s">
        <v>21184</v>
      </c>
      <c r="U504" t="s">
        <v>22033</v>
      </c>
    </row>
    <row r="505" spans="1:25">
      <c r="A505" s="1">
        <v>508</v>
      </c>
      <c r="C505" t="s">
        <v>475</v>
      </c>
      <c r="G505" t="s">
        <v>10967</v>
      </c>
      <c r="H505" t="s">
        <v>11321</v>
      </c>
      <c r="I505" t="s">
        <v>18507</v>
      </c>
      <c r="J505" t="s">
        <v>18509</v>
      </c>
      <c r="L505" t="s">
        <v>18641</v>
      </c>
      <c r="O505" t="s">
        <v>20887</v>
      </c>
      <c r="P505" t="s">
        <v>20919</v>
      </c>
      <c r="Q505" t="s">
        <v>20989</v>
      </c>
      <c r="U505" t="s">
        <v>22032</v>
      </c>
      <c r="W505" t="s">
        <v>22917</v>
      </c>
      <c r="X505" t="s">
        <v>22980</v>
      </c>
    </row>
    <row r="506" spans="1:25">
      <c r="A506" s="1">
        <v>509</v>
      </c>
      <c r="C506" t="s">
        <v>476</v>
      </c>
      <c r="G506" t="s">
        <v>10967</v>
      </c>
      <c r="H506" t="s">
        <v>11321</v>
      </c>
      <c r="I506" t="s">
        <v>18507</v>
      </c>
      <c r="J506" t="s">
        <v>18509</v>
      </c>
      <c r="L506" t="s">
        <v>18640</v>
      </c>
      <c r="O506" t="s">
        <v>20888</v>
      </c>
      <c r="P506" t="s">
        <v>20920</v>
      </c>
      <c r="Q506" t="s">
        <v>20991</v>
      </c>
      <c r="U506" t="s">
        <v>22034</v>
      </c>
      <c r="W506" t="s">
        <v>22918</v>
      </c>
    </row>
    <row r="507" spans="1:25">
      <c r="A507" s="1">
        <v>510</v>
      </c>
      <c r="C507" t="s">
        <v>477</v>
      </c>
      <c r="G507" t="s">
        <v>10967</v>
      </c>
      <c r="H507" t="s">
        <v>11322</v>
      </c>
      <c r="I507" t="s">
        <v>18507</v>
      </c>
      <c r="J507" t="s">
        <v>18509</v>
      </c>
      <c r="L507" t="s">
        <v>18638</v>
      </c>
      <c r="O507" t="s">
        <v>20887</v>
      </c>
      <c r="P507" t="s">
        <v>20919</v>
      </c>
      <c r="Q507" t="s">
        <v>20989</v>
      </c>
      <c r="U507" t="s">
        <v>22032</v>
      </c>
      <c r="W507" t="s">
        <v>22917</v>
      </c>
      <c r="X507" t="s">
        <v>22980</v>
      </c>
    </row>
    <row r="508" spans="1:25">
      <c r="A508" s="1">
        <v>511</v>
      </c>
      <c r="C508" t="s">
        <v>478</v>
      </c>
      <c r="G508" t="s">
        <v>10967</v>
      </c>
      <c r="H508" t="s">
        <v>11323</v>
      </c>
      <c r="I508" t="s">
        <v>18507</v>
      </c>
      <c r="J508" t="s">
        <v>18509</v>
      </c>
      <c r="L508" t="s">
        <v>18622</v>
      </c>
      <c r="O508" t="s">
        <v>20887</v>
      </c>
      <c r="P508" t="s">
        <v>20919</v>
      </c>
      <c r="Q508" t="s">
        <v>20989</v>
      </c>
      <c r="U508" t="s">
        <v>22032</v>
      </c>
      <c r="W508" t="s">
        <v>22917</v>
      </c>
      <c r="X508" t="s">
        <v>22979</v>
      </c>
    </row>
    <row r="509" spans="1:25">
      <c r="A509" s="1">
        <v>512</v>
      </c>
      <c r="C509" t="s">
        <v>479</v>
      </c>
      <c r="G509" t="s">
        <v>10967</v>
      </c>
      <c r="H509" t="s">
        <v>11324</v>
      </c>
      <c r="I509" t="s">
        <v>18507</v>
      </c>
      <c r="J509" t="s">
        <v>18509</v>
      </c>
      <c r="L509" t="s">
        <v>18624</v>
      </c>
      <c r="O509" t="s">
        <v>20887</v>
      </c>
      <c r="P509" t="s">
        <v>20919</v>
      </c>
      <c r="Q509" t="s">
        <v>20989</v>
      </c>
      <c r="U509" t="s">
        <v>22032</v>
      </c>
      <c r="W509" t="s">
        <v>22917</v>
      </c>
      <c r="X509" t="s">
        <v>22979</v>
      </c>
    </row>
    <row r="510" spans="1:25">
      <c r="A510" s="1">
        <v>513</v>
      </c>
      <c r="C510" t="s">
        <v>480</v>
      </c>
      <c r="G510" t="s">
        <v>10967</v>
      </c>
      <c r="H510" t="s">
        <v>11325</v>
      </c>
      <c r="I510" t="s">
        <v>18507</v>
      </c>
      <c r="J510" t="s">
        <v>18509</v>
      </c>
      <c r="L510" t="s">
        <v>18637</v>
      </c>
      <c r="O510" t="s">
        <v>20887</v>
      </c>
      <c r="P510" t="s">
        <v>20919</v>
      </c>
      <c r="Q510" t="s">
        <v>20989</v>
      </c>
      <c r="U510" t="s">
        <v>22032</v>
      </c>
      <c r="W510" t="s">
        <v>22917</v>
      </c>
      <c r="X510" t="s">
        <v>22980</v>
      </c>
    </row>
    <row r="511" spans="1:25">
      <c r="A511" s="1">
        <v>514</v>
      </c>
      <c r="C511" t="s">
        <v>481</v>
      </c>
      <c r="G511" t="s">
        <v>10967</v>
      </c>
      <c r="H511" t="s">
        <v>11326</v>
      </c>
      <c r="I511" t="s">
        <v>18507</v>
      </c>
      <c r="J511" t="s">
        <v>18509</v>
      </c>
      <c r="L511" t="s">
        <v>18641</v>
      </c>
      <c r="O511" t="s">
        <v>20887</v>
      </c>
      <c r="P511" t="s">
        <v>20919</v>
      </c>
      <c r="Q511" t="s">
        <v>20989</v>
      </c>
      <c r="U511" t="s">
        <v>22032</v>
      </c>
      <c r="W511" t="s">
        <v>22917</v>
      </c>
      <c r="X511" t="s">
        <v>22979</v>
      </c>
    </row>
    <row r="512" spans="1:25">
      <c r="A512" s="1">
        <v>515</v>
      </c>
      <c r="C512" t="s">
        <v>482</v>
      </c>
      <c r="G512" t="s">
        <v>10967</v>
      </c>
      <c r="H512" t="s">
        <v>11327</v>
      </c>
      <c r="I512" t="s">
        <v>18507</v>
      </c>
      <c r="J512" t="s">
        <v>18509</v>
      </c>
      <c r="L512" t="s">
        <v>18639</v>
      </c>
      <c r="O512" t="s">
        <v>20888</v>
      </c>
      <c r="P512" t="s">
        <v>65</v>
      </c>
      <c r="Q512" t="s">
        <v>20990</v>
      </c>
      <c r="R512" t="s">
        <v>21118</v>
      </c>
      <c r="S512" t="s">
        <v>21153</v>
      </c>
      <c r="T512" t="s">
        <v>21184</v>
      </c>
      <c r="U512" t="s">
        <v>22033</v>
      </c>
    </row>
    <row r="513" spans="1:24">
      <c r="A513" s="1">
        <v>516</v>
      </c>
      <c r="C513" t="s">
        <v>483</v>
      </c>
      <c r="G513" t="s">
        <v>10967</v>
      </c>
      <c r="H513" t="s">
        <v>11328</v>
      </c>
      <c r="I513" t="s">
        <v>18507</v>
      </c>
      <c r="J513" t="s">
        <v>18509</v>
      </c>
      <c r="L513" t="s">
        <v>18640</v>
      </c>
      <c r="O513" t="s">
        <v>20888</v>
      </c>
      <c r="P513" t="s">
        <v>20920</v>
      </c>
      <c r="Q513" t="s">
        <v>20991</v>
      </c>
      <c r="U513" t="s">
        <v>22034</v>
      </c>
      <c r="W513" t="s">
        <v>22918</v>
      </c>
    </row>
    <row r="514" spans="1:24">
      <c r="A514" s="1">
        <v>517</v>
      </c>
      <c r="C514" t="s">
        <v>484</v>
      </c>
      <c r="G514" t="s">
        <v>10967</v>
      </c>
      <c r="H514" t="s">
        <v>11329</v>
      </c>
      <c r="I514" t="s">
        <v>18507</v>
      </c>
      <c r="J514" t="s">
        <v>18509</v>
      </c>
      <c r="L514" t="s">
        <v>18639</v>
      </c>
      <c r="O514" t="s">
        <v>20888</v>
      </c>
      <c r="P514" t="s">
        <v>65</v>
      </c>
      <c r="Q514" t="s">
        <v>20990</v>
      </c>
      <c r="R514" t="s">
        <v>21118</v>
      </c>
      <c r="S514" t="s">
        <v>21153</v>
      </c>
      <c r="T514" t="s">
        <v>21183</v>
      </c>
      <c r="U514" t="s">
        <v>22033</v>
      </c>
    </row>
    <row r="515" spans="1:24">
      <c r="A515" s="1">
        <v>518</v>
      </c>
      <c r="C515" t="s">
        <v>485</v>
      </c>
      <c r="G515" t="s">
        <v>10967</v>
      </c>
      <c r="H515" t="s">
        <v>11329</v>
      </c>
      <c r="I515" t="s">
        <v>18507</v>
      </c>
      <c r="J515" t="s">
        <v>18509</v>
      </c>
      <c r="L515" t="s">
        <v>18640</v>
      </c>
      <c r="O515" t="s">
        <v>20888</v>
      </c>
      <c r="P515" t="s">
        <v>20920</v>
      </c>
      <c r="Q515" t="s">
        <v>20991</v>
      </c>
      <c r="U515" t="s">
        <v>22034</v>
      </c>
      <c r="W515" t="s">
        <v>22918</v>
      </c>
    </row>
    <row r="516" spans="1:24">
      <c r="A516" s="1">
        <v>519</v>
      </c>
      <c r="C516" t="s">
        <v>486</v>
      </c>
      <c r="G516" t="s">
        <v>10967</v>
      </c>
      <c r="H516" t="s">
        <v>11330</v>
      </c>
      <c r="I516" t="s">
        <v>18507</v>
      </c>
      <c r="J516" t="s">
        <v>18509</v>
      </c>
      <c r="L516" t="s">
        <v>18639</v>
      </c>
      <c r="O516" t="s">
        <v>20888</v>
      </c>
      <c r="P516" t="s">
        <v>65</v>
      </c>
      <c r="Q516" t="s">
        <v>20990</v>
      </c>
      <c r="R516" t="s">
        <v>21118</v>
      </c>
      <c r="S516" t="s">
        <v>21153</v>
      </c>
      <c r="T516" t="s">
        <v>21183</v>
      </c>
      <c r="U516" t="s">
        <v>22033</v>
      </c>
    </row>
    <row r="517" spans="1:24">
      <c r="A517" s="1">
        <v>520</v>
      </c>
      <c r="C517" t="s">
        <v>487</v>
      </c>
      <c r="G517" t="s">
        <v>10967</v>
      </c>
      <c r="H517" t="s">
        <v>11330</v>
      </c>
      <c r="I517" t="s">
        <v>18507</v>
      </c>
      <c r="J517" t="s">
        <v>18509</v>
      </c>
      <c r="L517" t="s">
        <v>18640</v>
      </c>
      <c r="O517" t="s">
        <v>20888</v>
      </c>
      <c r="P517" t="s">
        <v>20920</v>
      </c>
      <c r="Q517" t="s">
        <v>20991</v>
      </c>
      <c r="U517" t="s">
        <v>22034</v>
      </c>
      <c r="W517" t="s">
        <v>22918</v>
      </c>
    </row>
    <row r="518" spans="1:24">
      <c r="A518" s="1">
        <v>521</v>
      </c>
      <c r="C518" t="s">
        <v>488</v>
      </c>
      <c r="G518" t="s">
        <v>10967</v>
      </c>
      <c r="H518" t="s">
        <v>11331</v>
      </c>
      <c r="I518" t="s">
        <v>18507</v>
      </c>
      <c r="J518" t="s">
        <v>18509</v>
      </c>
      <c r="L518" t="s">
        <v>18639</v>
      </c>
      <c r="O518" t="s">
        <v>20888</v>
      </c>
      <c r="P518" t="s">
        <v>65</v>
      </c>
      <c r="Q518" t="s">
        <v>20990</v>
      </c>
      <c r="R518" t="s">
        <v>21118</v>
      </c>
      <c r="S518" t="s">
        <v>21153</v>
      </c>
      <c r="T518" t="s">
        <v>21184</v>
      </c>
      <c r="U518" t="s">
        <v>22033</v>
      </c>
    </row>
    <row r="519" spans="1:24">
      <c r="A519" s="1">
        <v>522</v>
      </c>
      <c r="C519" t="s">
        <v>489</v>
      </c>
      <c r="G519" t="s">
        <v>10967</v>
      </c>
      <c r="H519" t="s">
        <v>11331</v>
      </c>
      <c r="I519" t="s">
        <v>18507</v>
      </c>
      <c r="J519" t="s">
        <v>18509</v>
      </c>
      <c r="L519" t="s">
        <v>18640</v>
      </c>
      <c r="O519" t="s">
        <v>20888</v>
      </c>
      <c r="P519" t="s">
        <v>20920</v>
      </c>
      <c r="Q519" t="s">
        <v>20991</v>
      </c>
      <c r="U519" t="s">
        <v>22034</v>
      </c>
      <c r="W519" t="s">
        <v>22918</v>
      </c>
    </row>
    <row r="520" spans="1:24">
      <c r="A520" s="1">
        <v>523</v>
      </c>
      <c r="C520" t="s">
        <v>490</v>
      </c>
      <c r="G520" t="s">
        <v>10967</v>
      </c>
      <c r="H520" t="s">
        <v>11331</v>
      </c>
      <c r="I520" t="s">
        <v>18507</v>
      </c>
      <c r="J520" t="s">
        <v>18509</v>
      </c>
      <c r="L520" t="s">
        <v>18639</v>
      </c>
      <c r="O520" t="s">
        <v>20888</v>
      </c>
      <c r="P520" t="s">
        <v>65</v>
      </c>
      <c r="Q520" t="s">
        <v>20990</v>
      </c>
      <c r="R520" t="s">
        <v>21118</v>
      </c>
      <c r="S520" t="s">
        <v>21153</v>
      </c>
      <c r="T520" t="s">
        <v>21183</v>
      </c>
      <c r="U520" t="s">
        <v>22033</v>
      </c>
    </row>
    <row r="521" spans="1:24">
      <c r="A521" s="1">
        <v>524</v>
      </c>
      <c r="C521" t="s">
        <v>491</v>
      </c>
      <c r="G521" t="s">
        <v>10967</v>
      </c>
      <c r="H521" t="s">
        <v>11332</v>
      </c>
      <c r="I521" t="s">
        <v>18507</v>
      </c>
      <c r="J521" t="s">
        <v>18509</v>
      </c>
      <c r="L521" t="s">
        <v>18640</v>
      </c>
      <c r="O521" t="s">
        <v>20888</v>
      </c>
      <c r="P521" t="s">
        <v>20920</v>
      </c>
      <c r="Q521" t="s">
        <v>20991</v>
      </c>
      <c r="U521" t="s">
        <v>22034</v>
      </c>
      <c r="W521" t="s">
        <v>22918</v>
      </c>
    </row>
    <row r="522" spans="1:24">
      <c r="A522" s="1">
        <v>525</v>
      </c>
      <c r="C522" t="s">
        <v>492</v>
      </c>
      <c r="G522" t="s">
        <v>10967</v>
      </c>
      <c r="H522" t="s">
        <v>11333</v>
      </c>
      <c r="I522" t="s">
        <v>18507</v>
      </c>
      <c r="J522" t="s">
        <v>18509</v>
      </c>
      <c r="L522" t="s">
        <v>18639</v>
      </c>
      <c r="O522" t="s">
        <v>20888</v>
      </c>
      <c r="P522" t="s">
        <v>65</v>
      </c>
      <c r="Q522" t="s">
        <v>20990</v>
      </c>
      <c r="R522" t="s">
        <v>21118</v>
      </c>
      <c r="S522" t="s">
        <v>21153</v>
      </c>
      <c r="T522" t="s">
        <v>21210</v>
      </c>
      <c r="U522" t="s">
        <v>22033</v>
      </c>
    </row>
    <row r="523" spans="1:24">
      <c r="A523" s="1">
        <v>526</v>
      </c>
      <c r="C523" t="s">
        <v>493</v>
      </c>
      <c r="G523" t="s">
        <v>10967</v>
      </c>
      <c r="H523" t="s">
        <v>11333</v>
      </c>
      <c r="I523" t="s">
        <v>18507</v>
      </c>
      <c r="J523" t="s">
        <v>18509</v>
      </c>
      <c r="L523" t="s">
        <v>18624</v>
      </c>
      <c r="O523" t="s">
        <v>20887</v>
      </c>
      <c r="P523" t="s">
        <v>20919</v>
      </c>
      <c r="Q523" t="s">
        <v>20989</v>
      </c>
      <c r="U523" t="s">
        <v>22032</v>
      </c>
      <c r="W523" t="s">
        <v>22917</v>
      </c>
      <c r="X523" t="s">
        <v>23010</v>
      </c>
    </row>
    <row r="524" spans="1:24">
      <c r="A524" s="1">
        <v>527</v>
      </c>
      <c r="C524" t="s">
        <v>494</v>
      </c>
      <c r="G524" t="s">
        <v>10967</v>
      </c>
      <c r="H524" t="s">
        <v>11333</v>
      </c>
      <c r="I524" t="s">
        <v>18507</v>
      </c>
      <c r="J524" t="s">
        <v>18509</v>
      </c>
      <c r="L524" t="s">
        <v>18640</v>
      </c>
      <c r="O524" t="s">
        <v>20888</v>
      </c>
      <c r="P524" t="s">
        <v>20920</v>
      </c>
      <c r="Q524" t="s">
        <v>20991</v>
      </c>
      <c r="U524" t="s">
        <v>22034</v>
      </c>
      <c r="W524" t="s">
        <v>22918</v>
      </c>
    </row>
    <row r="525" spans="1:24">
      <c r="A525" s="1">
        <v>528</v>
      </c>
      <c r="C525" t="s">
        <v>495</v>
      </c>
      <c r="G525" t="s">
        <v>10967</v>
      </c>
      <c r="H525" t="s">
        <v>11334</v>
      </c>
      <c r="I525" t="s">
        <v>18507</v>
      </c>
      <c r="J525" t="s">
        <v>18509</v>
      </c>
      <c r="L525" t="s">
        <v>18641</v>
      </c>
      <c r="O525" t="s">
        <v>20887</v>
      </c>
      <c r="P525" t="s">
        <v>20919</v>
      </c>
      <c r="Q525" t="s">
        <v>20989</v>
      </c>
      <c r="U525" t="s">
        <v>22032</v>
      </c>
      <c r="W525" t="s">
        <v>22917</v>
      </c>
      <c r="X525" t="s">
        <v>23011</v>
      </c>
    </row>
    <row r="526" spans="1:24">
      <c r="A526" s="1">
        <v>529</v>
      </c>
      <c r="C526" t="s">
        <v>496</v>
      </c>
      <c r="G526" t="s">
        <v>10967</v>
      </c>
      <c r="H526" t="s">
        <v>11335</v>
      </c>
      <c r="I526" t="s">
        <v>18507</v>
      </c>
      <c r="J526" t="s">
        <v>18509</v>
      </c>
      <c r="L526" t="s">
        <v>18639</v>
      </c>
      <c r="O526" t="s">
        <v>20888</v>
      </c>
      <c r="P526" t="s">
        <v>65</v>
      </c>
      <c r="Q526" t="s">
        <v>20990</v>
      </c>
      <c r="R526" t="s">
        <v>21118</v>
      </c>
      <c r="S526" t="s">
        <v>21153</v>
      </c>
      <c r="T526" t="s">
        <v>21211</v>
      </c>
      <c r="U526" t="s">
        <v>22033</v>
      </c>
    </row>
    <row r="527" spans="1:24">
      <c r="A527" s="1">
        <v>530</v>
      </c>
      <c r="C527" t="s">
        <v>497</v>
      </c>
      <c r="G527" t="s">
        <v>10967</v>
      </c>
      <c r="H527" t="s">
        <v>11335</v>
      </c>
      <c r="I527" t="s">
        <v>18507</v>
      </c>
      <c r="J527" t="s">
        <v>18509</v>
      </c>
      <c r="L527" t="s">
        <v>18640</v>
      </c>
      <c r="O527" t="s">
        <v>20888</v>
      </c>
      <c r="P527" t="s">
        <v>20920</v>
      </c>
      <c r="Q527" t="s">
        <v>20991</v>
      </c>
      <c r="U527" t="s">
        <v>22034</v>
      </c>
      <c r="W527" t="s">
        <v>22918</v>
      </c>
    </row>
    <row r="528" spans="1:24">
      <c r="A528" s="1">
        <v>531</v>
      </c>
      <c r="C528" t="s">
        <v>498</v>
      </c>
      <c r="G528" t="s">
        <v>10967</v>
      </c>
      <c r="H528" t="s">
        <v>11336</v>
      </c>
      <c r="I528" t="s">
        <v>18507</v>
      </c>
      <c r="J528" t="s">
        <v>18509</v>
      </c>
      <c r="L528" t="s">
        <v>18639</v>
      </c>
      <c r="O528" t="s">
        <v>20888</v>
      </c>
      <c r="P528" t="s">
        <v>65</v>
      </c>
      <c r="Q528" t="s">
        <v>20990</v>
      </c>
      <c r="R528" t="s">
        <v>21118</v>
      </c>
      <c r="S528" t="s">
        <v>21153</v>
      </c>
      <c r="T528" t="s">
        <v>21212</v>
      </c>
      <c r="U528" t="s">
        <v>22033</v>
      </c>
    </row>
    <row r="529" spans="1:24">
      <c r="A529" s="1">
        <v>532</v>
      </c>
      <c r="C529" t="s">
        <v>499</v>
      </c>
      <c r="G529" t="s">
        <v>10967</v>
      </c>
      <c r="H529" t="s">
        <v>11336</v>
      </c>
      <c r="I529" t="s">
        <v>18507</v>
      </c>
      <c r="J529" t="s">
        <v>18509</v>
      </c>
      <c r="L529" t="s">
        <v>18624</v>
      </c>
      <c r="O529" t="s">
        <v>20887</v>
      </c>
      <c r="P529" t="s">
        <v>20919</v>
      </c>
      <c r="Q529" t="s">
        <v>20989</v>
      </c>
      <c r="U529" t="s">
        <v>22032</v>
      </c>
      <c r="W529" t="s">
        <v>22917</v>
      </c>
      <c r="X529" t="s">
        <v>23012</v>
      </c>
    </row>
    <row r="530" spans="1:24">
      <c r="A530" s="1">
        <v>533</v>
      </c>
      <c r="C530" t="s">
        <v>500</v>
      </c>
      <c r="G530" t="s">
        <v>10967</v>
      </c>
      <c r="H530" t="s">
        <v>11337</v>
      </c>
      <c r="I530" t="s">
        <v>18507</v>
      </c>
      <c r="J530" t="s">
        <v>18509</v>
      </c>
      <c r="L530" t="s">
        <v>18640</v>
      </c>
      <c r="O530" t="s">
        <v>20888</v>
      </c>
      <c r="P530" t="s">
        <v>20920</v>
      </c>
      <c r="Q530" t="s">
        <v>20991</v>
      </c>
      <c r="U530" t="s">
        <v>22034</v>
      </c>
      <c r="W530" t="s">
        <v>22918</v>
      </c>
    </row>
    <row r="531" spans="1:24">
      <c r="A531" s="1">
        <v>534</v>
      </c>
      <c r="C531" t="s">
        <v>501</v>
      </c>
      <c r="G531" t="s">
        <v>10967</v>
      </c>
      <c r="H531" t="s">
        <v>11338</v>
      </c>
      <c r="I531" t="s">
        <v>18507</v>
      </c>
      <c r="J531" t="s">
        <v>18509</v>
      </c>
      <c r="L531" t="s">
        <v>18639</v>
      </c>
      <c r="O531" t="s">
        <v>20888</v>
      </c>
      <c r="P531" t="s">
        <v>65</v>
      </c>
      <c r="Q531" t="s">
        <v>20990</v>
      </c>
      <c r="R531" t="s">
        <v>21118</v>
      </c>
      <c r="S531" t="s">
        <v>21153</v>
      </c>
      <c r="T531" t="s">
        <v>21213</v>
      </c>
      <c r="U531" t="s">
        <v>22033</v>
      </c>
    </row>
    <row r="532" spans="1:24">
      <c r="A532" s="1">
        <v>535</v>
      </c>
      <c r="C532" t="s">
        <v>502</v>
      </c>
      <c r="G532" t="s">
        <v>10967</v>
      </c>
      <c r="H532" t="s">
        <v>11338</v>
      </c>
      <c r="I532" t="s">
        <v>18507</v>
      </c>
      <c r="J532" t="s">
        <v>18509</v>
      </c>
      <c r="L532" t="s">
        <v>18637</v>
      </c>
      <c r="O532" t="s">
        <v>20887</v>
      </c>
      <c r="P532" t="s">
        <v>20919</v>
      </c>
      <c r="Q532" t="s">
        <v>20989</v>
      </c>
      <c r="U532" t="s">
        <v>22032</v>
      </c>
      <c r="W532" t="s">
        <v>22917</v>
      </c>
      <c r="X532" t="s">
        <v>23013</v>
      </c>
    </row>
    <row r="533" spans="1:24">
      <c r="A533" s="1">
        <v>536</v>
      </c>
      <c r="C533" t="s">
        <v>503</v>
      </c>
      <c r="G533" t="s">
        <v>10967</v>
      </c>
      <c r="H533" t="s">
        <v>11338</v>
      </c>
      <c r="I533" t="s">
        <v>18507</v>
      </c>
      <c r="J533" t="s">
        <v>18509</v>
      </c>
      <c r="L533" t="s">
        <v>18640</v>
      </c>
      <c r="O533" t="s">
        <v>20888</v>
      </c>
      <c r="P533" t="s">
        <v>20920</v>
      </c>
      <c r="Q533" t="s">
        <v>20991</v>
      </c>
      <c r="U533" t="s">
        <v>22034</v>
      </c>
      <c r="W533" t="s">
        <v>22918</v>
      </c>
    </row>
    <row r="534" spans="1:24">
      <c r="A534" s="1">
        <v>537</v>
      </c>
      <c r="C534" t="s">
        <v>504</v>
      </c>
      <c r="G534" t="s">
        <v>10967</v>
      </c>
      <c r="H534" t="s">
        <v>11339</v>
      </c>
      <c r="I534" t="s">
        <v>18507</v>
      </c>
      <c r="J534" t="s">
        <v>18509</v>
      </c>
      <c r="L534" t="s">
        <v>18638</v>
      </c>
      <c r="O534" t="s">
        <v>20887</v>
      </c>
      <c r="P534" t="s">
        <v>20919</v>
      </c>
      <c r="Q534" t="s">
        <v>20989</v>
      </c>
      <c r="U534" t="s">
        <v>22032</v>
      </c>
      <c r="W534" t="s">
        <v>22917</v>
      </c>
      <c r="X534" t="s">
        <v>23014</v>
      </c>
    </row>
    <row r="535" spans="1:24">
      <c r="A535" s="1">
        <v>538</v>
      </c>
      <c r="C535" t="s">
        <v>505</v>
      </c>
      <c r="G535" t="s">
        <v>10967</v>
      </c>
      <c r="H535" t="s">
        <v>11339</v>
      </c>
      <c r="I535" t="s">
        <v>18507</v>
      </c>
      <c r="J535" t="s">
        <v>18509</v>
      </c>
      <c r="L535" t="s">
        <v>18639</v>
      </c>
      <c r="O535" t="s">
        <v>20888</v>
      </c>
      <c r="P535" t="s">
        <v>65</v>
      </c>
      <c r="Q535" t="s">
        <v>20990</v>
      </c>
      <c r="R535" t="s">
        <v>21118</v>
      </c>
      <c r="S535" t="s">
        <v>21153</v>
      </c>
      <c r="T535" t="s">
        <v>21214</v>
      </c>
      <c r="U535" t="s">
        <v>22033</v>
      </c>
    </row>
    <row r="536" spans="1:24">
      <c r="A536" s="1">
        <v>539</v>
      </c>
      <c r="C536" t="s">
        <v>506</v>
      </c>
      <c r="G536" t="s">
        <v>10967</v>
      </c>
      <c r="H536" t="s">
        <v>11340</v>
      </c>
      <c r="I536" t="s">
        <v>18507</v>
      </c>
      <c r="J536" t="s">
        <v>18509</v>
      </c>
      <c r="L536" t="s">
        <v>18640</v>
      </c>
      <c r="O536" t="s">
        <v>20888</v>
      </c>
      <c r="P536" t="s">
        <v>20920</v>
      </c>
      <c r="Q536" t="s">
        <v>20991</v>
      </c>
      <c r="U536" t="s">
        <v>22034</v>
      </c>
      <c r="W536" t="s">
        <v>22918</v>
      </c>
    </row>
    <row r="537" spans="1:24">
      <c r="A537" s="1">
        <v>540</v>
      </c>
      <c r="C537" t="s">
        <v>507</v>
      </c>
      <c r="G537" t="s">
        <v>10967</v>
      </c>
      <c r="H537" t="s">
        <v>11341</v>
      </c>
      <c r="I537" t="s">
        <v>18507</v>
      </c>
      <c r="J537" t="s">
        <v>18509</v>
      </c>
      <c r="L537" t="s">
        <v>18639</v>
      </c>
      <c r="O537" t="s">
        <v>20888</v>
      </c>
      <c r="P537" t="s">
        <v>65</v>
      </c>
      <c r="Q537" t="s">
        <v>20990</v>
      </c>
      <c r="R537" t="s">
        <v>21118</v>
      </c>
      <c r="S537" t="s">
        <v>21153</v>
      </c>
      <c r="T537" t="s">
        <v>21214</v>
      </c>
      <c r="U537" t="s">
        <v>22033</v>
      </c>
    </row>
    <row r="538" spans="1:24">
      <c r="A538" s="1">
        <v>541</v>
      </c>
      <c r="C538" t="s">
        <v>508</v>
      </c>
      <c r="G538" t="s">
        <v>10967</v>
      </c>
      <c r="H538" t="s">
        <v>11341</v>
      </c>
      <c r="I538" t="s">
        <v>18507</v>
      </c>
      <c r="J538" t="s">
        <v>18509</v>
      </c>
      <c r="L538" t="s">
        <v>18640</v>
      </c>
      <c r="O538" t="s">
        <v>20888</v>
      </c>
      <c r="P538" t="s">
        <v>20920</v>
      </c>
      <c r="Q538" t="s">
        <v>20991</v>
      </c>
      <c r="U538" t="s">
        <v>22034</v>
      </c>
      <c r="W538" t="s">
        <v>22918</v>
      </c>
    </row>
    <row r="539" spans="1:24">
      <c r="A539" s="1">
        <v>542</v>
      </c>
      <c r="C539" t="s">
        <v>509</v>
      </c>
      <c r="G539" t="s">
        <v>10967</v>
      </c>
      <c r="H539" t="s">
        <v>11341</v>
      </c>
      <c r="I539" t="s">
        <v>18507</v>
      </c>
      <c r="J539" t="s">
        <v>18509</v>
      </c>
      <c r="L539" t="s">
        <v>18641</v>
      </c>
      <c r="O539" t="s">
        <v>20887</v>
      </c>
      <c r="P539" t="s">
        <v>20919</v>
      </c>
      <c r="Q539" t="s">
        <v>20989</v>
      </c>
      <c r="U539" t="s">
        <v>22032</v>
      </c>
      <c r="W539" t="s">
        <v>22917</v>
      </c>
      <c r="X539" t="s">
        <v>23014</v>
      </c>
    </row>
    <row r="540" spans="1:24">
      <c r="A540" s="1">
        <v>543</v>
      </c>
      <c r="C540" t="s">
        <v>510</v>
      </c>
      <c r="G540" t="s">
        <v>10967</v>
      </c>
      <c r="H540" t="s">
        <v>11342</v>
      </c>
      <c r="I540" t="s">
        <v>18507</v>
      </c>
      <c r="J540" t="s">
        <v>18511</v>
      </c>
      <c r="L540" t="s">
        <v>18713</v>
      </c>
      <c r="O540" t="s">
        <v>20889</v>
      </c>
      <c r="P540" t="s">
        <v>20889</v>
      </c>
      <c r="Q540" t="s">
        <v>20994</v>
      </c>
      <c r="U540" t="s">
        <v>22041</v>
      </c>
      <c r="W540" t="s">
        <v>22730</v>
      </c>
    </row>
    <row r="541" spans="1:24">
      <c r="A541" s="1">
        <v>544</v>
      </c>
      <c r="C541" t="s">
        <v>511</v>
      </c>
      <c r="G541" t="s">
        <v>10967</v>
      </c>
      <c r="H541" t="s">
        <v>11343</v>
      </c>
      <c r="I541" t="s">
        <v>18507</v>
      </c>
      <c r="J541" t="s">
        <v>18510</v>
      </c>
      <c r="L541" t="s">
        <v>18714</v>
      </c>
      <c r="N541" t="s">
        <v>33</v>
      </c>
      <c r="P541" t="s">
        <v>20921</v>
      </c>
      <c r="Q541" t="s">
        <v>20993</v>
      </c>
      <c r="U541" t="s">
        <v>22036</v>
      </c>
      <c r="W541" t="s">
        <v>22920</v>
      </c>
    </row>
    <row r="542" spans="1:24">
      <c r="A542" s="1">
        <v>545</v>
      </c>
      <c r="B542" t="s">
        <v>33</v>
      </c>
      <c r="C542" t="s">
        <v>511</v>
      </c>
      <c r="D542" t="s">
        <v>9136</v>
      </c>
      <c r="E542" t="s">
        <v>10905</v>
      </c>
      <c r="F542" t="s">
        <v>10908</v>
      </c>
      <c r="H542" t="s">
        <v>11344</v>
      </c>
      <c r="V542">
        <f>72856370 CNI HI3138E                                             M</f>
        <v>0</v>
      </c>
    </row>
    <row r="543" spans="1:24">
      <c r="A543" s="1">
        <v>547</v>
      </c>
      <c r="C543" t="s">
        <v>512</v>
      </c>
      <c r="G543" t="s">
        <v>10967</v>
      </c>
      <c r="H543" t="s">
        <v>11345</v>
      </c>
      <c r="I543" t="s">
        <v>18507</v>
      </c>
      <c r="J543" t="s">
        <v>18509</v>
      </c>
      <c r="L543" t="s">
        <v>18715</v>
      </c>
      <c r="O543" t="s">
        <v>20887</v>
      </c>
      <c r="P543" t="s">
        <v>20919</v>
      </c>
      <c r="Q543" t="s">
        <v>20989</v>
      </c>
      <c r="U543" t="s">
        <v>22032</v>
      </c>
      <c r="W543" t="s">
        <v>22917</v>
      </c>
      <c r="X543" t="s">
        <v>23015</v>
      </c>
    </row>
    <row r="544" spans="1:24">
      <c r="A544" s="1">
        <v>548</v>
      </c>
      <c r="C544" t="s">
        <v>513</v>
      </c>
      <c r="G544" t="s">
        <v>10967</v>
      </c>
      <c r="H544" t="s">
        <v>11346</v>
      </c>
      <c r="I544" t="s">
        <v>18507</v>
      </c>
      <c r="J544" t="s">
        <v>18509</v>
      </c>
      <c r="L544" t="s">
        <v>18639</v>
      </c>
      <c r="O544" t="s">
        <v>20888</v>
      </c>
      <c r="P544" t="s">
        <v>65</v>
      </c>
      <c r="Q544" t="s">
        <v>20990</v>
      </c>
      <c r="R544" t="s">
        <v>21118</v>
      </c>
      <c r="S544" t="s">
        <v>21153</v>
      </c>
      <c r="T544" t="s">
        <v>21215</v>
      </c>
      <c r="U544" t="s">
        <v>22033</v>
      </c>
    </row>
    <row r="545" spans="1:25">
      <c r="A545" s="1">
        <v>549</v>
      </c>
      <c r="C545" t="s">
        <v>514</v>
      </c>
      <c r="G545" t="s">
        <v>10967</v>
      </c>
      <c r="H545" t="s">
        <v>11347</v>
      </c>
      <c r="I545" t="s">
        <v>18507</v>
      </c>
      <c r="J545" t="s">
        <v>18509</v>
      </c>
      <c r="L545" t="s">
        <v>18640</v>
      </c>
      <c r="O545" t="s">
        <v>20888</v>
      </c>
      <c r="P545" t="s">
        <v>20920</v>
      </c>
      <c r="Q545" t="s">
        <v>20991</v>
      </c>
      <c r="U545" t="s">
        <v>22034</v>
      </c>
      <c r="W545" t="s">
        <v>22918</v>
      </c>
    </row>
    <row r="546" spans="1:25">
      <c r="A546" s="1">
        <v>550</v>
      </c>
      <c r="C546" t="s">
        <v>515</v>
      </c>
      <c r="G546" t="s">
        <v>10967</v>
      </c>
      <c r="H546" t="s">
        <v>11348</v>
      </c>
      <c r="I546" t="s">
        <v>18507</v>
      </c>
      <c r="J546" t="s">
        <v>18509</v>
      </c>
      <c r="L546" t="s">
        <v>18639</v>
      </c>
      <c r="O546" t="s">
        <v>20888</v>
      </c>
      <c r="P546" t="s">
        <v>65</v>
      </c>
      <c r="Q546" t="s">
        <v>20990</v>
      </c>
      <c r="R546" t="s">
        <v>21118</v>
      </c>
      <c r="S546" t="s">
        <v>21153</v>
      </c>
      <c r="T546" t="s">
        <v>21214</v>
      </c>
      <c r="U546" t="s">
        <v>22033</v>
      </c>
    </row>
    <row r="547" spans="1:25">
      <c r="A547" s="1">
        <v>551</v>
      </c>
      <c r="C547" t="s">
        <v>516</v>
      </c>
      <c r="G547" t="s">
        <v>10967</v>
      </c>
      <c r="H547" t="s">
        <v>11349</v>
      </c>
      <c r="I547" t="s">
        <v>18507</v>
      </c>
      <c r="J547" t="s">
        <v>18509</v>
      </c>
      <c r="L547" t="s">
        <v>18624</v>
      </c>
      <c r="O547" t="s">
        <v>20887</v>
      </c>
      <c r="P547" t="s">
        <v>20919</v>
      </c>
      <c r="Q547" t="s">
        <v>20989</v>
      </c>
      <c r="U547" t="s">
        <v>22032</v>
      </c>
      <c r="W547" t="s">
        <v>22917</v>
      </c>
      <c r="X547" t="s">
        <v>23014</v>
      </c>
    </row>
    <row r="548" spans="1:25">
      <c r="A548" s="1">
        <v>552</v>
      </c>
      <c r="C548" t="s">
        <v>517</v>
      </c>
      <c r="G548" t="s">
        <v>10967</v>
      </c>
      <c r="H548" t="s">
        <v>11349</v>
      </c>
      <c r="I548" t="s">
        <v>18507</v>
      </c>
      <c r="J548" t="s">
        <v>18509</v>
      </c>
      <c r="L548" t="s">
        <v>18622</v>
      </c>
      <c r="O548" t="s">
        <v>20887</v>
      </c>
      <c r="P548" t="s">
        <v>20919</v>
      </c>
      <c r="Q548" t="s">
        <v>20989</v>
      </c>
      <c r="U548" t="s">
        <v>22032</v>
      </c>
      <c r="W548" t="s">
        <v>22917</v>
      </c>
      <c r="X548" t="s">
        <v>23014</v>
      </c>
    </row>
    <row r="549" spans="1:25">
      <c r="A549" s="1">
        <v>553</v>
      </c>
      <c r="C549" t="s">
        <v>518</v>
      </c>
      <c r="G549" t="s">
        <v>10967</v>
      </c>
      <c r="H549" t="s">
        <v>11349</v>
      </c>
      <c r="I549" t="s">
        <v>18507</v>
      </c>
      <c r="J549" t="s">
        <v>18509</v>
      </c>
      <c r="L549" t="s">
        <v>18640</v>
      </c>
      <c r="O549" t="s">
        <v>20888</v>
      </c>
      <c r="P549" t="s">
        <v>20920</v>
      </c>
      <c r="Q549" t="s">
        <v>20991</v>
      </c>
      <c r="U549" t="s">
        <v>22034</v>
      </c>
      <c r="W549" t="s">
        <v>22918</v>
      </c>
    </row>
    <row r="550" spans="1:25">
      <c r="A550" s="1">
        <v>554</v>
      </c>
      <c r="C550" t="s">
        <v>519</v>
      </c>
      <c r="G550" t="s">
        <v>10967</v>
      </c>
      <c r="H550" t="s">
        <v>11350</v>
      </c>
      <c r="I550" t="s">
        <v>18507</v>
      </c>
      <c r="J550" t="s">
        <v>18509</v>
      </c>
      <c r="L550" t="s">
        <v>18639</v>
      </c>
      <c r="O550" t="s">
        <v>20888</v>
      </c>
      <c r="P550" t="s">
        <v>65</v>
      </c>
      <c r="Q550" t="s">
        <v>20990</v>
      </c>
      <c r="R550" t="s">
        <v>21118</v>
      </c>
      <c r="S550" t="s">
        <v>21153</v>
      </c>
      <c r="T550" t="s">
        <v>21214</v>
      </c>
      <c r="U550" t="s">
        <v>22033</v>
      </c>
    </row>
    <row r="551" spans="1:25">
      <c r="A551" s="1">
        <v>555</v>
      </c>
      <c r="C551" t="s">
        <v>520</v>
      </c>
      <c r="G551" t="s">
        <v>10967</v>
      </c>
      <c r="H551" t="s">
        <v>11351</v>
      </c>
      <c r="I551" t="s">
        <v>18507</v>
      </c>
      <c r="J551" t="s">
        <v>18509</v>
      </c>
      <c r="L551" t="s">
        <v>18640</v>
      </c>
      <c r="O551" t="s">
        <v>20888</v>
      </c>
      <c r="P551" t="s">
        <v>20920</v>
      </c>
      <c r="Q551" t="s">
        <v>20991</v>
      </c>
      <c r="U551" t="s">
        <v>22034</v>
      </c>
      <c r="W551" t="s">
        <v>22918</v>
      </c>
    </row>
    <row r="552" spans="1:25">
      <c r="A552" s="1">
        <v>556</v>
      </c>
      <c r="C552" t="s">
        <v>521</v>
      </c>
      <c r="G552" t="s">
        <v>10967</v>
      </c>
      <c r="H552" t="s">
        <v>11352</v>
      </c>
      <c r="I552" t="s">
        <v>18507</v>
      </c>
      <c r="J552" t="s">
        <v>18509</v>
      </c>
      <c r="L552" t="s">
        <v>18639</v>
      </c>
      <c r="O552" t="s">
        <v>20888</v>
      </c>
      <c r="P552" t="s">
        <v>65</v>
      </c>
      <c r="Q552" t="s">
        <v>20990</v>
      </c>
      <c r="R552" t="s">
        <v>21118</v>
      </c>
      <c r="S552" t="s">
        <v>21153</v>
      </c>
      <c r="T552" t="s">
        <v>21214</v>
      </c>
      <c r="U552" t="s">
        <v>22033</v>
      </c>
    </row>
    <row r="553" spans="1:25">
      <c r="A553" s="1">
        <v>557</v>
      </c>
      <c r="C553" t="s">
        <v>522</v>
      </c>
      <c r="G553" t="s">
        <v>10967</v>
      </c>
      <c r="H553" t="s">
        <v>11353</v>
      </c>
      <c r="I553" t="s">
        <v>18507</v>
      </c>
      <c r="J553" t="s">
        <v>18509</v>
      </c>
      <c r="L553" t="s">
        <v>18637</v>
      </c>
      <c r="O553" t="s">
        <v>20887</v>
      </c>
      <c r="P553" t="s">
        <v>20919</v>
      </c>
      <c r="Q553" t="s">
        <v>20989</v>
      </c>
      <c r="U553" t="s">
        <v>22032</v>
      </c>
      <c r="W553" t="s">
        <v>22917</v>
      </c>
      <c r="X553" t="s">
        <v>23014</v>
      </c>
    </row>
    <row r="554" spans="1:25">
      <c r="A554" s="1">
        <v>558</v>
      </c>
      <c r="C554" t="s">
        <v>523</v>
      </c>
      <c r="G554" t="s">
        <v>10967</v>
      </c>
      <c r="H554" t="s">
        <v>11353</v>
      </c>
      <c r="I554" t="s">
        <v>18507</v>
      </c>
      <c r="J554" t="s">
        <v>18509</v>
      </c>
      <c r="L554" t="s">
        <v>18640</v>
      </c>
      <c r="O554" t="s">
        <v>20888</v>
      </c>
      <c r="P554" t="s">
        <v>20920</v>
      </c>
      <c r="Q554" t="s">
        <v>20991</v>
      </c>
      <c r="U554" t="s">
        <v>22034</v>
      </c>
      <c r="W554" t="s">
        <v>22918</v>
      </c>
    </row>
    <row r="555" spans="1:25">
      <c r="A555" s="1">
        <v>559</v>
      </c>
      <c r="C555" t="s">
        <v>524</v>
      </c>
      <c r="G555" t="s">
        <v>10967</v>
      </c>
      <c r="H555" t="s">
        <v>11354</v>
      </c>
      <c r="I555" t="s">
        <v>18507</v>
      </c>
      <c r="J555" t="s">
        <v>18509</v>
      </c>
      <c r="L555" t="s">
        <v>18639</v>
      </c>
      <c r="O555" t="s">
        <v>20888</v>
      </c>
      <c r="P555" t="s">
        <v>65</v>
      </c>
      <c r="Q555" t="s">
        <v>20990</v>
      </c>
      <c r="R555" t="s">
        <v>21118</v>
      </c>
      <c r="S555" t="s">
        <v>21153</v>
      </c>
      <c r="T555" t="s">
        <v>21203</v>
      </c>
      <c r="U555" t="s">
        <v>22033</v>
      </c>
    </row>
    <row r="556" spans="1:25">
      <c r="A556" s="1">
        <v>560</v>
      </c>
      <c r="C556" t="s">
        <v>525</v>
      </c>
      <c r="G556" t="s">
        <v>10967</v>
      </c>
      <c r="H556" t="s">
        <v>11354</v>
      </c>
      <c r="I556" t="s">
        <v>18507</v>
      </c>
      <c r="J556" t="s">
        <v>18509</v>
      </c>
      <c r="L556" t="s">
        <v>18715</v>
      </c>
      <c r="O556" t="s">
        <v>20887</v>
      </c>
      <c r="P556" t="s">
        <v>20919</v>
      </c>
      <c r="Q556" t="s">
        <v>20989</v>
      </c>
      <c r="U556" t="s">
        <v>22032</v>
      </c>
      <c r="W556" t="s">
        <v>22917</v>
      </c>
      <c r="X556" t="s">
        <v>23002</v>
      </c>
    </row>
    <row r="557" spans="1:25">
      <c r="A557" s="1">
        <v>561</v>
      </c>
      <c r="C557" t="s">
        <v>526</v>
      </c>
      <c r="G557" t="s">
        <v>10967</v>
      </c>
      <c r="H557" t="s">
        <v>11354</v>
      </c>
      <c r="I557" t="s">
        <v>18507</v>
      </c>
      <c r="J557" t="s">
        <v>18509</v>
      </c>
      <c r="L557" t="s">
        <v>18640</v>
      </c>
      <c r="O557" t="s">
        <v>20888</v>
      </c>
      <c r="P557" t="s">
        <v>20920</v>
      </c>
      <c r="Q557" t="s">
        <v>20991</v>
      </c>
      <c r="U557" t="s">
        <v>22034</v>
      </c>
      <c r="W557" t="s">
        <v>22918</v>
      </c>
    </row>
    <row r="558" spans="1:25">
      <c r="A558" s="1">
        <v>562</v>
      </c>
      <c r="C558" t="s">
        <v>527</v>
      </c>
      <c r="G558" t="s">
        <v>10967</v>
      </c>
      <c r="H558" t="s">
        <v>11355</v>
      </c>
      <c r="I558" t="s">
        <v>18507</v>
      </c>
      <c r="J558" t="s">
        <v>18510</v>
      </c>
      <c r="L558" t="s">
        <v>18716</v>
      </c>
      <c r="N558" t="s">
        <v>32</v>
      </c>
      <c r="P558" t="s">
        <v>32</v>
      </c>
      <c r="Q558" t="s">
        <v>20992</v>
      </c>
      <c r="R558" t="s">
        <v>21119</v>
      </c>
      <c r="S558" t="s">
        <v>21154</v>
      </c>
      <c r="U558" t="s">
        <v>22035</v>
      </c>
      <c r="Y558" t="s">
        <v>23859</v>
      </c>
    </row>
    <row r="559" spans="1:25">
      <c r="A559" s="1">
        <v>563</v>
      </c>
      <c r="B559" t="s">
        <v>32</v>
      </c>
      <c r="C559" t="s">
        <v>527</v>
      </c>
      <c r="D559" t="s">
        <v>9137</v>
      </c>
      <c r="E559" t="s">
        <v>10905</v>
      </c>
      <c r="F559" t="s">
        <v>10906</v>
      </c>
      <c r="H559" t="s">
        <v>11356</v>
      </c>
      <c r="V559">
        <f>72856386 pm¡Ã2024041krissy_g4@hotmail.com                              ANMLFException as file currently locked by another user for an Acct no 840012230000</f>
        <v>0</v>
      </c>
    </row>
    <row r="560" spans="1:25">
      <c r="A560" s="1">
        <v>564</v>
      </c>
      <c r="C560" t="s">
        <v>528</v>
      </c>
      <c r="G560" t="s">
        <v>10967</v>
      </c>
      <c r="H560" t="s">
        <v>11357</v>
      </c>
      <c r="I560" t="s">
        <v>18507</v>
      </c>
      <c r="J560" t="s">
        <v>18510</v>
      </c>
      <c r="L560" t="s">
        <v>18717</v>
      </c>
      <c r="N560" t="s">
        <v>32</v>
      </c>
      <c r="P560" t="s">
        <v>32</v>
      </c>
      <c r="Q560" t="s">
        <v>20992</v>
      </c>
      <c r="R560" t="s">
        <v>21119</v>
      </c>
      <c r="S560" t="s">
        <v>21154</v>
      </c>
      <c r="U560" t="s">
        <v>22035</v>
      </c>
      <c r="Y560" t="s">
        <v>23860</v>
      </c>
    </row>
    <row r="561" spans="1:25">
      <c r="A561" s="1">
        <v>565</v>
      </c>
      <c r="B561" t="s">
        <v>32</v>
      </c>
      <c r="C561" t="s">
        <v>528</v>
      </c>
      <c r="D561" t="s">
        <v>9138</v>
      </c>
      <c r="E561" t="s">
        <v>10905</v>
      </c>
      <c r="F561" t="s">
        <v>10906</v>
      </c>
      <c r="H561" t="s">
        <v>11358</v>
      </c>
      <c r="V561">
        <f>72856387 0&lt;I2024041djturanda@yahoo.com                               ANMLFException as file currently locked by another user for an Acct no 313660030000</f>
        <v>0</v>
      </c>
    </row>
    <row r="562" spans="1:25">
      <c r="A562" s="1">
        <v>566</v>
      </c>
      <c r="C562" t="s">
        <v>529</v>
      </c>
      <c r="G562" t="s">
        <v>10967</v>
      </c>
      <c r="H562" t="s">
        <v>11359</v>
      </c>
      <c r="I562" t="s">
        <v>18507</v>
      </c>
      <c r="J562" t="s">
        <v>18510</v>
      </c>
      <c r="L562" t="s">
        <v>18718</v>
      </c>
      <c r="N562" t="s">
        <v>32</v>
      </c>
      <c r="P562" t="s">
        <v>32</v>
      </c>
      <c r="Q562" t="s">
        <v>20992</v>
      </c>
      <c r="R562" t="s">
        <v>21119</v>
      </c>
      <c r="S562" t="s">
        <v>21154</v>
      </c>
      <c r="U562" t="s">
        <v>22035</v>
      </c>
      <c r="Y562" t="s">
        <v>23861</v>
      </c>
    </row>
    <row r="563" spans="1:25">
      <c r="A563" s="1">
        <v>567</v>
      </c>
      <c r="B563" t="s">
        <v>32</v>
      </c>
      <c r="C563" t="s">
        <v>529</v>
      </c>
      <c r="D563" t="s">
        <v>9139</v>
      </c>
      <c r="E563" t="s">
        <v>10905</v>
      </c>
      <c r="F563" t="s">
        <v>10906</v>
      </c>
      <c r="H563" t="s">
        <v>11359</v>
      </c>
      <c r="V563">
        <f>72856388 &gt;#Q2024041tampat74@gmail.com                               ANMLFException as file currently locked by another user for an Acct no 348079210000</f>
        <v>0</v>
      </c>
    </row>
    <row r="564" spans="1:25">
      <c r="A564" s="1">
        <v>568</v>
      </c>
      <c r="C564" t="s">
        <v>530</v>
      </c>
      <c r="G564" t="s">
        <v>10967</v>
      </c>
      <c r="H564" t="s">
        <v>11360</v>
      </c>
      <c r="I564" t="s">
        <v>18507</v>
      </c>
      <c r="J564" t="s">
        <v>18510</v>
      </c>
      <c r="L564" t="s">
        <v>18719</v>
      </c>
      <c r="N564" t="s">
        <v>32</v>
      </c>
      <c r="P564" t="s">
        <v>32</v>
      </c>
      <c r="Q564" t="s">
        <v>20992</v>
      </c>
      <c r="R564" t="s">
        <v>21119</v>
      </c>
      <c r="S564" t="s">
        <v>21154</v>
      </c>
      <c r="U564" t="s">
        <v>22035</v>
      </c>
      <c r="Y564" t="s">
        <v>23862</v>
      </c>
    </row>
    <row r="565" spans="1:25">
      <c r="A565" s="1">
        <v>569</v>
      </c>
      <c r="B565" t="s">
        <v>32</v>
      </c>
      <c r="C565" t="s">
        <v>530</v>
      </c>
      <c r="D565" t="s">
        <v>9140</v>
      </c>
      <c r="E565" t="s">
        <v>10905</v>
      </c>
      <c r="F565" t="s">
        <v>10906</v>
      </c>
      <c r="H565" t="s">
        <v>11360</v>
      </c>
      <c r="V565">
        <f>72856389 Ð`²¤O2024031moriehinds2@gmail.com                              BNMLFException as file currently locked by another user for an Acct no 342065570000</f>
        <v>0</v>
      </c>
    </row>
    <row r="566" spans="1:25">
      <c r="A566" s="1">
        <v>570</v>
      </c>
      <c r="C566" t="s">
        <v>531</v>
      </c>
      <c r="G566" t="s">
        <v>10967</v>
      </c>
      <c r="H566" t="s">
        <v>11361</v>
      </c>
      <c r="I566" t="s">
        <v>18507</v>
      </c>
      <c r="J566" t="s">
        <v>18510</v>
      </c>
      <c r="L566" t="s">
        <v>18720</v>
      </c>
      <c r="N566" t="s">
        <v>32</v>
      </c>
      <c r="P566" t="s">
        <v>32</v>
      </c>
      <c r="Q566" t="s">
        <v>20992</v>
      </c>
      <c r="R566" t="s">
        <v>21119</v>
      </c>
      <c r="S566" t="s">
        <v>21154</v>
      </c>
      <c r="U566" t="s">
        <v>22035</v>
      </c>
      <c r="Y566" t="s">
        <v>23863</v>
      </c>
    </row>
    <row r="567" spans="1:25">
      <c r="A567" s="1">
        <v>571</v>
      </c>
      <c r="B567" t="s">
        <v>32</v>
      </c>
      <c r="C567" t="s">
        <v>531</v>
      </c>
      <c r="D567" t="s">
        <v>9141</v>
      </c>
      <c r="E567" t="s">
        <v>10905</v>
      </c>
      <c r="F567" t="s">
        <v>10906</v>
      </c>
      <c r="H567" t="s">
        <v>11362</v>
      </c>
      <c r="V567">
        <f>72856390 @Ü'E2024041cavrilleogarro@yahoo.com                            BNMLFException as file currently locked by another user for an Acct no 297021480000</f>
        <v>0</v>
      </c>
    </row>
    <row r="568" spans="1:25">
      <c r="A568" s="1">
        <v>572</v>
      </c>
      <c r="C568" t="s">
        <v>532</v>
      </c>
      <c r="G568" t="s">
        <v>10967</v>
      </c>
      <c r="H568" t="s">
        <v>11363</v>
      </c>
      <c r="I568" t="s">
        <v>18507</v>
      </c>
      <c r="J568" t="s">
        <v>18510</v>
      </c>
      <c r="L568" t="s">
        <v>18721</v>
      </c>
      <c r="N568" t="s">
        <v>32</v>
      </c>
      <c r="P568" t="s">
        <v>32</v>
      </c>
      <c r="Q568" t="s">
        <v>20992</v>
      </c>
      <c r="R568" t="s">
        <v>21119</v>
      </c>
      <c r="S568" t="s">
        <v>21154</v>
      </c>
      <c r="U568" t="s">
        <v>22035</v>
      </c>
      <c r="Y568" t="s">
        <v>23864</v>
      </c>
    </row>
    <row r="569" spans="1:25">
      <c r="A569" s="1">
        <v>573</v>
      </c>
      <c r="B569" t="s">
        <v>32</v>
      </c>
      <c r="C569" t="s">
        <v>532</v>
      </c>
      <c r="D569" t="s">
        <v>9142</v>
      </c>
      <c r="E569" t="s">
        <v>10905</v>
      </c>
      <c r="F569" t="s">
        <v>10906</v>
      </c>
      <c r="H569" t="s">
        <v>11364</v>
      </c>
      <c r="V569">
        <f>72856391 ø8æÌ2024031tamika.campbell@ksac.gov.jm                           CNMLFException as file currently locked by another user for an Acct no 880032561400</f>
        <v>0</v>
      </c>
    </row>
    <row r="570" spans="1:25">
      <c r="A570" s="1">
        <v>574</v>
      </c>
      <c r="C570" t="s">
        <v>533</v>
      </c>
      <c r="G570" t="s">
        <v>10967</v>
      </c>
      <c r="H570" t="s">
        <v>11365</v>
      </c>
      <c r="I570" t="s">
        <v>18507</v>
      </c>
      <c r="J570" t="s">
        <v>18510</v>
      </c>
      <c r="L570" t="s">
        <v>18722</v>
      </c>
      <c r="N570" t="s">
        <v>32</v>
      </c>
      <c r="P570" t="s">
        <v>32</v>
      </c>
      <c r="Q570" t="s">
        <v>20992</v>
      </c>
      <c r="R570" t="s">
        <v>21119</v>
      </c>
      <c r="S570" t="s">
        <v>21154</v>
      </c>
      <c r="U570" t="s">
        <v>22035</v>
      </c>
      <c r="Y570" t="s">
        <v>23865</v>
      </c>
    </row>
    <row r="571" spans="1:25">
      <c r="A571" s="1">
        <v>575</v>
      </c>
      <c r="B571" t="s">
        <v>32</v>
      </c>
      <c r="C571" t="s">
        <v>533</v>
      </c>
      <c r="D571" t="s">
        <v>9143</v>
      </c>
      <c r="E571" t="s">
        <v>10905</v>
      </c>
      <c r="F571" t="s">
        <v>10906</v>
      </c>
      <c r="H571" t="s">
        <v>11366</v>
      </c>
      <c r="V571">
        <f>72856392 0@2024031kededradennis@gmail.com                             CNMLFException as file currently locked by another user for an Acct no 277429760000</f>
        <v>0</v>
      </c>
    </row>
    <row r="572" spans="1:25">
      <c r="A572" s="1">
        <v>576</v>
      </c>
      <c r="C572" t="s">
        <v>534</v>
      </c>
      <c r="G572" t="s">
        <v>10967</v>
      </c>
      <c r="H572" t="s">
        <v>11367</v>
      </c>
      <c r="I572" t="s">
        <v>18507</v>
      </c>
      <c r="J572" t="s">
        <v>18510</v>
      </c>
      <c r="L572" t="s">
        <v>18723</v>
      </c>
      <c r="N572" t="s">
        <v>32</v>
      </c>
      <c r="P572" t="s">
        <v>32</v>
      </c>
      <c r="Q572" t="s">
        <v>20992</v>
      </c>
      <c r="R572" t="s">
        <v>21119</v>
      </c>
      <c r="S572" t="s">
        <v>21154</v>
      </c>
      <c r="U572" t="s">
        <v>22035</v>
      </c>
      <c r="Y572" t="s">
        <v>23866</v>
      </c>
    </row>
    <row r="573" spans="1:25">
      <c r="A573" s="1">
        <v>577</v>
      </c>
      <c r="B573" t="s">
        <v>32</v>
      </c>
      <c r="C573" t="s">
        <v>534</v>
      </c>
      <c r="D573" t="s">
        <v>9144</v>
      </c>
      <c r="E573" t="s">
        <v>10905</v>
      </c>
      <c r="F573" t="s">
        <v>10906</v>
      </c>
      <c r="H573" t="s">
        <v>11368</v>
      </c>
      <c r="V573">
        <f>72856393 ÐEá\$2024041faypetgrave@cwjamica.com                            DNMLFException as file currently locked by another user for an Acct no 156177090000</f>
        <v>0</v>
      </c>
    </row>
    <row r="574" spans="1:25">
      <c r="A574" s="1">
        <v>578</v>
      </c>
      <c r="C574" t="s">
        <v>535</v>
      </c>
      <c r="G574" t="s">
        <v>10967</v>
      </c>
      <c r="H574" t="s">
        <v>11369</v>
      </c>
      <c r="I574" t="s">
        <v>18507</v>
      </c>
      <c r="J574" t="s">
        <v>18510</v>
      </c>
      <c r="L574" t="s">
        <v>18724</v>
      </c>
      <c r="N574" t="s">
        <v>32</v>
      </c>
      <c r="P574" t="s">
        <v>32</v>
      </c>
      <c r="Q574" t="s">
        <v>20992</v>
      </c>
      <c r="R574" t="s">
        <v>21119</v>
      </c>
      <c r="S574" t="s">
        <v>21154</v>
      </c>
      <c r="U574" t="s">
        <v>22035</v>
      </c>
      <c r="Y574" t="s">
        <v>23868</v>
      </c>
    </row>
    <row r="575" spans="1:25">
      <c r="A575" s="1">
        <v>579</v>
      </c>
      <c r="B575" t="s">
        <v>32</v>
      </c>
      <c r="C575" t="s">
        <v>535</v>
      </c>
      <c r="D575" t="s">
        <v>9145</v>
      </c>
      <c r="E575" t="s">
        <v>10905</v>
      </c>
      <c r="F575" t="s">
        <v>10906</v>
      </c>
      <c r="H575" t="s">
        <v>11370</v>
      </c>
      <c r="V575">
        <f>72856394 ÐÈQ(B2024041stamic123@gmail.com                               DNMLFException as file currently locked by another user for an Acct no 284144290000</f>
        <v>0</v>
      </c>
    </row>
    <row r="576" spans="1:25">
      <c r="A576" s="1">
        <v>580</v>
      </c>
      <c r="C576" t="s">
        <v>536</v>
      </c>
      <c r="G576" t="s">
        <v>10967</v>
      </c>
      <c r="H576" t="s">
        <v>11371</v>
      </c>
      <c r="I576" t="s">
        <v>18507</v>
      </c>
      <c r="J576" t="s">
        <v>18510</v>
      </c>
      <c r="L576" t="s">
        <v>18725</v>
      </c>
      <c r="N576" t="s">
        <v>32</v>
      </c>
      <c r="P576" t="s">
        <v>32</v>
      </c>
      <c r="Q576" t="s">
        <v>20992</v>
      </c>
      <c r="R576" t="s">
        <v>21119</v>
      </c>
      <c r="S576" t="s">
        <v>21154</v>
      </c>
      <c r="U576" t="s">
        <v>22035</v>
      </c>
      <c r="Y576" t="s">
        <v>23869</v>
      </c>
    </row>
    <row r="577" spans="1:25">
      <c r="A577" s="1">
        <v>581</v>
      </c>
      <c r="B577" t="s">
        <v>32</v>
      </c>
      <c r="C577" t="s">
        <v>536</v>
      </c>
      <c r="D577" t="s">
        <v>9146</v>
      </c>
      <c r="E577" t="s">
        <v>10905</v>
      </c>
      <c r="F577" t="s">
        <v>10906</v>
      </c>
      <c r="H577" t="s">
        <v>11371</v>
      </c>
      <c r="V577">
        <f>72856395 0&amp;3&amp;P2024041DUNROBPRIM@GMAIL.COM                              DNMLFException as file currently locked by another user for an Acct no 344238270000</f>
        <v>0</v>
      </c>
    </row>
    <row r="578" spans="1:25">
      <c r="A578" s="1">
        <v>582</v>
      </c>
      <c r="C578" t="s">
        <v>537</v>
      </c>
      <c r="G578" t="s">
        <v>10967</v>
      </c>
      <c r="H578" t="s">
        <v>11372</v>
      </c>
      <c r="I578" t="s">
        <v>18507</v>
      </c>
      <c r="J578" t="s">
        <v>18509</v>
      </c>
      <c r="L578" t="s">
        <v>18641</v>
      </c>
      <c r="O578" t="s">
        <v>20887</v>
      </c>
      <c r="P578" t="s">
        <v>20919</v>
      </c>
      <c r="Q578" t="s">
        <v>20989</v>
      </c>
      <c r="U578" t="s">
        <v>22032</v>
      </c>
      <c r="W578" t="s">
        <v>22917</v>
      </c>
      <c r="X578" t="s">
        <v>23016</v>
      </c>
    </row>
    <row r="579" spans="1:25">
      <c r="A579" s="1">
        <v>583</v>
      </c>
      <c r="C579" t="s">
        <v>538</v>
      </c>
      <c r="G579" t="s">
        <v>10967</v>
      </c>
      <c r="H579" t="s">
        <v>11373</v>
      </c>
      <c r="I579" t="s">
        <v>18507</v>
      </c>
      <c r="J579" t="s">
        <v>18509</v>
      </c>
      <c r="L579" t="s">
        <v>18639</v>
      </c>
      <c r="O579" t="s">
        <v>20888</v>
      </c>
      <c r="P579" t="s">
        <v>65</v>
      </c>
      <c r="Q579" t="s">
        <v>20990</v>
      </c>
      <c r="R579" t="s">
        <v>21118</v>
      </c>
      <c r="S579" t="s">
        <v>21153</v>
      </c>
      <c r="T579" t="s">
        <v>21216</v>
      </c>
      <c r="U579" t="s">
        <v>22033</v>
      </c>
    </row>
    <row r="580" spans="1:25">
      <c r="A580" s="1">
        <v>584</v>
      </c>
      <c r="C580" t="s">
        <v>539</v>
      </c>
      <c r="G580" t="s">
        <v>10967</v>
      </c>
      <c r="H580" t="s">
        <v>11374</v>
      </c>
      <c r="I580" t="s">
        <v>18507</v>
      </c>
      <c r="J580" t="s">
        <v>18509</v>
      </c>
      <c r="L580" t="s">
        <v>18640</v>
      </c>
      <c r="O580" t="s">
        <v>20888</v>
      </c>
      <c r="P580" t="s">
        <v>20920</v>
      </c>
      <c r="Q580" t="s">
        <v>20991</v>
      </c>
      <c r="U580" t="s">
        <v>22034</v>
      </c>
      <c r="W580" t="s">
        <v>22918</v>
      </c>
    </row>
    <row r="581" spans="1:25">
      <c r="A581" s="1">
        <v>585</v>
      </c>
      <c r="C581" t="s">
        <v>540</v>
      </c>
      <c r="G581" t="s">
        <v>10967</v>
      </c>
      <c r="H581" t="s">
        <v>11375</v>
      </c>
      <c r="I581" t="s">
        <v>18507</v>
      </c>
      <c r="J581" t="s">
        <v>18510</v>
      </c>
      <c r="L581" t="s">
        <v>18726</v>
      </c>
      <c r="N581" t="s">
        <v>32</v>
      </c>
      <c r="P581" t="s">
        <v>32</v>
      </c>
      <c r="Q581" t="s">
        <v>20992</v>
      </c>
      <c r="R581" t="s">
        <v>21119</v>
      </c>
      <c r="S581" t="s">
        <v>21154</v>
      </c>
      <c r="U581" t="s">
        <v>22035</v>
      </c>
      <c r="Y581" t="s">
        <v>23867</v>
      </c>
    </row>
    <row r="582" spans="1:25">
      <c r="A582" s="1">
        <v>586</v>
      </c>
      <c r="B582" t="s">
        <v>32</v>
      </c>
      <c r="C582" t="s">
        <v>540</v>
      </c>
      <c r="D582" t="s">
        <v>9147</v>
      </c>
      <c r="E582" t="s">
        <v>10905</v>
      </c>
      <c r="F582" t="s">
        <v>10906</v>
      </c>
      <c r="H582" t="s">
        <v>11376</v>
      </c>
      <c r="V582">
        <f>72856399 p°7ÖD2024041christinacaine1@gmail.com                            DNMLFException as file currently locked by another user for an Acct no 295651750000</f>
        <v>0</v>
      </c>
    </row>
    <row r="583" spans="1:25">
      <c r="A583" s="1">
        <v>587</v>
      </c>
      <c r="C583" t="s">
        <v>541</v>
      </c>
      <c r="G583" t="s">
        <v>10967</v>
      </c>
      <c r="H583" t="s">
        <v>11377</v>
      </c>
      <c r="I583" t="s">
        <v>18507</v>
      </c>
      <c r="J583" t="s">
        <v>18510</v>
      </c>
      <c r="L583" t="s">
        <v>18727</v>
      </c>
      <c r="N583" t="s">
        <v>32</v>
      </c>
      <c r="P583" t="s">
        <v>32</v>
      </c>
      <c r="Q583" t="s">
        <v>20992</v>
      </c>
      <c r="R583" t="s">
        <v>21119</v>
      </c>
      <c r="S583" t="s">
        <v>21154</v>
      </c>
      <c r="U583" t="s">
        <v>22035</v>
      </c>
      <c r="Y583" t="s">
        <v>23870</v>
      </c>
    </row>
    <row r="584" spans="1:25">
      <c r="A584" s="1">
        <v>588</v>
      </c>
      <c r="B584" t="s">
        <v>32</v>
      </c>
      <c r="C584" t="s">
        <v>541</v>
      </c>
      <c r="D584" t="s">
        <v>9148</v>
      </c>
      <c r="E584" t="s">
        <v>10905</v>
      </c>
      <c r="F584" t="s">
        <v>10906</v>
      </c>
      <c r="H584" t="s">
        <v>11377</v>
      </c>
      <c r="V584">
        <f>72856400 @äçNJ2024041romainbrown023@gmail.com                            ENMLFException as file currently locked by another user for an Acct no 319151400000</f>
        <v>0</v>
      </c>
    </row>
    <row r="585" spans="1:25">
      <c r="A585" s="1">
        <v>589</v>
      </c>
      <c r="C585" t="s">
        <v>542</v>
      </c>
      <c r="G585" t="s">
        <v>10967</v>
      </c>
      <c r="H585" t="s">
        <v>11378</v>
      </c>
      <c r="I585" t="s">
        <v>18507</v>
      </c>
      <c r="J585" t="s">
        <v>18510</v>
      </c>
      <c r="L585" t="s">
        <v>18728</v>
      </c>
      <c r="N585" t="s">
        <v>32</v>
      </c>
      <c r="P585" t="s">
        <v>32</v>
      </c>
      <c r="Q585" t="s">
        <v>20992</v>
      </c>
      <c r="R585" t="s">
        <v>21119</v>
      </c>
      <c r="S585" t="s">
        <v>21154</v>
      </c>
      <c r="U585" t="s">
        <v>22035</v>
      </c>
      <c r="Y585" t="s">
        <v>23871</v>
      </c>
    </row>
    <row r="586" spans="1:25">
      <c r="A586" s="1">
        <v>590</v>
      </c>
      <c r="B586" t="s">
        <v>32</v>
      </c>
      <c r="C586" t="s">
        <v>542</v>
      </c>
      <c r="D586" t="s">
        <v>9149</v>
      </c>
      <c r="E586" t="s">
        <v>10905</v>
      </c>
      <c r="F586" t="s">
        <v>10906</v>
      </c>
      <c r="H586" t="s">
        <v>11379</v>
      </c>
      <c r="V586">
        <f>72856401 @å~\J2024041sexychrisann1@gmail.com                             ENMLFException as file currently locked by another user for an Acct no 319379400000</f>
        <v>0</v>
      </c>
    </row>
    <row r="587" spans="1:25">
      <c r="A587" s="1">
        <v>591</v>
      </c>
      <c r="C587" t="s">
        <v>543</v>
      </c>
      <c r="G587" t="s">
        <v>10967</v>
      </c>
      <c r="H587" t="s">
        <v>11380</v>
      </c>
      <c r="I587" t="s">
        <v>18507</v>
      </c>
      <c r="J587" t="s">
        <v>18510</v>
      </c>
      <c r="L587" t="s">
        <v>18729</v>
      </c>
      <c r="N587" t="s">
        <v>32</v>
      </c>
      <c r="P587" t="s">
        <v>32</v>
      </c>
      <c r="Q587" t="s">
        <v>20992</v>
      </c>
      <c r="R587" t="s">
        <v>21119</v>
      </c>
      <c r="S587" t="s">
        <v>21154</v>
      </c>
      <c r="U587" t="s">
        <v>22035</v>
      </c>
      <c r="Y587" t="s">
        <v>23872</v>
      </c>
    </row>
    <row r="588" spans="1:25">
      <c r="A588" s="1">
        <v>592</v>
      </c>
      <c r="B588" t="s">
        <v>32</v>
      </c>
      <c r="C588" t="s">
        <v>543</v>
      </c>
      <c r="D588" t="s">
        <v>9150</v>
      </c>
      <c r="E588" t="s">
        <v>10905</v>
      </c>
      <c r="F588" t="s">
        <v>10906</v>
      </c>
      <c r="H588" t="s">
        <v>11380</v>
      </c>
      <c r="V588">
        <f>72856402 °7úA2024041ANDREHEPBURN_88@YAHOO.COM                            ENMLFException as file currently locked by another user for an Acct no 283368110000</f>
        <v>0</v>
      </c>
    </row>
    <row r="589" spans="1:25">
      <c r="A589" s="1">
        <v>593</v>
      </c>
      <c r="C589" t="s">
        <v>544</v>
      </c>
      <c r="G589" t="s">
        <v>10967</v>
      </c>
      <c r="H589" t="s">
        <v>11381</v>
      </c>
      <c r="I589" t="s">
        <v>18507</v>
      </c>
      <c r="J589" t="s">
        <v>18510</v>
      </c>
      <c r="L589" t="s">
        <v>18730</v>
      </c>
      <c r="N589" t="s">
        <v>32</v>
      </c>
      <c r="P589" t="s">
        <v>32</v>
      </c>
      <c r="Q589" t="s">
        <v>20992</v>
      </c>
      <c r="R589" t="s">
        <v>21119</v>
      </c>
      <c r="S589" t="s">
        <v>21154</v>
      </c>
      <c r="U589" t="s">
        <v>22035</v>
      </c>
      <c r="Y589" t="s">
        <v>23873</v>
      </c>
    </row>
    <row r="590" spans="1:25">
      <c r="A590" s="1">
        <v>594</v>
      </c>
      <c r="B590" t="s">
        <v>32</v>
      </c>
      <c r="C590" t="s">
        <v>544</v>
      </c>
      <c r="D590" t="s">
        <v>9151</v>
      </c>
      <c r="E590" t="s">
        <v>10905</v>
      </c>
      <c r="F590" t="s">
        <v>10906</v>
      </c>
      <c r="H590" t="s">
        <v>11382</v>
      </c>
      <c r="V590">
        <f>72856403 @ÝEÆI2024041orainthomas@gmail.com                              GNMLFException as file currently locked by another user for an Acct no 316859080000</f>
        <v>0</v>
      </c>
    </row>
    <row r="591" spans="1:25">
      <c r="A591" s="1">
        <v>595</v>
      </c>
      <c r="C591" t="s">
        <v>545</v>
      </c>
      <c r="G591" t="s">
        <v>10967</v>
      </c>
      <c r="H591" t="s">
        <v>11383</v>
      </c>
      <c r="I591" t="s">
        <v>18507</v>
      </c>
      <c r="J591" t="s">
        <v>18509</v>
      </c>
      <c r="L591" t="s">
        <v>18639</v>
      </c>
      <c r="O591" t="s">
        <v>20888</v>
      </c>
      <c r="P591" t="s">
        <v>65</v>
      </c>
      <c r="Q591" t="s">
        <v>20990</v>
      </c>
      <c r="R591" t="s">
        <v>21118</v>
      </c>
      <c r="S591" t="s">
        <v>21153</v>
      </c>
      <c r="T591" t="s">
        <v>21203</v>
      </c>
      <c r="U591" t="s">
        <v>22033</v>
      </c>
    </row>
    <row r="592" spans="1:25">
      <c r="A592" s="1">
        <v>596</v>
      </c>
      <c r="C592" t="s">
        <v>546</v>
      </c>
      <c r="G592" t="s">
        <v>10967</v>
      </c>
      <c r="H592" t="s">
        <v>11383</v>
      </c>
      <c r="I592" t="s">
        <v>18507</v>
      </c>
      <c r="J592" t="s">
        <v>18509</v>
      </c>
      <c r="L592" t="s">
        <v>18641</v>
      </c>
      <c r="O592" t="s">
        <v>20887</v>
      </c>
      <c r="P592" t="s">
        <v>20919</v>
      </c>
      <c r="Q592" t="s">
        <v>20989</v>
      </c>
      <c r="U592" t="s">
        <v>22032</v>
      </c>
      <c r="W592" t="s">
        <v>22917</v>
      </c>
      <c r="X592" t="s">
        <v>23002</v>
      </c>
    </row>
    <row r="593" spans="1:24">
      <c r="A593" s="1">
        <v>597</v>
      </c>
      <c r="C593" t="s">
        <v>547</v>
      </c>
      <c r="G593" t="s">
        <v>10967</v>
      </c>
      <c r="H593" t="s">
        <v>11383</v>
      </c>
      <c r="I593" t="s">
        <v>18507</v>
      </c>
      <c r="J593" t="s">
        <v>18509</v>
      </c>
      <c r="L593" t="s">
        <v>18640</v>
      </c>
      <c r="O593" t="s">
        <v>20888</v>
      </c>
      <c r="P593" t="s">
        <v>20920</v>
      </c>
      <c r="Q593" t="s">
        <v>20991</v>
      </c>
      <c r="U593" t="s">
        <v>22034</v>
      </c>
      <c r="W593" t="s">
        <v>22918</v>
      </c>
    </row>
    <row r="594" spans="1:24">
      <c r="A594" s="1">
        <v>598</v>
      </c>
      <c r="C594" t="s">
        <v>548</v>
      </c>
      <c r="G594" t="s">
        <v>10967</v>
      </c>
      <c r="H594" t="s">
        <v>11384</v>
      </c>
      <c r="I594" t="s">
        <v>18507</v>
      </c>
      <c r="J594" t="s">
        <v>18509</v>
      </c>
      <c r="L594" t="s">
        <v>18639</v>
      </c>
      <c r="O594" t="s">
        <v>20888</v>
      </c>
      <c r="P594" t="s">
        <v>65</v>
      </c>
      <c r="Q594" t="s">
        <v>20990</v>
      </c>
      <c r="R594" t="s">
        <v>21118</v>
      </c>
      <c r="S594" t="s">
        <v>21153</v>
      </c>
      <c r="T594" t="s">
        <v>21203</v>
      </c>
      <c r="U594" t="s">
        <v>22033</v>
      </c>
    </row>
    <row r="595" spans="1:24">
      <c r="A595" s="1">
        <v>599</v>
      </c>
      <c r="C595" t="s">
        <v>549</v>
      </c>
      <c r="G595" t="s">
        <v>10967</v>
      </c>
      <c r="H595" t="s">
        <v>11385</v>
      </c>
      <c r="I595" t="s">
        <v>18507</v>
      </c>
      <c r="J595" t="s">
        <v>18509</v>
      </c>
      <c r="L595" t="s">
        <v>18640</v>
      </c>
      <c r="O595" t="s">
        <v>20888</v>
      </c>
      <c r="P595" t="s">
        <v>20920</v>
      </c>
      <c r="Q595" t="s">
        <v>20991</v>
      </c>
      <c r="U595" t="s">
        <v>22034</v>
      </c>
      <c r="W595" t="s">
        <v>22918</v>
      </c>
    </row>
    <row r="596" spans="1:24">
      <c r="A596" s="1">
        <v>600</v>
      </c>
      <c r="C596" t="s">
        <v>550</v>
      </c>
      <c r="G596" t="s">
        <v>10967</v>
      </c>
      <c r="H596" t="s">
        <v>11384</v>
      </c>
      <c r="I596" t="s">
        <v>18507</v>
      </c>
      <c r="J596" t="s">
        <v>18509</v>
      </c>
      <c r="L596" t="s">
        <v>18731</v>
      </c>
      <c r="O596" t="s">
        <v>20887</v>
      </c>
      <c r="P596" t="s">
        <v>20919</v>
      </c>
      <c r="Q596" t="s">
        <v>20989</v>
      </c>
      <c r="U596" t="s">
        <v>22032</v>
      </c>
      <c r="W596" t="s">
        <v>22917</v>
      </c>
      <c r="X596" t="s">
        <v>23002</v>
      </c>
    </row>
    <row r="597" spans="1:24">
      <c r="A597" s="1">
        <v>601</v>
      </c>
      <c r="C597" t="s">
        <v>551</v>
      </c>
      <c r="G597" t="s">
        <v>10967</v>
      </c>
      <c r="H597" t="s">
        <v>11386</v>
      </c>
      <c r="I597" t="s">
        <v>18507</v>
      </c>
      <c r="J597" t="s">
        <v>18509</v>
      </c>
      <c r="L597" t="s">
        <v>18715</v>
      </c>
      <c r="O597" t="s">
        <v>20887</v>
      </c>
      <c r="P597" t="s">
        <v>20919</v>
      </c>
      <c r="Q597" t="s">
        <v>20989</v>
      </c>
      <c r="U597" t="s">
        <v>22032</v>
      </c>
      <c r="W597" t="s">
        <v>22917</v>
      </c>
      <c r="X597" t="s">
        <v>23017</v>
      </c>
    </row>
    <row r="598" spans="1:24">
      <c r="A598" s="1">
        <v>602</v>
      </c>
      <c r="C598" t="s">
        <v>552</v>
      </c>
      <c r="G598" t="s">
        <v>10967</v>
      </c>
      <c r="H598" t="s">
        <v>11387</v>
      </c>
      <c r="I598" t="s">
        <v>18507</v>
      </c>
      <c r="J598" t="s">
        <v>18509</v>
      </c>
      <c r="L598" t="s">
        <v>18639</v>
      </c>
      <c r="O598" t="s">
        <v>20888</v>
      </c>
      <c r="P598" t="s">
        <v>65</v>
      </c>
      <c r="Q598" t="s">
        <v>20990</v>
      </c>
      <c r="R598" t="s">
        <v>21118</v>
      </c>
      <c r="S598" t="s">
        <v>21153</v>
      </c>
      <c r="T598" t="s">
        <v>21217</v>
      </c>
      <c r="U598" t="s">
        <v>22033</v>
      </c>
    </row>
    <row r="599" spans="1:24">
      <c r="A599" s="1">
        <v>603</v>
      </c>
      <c r="C599" t="s">
        <v>553</v>
      </c>
      <c r="G599" t="s">
        <v>10967</v>
      </c>
      <c r="H599" t="s">
        <v>11387</v>
      </c>
      <c r="I599" t="s">
        <v>18507</v>
      </c>
      <c r="J599" t="s">
        <v>18509</v>
      </c>
      <c r="L599" t="s">
        <v>18640</v>
      </c>
      <c r="O599" t="s">
        <v>20888</v>
      </c>
      <c r="P599" t="s">
        <v>20920</v>
      </c>
      <c r="Q599" t="s">
        <v>20991</v>
      </c>
      <c r="U599" t="s">
        <v>22034</v>
      </c>
      <c r="W599" t="s">
        <v>22918</v>
      </c>
    </row>
    <row r="600" spans="1:24">
      <c r="A600" s="1">
        <v>604</v>
      </c>
      <c r="C600" t="s">
        <v>554</v>
      </c>
      <c r="G600" t="s">
        <v>10967</v>
      </c>
      <c r="H600" t="s">
        <v>11388</v>
      </c>
      <c r="I600" t="s">
        <v>18507</v>
      </c>
      <c r="J600" t="s">
        <v>18509</v>
      </c>
      <c r="L600" t="s">
        <v>18622</v>
      </c>
      <c r="O600" t="s">
        <v>20887</v>
      </c>
      <c r="P600" t="s">
        <v>20919</v>
      </c>
      <c r="Q600" t="s">
        <v>20989</v>
      </c>
      <c r="U600" t="s">
        <v>22032</v>
      </c>
      <c r="W600" t="s">
        <v>22917</v>
      </c>
      <c r="X600" t="s">
        <v>23018</v>
      </c>
    </row>
    <row r="601" spans="1:24">
      <c r="A601" s="1">
        <v>605</v>
      </c>
      <c r="C601" t="s">
        <v>555</v>
      </c>
      <c r="G601" t="s">
        <v>10967</v>
      </c>
      <c r="H601" t="s">
        <v>11389</v>
      </c>
      <c r="I601" t="s">
        <v>18507</v>
      </c>
      <c r="J601" t="s">
        <v>18509</v>
      </c>
      <c r="L601" t="s">
        <v>18637</v>
      </c>
      <c r="O601" t="s">
        <v>20887</v>
      </c>
      <c r="P601" t="s">
        <v>20919</v>
      </c>
      <c r="Q601" t="s">
        <v>20989</v>
      </c>
      <c r="U601" t="s">
        <v>22032</v>
      </c>
      <c r="W601" t="s">
        <v>22917</v>
      </c>
      <c r="X601" t="s">
        <v>23019</v>
      </c>
    </row>
    <row r="602" spans="1:24">
      <c r="A602" s="1">
        <v>606</v>
      </c>
      <c r="C602" t="s">
        <v>556</v>
      </c>
      <c r="G602" t="s">
        <v>10967</v>
      </c>
      <c r="H602" t="s">
        <v>11390</v>
      </c>
      <c r="I602" t="s">
        <v>18507</v>
      </c>
      <c r="J602" t="s">
        <v>18509</v>
      </c>
      <c r="L602" t="s">
        <v>18624</v>
      </c>
      <c r="O602" t="s">
        <v>20887</v>
      </c>
      <c r="P602" t="s">
        <v>20919</v>
      </c>
      <c r="Q602" t="s">
        <v>20989</v>
      </c>
      <c r="U602" t="s">
        <v>22032</v>
      </c>
      <c r="W602" t="s">
        <v>22917</v>
      </c>
      <c r="X602" t="s">
        <v>23018</v>
      </c>
    </row>
    <row r="603" spans="1:24">
      <c r="A603" s="1">
        <v>607</v>
      </c>
      <c r="C603" t="s">
        <v>557</v>
      </c>
      <c r="G603" t="s">
        <v>10967</v>
      </c>
      <c r="H603" t="s">
        <v>11391</v>
      </c>
      <c r="I603" t="s">
        <v>18507</v>
      </c>
      <c r="J603" t="s">
        <v>18509</v>
      </c>
      <c r="L603" t="s">
        <v>18638</v>
      </c>
      <c r="O603" t="s">
        <v>20887</v>
      </c>
      <c r="P603" t="s">
        <v>20919</v>
      </c>
      <c r="Q603" t="s">
        <v>20989</v>
      </c>
      <c r="U603" t="s">
        <v>22032</v>
      </c>
      <c r="W603" t="s">
        <v>22917</v>
      </c>
      <c r="X603" t="s">
        <v>23019</v>
      </c>
    </row>
    <row r="604" spans="1:24">
      <c r="A604" s="1">
        <v>608</v>
      </c>
      <c r="C604" t="s">
        <v>558</v>
      </c>
      <c r="G604" t="s">
        <v>10967</v>
      </c>
      <c r="H604" t="s">
        <v>11392</v>
      </c>
      <c r="I604" t="s">
        <v>18507</v>
      </c>
      <c r="J604" t="s">
        <v>18509</v>
      </c>
      <c r="L604" t="s">
        <v>18624</v>
      </c>
      <c r="O604" t="s">
        <v>20887</v>
      </c>
      <c r="P604" t="s">
        <v>20919</v>
      </c>
      <c r="Q604" t="s">
        <v>20989</v>
      </c>
      <c r="U604" t="s">
        <v>22032</v>
      </c>
      <c r="W604" t="s">
        <v>22917</v>
      </c>
      <c r="X604" t="s">
        <v>23020</v>
      </c>
    </row>
    <row r="605" spans="1:24">
      <c r="A605" s="1">
        <v>609</v>
      </c>
      <c r="C605" t="s">
        <v>559</v>
      </c>
      <c r="G605" t="s">
        <v>10967</v>
      </c>
      <c r="H605" t="s">
        <v>11393</v>
      </c>
      <c r="I605" t="s">
        <v>18507</v>
      </c>
      <c r="J605" t="s">
        <v>18509</v>
      </c>
      <c r="L605" t="s">
        <v>18638</v>
      </c>
      <c r="O605" t="s">
        <v>20887</v>
      </c>
      <c r="P605" t="s">
        <v>20919</v>
      </c>
      <c r="Q605" t="s">
        <v>20989</v>
      </c>
      <c r="U605" t="s">
        <v>22032</v>
      </c>
      <c r="W605" t="s">
        <v>22917</v>
      </c>
      <c r="X605" t="s">
        <v>23020</v>
      </c>
    </row>
    <row r="606" spans="1:24">
      <c r="A606" s="1">
        <v>610</v>
      </c>
      <c r="C606" t="s">
        <v>560</v>
      </c>
      <c r="G606" t="s">
        <v>10967</v>
      </c>
      <c r="H606" t="s">
        <v>11394</v>
      </c>
      <c r="I606" t="s">
        <v>18507</v>
      </c>
      <c r="J606" t="s">
        <v>18509</v>
      </c>
      <c r="L606" t="s">
        <v>18624</v>
      </c>
      <c r="O606" t="s">
        <v>20887</v>
      </c>
      <c r="P606" t="s">
        <v>20919</v>
      </c>
      <c r="Q606" t="s">
        <v>20989</v>
      </c>
      <c r="U606" t="s">
        <v>22032</v>
      </c>
      <c r="W606" t="s">
        <v>22917</v>
      </c>
      <c r="X606" t="s">
        <v>23021</v>
      </c>
    </row>
    <row r="607" spans="1:24">
      <c r="A607" s="1">
        <v>611</v>
      </c>
      <c r="C607" t="s">
        <v>561</v>
      </c>
      <c r="G607" t="s">
        <v>10967</v>
      </c>
      <c r="H607" t="s">
        <v>11394</v>
      </c>
      <c r="I607" t="s">
        <v>18507</v>
      </c>
      <c r="J607" t="s">
        <v>18509</v>
      </c>
      <c r="L607" t="s">
        <v>18639</v>
      </c>
      <c r="O607" t="s">
        <v>20888</v>
      </c>
      <c r="P607" t="s">
        <v>65</v>
      </c>
      <c r="Q607" t="s">
        <v>20990</v>
      </c>
      <c r="R607" t="s">
        <v>21118</v>
      </c>
      <c r="S607" t="s">
        <v>21153</v>
      </c>
      <c r="T607" t="s">
        <v>21218</v>
      </c>
      <c r="U607" t="s">
        <v>22033</v>
      </c>
    </row>
    <row r="608" spans="1:24">
      <c r="A608" s="1">
        <v>612</v>
      </c>
      <c r="C608" t="s">
        <v>562</v>
      </c>
      <c r="G608" t="s">
        <v>10967</v>
      </c>
      <c r="H608" t="s">
        <v>11395</v>
      </c>
      <c r="I608" t="s">
        <v>18507</v>
      </c>
      <c r="J608" t="s">
        <v>18509</v>
      </c>
      <c r="L608" t="s">
        <v>18640</v>
      </c>
      <c r="O608" t="s">
        <v>20888</v>
      </c>
      <c r="P608" t="s">
        <v>20920</v>
      </c>
      <c r="Q608" t="s">
        <v>20991</v>
      </c>
      <c r="U608" t="s">
        <v>22034</v>
      </c>
      <c r="W608" t="s">
        <v>22918</v>
      </c>
    </row>
    <row r="609" spans="1:24">
      <c r="A609" s="1">
        <v>613</v>
      </c>
      <c r="C609" t="s">
        <v>563</v>
      </c>
      <c r="G609" t="s">
        <v>10967</v>
      </c>
      <c r="H609" t="s">
        <v>11396</v>
      </c>
      <c r="I609" t="s">
        <v>18507</v>
      </c>
      <c r="J609" t="s">
        <v>18509</v>
      </c>
      <c r="L609" t="s">
        <v>18622</v>
      </c>
      <c r="O609" t="s">
        <v>20887</v>
      </c>
      <c r="P609" t="s">
        <v>20919</v>
      </c>
      <c r="Q609" t="s">
        <v>20989</v>
      </c>
      <c r="U609" t="s">
        <v>22032</v>
      </c>
      <c r="W609" t="s">
        <v>22917</v>
      </c>
      <c r="X609" t="s">
        <v>23022</v>
      </c>
    </row>
    <row r="610" spans="1:24">
      <c r="A610" s="1">
        <v>614</v>
      </c>
      <c r="C610" t="s">
        <v>564</v>
      </c>
      <c r="G610" t="s">
        <v>10967</v>
      </c>
      <c r="H610" t="s">
        <v>11396</v>
      </c>
      <c r="I610" t="s">
        <v>18507</v>
      </c>
      <c r="J610" t="s">
        <v>18509</v>
      </c>
      <c r="L610" t="s">
        <v>18639</v>
      </c>
      <c r="O610" t="s">
        <v>20888</v>
      </c>
      <c r="P610" t="s">
        <v>65</v>
      </c>
      <c r="Q610" t="s">
        <v>20990</v>
      </c>
      <c r="R610" t="s">
        <v>21118</v>
      </c>
      <c r="S610" t="s">
        <v>21153</v>
      </c>
      <c r="T610" t="s">
        <v>21219</v>
      </c>
      <c r="U610" t="s">
        <v>22033</v>
      </c>
    </row>
    <row r="611" spans="1:24">
      <c r="A611" s="1">
        <v>615</v>
      </c>
      <c r="C611" t="s">
        <v>565</v>
      </c>
      <c r="G611" t="s">
        <v>10967</v>
      </c>
      <c r="H611" t="s">
        <v>11397</v>
      </c>
      <c r="I611" t="s">
        <v>18507</v>
      </c>
      <c r="J611" t="s">
        <v>18509</v>
      </c>
      <c r="L611" t="s">
        <v>18640</v>
      </c>
      <c r="O611" t="s">
        <v>20888</v>
      </c>
      <c r="P611" t="s">
        <v>20920</v>
      </c>
      <c r="Q611" t="s">
        <v>20991</v>
      </c>
      <c r="U611" t="s">
        <v>22034</v>
      </c>
      <c r="W611" t="s">
        <v>22918</v>
      </c>
    </row>
    <row r="612" spans="1:24">
      <c r="A612" s="1">
        <v>616</v>
      </c>
      <c r="C612" t="s">
        <v>566</v>
      </c>
      <c r="G612" t="s">
        <v>10967</v>
      </c>
      <c r="H612" t="s">
        <v>11398</v>
      </c>
      <c r="I612" t="s">
        <v>18507</v>
      </c>
      <c r="J612" t="s">
        <v>18509</v>
      </c>
      <c r="L612" t="s">
        <v>18639</v>
      </c>
      <c r="O612" t="s">
        <v>20888</v>
      </c>
      <c r="P612" t="s">
        <v>65</v>
      </c>
      <c r="Q612" t="s">
        <v>20990</v>
      </c>
      <c r="R612" t="s">
        <v>21118</v>
      </c>
      <c r="S612" t="s">
        <v>21153</v>
      </c>
      <c r="T612" t="s">
        <v>21220</v>
      </c>
      <c r="U612" t="s">
        <v>22033</v>
      </c>
    </row>
    <row r="613" spans="1:24">
      <c r="A613" s="1">
        <v>617</v>
      </c>
      <c r="C613" t="s">
        <v>567</v>
      </c>
      <c r="G613" t="s">
        <v>10967</v>
      </c>
      <c r="H613" t="s">
        <v>11398</v>
      </c>
      <c r="I613" t="s">
        <v>18507</v>
      </c>
      <c r="J613" t="s">
        <v>18509</v>
      </c>
      <c r="L613" t="s">
        <v>18637</v>
      </c>
      <c r="O613" t="s">
        <v>20887</v>
      </c>
      <c r="P613" t="s">
        <v>20919</v>
      </c>
      <c r="Q613" t="s">
        <v>20989</v>
      </c>
      <c r="U613" t="s">
        <v>22032</v>
      </c>
      <c r="W613" t="s">
        <v>22917</v>
      </c>
      <c r="X613" t="s">
        <v>23023</v>
      </c>
    </row>
    <row r="614" spans="1:24">
      <c r="A614" s="1">
        <v>618</v>
      </c>
      <c r="C614" t="s">
        <v>568</v>
      </c>
      <c r="G614" t="s">
        <v>10967</v>
      </c>
      <c r="H614" t="s">
        <v>11398</v>
      </c>
      <c r="I614" t="s">
        <v>18507</v>
      </c>
      <c r="J614" t="s">
        <v>18509</v>
      </c>
      <c r="L614" t="s">
        <v>18640</v>
      </c>
      <c r="O614" t="s">
        <v>20888</v>
      </c>
      <c r="P614" t="s">
        <v>20920</v>
      </c>
      <c r="Q614" t="s">
        <v>20991</v>
      </c>
      <c r="U614" t="s">
        <v>22034</v>
      </c>
      <c r="W614" t="s">
        <v>22918</v>
      </c>
    </row>
    <row r="615" spans="1:24">
      <c r="A615" s="1">
        <v>619</v>
      </c>
      <c r="C615" t="s">
        <v>569</v>
      </c>
      <c r="G615" t="s">
        <v>10967</v>
      </c>
      <c r="H615" t="s">
        <v>11398</v>
      </c>
      <c r="I615" t="s">
        <v>18507</v>
      </c>
      <c r="J615" t="s">
        <v>18509</v>
      </c>
      <c r="L615" t="s">
        <v>18732</v>
      </c>
      <c r="O615" t="s">
        <v>20887</v>
      </c>
      <c r="P615" t="s">
        <v>20919</v>
      </c>
      <c r="Q615" t="s">
        <v>20989</v>
      </c>
      <c r="U615" t="s">
        <v>22032</v>
      </c>
      <c r="W615" t="s">
        <v>22917</v>
      </c>
      <c r="X615" t="s">
        <v>23024</v>
      </c>
    </row>
    <row r="616" spans="1:24">
      <c r="A616" s="1">
        <v>620</v>
      </c>
      <c r="C616" t="s">
        <v>570</v>
      </c>
      <c r="G616" t="s">
        <v>10967</v>
      </c>
      <c r="H616" t="s">
        <v>11399</v>
      </c>
      <c r="I616" t="s">
        <v>18507</v>
      </c>
      <c r="J616" t="s">
        <v>18509</v>
      </c>
      <c r="L616" t="s">
        <v>18641</v>
      </c>
      <c r="O616" t="s">
        <v>20887</v>
      </c>
      <c r="P616" t="s">
        <v>20919</v>
      </c>
      <c r="Q616" t="s">
        <v>20989</v>
      </c>
      <c r="U616" t="s">
        <v>22032</v>
      </c>
      <c r="W616" t="s">
        <v>22917</v>
      </c>
      <c r="X616" t="s">
        <v>23025</v>
      </c>
    </row>
    <row r="617" spans="1:24">
      <c r="A617" s="1">
        <v>621</v>
      </c>
      <c r="C617" t="s">
        <v>571</v>
      </c>
      <c r="G617" t="s">
        <v>10967</v>
      </c>
      <c r="H617" t="s">
        <v>11400</v>
      </c>
      <c r="I617" t="s">
        <v>18507</v>
      </c>
      <c r="J617" t="s">
        <v>18509</v>
      </c>
      <c r="L617" t="s">
        <v>18639</v>
      </c>
      <c r="O617" t="s">
        <v>20888</v>
      </c>
      <c r="P617" t="s">
        <v>65</v>
      </c>
      <c r="Q617" t="s">
        <v>20990</v>
      </c>
      <c r="R617" t="s">
        <v>21118</v>
      </c>
      <c r="S617" t="s">
        <v>21153</v>
      </c>
      <c r="T617" t="s">
        <v>21221</v>
      </c>
      <c r="U617" t="s">
        <v>22033</v>
      </c>
    </row>
    <row r="618" spans="1:24">
      <c r="A618" s="1">
        <v>622</v>
      </c>
      <c r="C618" t="s">
        <v>572</v>
      </c>
      <c r="G618" t="s">
        <v>10967</v>
      </c>
      <c r="H618" t="s">
        <v>11401</v>
      </c>
      <c r="I618" t="s">
        <v>18507</v>
      </c>
      <c r="J618" t="s">
        <v>18509</v>
      </c>
      <c r="L618" t="s">
        <v>18640</v>
      </c>
      <c r="O618" t="s">
        <v>20888</v>
      </c>
      <c r="P618" t="s">
        <v>20920</v>
      </c>
      <c r="Q618" t="s">
        <v>20991</v>
      </c>
      <c r="U618" t="s">
        <v>22034</v>
      </c>
      <c r="W618" t="s">
        <v>22918</v>
      </c>
    </row>
    <row r="619" spans="1:24">
      <c r="A619" s="1">
        <v>623</v>
      </c>
      <c r="C619" t="s">
        <v>573</v>
      </c>
      <c r="G619" t="s">
        <v>10967</v>
      </c>
      <c r="H619" t="s">
        <v>11402</v>
      </c>
      <c r="I619" t="s">
        <v>18507</v>
      </c>
      <c r="J619" t="s">
        <v>18510</v>
      </c>
      <c r="L619" t="s">
        <v>18733</v>
      </c>
      <c r="N619" t="s">
        <v>33</v>
      </c>
      <c r="P619" t="s">
        <v>20921</v>
      </c>
      <c r="Q619" t="s">
        <v>20993</v>
      </c>
      <c r="U619" t="s">
        <v>22036</v>
      </c>
      <c r="W619" t="s">
        <v>22920</v>
      </c>
    </row>
    <row r="620" spans="1:24">
      <c r="A620" s="1">
        <v>624</v>
      </c>
      <c r="B620" t="s">
        <v>33</v>
      </c>
      <c r="C620" t="s">
        <v>573</v>
      </c>
      <c r="D620" t="s">
        <v>9152</v>
      </c>
      <c r="E620" t="s">
        <v>10905</v>
      </c>
      <c r="F620" t="s">
        <v>10908</v>
      </c>
      <c r="H620" t="s">
        <v>11403</v>
      </c>
      <c r="V620">
        <f>72856432 CNI HU3526E                                             M</f>
        <v>0</v>
      </c>
    </row>
    <row r="621" spans="1:24">
      <c r="A621" s="1">
        <v>626</v>
      </c>
      <c r="C621" t="s">
        <v>574</v>
      </c>
      <c r="G621" t="s">
        <v>10967</v>
      </c>
      <c r="H621" t="s">
        <v>11404</v>
      </c>
      <c r="I621" t="s">
        <v>18507</v>
      </c>
      <c r="J621" t="s">
        <v>18509</v>
      </c>
      <c r="L621" t="s">
        <v>18715</v>
      </c>
      <c r="O621" t="s">
        <v>20887</v>
      </c>
      <c r="P621" t="s">
        <v>20919</v>
      </c>
      <c r="Q621" t="s">
        <v>20989</v>
      </c>
      <c r="U621" t="s">
        <v>22032</v>
      </c>
      <c r="W621" t="s">
        <v>22917</v>
      </c>
      <c r="X621" t="s">
        <v>23017</v>
      </c>
    </row>
    <row r="622" spans="1:24">
      <c r="A622" s="1">
        <v>627</v>
      </c>
      <c r="C622" t="s">
        <v>575</v>
      </c>
      <c r="G622" t="s">
        <v>10967</v>
      </c>
      <c r="H622" t="s">
        <v>11405</v>
      </c>
      <c r="I622" t="s">
        <v>18507</v>
      </c>
      <c r="J622" t="s">
        <v>18509</v>
      </c>
      <c r="L622" t="s">
        <v>18639</v>
      </c>
      <c r="O622" t="s">
        <v>20888</v>
      </c>
      <c r="P622" t="s">
        <v>65</v>
      </c>
      <c r="Q622" t="s">
        <v>20990</v>
      </c>
      <c r="R622" t="s">
        <v>21118</v>
      </c>
      <c r="S622" t="s">
        <v>21153</v>
      </c>
      <c r="T622" t="s">
        <v>21217</v>
      </c>
      <c r="U622" t="s">
        <v>22033</v>
      </c>
    </row>
    <row r="623" spans="1:24">
      <c r="A623" s="1">
        <v>628</v>
      </c>
      <c r="C623" t="s">
        <v>576</v>
      </c>
      <c r="G623" t="s">
        <v>10967</v>
      </c>
      <c r="H623" t="s">
        <v>11405</v>
      </c>
      <c r="I623" t="s">
        <v>18507</v>
      </c>
      <c r="J623" t="s">
        <v>18509</v>
      </c>
      <c r="L623" t="s">
        <v>18640</v>
      </c>
      <c r="O623" t="s">
        <v>20888</v>
      </c>
      <c r="P623" t="s">
        <v>20920</v>
      </c>
      <c r="Q623" t="s">
        <v>20991</v>
      </c>
      <c r="U623" t="s">
        <v>22034</v>
      </c>
      <c r="W623" t="s">
        <v>22918</v>
      </c>
    </row>
    <row r="624" spans="1:24">
      <c r="A624" s="1">
        <v>629</v>
      </c>
      <c r="C624" t="s">
        <v>577</v>
      </c>
      <c r="G624" t="s">
        <v>10967</v>
      </c>
      <c r="H624" t="s">
        <v>11406</v>
      </c>
      <c r="I624" t="s">
        <v>18507</v>
      </c>
      <c r="J624" t="s">
        <v>18510</v>
      </c>
      <c r="L624" t="s">
        <v>18734</v>
      </c>
      <c r="N624" t="s">
        <v>35</v>
      </c>
      <c r="P624" t="s">
        <v>35</v>
      </c>
      <c r="Q624" t="s">
        <v>21000</v>
      </c>
      <c r="U624" t="s">
        <v>22042</v>
      </c>
      <c r="W624" t="s">
        <v>22730</v>
      </c>
    </row>
    <row r="625" spans="1:24">
      <c r="A625" s="1">
        <v>630</v>
      </c>
      <c r="B625" t="s">
        <v>35</v>
      </c>
      <c r="C625" t="s">
        <v>577</v>
      </c>
      <c r="D625" t="s">
        <v>9153</v>
      </c>
      <c r="E625" t="s">
        <v>10905</v>
      </c>
      <c r="F625" t="s">
        <v>10910</v>
      </c>
      <c r="H625" t="s">
        <v>11406</v>
      </c>
      <c r="V625">
        <f>72856436 °F_EæKSS                   KSS 8769925901   PæÊC HL3722E INITIAL_678                  WXA </f>
        <v>0</v>
      </c>
    </row>
    <row r="626" spans="1:24">
      <c r="A626" s="1">
        <v>631</v>
      </c>
      <c r="C626" t="s">
        <v>578</v>
      </c>
      <c r="G626" t="s">
        <v>10967</v>
      </c>
      <c r="H626" t="s">
        <v>11407</v>
      </c>
      <c r="I626" t="s">
        <v>18507</v>
      </c>
      <c r="J626" t="s">
        <v>18509</v>
      </c>
      <c r="L626" t="s">
        <v>18639</v>
      </c>
      <c r="O626" t="s">
        <v>20888</v>
      </c>
      <c r="P626" t="s">
        <v>65</v>
      </c>
      <c r="Q626" t="s">
        <v>20990</v>
      </c>
      <c r="R626" t="s">
        <v>21118</v>
      </c>
      <c r="S626" t="s">
        <v>21153</v>
      </c>
      <c r="T626" t="s">
        <v>21222</v>
      </c>
      <c r="U626" t="s">
        <v>22033</v>
      </c>
    </row>
    <row r="627" spans="1:24">
      <c r="A627" s="1">
        <v>632</v>
      </c>
      <c r="C627" t="s">
        <v>579</v>
      </c>
      <c r="G627" t="s">
        <v>10967</v>
      </c>
      <c r="H627" t="s">
        <v>11407</v>
      </c>
      <c r="I627" t="s">
        <v>18507</v>
      </c>
      <c r="J627" t="s">
        <v>18509</v>
      </c>
      <c r="L627" t="s">
        <v>18732</v>
      </c>
      <c r="O627" t="s">
        <v>20887</v>
      </c>
      <c r="P627" t="s">
        <v>20919</v>
      </c>
      <c r="Q627" t="s">
        <v>20989</v>
      </c>
      <c r="U627" t="s">
        <v>22032</v>
      </c>
      <c r="W627" t="s">
        <v>22917</v>
      </c>
      <c r="X627" t="s">
        <v>23026</v>
      </c>
    </row>
    <row r="628" spans="1:24">
      <c r="A628" s="1">
        <v>633</v>
      </c>
      <c r="C628" t="s">
        <v>580</v>
      </c>
      <c r="G628" t="s">
        <v>10967</v>
      </c>
      <c r="H628" t="s">
        <v>11408</v>
      </c>
      <c r="I628" t="s">
        <v>18507</v>
      </c>
      <c r="J628" t="s">
        <v>18509</v>
      </c>
      <c r="L628" t="s">
        <v>18640</v>
      </c>
      <c r="O628" t="s">
        <v>20888</v>
      </c>
      <c r="P628" t="s">
        <v>20920</v>
      </c>
      <c r="Q628" t="s">
        <v>20991</v>
      </c>
      <c r="U628" t="s">
        <v>22034</v>
      </c>
      <c r="W628" t="s">
        <v>22918</v>
      </c>
    </row>
    <row r="629" spans="1:24">
      <c r="A629" s="1">
        <v>634</v>
      </c>
      <c r="C629" t="s">
        <v>581</v>
      </c>
      <c r="G629" t="s">
        <v>10967</v>
      </c>
      <c r="H629" t="s">
        <v>11409</v>
      </c>
      <c r="I629" t="s">
        <v>18507</v>
      </c>
      <c r="J629" t="s">
        <v>18509</v>
      </c>
      <c r="L629" t="s">
        <v>18639</v>
      </c>
      <c r="O629" t="s">
        <v>20888</v>
      </c>
      <c r="P629" t="s">
        <v>65</v>
      </c>
      <c r="Q629" t="s">
        <v>20990</v>
      </c>
      <c r="R629" t="s">
        <v>21118</v>
      </c>
      <c r="S629" t="s">
        <v>21153</v>
      </c>
      <c r="T629" t="s">
        <v>21222</v>
      </c>
      <c r="U629" t="s">
        <v>22033</v>
      </c>
    </row>
    <row r="630" spans="1:24">
      <c r="A630" s="1">
        <v>635</v>
      </c>
      <c r="C630" t="s">
        <v>582</v>
      </c>
      <c r="G630" t="s">
        <v>10967</v>
      </c>
      <c r="H630" t="s">
        <v>11409</v>
      </c>
      <c r="I630" t="s">
        <v>18507</v>
      </c>
      <c r="J630" t="s">
        <v>18509</v>
      </c>
      <c r="L630" t="s">
        <v>18715</v>
      </c>
      <c r="O630" t="s">
        <v>20887</v>
      </c>
      <c r="P630" t="s">
        <v>20919</v>
      </c>
      <c r="Q630" t="s">
        <v>20989</v>
      </c>
      <c r="U630" t="s">
        <v>22032</v>
      </c>
      <c r="W630" t="s">
        <v>22917</v>
      </c>
      <c r="X630" t="s">
        <v>23026</v>
      </c>
    </row>
    <row r="631" spans="1:24">
      <c r="A631" s="1">
        <v>636</v>
      </c>
      <c r="C631" t="s">
        <v>583</v>
      </c>
      <c r="G631" t="s">
        <v>10967</v>
      </c>
      <c r="H631" t="s">
        <v>11410</v>
      </c>
      <c r="I631" t="s">
        <v>18507</v>
      </c>
      <c r="J631" t="s">
        <v>18509</v>
      </c>
      <c r="L631" t="s">
        <v>18640</v>
      </c>
      <c r="O631" t="s">
        <v>20888</v>
      </c>
      <c r="P631" t="s">
        <v>20920</v>
      </c>
      <c r="Q631" t="s">
        <v>20991</v>
      </c>
      <c r="U631" t="s">
        <v>22034</v>
      </c>
      <c r="W631" t="s">
        <v>22918</v>
      </c>
    </row>
    <row r="632" spans="1:24">
      <c r="A632" s="1">
        <v>637</v>
      </c>
      <c r="C632" t="s">
        <v>584</v>
      </c>
      <c r="G632" t="s">
        <v>10967</v>
      </c>
      <c r="H632" t="s">
        <v>11411</v>
      </c>
      <c r="I632" t="s">
        <v>18507</v>
      </c>
      <c r="J632" t="s">
        <v>18509</v>
      </c>
      <c r="L632" t="s">
        <v>18639</v>
      </c>
      <c r="O632" t="s">
        <v>20888</v>
      </c>
      <c r="P632" t="s">
        <v>65</v>
      </c>
      <c r="Q632" t="s">
        <v>20990</v>
      </c>
      <c r="R632" t="s">
        <v>21118</v>
      </c>
      <c r="S632" t="s">
        <v>21153</v>
      </c>
      <c r="T632" t="s">
        <v>21211</v>
      </c>
      <c r="U632" t="s">
        <v>22033</v>
      </c>
    </row>
    <row r="633" spans="1:24">
      <c r="A633" s="1">
        <v>638</v>
      </c>
      <c r="C633" t="s">
        <v>585</v>
      </c>
      <c r="G633" t="s">
        <v>10967</v>
      </c>
      <c r="H633" t="s">
        <v>11412</v>
      </c>
      <c r="I633" t="s">
        <v>18507</v>
      </c>
      <c r="J633" t="s">
        <v>18509</v>
      </c>
      <c r="L633" t="s">
        <v>18640</v>
      </c>
      <c r="O633" t="s">
        <v>20888</v>
      </c>
      <c r="P633" t="s">
        <v>20920</v>
      </c>
      <c r="Q633" t="s">
        <v>20991</v>
      </c>
      <c r="U633" t="s">
        <v>22034</v>
      </c>
      <c r="W633" t="s">
        <v>22918</v>
      </c>
    </row>
    <row r="634" spans="1:24">
      <c r="A634" s="1">
        <v>639</v>
      </c>
      <c r="C634" t="s">
        <v>586</v>
      </c>
      <c r="G634" t="s">
        <v>10967</v>
      </c>
      <c r="H634" t="s">
        <v>11413</v>
      </c>
      <c r="I634" t="s">
        <v>18507</v>
      </c>
      <c r="J634" t="s">
        <v>18509</v>
      </c>
      <c r="L634" t="s">
        <v>18638</v>
      </c>
      <c r="O634" t="s">
        <v>20887</v>
      </c>
      <c r="P634" t="s">
        <v>20919</v>
      </c>
      <c r="Q634" t="s">
        <v>20989</v>
      </c>
      <c r="U634" t="s">
        <v>22032</v>
      </c>
      <c r="W634" t="s">
        <v>22917</v>
      </c>
      <c r="X634" t="s">
        <v>23011</v>
      </c>
    </row>
    <row r="635" spans="1:24">
      <c r="A635" s="1">
        <v>640</v>
      </c>
      <c r="C635" t="s">
        <v>587</v>
      </c>
      <c r="G635" t="s">
        <v>10967</v>
      </c>
      <c r="H635" t="s">
        <v>11414</v>
      </c>
      <c r="I635" t="s">
        <v>18507</v>
      </c>
      <c r="J635" t="s">
        <v>18509</v>
      </c>
      <c r="L635" t="s">
        <v>18639</v>
      </c>
      <c r="O635" t="s">
        <v>20888</v>
      </c>
      <c r="P635" t="s">
        <v>65</v>
      </c>
      <c r="Q635" t="s">
        <v>20990</v>
      </c>
      <c r="R635" t="s">
        <v>21118</v>
      </c>
      <c r="S635" t="s">
        <v>21153</v>
      </c>
      <c r="T635" t="s">
        <v>21211</v>
      </c>
      <c r="U635" t="s">
        <v>22033</v>
      </c>
    </row>
    <row r="636" spans="1:24">
      <c r="A636" s="1">
        <v>641</v>
      </c>
      <c r="C636" t="s">
        <v>588</v>
      </c>
      <c r="G636" t="s">
        <v>10967</v>
      </c>
      <c r="H636" t="s">
        <v>11415</v>
      </c>
      <c r="I636" t="s">
        <v>18507</v>
      </c>
      <c r="J636" t="s">
        <v>18509</v>
      </c>
      <c r="L636" t="s">
        <v>18640</v>
      </c>
      <c r="O636" t="s">
        <v>20888</v>
      </c>
      <c r="P636" t="s">
        <v>20920</v>
      </c>
      <c r="Q636" t="s">
        <v>20991</v>
      </c>
      <c r="U636" t="s">
        <v>22034</v>
      </c>
      <c r="W636" t="s">
        <v>22918</v>
      </c>
    </row>
    <row r="637" spans="1:24">
      <c r="A637" s="1">
        <v>642</v>
      </c>
      <c r="C637" t="s">
        <v>589</v>
      </c>
      <c r="G637" t="s">
        <v>10967</v>
      </c>
      <c r="H637" t="s">
        <v>11416</v>
      </c>
      <c r="I637" t="s">
        <v>18507</v>
      </c>
      <c r="J637" t="s">
        <v>18509</v>
      </c>
      <c r="L637" t="s">
        <v>18715</v>
      </c>
      <c r="O637" t="s">
        <v>20887</v>
      </c>
      <c r="P637" t="s">
        <v>20919</v>
      </c>
      <c r="Q637" t="s">
        <v>20989</v>
      </c>
      <c r="U637" t="s">
        <v>22032</v>
      </c>
      <c r="W637" t="s">
        <v>22917</v>
      </c>
      <c r="X637" t="s">
        <v>23011</v>
      </c>
    </row>
    <row r="638" spans="1:24">
      <c r="A638" s="1">
        <v>643</v>
      </c>
      <c r="C638" t="s">
        <v>590</v>
      </c>
      <c r="G638" t="s">
        <v>10967</v>
      </c>
      <c r="H638" t="s">
        <v>11417</v>
      </c>
      <c r="I638" t="s">
        <v>18507</v>
      </c>
      <c r="J638" t="s">
        <v>18509</v>
      </c>
      <c r="L638" t="s">
        <v>18732</v>
      </c>
      <c r="O638" t="s">
        <v>20887</v>
      </c>
      <c r="P638" t="s">
        <v>20919</v>
      </c>
      <c r="Q638" t="s">
        <v>20989</v>
      </c>
      <c r="U638" t="s">
        <v>22032</v>
      </c>
      <c r="W638" t="s">
        <v>22917</v>
      </c>
      <c r="X638" t="s">
        <v>23011</v>
      </c>
    </row>
    <row r="639" spans="1:24">
      <c r="A639" s="1">
        <v>644</v>
      </c>
      <c r="C639" t="s">
        <v>591</v>
      </c>
      <c r="G639" t="s">
        <v>10967</v>
      </c>
      <c r="H639" t="s">
        <v>11418</v>
      </c>
      <c r="I639" t="s">
        <v>18507</v>
      </c>
      <c r="J639" t="s">
        <v>18509</v>
      </c>
      <c r="L639" t="s">
        <v>18639</v>
      </c>
      <c r="O639" t="s">
        <v>20888</v>
      </c>
      <c r="P639" t="s">
        <v>65</v>
      </c>
      <c r="Q639" t="s">
        <v>20990</v>
      </c>
      <c r="R639" t="s">
        <v>21118</v>
      </c>
      <c r="S639" t="s">
        <v>21153</v>
      </c>
      <c r="T639" t="s">
        <v>21211</v>
      </c>
      <c r="U639" t="s">
        <v>22033</v>
      </c>
    </row>
    <row r="640" spans="1:24">
      <c r="A640" s="1">
        <v>645</v>
      </c>
      <c r="C640" t="s">
        <v>592</v>
      </c>
      <c r="G640" t="s">
        <v>10967</v>
      </c>
      <c r="H640" t="s">
        <v>11418</v>
      </c>
      <c r="I640" t="s">
        <v>18507</v>
      </c>
      <c r="J640" t="s">
        <v>18509</v>
      </c>
      <c r="L640" t="s">
        <v>18640</v>
      </c>
      <c r="O640" t="s">
        <v>20888</v>
      </c>
      <c r="P640" t="s">
        <v>20920</v>
      </c>
      <c r="Q640" t="s">
        <v>20991</v>
      </c>
      <c r="U640" t="s">
        <v>22034</v>
      </c>
      <c r="W640" t="s">
        <v>22918</v>
      </c>
    </row>
    <row r="641" spans="1:24">
      <c r="A641" s="1">
        <v>646</v>
      </c>
      <c r="C641" t="s">
        <v>593</v>
      </c>
      <c r="G641" t="s">
        <v>10967</v>
      </c>
      <c r="H641" t="s">
        <v>11419</v>
      </c>
      <c r="I641" t="s">
        <v>18507</v>
      </c>
      <c r="J641" t="s">
        <v>18509</v>
      </c>
      <c r="L641" t="s">
        <v>18641</v>
      </c>
      <c r="O641" t="s">
        <v>20887</v>
      </c>
      <c r="P641" t="s">
        <v>20919</v>
      </c>
      <c r="Q641" t="s">
        <v>20989</v>
      </c>
      <c r="U641" t="s">
        <v>22032</v>
      </c>
      <c r="W641" t="s">
        <v>22917</v>
      </c>
      <c r="X641" t="s">
        <v>23011</v>
      </c>
    </row>
    <row r="642" spans="1:24">
      <c r="A642" s="1">
        <v>647</v>
      </c>
      <c r="C642" t="s">
        <v>594</v>
      </c>
      <c r="G642" t="s">
        <v>10967</v>
      </c>
      <c r="H642" t="s">
        <v>11419</v>
      </c>
      <c r="I642" t="s">
        <v>18507</v>
      </c>
      <c r="J642" t="s">
        <v>18509</v>
      </c>
      <c r="L642" t="s">
        <v>18639</v>
      </c>
      <c r="O642" t="s">
        <v>20888</v>
      </c>
      <c r="P642" t="s">
        <v>65</v>
      </c>
      <c r="Q642" t="s">
        <v>20990</v>
      </c>
      <c r="R642" t="s">
        <v>21118</v>
      </c>
      <c r="S642" t="s">
        <v>21153</v>
      </c>
      <c r="T642" t="s">
        <v>21211</v>
      </c>
      <c r="U642" t="s">
        <v>22033</v>
      </c>
    </row>
    <row r="643" spans="1:24">
      <c r="A643" s="1">
        <v>648</v>
      </c>
      <c r="C643" t="s">
        <v>595</v>
      </c>
      <c r="G643" t="s">
        <v>10967</v>
      </c>
      <c r="H643" t="s">
        <v>11420</v>
      </c>
      <c r="I643" t="s">
        <v>18507</v>
      </c>
      <c r="J643" t="s">
        <v>18509</v>
      </c>
      <c r="L643" t="s">
        <v>18640</v>
      </c>
      <c r="O643" t="s">
        <v>20888</v>
      </c>
      <c r="P643" t="s">
        <v>20920</v>
      </c>
      <c r="Q643" t="s">
        <v>20991</v>
      </c>
      <c r="U643" t="s">
        <v>22034</v>
      </c>
      <c r="W643" t="s">
        <v>22918</v>
      </c>
    </row>
    <row r="644" spans="1:24">
      <c r="A644" s="1">
        <v>649</v>
      </c>
      <c r="C644" t="s">
        <v>596</v>
      </c>
      <c r="G644" t="s">
        <v>10967</v>
      </c>
      <c r="H644" t="s">
        <v>11421</v>
      </c>
      <c r="I644" t="s">
        <v>18507</v>
      </c>
      <c r="J644" t="s">
        <v>18509</v>
      </c>
      <c r="L644" t="s">
        <v>18639</v>
      </c>
      <c r="O644" t="s">
        <v>20888</v>
      </c>
      <c r="P644" t="s">
        <v>65</v>
      </c>
      <c r="Q644" t="s">
        <v>20990</v>
      </c>
      <c r="R644" t="s">
        <v>21118</v>
      </c>
      <c r="S644" t="s">
        <v>21153</v>
      </c>
      <c r="T644" t="s">
        <v>21222</v>
      </c>
      <c r="U644" t="s">
        <v>22033</v>
      </c>
    </row>
    <row r="645" spans="1:24">
      <c r="A645" s="1">
        <v>650</v>
      </c>
      <c r="C645" t="s">
        <v>597</v>
      </c>
      <c r="G645" t="s">
        <v>10967</v>
      </c>
      <c r="H645" t="s">
        <v>11421</v>
      </c>
      <c r="I645" t="s">
        <v>18507</v>
      </c>
      <c r="J645" t="s">
        <v>18509</v>
      </c>
      <c r="L645" t="s">
        <v>18640</v>
      </c>
      <c r="O645" t="s">
        <v>20888</v>
      </c>
      <c r="P645" t="s">
        <v>20920</v>
      </c>
      <c r="Q645" t="s">
        <v>20991</v>
      </c>
      <c r="U645" t="s">
        <v>22034</v>
      </c>
      <c r="W645" t="s">
        <v>22918</v>
      </c>
    </row>
    <row r="646" spans="1:24">
      <c r="A646" s="1">
        <v>651</v>
      </c>
      <c r="C646" t="s">
        <v>598</v>
      </c>
      <c r="G646" t="s">
        <v>10967</v>
      </c>
      <c r="H646" t="s">
        <v>11422</v>
      </c>
      <c r="I646" t="s">
        <v>18507</v>
      </c>
      <c r="J646" t="s">
        <v>18509</v>
      </c>
      <c r="L646" t="s">
        <v>18624</v>
      </c>
      <c r="O646" t="s">
        <v>20887</v>
      </c>
      <c r="P646" t="s">
        <v>20919</v>
      </c>
      <c r="Q646" t="s">
        <v>20989</v>
      </c>
      <c r="U646" t="s">
        <v>22032</v>
      </c>
      <c r="W646" t="s">
        <v>22917</v>
      </c>
      <c r="X646" t="s">
        <v>23026</v>
      </c>
    </row>
    <row r="647" spans="1:24">
      <c r="A647" s="1">
        <v>652</v>
      </c>
      <c r="C647" t="s">
        <v>599</v>
      </c>
      <c r="G647" t="s">
        <v>10967</v>
      </c>
      <c r="H647" t="s">
        <v>11423</v>
      </c>
      <c r="I647" t="s">
        <v>18507</v>
      </c>
      <c r="J647" t="s">
        <v>18509</v>
      </c>
      <c r="L647" t="s">
        <v>18624</v>
      </c>
      <c r="O647" t="s">
        <v>20887</v>
      </c>
      <c r="P647" t="s">
        <v>20919</v>
      </c>
      <c r="Q647" t="s">
        <v>20989</v>
      </c>
      <c r="U647" t="s">
        <v>22032</v>
      </c>
      <c r="W647" t="s">
        <v>22917</v>
      </c>
      <c r="X647" t="s">
        <v>23027</v>
      </c>
    </row>
    <row r="648" spans="1:24">
      <c r="A648" s="1">
        <v>653</v>
      </c>
      <c r="C648" t="s">
        <v>600</v>
      </c>
      <c r="G648" t="s">
        <v>10967</v>
      </c>
      <c r="H648" t="s">
        <v>11424</v>
      </c>
      <c r="I648" t="s">
        <v>18507</v>
      </c>
      <c r="J648" t="s">
        <v>18511</v>
      </c>
      <c r="L648" t="s">
        <v>18735</v>
      </c>
      <c r="O648" t="s">
        <v>20889</v>
      </c>
      <c r="P648" t="s">
        <v>20889</v>
      </c>
      <c r="Q648" t="s">
        <v>20994</v>
      </c>
      <c r="U648" t="s">
        <v>22041</v>
      </c>
      <c r="W648" t="s">
        <v>22730</v>
      </c>
    </row>
    <row r="649" spans="1:24">
      <c r="A649" s="1">
        <v>654</v>
      </c>
      <c r="C649" t="s">
        <v>601</v>
      </c>
      <c r="G649" t="s">
        <v>10967</v>
      </c>
      <c r="H649" t="s">
        <v>11425</v>
      </c>
      <c r="I649" t="s">
        <v>18507</v>
      </c>
      <c r="J649" t="s">
        <v>18509</v>
      </c>
      <c r="L649" t="s">
        <v>18639</v>
      </c>
      <c r="O649" t="s">
        <v>20888</v>
      </c>
      <c r="P649" t="s">
        <v>65</v>
      </c>
      <c r="Q649" t="s">
        <v>20990</v>
      </c>
      <c r="R649" t="s">
        <v>21118</v>
      </c>
      <c r="S649" t="s">
        <v>21153</v>
      </c>
      <c r="T649" t="s">
        <v>21223</v>
      </c>
      <c r="U649" t="s">
        <v>22033</v>
      </c>
    </row>
    <row r="650" spans="1:24">
      <c r="A650" s="1">
        <v>655</v>
      </c>
      <c r="C650" t="s">
        <v>602</v>
      </c>
      <c r="G650" t="s">
        <v>10967</v>
      </c>
      <c r="H650" t="s">
        <v>11425</v>
      </c>
      <c r="I650" t="s">
        <v>18507</v>
      </c>
      <c r="J650" t="s">
        <v>18509</v>
      </c>
      <c r="L650" t="s">
        <v>18638</v>
      </c>
      <c r="O650" t="s">
        <v>20887</v>
      </c>
      <c r="P650" t="s">
        <v>20919</v>
      </c>
      <c r="Q650" t="s">
        <v>20989</v>
      </c>
      <c r="U650" t="s">
        <v>22032</v>
      </c>
      <c r="W650" t="s">
        <v>22917</v>
      </c>
      <c r="X650" t="s">
        <v>23028</v>
      </c>
    </row>
    <row r="651" spans="1:24">
      <c r="A651" s="1">
        <v>656</v>
      </c>
      <c r="C651" t="s">
        <v>603</v>
      </c>
      <c r="G651" t="s">
        <v>10967</v>
      </c>
      <c r="H651" t="s">
        <v>11425</v>
      </c>
      <c r="I651" t="s">
        <v>18507</v>
      </c>
      <c r="J651" t="s">
        <v>18509</v>
      </c>
      <c r="L651" t="s">
        <v>18640</v>
      </c>
      <c r="O651" t="s">
        <v>20888</v>
      </c>
      <c r="P651" t="s">
        <v>20920</v>
      </c>
      <c r="Q651" t="s">
        <v>20991</v>
      </c>
      <c r="U651" t="s">
        <v>22034</v>
      </c>
      <c r="W651" t="s">
        <v>22918</v>
      </c>
    </row>
    <row r="652" spans="1:24">
      <c r="A652" s="1">
        <v>657</v>
      </c>
      <c r="C652" t="s">
        <v>604</v>
      </c>
      <c r="G652" t="s">
        <v>10967</v>
      </c>
      <c r="H652" t="s">
        <v>11426</v>
      </c>
      <c r="I652" t="s">
        <v>18507</v>
      </c>
      <c r="J652" t="s">
        <v>18509</v>
      </c>
      <c r="L652" t="s">
        <v>18639</v>
      </c>
      <c r="O652" t="s">
        <v>20888</v>
      </c>
      <c r="P652" t="s">
        <v>65</v>
      </c>
      <c r="Q652" t="s">
        <v>20990</v>
      </c>
      <c r="R652" t="s">
        <v>21118</v>
      </c>
      <c r="S652" t="s">
        <v>21153</v>
      </c>
      <c r="T652" t="s">
        <v>21223</v>
      </c>
      <c r="U652" t="s">
        <v>22033</v>
      </c>
    </row>
    <row r="653" spans="1:24">
      <c r="A653" s="1">
        <v>658</v>
      </c>
      <c r="C653" t="s">
        <v>605</v>
      </c>
      <c r="G653" t="s">
        <v>10967</v>
      </c>
      <c r="H653" t="s">
        <v>11426</v>
      </c>
      <c r="I653" t="s">
        <v>18507</v>
      </c>
      <c r="J653" t="s">
        <v>18509</v>
      </c>
      <c r="L653" t="s">
        <v>18731</v>
      </c>
      <c r="O653" t="s">
        <v>20887</v>
      </c>
      <c r="P653" t="s">
        <v>20919</v>
      </c>
      <c r="Q653" t="s">
        <v>20989</v>
      </c>
      <c r="U653" t="s">
        <v>22032</v>
      </c>
      <c r="W653" t="s">
        <v>22917</v>
      </c>
      <c r="X653" t="s">
        <v>23028</v>
      </c>
    </row>
    <row r="654" spans="1:24">
      <c r="A654" s="1">
        <v>659</v>
      </c>
      <c r="C654" t="s">
        <v>606</v>
      </c>
      <c r="G654" t="s">
        <v>10967</v>
      </c>
      <c r="H654" t="s">
        <v>11427</v>
      </c>
      <c r="I654" t="s">
        <v>18507</v>
      </c>
      <c r="J654" t="s">
        <v>18509</v>
      </c>
      <c r="L654" t="s">
        <v>18640</v>
      </c>
      <c r="O654" t="s">
        <v>20888</v>
      </c>
      <c r="P654" t="s">
        <v>20920</v>
      </c>
      <c r="Q654" t="s">
        <v>20991</v>
      </c>
      <c r="U654" t="s">
        <v>22034</v>
      </c>
      <c r="W654" t="s">
        <v>22918</v>
      </c>
    </row>
    <row r="655" spans="1:24">
      <c r="A655" s="1">
        <v>660</v>
      </c>
      <c r="C655" t="s">
        <v>607</v>
      </c>
      <c r="G655" t="s">
        <v>10967</v>
      </c>
      <c r="H655" t="s">
        <v>11428</v>
      </c>
      <c r="I655" t="s">
        <v>18507</v>
      </c>
      <c r="J655" t="s">
        <v>18509</v>
      </c>
      <c r="L655" t="s">
        <v>18639</v>
      </c>
      <c r="O655" t="s">
        <v>20888</v>
      </c>
      <c r="P655" t="s">
        <v>65</v>
      </c>
      <c r="Q655" t="s">
        <v>20990</v>
      </c>
      <c r="R655" t="s">
        <v>21118</v>
      </c>
      <c r="S655" t="s">
        <v>21153</v>
      </c>
      <c r="T655" t="s">
        <v>21223</v>
      </c>
      <c r="U655" t="s">
        <v>22033</v>
      </c>
    </row>
    <row r="656" spans="1:24">
      <c r="A656" s="1">
        <v>661</v>
      </c>
      <c r="C656" t="s">
        <v>608</v>
      </c>
      <c r="G656" t="s">
        <v>10967</v>
      </c>
      <c r="H656" t="s">
        <v>11429</v>
      </c>
      <c r="I656" t="s">
        <v>18507</v>
      </c>
      <c r="J656" t="s">
        <v>18509</v>
      </c>
      <c r="L656" t="s">
        <v>18637</v>
      </c>
      <c r="O656" t="s">
        <v>20887</v>
      </c>
      <c r="P656" t="s">
        <v>20919</v>
      </c>
      <c r="Q656" t="s">
        <v>20989</v>
      </c>
      <c r="U656" t="s">
        <v>22032</v>
      </c>
      <c r="W656" t="s">
        <v>22917</v>
      </c>
      <c r="X656" t="s">
        <v>23028</v>
      </c>
    </row>
    <row r="657" spans="1:25">
      <c r="A657" s="1">
        <v>662</v>
      </c>
      <c r="C657" t="s">
        <v>609</v>
      </c>
      <c r="G657" t="s">
        <v>10967</v>
      </c>
      <c r="H657" t="s">
        <v>11429</v>
      </c>
      <c r="I657" t="s">
        <v>18507</v>
      </c>
      <c r="J657" t="s">
        <v>18509</v>
      </c>
      <c r="L657" t="s">
        <v>18640</v>
      </c>
      <c r="O657" t="s">
        <v>20888</v>
      </c>
      <c r="P657" t="s">
        <v>20920</v>
      </c>
      <c r="Q657" t="s">
        <v>20991</v>
      </c>
      <c r="U657" t="s">
        <v>22034</v>
      </c>
      <c r="W657" t="s">
        <v>22918</v>
      </c>
    </row>
    <row r="658" spans="1:25">
      <c r="A658" s="1">
        <v>663</v>
      </c>
      <c r="C658" t="s">
        <v>610</v>
      </c>
      <c r="G658" t="s">
        <v>10967</v>
      </c>
      <c r="H658" t="s">
        <v>11430</v>
      </c>
      <c r="I658" t="s">
        <v>18507</v>
      </c>
      <c r="J658" t="s">
        <v>18510</v>
      </c>
      <c r="L658" t="s">
        <v>18736</v>
      </c>
      <c r="N658" t="s">
        <v>32</v>
      </c>
      <c r="P658" t="s">
        <v>32</v>
      </c>
      <c r="Q658" t="s">
        <v>20992</v>
      </c>
      <c r="R658" t="s">
        <v>21119</v>
      </c>
      <c r="S658" t="s">
        <v>21154</v>
      </c>
      <c r="U658" t="s">
        <v>22035</v>
      </c>
      <c r="Y658" t="s">
        <v>23859</v>
      </c>
    </row>
    <row r="659" spans="1:25">
      <c r="A659" s="1">
        <v>664</v>
      </c>
      <c r="B659" t="s">
        <v>32</v>
      </c>
      <c r="C659" t="s">
        <v>610</v>
      </c>
      <c r="D659" t="s">
        <v>9154</v>
      </c>
      <c r="E659" t="s">
        <v>10905</v>
      </c>
      <c r="F659" t="s">
        <v>10906</v>
      </c>
      <c r="H659" t="s">
        <v>11431</v>
      </c>
      <c r="V659">
        <f>72856469 pm¡Ã2024041krissy_g4@hotmail.com                              ANMLFException as file currently locked by another user for an Acct no 840012230000</f>
        <v>0</v>
      </c>
    </row>
    <row r="660" spans="1:25">
      <c r="A660" s="1">
        <v>665</v>
      </c>
      <c r="C660" t="s">
        <v>611</v>
      </c>
      <c r="G660" t="s">
        <v>10967</v>
      </c>
      <c r="H660" t="s">
        <v>11432</v>
      </c>
      <c r="I660" t="s">
        <v>18507</v>
      </c>
      <c r="J660" t="s">
        <v>18510</v>
      </c>
      <c r="L660" t="s">
        <v>18737</v>
      </c>
      <c r="N660" t="s">
        <v>32</v>
      </c>
      <c r="P660" t="s">
        <v>32</v>
      </c>
      <c r="Q660" t="s">
        <v>20992</v>
      </c>
      <c r="R660" t="s">
        <v>21119</v>
      </c>
      <c r="S660" t="s">
        <v>21154</v>
      </c>
      <c r="U660" t="s">
        <v>22035</v>
      </c>
      <c r="Y660" t="s">
        <v>23860</v>
      </c>
    </row>
    <row r="661" spans="1:25">
      <c r="A661" s="1">
        <v>666</v>
      </c>
      <c r="B661" t="s">
        <v>32</v>
      </c>
      <c r="C661" t="s">
        <v>611</v>
      </c>
      <c r="D661" t="s">
        <v>9155</v>
      </c>
      <c r="E661" t="s">
        <v>10905</v>
      </c>
      <c r="F661" t="s">
        <v>10906</v>
      </c>
      <c r="H661" t="s">
        <v>11433</v>
      </c>
      <c r="V661">
        <f>72856470 0&lt;I2024041djturanda@yahoo.com                               ANMLFException as file currently locked by another user for an Acct no 313660030000</f>
        <v>0</v>
      </c>
    </row>
    <row r="662" spans="1:25">
      <c r="A662" s="1">
        <v>667</v>
      </c>
      <c r="C662" t="s">
        <v>612</v>
      </c>
      <c r="G662" t="s">
        <v>10967</v>
      </c>
      <c r="H662" t="s">
        <v>11434</v>
      </c>
      <c r="I662" t="s">
        <v>18507</v>
      </c>
      <c r="J662" t="s">
        <v>18510</v>
      </c>
      <c r="L662" t="s">
        <v>18738</v>
      </c>
      <c r="N662" t="s">
        <v>32</v>
      </c>
      <c r="P662" t="s">
        <v>32</v>
      </c>
      <c r="Q662" t="s">
        <v>20992</v>
      </c>
      <c r="R662" t="s">
        <v>21119</v>
      </c>
      <c r="S662" t="s">
        <v>21154</v>
      </c>
      <c r="U662" t="s">
        <v>22035</v>
      </c>
      <c r="Y662" t="s">
        <v>23861</v>
      </c>
    </row>
    <row r="663" spans="1:25">
      <c r="A663" s="1">
        <v>668</v>
      </c>
      <c r="B663" t="s">
        <v>32</v>
      </c>
      <c r="C663" t="s">
        <v>612</v>
      </c>
      <c r="D663" t="s">
        <v>9156</v>
      </c>
      <c r="E663" t="s">
        <v>10905</v>
      </c>
      <c r="F663" t="s">
        <v>10906</v>
      </c>
      <c r="H663" t="s">
        <v>11435</v>
      </c>
      <c r="V663">
        <f>72856471 &gt;#Q2024041tampat74@gmail.com                               ANMLFException as file currently locked by another user for an Acct no 348079210000</f>
        <v>0</v>
      </c>
    </row>
    <row r="664" spans="1:25">
      <c r="A664" s="1">
        <v>669</v>
      </c>
      <c r="C664" t="s">
        <v>613</v>
      </c>
      <c r="G664" t="s">
        <v>10967</v>
      </c>
      <c r="H664" t="s">
        <v>11436</v>
      </c>
      <c r="I664" t="s">
        <v>18507</v>
      </c>
      <c r="J664" t="s">
        <v>18510</v>
      </c>
      <c r="L664" t="s">
        <v>18739</v>
      </c>
      <c r="N664" t="s">
        <v>32</v>
      </c>
      <c r="P664" t="s">
        <v>32</v>
      </c>
      <c r="Q664" t="s">
        <v>20992</v>
      </c>
      <c r="R664" t="s">
        <v>21119</v>
      </c>
      <c r="S664" t="s">
        <v>21154</v>
      </c>
      <c r="U664" t="s">
        <v>22035</v>
      </c>
      <c r="Y664" t="s">
        <v>23862</v>
      </c>
    </row>
    <row r="665" spans="1:25">
      <c r="A665" s="1">
        <v>670</v>
      </c>
      <c r="B665" t="s">
        <v>32</v>
      </c>
      <c r="C665" t="s">
        <v>613</v>
      </c>
      <c r="D665" t="s">
        <v>9157</v>
      </c>
      <c r="E665" t="s">
        <v>10905</v>
      </c>
      <c r="F665" t="s">
        <v>10906</v>
      </c>
      <c r="H665" t="s">
        <v>11436</v>
      </c>
      <c r="V665">
        <f>72856472 Ð`²¤O2024031moriehinds2@gmail.com                              BNMLFException as file currently locked by another user for an Acct no 342065570000</f>
        <v>0</v>
      </c>
    </row>
    <row r="666" spans="1:25">
      <c r="A666" s="1">
        <v>671</v>
      </c>
      <c r="C666" t="s">
        <v>614</v>
      </c>
      <c r="G666" t="s">
        <v>10967</v>
      </c>
      <c r="H666" t="s">
        <v>11437</v>
      </c>
      <c r="I666" t="s">
        <v>18507</v>
      </c>
      <c r="J666" t="s">
        <v>18510</v>
      </c>
      <c r="L666" t="s">
        <v>18740</v>
      </c>
      <c r="N666" t="s">
        <v>32</v>
      </c>
      <c r="P666" t="s">
        <v>32</v>
      </c>
      <c r="Q666" t="s">
        <v>20992</v>
      </c>
      <c r="R666" t="s">
        <v>21119</v>
      </c>
      <c r="S666" t="s">
        <v>21154</v>
      </c>
      <c r="U666" t="s">
        <v>22035</v>
      </c>
      <c r="Y666" t="s">
        <v>23863</v>
      </c>
    </row>
    <row r="667" spans="1:25">
      <c r="A667" s="1">
        <v>672</v>
      </c>
      <c r="B667" t="s">
        <v>32</v>
      </c>
      <c r="C667" t="s">
        <v>614</v>
      </c>
      <c r="D667" t="s">
        <v>9158</v>
      </c>
      <c r="E667" t="s">
        <v>10905</v>
      </c>
      <c r="F667" t="s">
        <v>10906</v>
      </c>
      <c r="H667" t="s">
        <v>11438</v>
      </c>
      <c r="V667">
        <f>72856473 @Ü'E2024041cavrilleogarro@yahoo.com                            BNMLFException as file currently locked by another user for an Acct no 297021480000</f>
        <v>0</v>
      </c>
    </row>
    <row r="668" spans="1:25">
      <c r="A668" s="1">
        <v>673</v>
      </c>
      <c r="C668" t="s">
        <v>615</v>
      </c>
      <c r="G668" t="s">
        <v>10967</v>
      </c>
      <c r="H668" t="s">
        <v>11439</v>
      </c>
      <c r="I668" t="s">
        <v>18507</v>
      </c>
      <c r="J668" t="s">
        <v>18510</v>
      </c>
      <c r="L668" t="s">
        <v>18741</v>
      </c>
      <c r="N668" t="s">
        <v>32</v>
      </c>
      <c r="P668" t="s">
        <v>32</v>
      </c>
      <c r="Q668" t="s">
        <v>20992</v>
      </c>
      <c r="R668" t="s">
        <v>21119</v>
      </c>
      <c r="S668" t="s">
        <v>21154</v>
      </c>
      <c r="U668" t="s">
        <v>22035</v>
      </c>
      <c r="Y668" t="s">
        <v>23864</v>
      </c>
    </row>
    <row r="669" spans="1:25">
      <c r="A669" s="1">
        <v>674</v>
      </c>
      <c r="B669" t="s">
        <v>32</v>
      </c>
      <c r="C669" t="s">
        <v>615</v>
      </c>
      <c r="D669" t="s">
        <v>9159</v>
      </c>
      <c r="E669" t="s">
        <v>10905</v>
      </c>
      <c r="F669" t="s">
        <v>10906</v>
      </c>
      <c r="H669" t="s">
        <v>11440</v>
      </c>
      <c r="V669">
        <f>72856474 ø8æÌ2024031tamika.campbell@ksac.gov.jm                           CNMLFException as file currently locked by another user for an Acct no 880032561400</f>
        <v>0</v>
      </c>
    </row>
    <row r="670" spans="1:25">
      <c r="A670" s="1">
        <v>675</v>
      </c>
      <c r="C670" t="s">
        <v>616</v>
      </c>
      <c r="G670" t="s">
        <v>10967</v>
      </c>
      <c r="H670" t="s">
        <v>11441</v>
      </c>
      <c r="I670" t="s">
        <v>18507</v>
      </c>
      <c r="J670" t="s">
        <v>18510</v>
      </c>
      <c r="L670" t="s">
        <v>18742</v>
      </c>
      <c r="N670" t="s">
        <v>32</v>
      </c>
      <c r="P670" t="s">
        <v>32</v>
      </c>
      <c r="Q670" t="s">
        <v>20992</v>
      </c>
      <c r="R670" t="s">
        <v>21119</v>
      </c>
      <c r="S670" t="s">
        <v>21154</v>
      </c>
      <c r="U670" t="s">
        <v>22035</v>
      </c>
      <c r="Y670" t="s">
        <v>23865</v>
      </c>
    </row>
    <row r="671" spans="1:25">
      <c r="A671" s="1">
        <v>676</v>
      </c>
      <c r="B671" t="s">
        <v>32</v>
      </c>
      <c r="C671" t="s">
        <v>616</v>
      </c>
      <c r="D671" t="s">
        <v>9160</v>
      </c>
      <c r="E671" t="s">
        <v>10905</v>
      </c>
      <c r="F671" t="s">
        <v>10906</v>
      </c>
      <c r="H671" t="s">
        <v>11442</v>
      </c>
      <c r="V671">
        <f>72856475 0@2024031kededradennis@gmail.com                             CNMLFException as file currently locked by another user for an Acct no 277429760000</f>
        <v>0</v>
      </c>
    </row>
    <row r="672" spans="1:25">
      <c r="A672" s="1">
        <v>677</v>
      </c>
      <c r="C672" t="s">
        <v>617</v>
      </c>
      <c r="G672" t="s">
        <v>10967</v>
      </c>
      <c r="H672" t="s">
        <v>11443</v>
      </c>
      <c r="I672" t="s">
        <v>18507</v>
      </c>
      <c r="J672" t="s">
        <v>18510</v>
      </c>
      <c r="L672" t="s">
        <v>18743</v>
      </c>
      <c r="N672" t="s">
        <v>32</v>
      </c>
      <c r="P672" t="s">
        <v>32</v>
      </c>
      <c r="Q672" t="s">
        <v>20992</v>
      </c>
      <c r="R672" t="s">
        <v>21119</v>
      </c>
      <c r="S672" t="s">
        <v>21154</v>
      </c>
      <c r="U672" t="s">
        <v>22035</v>
      </c>
      <c r="Y672" t="s">
        <v>23866</v>
      </c>
    </row>
    <row r="673" spans="1:25">
      <c r="A673" s="1">
        <v>678</v>
      </c>
      <c r="B673" t="s">
        <v>32</v>
      </c>
      <c r="C673" t="s">
        <v>617</v>
      </c>
      <c r="D673" t="s">
        <v>9161</v>
      </c>
      <c r="E673" t="s">
        <v>10905</v>
      </c>
      <c r="F673" t="s">
        <v>10906</v>
      </c>
      <c r="H673" t="s">
        <v>11443</v>
      </c>
      <c r="V673">
        <f>72856476 ÐEá\$2024041faypetgrave@cwjamica.com                            DNMLFException as file currently locked by another user for an Acct no 156177090000</f>
        <v>0</v>
      </c>
    </row>
    <row r="674" spans="1:25">
      <c r="A674" s="1">
        <v>679</v>
      </c>
      <c r="C674" t="s">
        <v>618</v>
      </c>
      <c r="G674" t="s">
        <v>10967</v>
      </c>
      <c r="H674" t="s">
        <v>11444</v>
      </c>
      <c r="I674" t="s">
        <v>18507</v>
      </c>
      <c r="J674" t="s">
        <v>18509</v>
      </c>
      <c r="L674" t="s">
        <v>18622</v>
      </c>
      <c r="O674" t="s">
        <v>20887</v>
      </c>
      <c r="P674" t="s">
        <v>20919</v>
      </c>
      <c r="Q674" t="s">
        <v>20989</v>
      </c>
      <c r="U674" t="s">
        <v>22032</v>
      </c>
      <c r="W674" t="s">
        <v>22917</v>
      </c>
      <c r="X674" t="s">
        <v>23029</v>
      </c>
    </row>
    <row r="675" spans="1:25">
      <c r="A675" s="1">
        <v>680</v>
      </c>
      <c r="C675" t="s">
        <v>619</v>
      </c>
      <c r="G675" t="s">
        <v>10967</v>
      </c>
      <c r="H675" t="s">
        <v>11445</v>
      </c>
      <c r="I675" t="s">
        <v>18507</v>
      </c>
      <c r="J675" t="s">
        <v>18509</v>
      </c>
      <c r="L675" t="s">
        <v>18639</v>
      </c>
      <c r="O675" t="s">
        <v>20888</v>
      </c>
      <c r="P675" t="s">
        <v>65</v>
      </c>
      <c r="Q675" t="s">
        <v>20990</v>
      </c>
      <c r="R675" t="s">
        <v>21118</v>
      </c>
      <c r="S675" t="s">
        <v>21153</v>
      </c>
      <c r="T675" t="s">
        <v>21224</v>
      </c>
      <c r="U675" t="s">
        <v>22033</v>
      </c>
    </row>
    <row r="676" spans="1:25">
      <c r="A676" s="1">
        <v>681</v>
      </c>
      <c r="C676" t="s">
        <v>620</v>
      </c>
      <c r="G676" t="s">
        <v>10967</v>
      </c>
      <c r="H676" t="s">
        <v>11446</v>
      </c>
      <c r="I676" t="s">
        <v>18507</v>
      </c>
      <c r="J676" t="s">
        <v>18509</v>
      </c>
      <c r="L676" t="s">
        <v>18640</v>
      </c>
      <c r="O676" t="s">
        <v>20888</v>
      </c>
      <c r="P676" t="s">
        <v>20920</v>
      </c>
      <c r="Q676" t="s">
        <v>20991</v>
      </c>
      <c r="U676" t="s">
        <v>22034</v>
      </c>
      <c r="W676" t="s">
        <v>22918</v>
      </c>
    </row>
    <row r="677" spans="1:25">
      <c r="A677" s="1">
        <v>682</v>
      </c>
      <c r="C677" t="s">
        <v>621</v>
      </c>
      <c r="G677" t="s">
        <v>10967</v>
      </c>
      <c r="H677" t="s">
        <v>11447</v>
      </c>
      <c r="I677" t="s">
        <v>18507</v>
      </c>
      <c r="J677" t="s">
        <v>18509</v>
      </c>
      <c r="L677" t="s">
        <v>18639</v>
      </c>
      <c r="O677" t="s">
        <v>20888</v>
      </c>
      <c r="P677" t="s">
        <v>65</v>
      </c>
      <c r="Q677" t="s">
        <v>20990</v>
      </c>
      <c r="R677" t="s">
        <v>21118</v>
      </c>
      <c r="S677" t="s">
        <v>21153</v>
      </c>
      <c r="T677" t="s">
        <v>21224</v>
      </c>
      <c r="U677" t="s">
        <v>22033</v>
      </c>
    </row>
    <row r="678" spans="1:25">
      <c r="A678" s="1">
        <v>683</v>
      </c>
      <c r="C678" t="s">
        <v>622</v>
      </c>
      <c r="G678" t="s">
        <v>10967</v>
      </c>
      <c r="H678" t="s">
        <v>11448</v>
      </c>
      <c r="I678" t="s">
        <v>18507</v>
      </c>
      <c r="J678" t="s">
        <v>18509</v>
      </c>
      <c r="L678" t="s">
        <v>18715</v>
      </c>
      <c r="O678" t="s">
        <v>20887</v>
      </c>
      <c r="P678" t="s">
        <v>20919</v>
      </c>
      <c r="Q678" t="s">
        <v>20989</v>
      </c>
      <c r="U678" t="s">
        <v>22032</v>
      </c>
      <c r="W678" t="s">
        <v>22917</v>
      </c>
      <c r="X678" t="s">
        <v>23029</v>
      </c>
    </row>
    <row r="679" spans="1:25">
      <c r="A679" s="1">
        <v>684</v>
      </c>
      <c r="C679" t="s">
        <v>623</v>
      </c>
      <c r="G679" t="s">
        <v>10967</v>
      </c>
      <c r="H679" t="s">
        <v>11448</v>
      </c>
      <c r="I679" t="s">
        <v>18507</v>
      </c>
      <c r="J679" t="s">
        <v>18509</v>
      </c>
      <c r="L679" t="s">
        <v>18640</v>
      </c>
      <c r="O679" t="s">
        <v>20888</v>
      </c>
      <c r="P679" t="s">
        <v>20920</v>
      </c>
      <c r="Q679" t="s">
        <v>20991</v>
      </c>
      <c r="U679" t="s">
        <v>22034</v>
      </c>
      <c r="W679" t="s">
        <v>22918</v>
      </c>
    </row>
    <row r="680" spans="1:25">
      <c r="A680" s="1">
        <v>685</v>
      </c>
      <c r="C680" t="s">
        <v>624</v>
      </c>
      <c r="G680" t="s">
        <v>10967</v>
      </c>
      <c r="H680" t="s">
        <v>11449</v>
      </c>
      <c r="I680" t="s">
        <v>18507</v>
      </c>
      <c r="J680" t="s">
        <v>18510</v>
      </c>
      <c r="L680" t="s">
        <v>18744</v>
      </c>
      <c r="N680" t="s">
        <v>32</v>
      </c>
      <c r="P680" t="s">
        <v>32</v>
      </c>
      <c r="Q680" t="s">
        <v>20992</v>
      </c>
      <c r="R680" t="s">
        <v>21119</v>
      </c>
      <c r="S680" t="s">
        <v>21154</v>
      </c>
      <c r="U680" t="s">
        <v>22035</v>
      </c>
      <c r="Y680" t="s">
        <v>23868</v>
      </c>
    </row>
    <row r="681" spans="1:25">
      <c r="A681" s="1">
        <v>686</v>
      </c>
      <c r="B681" t="s">
        <v>32</v>
      </c>
      <c r="C681" t="s">
        <v>624</v>
      </c>
      <c r="D681" t="s">
        <v>9162</v>
      </c>
      <c r="E681" t="s">
        <v>10905</v>
      </c>
      <c r="F681" t="s">
        <v>10906</v>
      </c>
      <c r="H681" t="s">
        <v>11450</v>
      </c>
      <c r="V681">
        <f>72856483 ÐÈQ(B2024041stamic123@gmail.com                               DNMLFException as file currently locked by another user for an Acct no 284144290000</f>
        <v>0</v>
      </c>
    </row>
    <row r="682" spans="1:25">
      <c r="A682" s="1">
        <v>687</v>
      </c>
      <c r="C682" t="s">
        <v>625</v>
      </c>
      <c r="G682" t="s">
        <v>10967</v>
      </c>
      <c r="H682" t="s">
        <v>11451</v>
      </c>
      <c r="I682" t="s">
        <v>18507</v>
      </c>
      <c r="J682" t="s">
        <v>18510</v>
      </c>
      <c r="L682" t="s">
        <v>18745</v>
      </c>
      <c r="N682" t="s">
        <v>32</v>
      </c>
      <c r="P682" t="s">
        <v>32</v>
      </c>
      <c r="Q682" t="s">
        <v>20992</v>
      </c>
      <c r="R682" t="s">
        <v>21119</v>
      </c>
      <c r="S682" t="s">
        <v>21154</v>
      </c>
      <c r="U682" t="s">
        <v>22035</v>
      </c>
      <c r="Y682" t="s">
        <v>23869</v>
      </c>
    </row>
    <row r="683" spans="1:25">
      <c r="A683" s="1">
        <v>688</v>
      </c>
      <c r="B683" t="s">
        <v>32</v>
      </c>
      <c r="C683" t="s">
        <v>625</v>
      </c>
      <c r="D683" t="s">
        <v>9163</v>
      </c>
      <c r="E683" t="s">
        <v>10905</v>
      </c>
      <c r="F683" t="s">
        <v>10906</v>
      </c>
      <c r="H683" t="s">
        <v>11451</v>
      </c>
      <c r="V683">
        <f>72856484 0&amp;3&amp;P2024041DUNROBPRIM@GMAIL.COM                              DNMLFException as file currently locked by another user for an Acct no 344238270000</f>
        <v>0</v>
      </c>
    </row>
    <row r="684" spans="1:25">
      <c r="A684" s="1">
        <v>689</v>
      </c>
      <c r="C684" t="s">
        <v>626</v>
      </c>
      <c r="G684" t="s">
        <v>10967</v>
      </c>
      <c r="H684" t="s">
        <v>11452</v>
      </c>
      <c r="I684" t="s">
        <v>18507</v>
      </c>
      <c r="J684" t="s">
        <v>18510</v>
      </c>
      <c r="L684" t="s">
        <v>18746</v>
      </c>
      <c r="N684" t="s">
        <v>32</v>
      </c>
      <c r="P684" t="s">
        <v>32</v>
      </c>
      <c r="Q684" t="s">
        <v>20992</v>
      </c>
      <c r="R684" t="s">
        <v>21119</v>
      </c>
      <c r="S684" t="s">
        <v>21154</v>
      </c>
      <c r="U684" t="s">
        <v>22035</v>
      </c>
      <c r="Y684" t="s">
        <v>23867</v>
      </c>
    </row>
    <row r="685" spans="1:25">
      <c r="A685" s="1">
        <v>690</v>
      </c>
      <c r="B685" t="s">
        <v>32</v>
      </c>
      <c r="C685" t="s">
        <v>626</v>
      </c>
      <c r="D685" t="s">
        <v>9164</v>
      </c>
      <c r="E685" t="s">
        <v>10905</v>
      </c>
      <c r="F685" t="s">
        <v>10906</v>
      </c>
      <c r="H685" t="s">
        <v>11452</v>
      </c>
      <c r="V685">
        <f>72856485 p°7ÖD2024041christinacaine1@gmail.com                            DNMLFException as file currently locked by another user for an Acct no 295651750000</f>
        <v>0</v>
      </c>
    </row>
    <row r="686" spans="1:25">
      <c r="A686" s="1">
        <v>691</v>
      </c>
      <c r="C686" t="s">
        <v>627</v>
      </c>
      <c r="G686" t="s">
        <v>10967</v>
      </c>
      <c r="H686" t="s">
        <v>11453</v>
      </c>
      <c r="I686" t="s">
        <v>18507</v>
      </c>
      <c r="J686" t="s">
        <v>18510</v>
      </c>
      <c r="L686" t="s">
        <v>18747</v>
      </c>
      <c r="N686" t="s">
        <v>32</v>
      </c>
      <c r="P686" t="s">
        <v>32</v>
      </c>
      <c r="Q686" t="s">
        <v>20992</v>
      </c>
      <c r="R686" t="s">
        <v>21119</v>
      </c>
      <c r="S686" t="s">
        <v>21154</v>
      </c>
      <c r="U686" t="s">
        <v>22035</v>
      </c>
      <c r="Y686" t="s">
        <v>23870</v>
      </c>
    </row>
    <row r="687" spans="1:25">
      <c r="A687" s="1">
        <v>692</v>
      </c>
      <c r="B687" t="s">
        <v>32</v>
      </c>
      <c r="C687" t="s">
        <v>627</v>
      </c>
      <c r="D687" t="s">
        <v>9165</v>
      </c>
      <c r="E687" t="s">
        <v>10905</v>
      </c>
      <c r="F687" t="s">
        <v>10906</v>
      </c>
      <c r="H687" t="s">
        <v>11454</v>
      </c>
      <c r="V687">
        <f>72856486 @äçNJ2024041romainbrown023@gmail.com                            ENMLFException as file currently locked by another user for an Acct no 319151400000</f>
        <v>0</v>
      </c>
    </row>
    <row r="688" spans="1:25">
      <c r="A688" s="1">
        <v>693</v>
      </c>
      <c r="C688" t="s">
        <v>628</v>
      </c>
      <c r="G688" t="s">
        <v>10967</v>
      </c>
      <c r="H688" t="s">
        <v>11455</v>
      </c>
      <c r="I688" t="s">
        <v>18507</v>
      </c>
      <c r="J688" t="s">
        <v>18510</v>
      </c>
      <c r="L688" t="s">
        <v>18748</v>
      </c>
      <c r="N688" t="s">
        <v>32</v>
      </c>
      <c r="P688" t="s">
        <v>32</v>
      </c>
      <c r="Q688" t="s">
        <v>20992</v>
      </c>
      <c r="R688" t="s">
        <v>21119</v>
      </c>
      <c r="S688" t="s">
        <v>21154</v>
      </c>
      <c r="U688" t="s">
        <v>22035</v>
      </c>
      <c r="Y688" t="s">
        <v>23871</v>
      </c>
    </row>
    <row r="689" spans="1:25">
      <c r="A689" s="1">
        <v>694</v>
      </c>
      <c r="B689" t="s">
        <v>32</v>
      </c>
      <c r="C689" t="s">
        <v>628</v>
      </c>
      <c r="D689" t="s">
        <v>9166</v>
      </c>
      <c r="E689" t="s">
        <v>10905</v>
      </c>
      <c r="F689" t="s">
        <v>10906</v>
      </c>
      <c r="H689" t="s">
        <v>11455</v>
      </c>
      <c r="V689">
        <f>72856487 @å~\J2024041sexychrisann1@gmail.com                             ENMLFException as file currently locked by another user for an Acct no 319379400000</f>
        <v>0</v>
      </c>
    </row>
    <row r="690" spans="1:25">
      <c r="A690" s="1">
        <v>695</v>
      </c>
      <c r="C690" t="s">
        <v>629</v>
      </c>
      <c r="G690" t="s">
        <v>10967</v>
      </c>
      <c r="H690" t="s">
        <v>11456</v>
      </c>
      <c r="I690" t="s">
        <v>18507</v>
      </c>
      <c r="J690" t="s">
        <v>18510</v>
      </c>
      <c r="L690" t="s">
        <v>18749</v>
      </c>
      <c r="N690" t="s">
        <v>32</v>
      </c>
      <c r="P690" t="s">
        <v>32</v>
      </c>
      <c r="Q690" t="s">
        <v>20992</v>
      </c>
      <c r="R690" t="s">
        <v>21119</v>
      </c>
      <c r="S690" t="s">
        <v>21154</v>
      </c>
      <c r="U690" t="s">
        <v>22035</v>
      </c>
      <c r="Y690" t="s">
        <v>23872</v>
      </c>
    </row>
    <row r="691" spans="1:25">
      <c r="A691" s="1">
        <v>696</v>
      </c>
      <c r="B691" t="s">
        <v>32</v>
      </c>
      <c r="C691" t="s">
        <v>629</v>
      </c>
      <c r="D691" t="s">
        <v>9167</v>
      </c>
      <c r="E691" t="s">
        <v>10905</v>
      </c>
      <c r="F691" t="s">
        <v>10906</v>
      </c>
      <c r="H691" t="s">
        <v>11457</v>
      </c>
      <c r="V691">
        <f>72856488 °7úA2024041ANDREHEPBURN_88@YAHOO.COM                            ENMLFException as file currently locked by another user for an Acct no 283368110000</f>
        <v>0</v>
      </c>
    </row>
    <row r="692" spans="1:25">
      <c r="A692" s="1">
        <v>697</v>
      </c>
      <c r="C692" t="s">
        <v>630</v>
      </c>
      <c r="G692" t="s">
        <v>10967</v>
      </c>
      <c r="H692" t="s">
        <v>11458</v>
      </c>
      <c r="I692" t="s">
        <v>18507</v>
      </c>
      <c r="J692" t="s">
        <v>18509</v>
      </c>
      <c r="L692" t="s">
        <v>18638</v>
      </c>
      <c r="O692" t="s">
        <v>20887</v>
      </c>
      <c r="P692" t="s">
        <v>20919</v>
      </c>
      <c r="Q692" t="s">
        <v>20989</v>
      </c>
      <c r="U692" t="s">
        <v>22032</v>
      </c>
      <c r="W692" t="s">
        <v>22917</v>
      </c>
      <c r="X692" t="s">
        <v>23030</v>
      </c>
    </row>
    <row r="693" spans="1:25">
      <c r="A693" s="1">
        <v>698</v>
      </c>
      <c r="C693" t="s">
        <v>631</v>
      </c>
      <c r="G693" t="s">
        <v>10967</v>
      </c>
      <c r="H693" t="s">
        <v>11459</v>
      </c>
      <c r="I693" t="s">
        <v>18507</v>
      </c>
      <c r="J693" t="s">
        <v>18509</v>
      </c>
      <c r="L693" t="s">
        <v>18731</v>
      </c>
      <c r="O693" t="s">
        <v>20887</v>
      </c>
      <c r="P693" t="s">
        <v>20919</v>
      </c>
      <c r="Q693" t="s">
        <v>20989</v>
      </c>
      <c r="U693" t="s">
        <v>22032</v>
      </c>
      <c r="W693" t="s">
        <v>22917</v>
      </c>
      <c r="X693" t="s">
        <v>23031</v>
      </c>
    </row>
    <row r="694" spans="1:25">
      <c r="A694" s="1">
        <v>699</v>
      </c>
      <c r="C694" t="s">
        <v>632</v>
      </c>
      <c r="G694" t="s">
        <v>10967</v>
      </c>
      <c r="H694" t="s">
        <v>11459</v>
      </c>
      <c r="I694" t="s">
        <v>18507</v>
      </c>
      <c r="J694" t="s">
        <v>18509</v>
      </c>
      <c r="L694" t="s">
        <v>18639</v>
      </c>
      <c r="O694" t="s">
        <v>20888</v>
      </c>
      <c r="P694" t="s">
        <v>65</v>
      </c>
      <c r="Q694" t="s">
        <v>20990</v>
      </c>
      <c r="R694" t="s">
        <v>21118</v>
      </c>
      <c r="S694" t="s">
        <v>21153</v>
      </c>
      <c r="T694" t="s">
        <v>21225</v>
      </c>
      <c r="U694" t="s">
        <v>22033</v>
      </c>
    </row>
    <row r="695" spans="1:25">
      <c r="A695" s="1">
        <v>700</v>
      </c>
      <c r="C695" t="s">
        <v>633</v>
      </c>
      <c r="G695" t="s">
        <v>10967</v>
      </c>
      <c r="H695" t="s">
        <v>11460</v>
      </c>
      <c r="I695" t="s">
        <v>18507</v>
      </c>
      <c r="J695" t="s">
        <v>18509</v>
      </c>
      <c r="L695" t="s">
        <v>18640</v>
      </c>
      <c r="O695" t="s">
        <v>20888</v>
      </c>
      <c r="P695" t="s">
        <v>20920</v>
      </c>
      <c r="Q695" t="s">
        <v>20991</v>
      </c>
      <c r="U695" t="s">
        <v>22034</v>
      </c>
      <c r="W695" t="s">
        <v>22918</v>
      </c>
    </row>
    <row r="696" spans="1:25">
      <c r="A696" s="1">
        <v>701</v>
      </c>
      <c r="C696" t="s">
        <v>634</v>
      </c>
      <c r="G696" t="s">
        <v>10967</v>
      </c>
      <c r="H696" t="s">
        <v>11461</v>
      </c>
      <c r="I696" t="s">
        <v>18507</v>
      </c>
      <c r="J696" t="s">
        <v>18510</v>
      </c>
      <c r="L696" t="s">
        <v>18750</v>
      </c>
      <c r="N696" t="s">
        <v>32</v>
      </c>
      <c r="P696" t="s">
        <v>32</v>
      </c>
      <c r="Q696" t="s">
        <v>20992</v>
      </c>
      <c r="R696" t="s">
        <v>21119</v>
      </c>
      <c r="S696" t="s">
        <v>21154</v>
      </c>
      <c r="U696" t="s">
        <v>22035</v>
      </c>
      <c r="Y696" t="s">
        <v>23873</v>
      </c>
    </row>
    <row r="697" spans="1:25">
      <c r="A697" s="1">
        <v>702</v>
      </c>
      <c r="B697" t="s">
        <v>32</v>
      </c>
      <c r="C697" t="s">
        <v>634</v>
      </c>
      <c r="D697" t="s">
        <v>9168</v>
      </c>
      <c r="E697" t="s">
        <v>10905</v>
      </c>
      <c r="F697" t="s">
        <v>10906</v>
      </c>
      <c r="H697" t="s">
        <v>11461</v>
      </c>
      <c r="V697">
        <f>72856493 @ÝEÆI2024041orainthomas@gmail.com                              GNMLFException as file currently locked by another user for an Acct no 316859080000</f>
        <v>0</v>
      </c>
    </row>
    <row r="698" spans="1:25">
      <c r="A698" s="1">
        <v>703</v>
      </c>
      <c r="C698" t="s">
        <v>635</v>
      </c>
      <c r="G698" t="s">
        <v>10967</v>
      </c>
      <c r="H698" t="s">
        <v>11462</v>
      </c>
      <c r="I698" t="s">
        <v>18507</v>
      </c>
      <c r="J698" t="s">
        <v>18509</v>
      </c>
      <c r="L698" t="s">
        <v>18731</v>
      </c>
      <c r="O698" t="s">
        <v>20887</v>
      </c>
      <c r="P698" t="s">
        <v>20919</v>
      </c>
      <c r="Q698" t="s">
        <v>20989</v>
      </c>
      <c r="U698" t="s">
        <v>22032</v>
      </c>
      <c r="W698" t="s">
        <v>22917</v>
      </c>
      <c r="X698" t="s">
        <v>23032</v>
      </c>
    </row>
    <row r="699" spans="1:25">
      <c r="A699" s="1">
        <v>704</v>
      </c>
      <c r="C699" t="s">
        <v>636</v>
      </c>
      <c r="G699" t="s">
        <v>10967</v>
      </c>
      <c r="H699" t="s">
        <v>11463</v>
      </c>
      <c r="I699" t="s">
        <v>18507</v>
      </c>
      <c r="J699" t="s">
        <v>18509</v>
      </c>
      <c r="L699" t="s">
        <v>18639</v>
      </c>
      <c r="O699" t="s">
        <v>20888</v>
      </c>
      <c r="P699" t="s">
        <v>65</v>
      </c>
      <c r="Q699" t="s">
        <v>20990</v>
      </c>
      <c r="R699" t="s">
        <v>21118</v>
      </c>
      <c r="S699" t="s">
        <v>21153</v>
      </c>
      <c r="T699" t="s">
        <v>21226</v>
      </c>
      <c r="U699" t="s">
        <v>22033</v>
      </c>
    </row>
    <row r="700" spans="1:25">
      <c r="A700" s="1">
        <v>705</v>
      </c>
      <c r="C700" t="s">
        <v>637</v>
      </c>
      <c r="G700" t="s">
        <v>10967</v>
      </c>
      <c r="H700" t="s">
        <v>11464</v>
      </c>
      <c r="I700" t="s">
        <v>18507</v>
      </c>
      <c r="J700" t="s">
        <v>18509</v>
      </c>
      <c r="L700" t="s">
        <v>18640</v>
      </c>
      <c r="O700" t="s">
        <v>20888</v>
      </c>
      <c r="P700" t="s">
        <v>20920</v>
      </c>
      <c r="Q700" t="s">
        <v>20991</v>
      </c>
      <c r="U700" t="s">
        <v>22034</v>
      </c>
      <c r="W700" t="s">
        <v>22918</v>
      </c>
    </row>
    <row r="701" spans="1:25">
      <c r="A701" s="1">
        <v>706</v>
      </c>
      <c r="C701" t="s">
        <v>638</v>
      </c>
      <c r="G701" t="s">
        <v>10967</v>
      </c>
      <c r="H701" t="s">
        <v>11464</v>
      </c>
      <c r="I701" t="s">
        <v>18507</v>
      </c>
      <c r="J701" t="s">
        <v>18509</v>
      </c>
      <c r="L701" t="s">
        <v>18732</v>
      </c>
      <c r="O701" t="s">
        <v>20887</v>
      </c>
      <c r="P701" t="s">
        <v>20919</v>
      </c>
      <c r="Q701" t="s">
        <v>20989</v>
      </c>
      <c r="U701" t="s">
        <v>22032</v>
      </c>
      <c r="W701" t="s">
        <v>22917</v>
      </c>
      <c r="X701" t="s">
        <v>23033</v>
      </c>
    </row>
    <row r="702" spans="1:25">
      <c r="A702" s="1">
        <v>707</v>
      </c>
      <c r="C702" t="s">
        <v>639</v>
      </c>
      <c r="G702" t="s">
        <v>10967</v>
      </c>
      <c r="H702" t="s">
        <v>11465</v>
      </c>
      <c r="I702" t="s">
        <v>18507</v>
      </c>
      <c r="J702" t="s">
        <v>18509</v>
      </c>
      <c r="L702" t="s">
        <v>18639</v>
      </c>
      <c r="O702" t="s">
        <v>20888</v>
      </c>
      <c r="P702" t="s">
        <v>65</v>
      </c>
      <c r="Q702" t="s">
        <v>20990</v>
      </c>
      <c r="R702" t="s">
        <v>21118</v>
      </c>
      <c r="S702" t="s">
        <v>21153</v>
      </c>
      <c r="T702" t="s">
        <v>21227</v>
      </c>
      <c r="U702" t="s">
        <v>22033</v>
      </c>
    </row>
    <row r="703" spans="1:25">
      <c r="A703" s="1">
        <v>708</v>
      </c>
      <c r="C703" t="s">
        <v>640</v>
      </c>
      <c r="G703" t="s">
        <v>10967</v>
      </c>
      <c r="H703" t="s">
        <v>11466</v>
      </c>
      <c r="I703" t="s">
        <v>18507</v>
      </c>
      <c r="J703" t="s">
        <v>18509</v>
      </c>
      <c r="L703" t="s">
        <v>18640</v>
      </c>
      <c r="O703" t="s">
        <v>20888</v>
      </c>
      <c r="P703" t="s">
        <v>20920</v>
      </c>
      <c r="Q703" t="s">
        <v>20991</v>
      </c>
      <c r="U703" t="s">
        <v>22034</v>
      </c>
      <c r="W703" t="s">
        <v>22918</v>
      </c>
    </row>
    <row r="704" spans="1:25">
      <c r="A704" s="1">
        <v>709</v>
      </c>
      <c r="C704" t="s">
        <v>641</v>
      </c>
      <c r="G704" t="s">
        <v>10967</v>
      </c>
      <c r="H704" t="s">
        <v>11467</v>
      </c>
      <c r="I704" t="s">
        <v>18507</v>
      </c>
      <c r="J704" t="s">
        <v>18509</v>
      </c>
      <c r="L704" t="s">
        <v>18638</v>
      </c>
      <c r="O704" t="s">
        <v>20887</v>
      </c>
      <c r="P704" t="s">
        <v>20919</v>
      </c>
      <c r="Q704" t="s">
        <v>20989</v>
      </c>
      <c r="U704" t="s">
        <v>22032</v>
      </c>
      <c r="W704" t="s">
        <v>22917</v>
      </c>
      <c r="X704" t="s">
        <v>23034</v>
      </c>
    </row>
    <row r="705" spans="1:24">
      <c r="A705" s="1">
        <v>710</v>
      </c>
      <c r="C705" t="s">
        <v>642</v>
      </c>
      <c r="G705" t="s">
        <v>10967</v>
      </c>
      <c r="H705" t="s">
        <v>11467</v>
      </c>
      <c r="I705" t="s">
        <v>18507</v>
      </c>
      <c r="J705" t="s">
        <v>18509</v>
      </c>
      <c r="L705" t="s">
        <v>18639</v>
      </c>
      <c r="O705" t="s">
        <v>20888</v>
      </c>
      <c r="P705" t="s">
        <v>65</v>
      </c>
      <c r="Q705" t="s">
        <v>20990</v>
      </c>
      <c r="R705" t="s">
        <v>21118</v>
      </c>
      <c r="S705" t="s">
        <v>21153</v>
      </c>
      <c r="T705" t="s">
        <v>21228</v>
      </c>
      <c r="U705" t="s">
        <v>22033</v>
      </c>
    </row>
    <row r="706" spans="1:24">
      <c r="A706" s="1">
        <v>711</v>
      </c>
      <c r="C706" t="s">
        <v>643</v>
      </c>
      <c r="G706" t="s">
        <v>10967</v>
      </c>
      <c r="H706" t="s">
        <v>11467</v>
      </c>
      <c r="I706" t="s">
        <v>18507</v>
      </c>
      <c r="J706" t="s">
        <v>18509</v>
      </c>
      <c r="L706" t="s">
        <v>18640</v>
      </c>
      <c r="O706" t="s">
        <v>20888</v>
      </c>
      <c r="P706" t="s">
        <v>20920</v>
      </c>
      <c r="Q706" t="s">
        <v>20991</v>
      </c>
      <c r="U706" t="s">
        <v>22034</v>
      </c>
      <c r="W706" t="s">
        <v>22918</v>
      </c>
    </row>
    <row r="707" spans="1:24">
      <c r="A707" s="1">
        <v>712</v>
      </c>
      <c r="C707" t="s">
        <v>644</v>
      </c>
      <c r="G707" t="s">
        <v>10967</v>
      </c>
      <c r="H707" t="s">
        <v>11468</v>
      </c>
      <c r="I707" t="s">
        <v>18507</v>
      </c>
      <c r="J707" t="s">
        <v>18509</v>
      </c>
      <c r="L707" t="s">
        <v>18622</v>
      </c>
      <c r="O707" t="s">
        <v>20887</v>
      </c>
      <c r="P707" t="s">
        <v>20919</v>
      </c>
      <c r="Q707" t="s">
        <v>20989</v>
      </c>
      <c r="U707" t="s">
        <v>22032</v>
      </c>
      <c r="W707" t="s">
        <v>22917</v>
      </c>
      <c r="X707" t="s">
        <v>23035</v>
      </c>
    </row>
    <row r="708" spans="1:24">
      <c r="A708" s="1">
        <v>713</v>
      </c>
      <c r="C708" t="s">
        <v>645</v>
      </c>
      <c r="G708" t="s">
        <v>10967</v>
      </c>
      <c r="H708" t="s">
        <v>11469</v>
      </c>
      <c r="I708" t="s">
        <v>18507</v>
      </c>
      <c r="J708" t="s">
        <v>18509</v>
      </c>
      <c r="L708" t="s">
        <v>18639</v>
      </c>
      <c r="O708" t="s">
        <v>20888</v>
      </c>
      <c r="P708" t="s">
        <v>65</v>
      </c>
      <c r="Q708" t="s">
        <v>20990</v>
      </c>
      <c r="R708" t="s">
        <v>21118</v>
      </c>
      <c r="S708" t="s">
        <v>21153</v>
      </c>
      <c r="T708" t="s">
        <v>21229</v>
      </c>
      <c r="U708" t="s">
        <v>22033</v>
      </c>
    </row>
    <row r="709" spans="1:24">
      <c r="A709" s="1">
        <v>714</v>
      </c>
      <c r="C709" t="s">
        <v>646</v>
      </c>
      <c r="G709" t="s">
        <v>10967</v>
      </c>
      <c r="H709" t="s">
        <v>11469</v>
      </c>
      <c r="I709" t="s">
        <v>18507</v>
      </c>
      <c r="J709" t="s">
        <v>18509</v>
      </c>
      <c r="L709" t="s">
        <v>18640</v>
      </c>
      <c r="O709" t="s">
        <v>20888</v>
      </c>
      <c r="P709" t="s">
        <v>20920</v>
      </c>
      <c r="Q709" t="s">
        <v>20991</v>
      </c>
      <c r="U709" t="s">
        <v>22034</v>
      </c>
      <c r="W709" t="s">
        <v>22918</v>
      </c>
    </row>
    <row r="710" spans="1:24">
      <c r="A710" s="1">
        <v>715</v>
      </c>
      <c r="C710" t="s">
        <v>647</v>
      </c>
      <c r="G710" t="s">
        <v>10967</v>
      </c>
      <c r="H710" t="s">
        <v>11470</v>
      </c>
      <c r="I710" t="s">
        <v>18507</v>
      </c>
      <c r="J710" t="s">
        <v>18510</v>
      </c>
      <c r="L710" t="s">
        <v>18751</v>
      </c>
      <c r="N710" t="s">
        <v>33</v>
      </c>
      <c r="P710" t="s">
        <v>20921</v>
      </c>
      <c r="Q710" t="s">
        <v>20993</v>
      </c>
      <c r="U710" t="s">
        <v>22036</v>
      </c>
      <c r="W710" t="s">
        <v>22920</v>
      </c>
    </row>
    <row r="711" spans="1:24">
      <c r="A711" s="1">
        <v>716</v>
      </c>
      <c r="B711" t="s">
        <v>33</v>
      </c>
      <c r="C711" t="s">
        <v>647</v>
      </c>
      <c r="D711" t="s">
        <v>9169</v>
      </c>
      <c r="E711" t="s">
        <v>10905</v>
      </c>
      <c r="F711" t="s">
        <v>10908</v>
      </c>
      <c r="H711" t="s">
        <v>11470</v>
      </c>
      <c r="V711">
        <f>72856506 CNI HB3669E                                             M</f>
        <v>0</v>
      </c>
    </row>
    <row r="712" spans="1:24">
      <c r="A712" s="1">
        <v>718</v>
      </c>
      <c r="C712" t="s">
        <v>648</v>
      </c>
      <c r="G712" t="s">
        <v>10967</v>
      </c>
      <c r="H712" t="s">
        <v>11471</v>
      </c>
      <c r="I712" t="s">
        <v>18507</v>
      </c>
      <c r="J712" t="s">
        <v>18509</v>
      </c>
      <c r="L712" t="s">
        <v>18638</v>
      </c>
      <c r="O712" t="s">
        <v>20887</v>
      </c>
      <c r="P712" t="s">
        <v>20919</v>
      </c>
      <c r="Q712" t="s">
        <v>20989</v>
      </c>
      <c r="U712" t="s">
        <v>22032</v>
      </c>
      <c r="W712" t="s">
        <v>22917</v>
      </c>
      <c r="X712" t="s">
        <v>23036</v>
      </c>
    </row>
    <row r="713" spans="1:24">
      <c r="A713" s="1">
        <v>719</v>
      </c>
      <c r="C713" t="s">
        <v>649</v>
      </c>
      <c r="G713" t="s">
        <v>10967</v>
      </c>
      <c r="H713" t="s">
        <v>11472</v>
      </c>
      <c r="I713" t="s">
        <v>18507</v>
      </c>
      <c r="J713" t="s">
        <v>18509</v>
      </c>
      <c r="L713" t="s">
        <v>18731</v>
      </c>
      <c r="O713" t="s">
        <v>20887</v>
      </c>
      <c r="P713" t="s">
        <v>20919</v>
      </c>
      <c r="Q713" t="s">
        <v>20989</v>
      </c>
      <c r="U713" t="s">
        <v>22032</v>
      </c>
      <c r="W713" t="s">
        <v>22917</v>
      </c>
      <c r="X713" t="s">
        <v>23029</v>
      </c>
    </row>
    <row r="714" spans="1:24">
      <c r="A714" s="1">
        <v>720</v>
      </c>
      <c r="C714" t="s">
        <v>650</v>
      </c>
      <c r="G714" t="s">
        <v>10967</v>
      </c>
      <c r="H714" t="s">
        <v>11473</v>
      </c>
      <c r="I714" t="s">
        <v>18507</v>
      </c>
      <c r="J714" t="s">
        <v>18509</v>
      </c>
      <c r="L714" t="s">
        <v>18639</v>
      </c>
      <c r="O714" t="s">
        <v>20888</v>
      </c>
      <c r="P714" t="s">
        <v>65</v>
      </c>
      <c r="Q714" t="s">
        <v>20990</v>
      </c>
      <c r="R714" t="s">
        <v>21118</v>
      </c>
      <c r="S714" t="s">
        <v>21153</v>
      </c>
      <c r="T714" t="s">
        <v>21224</v>
      </c>
      <c r="U714" t="s">
        <v>22033</v>
      </c>
    </row>
    <row r="715" spans="1:24">
      <c r="A715" s="1">
        <v>721</v>
      </c>
      <c r="C715" t="s">
        <v>651</v>
      </c>
      <c r="G715" t="s">
        <v>10967</v>
      </c>
      <c r="H715" t="s">
        <v>11474</v>
      </c>
      <c r="I715" t="s">
        <v>18507</v>
      </c>
      <c r="J715" t="s">
        <v>18509</v>
      </c>
      <c r="L715" t="s">
        <v>18640</v>
      </c>
      <c r="O715" t="s">
        <v>20888</v>
      </c>
      <c r="P715" t="s">
        <v>20920</v>
      </c>
      <c r="Q715" t="s">
        <v>20991</v>
      </c>
      <c r="U715" t="s">
        <v>22034</v>
      </c>
      <c r="W715" t="s">
        <v>22918</v>
      </c>
    </row>
    <row r="716" spans="1:24">
      <c r="A716" s="1">
        <v>722</v>
      </c>
      <c r="C716" t="s">
        <v>652</v>
      </c>
      <c r="G716" t="s">
        <v>10967</v>
      </c>
      <c r="H716" t="s">
        <v>11475</v>
      </c>
      <c r="I716" t="s">
        <v>18507</v>
      </c>
      <c r="J716" t="s">
        <v>18509</v>
      </c>
      <c r="L716" t="s">
        <v>18639</v>
      </c>
      <c r="O716" t="s">
        <v>20888</v>
      </c>
      <c r="P716" t="s">
        <v>65</v>
      </c>
      <c r="Q716" t="s">
        <v>20990</v>
      </c>
      <c r="R716" t="s">
        <v>21118</v>
      </c>
      <c r="S716" t="s">
        <v>21153</v>
      </c>
      <c r="T716" t="s">
        <v>21224</v>
      </c>
      <c r="U716" t="s">
        <v>22033</v>
      </c>
    </row>
    <row r="717" spans="1:24">
      <c r="A717" s="1">
        <v>723</v>
      </c>
      <c r="C717" t="s">
        <v>653</v>
      </c>
      <c r="G717" t="s">
        <v>10967</v>
      </c>
      <c r="H717" t="s">
        <v>11475</v>
      </c>
      <c r="I717" t="s">
        <v>18507</v>
      </c>
      <c r="J717" t="s">
        <v>18509</v>
      </c>
      <c r="L717" t="s">
        <v>18624</v>
      </c>
      <c r="O717" t="s">
        <v>20887</v>
      </c>
      <c r="P717" t="s">
        <v>20919</v>
      </c>
      <c r="Q717" t="s">
        <v>20989</v>
      </c>
      <c r="U717" t="s">
        <v>22032</v>
      </c>
      <c r="W717" t="s">
        <v>22917</v>
      </c>
      <c r="X717" t="s">
        <v>23029</v>
      </c>
    </row>
    <row r="718" spans="1:24">
      <c r="A718" s="1">
        <v>724</v>
      </c>
      <c r="C718" t="s">
        <v>654</v>
      </c>
      <c r="G718" t="s">
        <v>10967</v>
      </c>
      <c r="H718" t="s">
        <v>11475</v>
      </c>
      <c r="I718" t="s">
        <v>18507</v>
      </c>
      <c r="J718" t="s">
        <v>18509</v>
      </c>
      <c r="L718" t="s">
        <v>18640</v>
      </c>
      <c r="O718" t="s">
        <v>20888</v>
      </c>
      <c r="P718" t="s">
        <v>20920</v>
      </c>
      <c r="Q718" t="s">
        <v>20991</v>
      </c>
      <c r="U718" t="s">
        <v>22034</v>
      </c>
      <c r="W718" t="s">
        <v>22918</v>
      </c>
    </row>
    <row r="719" spans="1:24">
      <c r="A719" s="1">
        <v>725</v>
      </c>
      <c r="C719" t="s">
        <v>655</v>
      </c>
      <c r="G719" t="s">
        <v>10967</v>
      </c>
      <c r="H719" t="s">
        <v>11476</v>
      </c>
      <c r="I719" t="s">
        <v>18507</v>
      </c>
      <c r="J719" t="s">
        <v>18509</v>
      </c>
      <c r="L719" t="s">
        <v>18732</v>
      </c>
      <c r="O719" t="s">
        <v>20887</v>
      </c>
      <c r="P719" t="s">
        <v>20919</v>
      </c>
      <c r="Q719" t="s">
        <v>20989</v>
      </c>
      <c r="U719" t="s">
        <v>22032</v>
      </c>
      <c r="W719" t="s">
        <v>22917</v>
      </c>
      <c r="X719" t="s">
        <v>23037</v>
      </c>
    </row>
    <row r="720" spans="1:24">
      <c r="A720" s="1">
        <v>726</v>
      </c>
      <c r="C720" t="s">
        <v>656</v>
      </c>
      <c r="G720" t="s">
        <v>10967</v>
      </c>
      <c r="H720" t="s">
        <v>11476</v>
      </c>
      <c r="I720" t="s">
        <v>18507</v>
      </c>
      <c r="J720" t="s">
        <v>18509</v>
      </c>
      <c r="L720" t="s">
        <v>18639</v>
      </c>
      <c r="O720" t="s">
        <v>20888</v>
      </c>
      <c r="P720" t="s">
        <v>65</v>
      </c>
      <c r="Q720" t="s">
        <v>20990</v>
      </c>
      <c r="R720" t="s">
        <v>21118</v>
      </c>
      <c r="S720" t="s">
        <v>21153</v>
      </c>
      <c r="T720" t="s">
        <v>21230</v>
      </c>
      <c r="U720" t="s">
        <v>22033</v>
      </c>
    </row>
    <row r="721" spans="1:24">
      <c r="A721" s="1">
        <v>727</v>
      </c>
      <c r="C721" t="s">
        <v>657</v>
      </c>
      <c r="G721" t="s">
        <v>10967</v>
      </c>
      <c r="H721" t="s">
        <v>11477</v>
      </c>
      <c r="I721" t="s">
        <v>18507</v>
      </c>
      <c r="J721" t="s">
        <v>18509</v>
      </c>
      <c r="L721" t="s">
        <v>18640</v>
      </c>
      <c r="O721" t="s">
        <v>20888</v>
      </c>
      <c r="P721" t="s">
        <v>20920</v>
      </c>
      <c r="Q721" t="s">
        <v>20991</v>
      </c>
      <c r="U721" t="s">
        <v>22034</v>
      </c>
      <c r="W721" t="s">
        <v>22918</v>
      </c>
    </row>
    <row r="722" spans="1:24">
      <c r="A722" s="1">
        <v>728</v>
      </c>
      <c r="C722" t="s">
        <v>658</v>
      </c>
      <c r="G722" t="s">
        <v>10967</v>
      </c>
      <c r="H722" t="s">
        <v>11478</v>
      </c>
      <c r="I722" t="s">
        <v>18507</v>
      </c>
      <c r="J722" t="s">
        <v>18509</v>
      </c>
      <c r="L722" t="s">
        <v>18641</v>
      </c>
      <c r="O722" t="s">
        <v>20887</v>
      </c>
      <c r="P722" t="s">
        <v>20919</v>
      </c>
      <c r="Q722" t="s">
        <v>20989</v>
      </c>
      <c r="U722" t="s">
        <v>22032</v>
      </c>
      <c r="W722" t="s">
        <v>22917</v>
      </c>
      <c r="X722" t="s">
        <v>23037</v>
      </c>
    </row>
    <row r="723" spans="1:24">
      <c r="A723" s="1">
        <v>729</v>
      </c>
      <c r="C723" t="s">
        <v>659</v>
      </c>
      <c r="G723" t="s">
        <v>10967</v>
      </c>
      <c r="H723" t="s">
        <v>11479</v>
      </c>
      <c r="I723" t="s">
        <v>18507</v>
      </c>
      <c r="J723" t="s">
        <v>18509</v>
      </c>
      <c r="L723" t="s">
        <v>18639</v>
      </c>
      <c r="O723" t="s">
        <v>20888</v>
      </c>
      <c r="P723" t="s">
        <v>65</v>
      </c>
      <c r="Q723" t="s">
        <v>20990</v>
      </c>
      <c r="R723" t="s">
        <v>21118</v>
      </c>
      <c r="S723" t="s">
        <v>21153</v>
      </c>
      <c r="T723" t="s">
        <v>21230</v>
      </c>
      <c r="U723" t="s">
        <v>22033</v>
      </c>
    </row>
    <row r="724" spans="1:24">
      <c r="A724" s="1">
        <v>730</v>
      </c>
      <c r="C724" t="s">
        <v>660</v>
      </c>
      <c r="G724" t="s">
        <v>10967</v>
      </c>
      <c r="H724" t="s">
        <v>11479</v>
      </c>
      <c r="I724" t="s">
        <v>18507</v>
      </c>
      <c r="J724" t="s">
        <v>18509</v>
      </c>
      <c r="L724" t="s">
        <v>18640</v>
      </c>
      <c r="O724" t="s">
        <v>20888</v>
      </c>
      <c r="P724" t="s">
        <v>20920</v>
      </c>
      <c r="Q724" t="s">
        <v>20991</v>
      </c>
      <c r="U724" t="s">
        <v>22034</v>
      </c>
      <c r="W724" t="s">
        <v>22918</v>
      </c>
    </row>
    <row r="725" spans="1:24">
      <c r="A725" s="1">
        <v>731</v>
      </c>
      <c r="C725" t="s">
        <v>661</v>
      </c>
      <c r="G725" t="s">
        <v>10967</v>
      </c>
      <c r="H725" t="s">
        <v>11480</v>
      </c>
      <c r="I725" t="s">
        <v>18507</v>
      </c>
      <c r="J725" t="s">
        <v>18509</v>
      </c>
      <c r="L725" t="s">
        <v>18715</v>
      </c>
      <c r="O725" t="s">
        <v>20887</v>
      </c>
      <c r="P725" t="s">
        <v>20919</v>
      </c>
      <c r="Q725" t="s">
        <v>20989</v>
      </c>
      <c r="U725" t="s">
        <v>22032</v>
      </c>
      <c r="W725" t="s">
        <v>22917</v>
      </c>
      <c r="X725" t="s">
        <v>23038</v>
      </c>
    </row>
    <row r="726" spans="1:24">
      <c r="A726" s="1">
        <v>732</v>
      </c>
      <c r="C726" t="s">
        <v>662</v>
      </c>
      <c r="G726" t="s">
        <v>10967</v>
      </c>
      <c r="H726" t="s">
        <v>11481</v>
      </c>
      <c r="I726" t="s">
        <v>18507</v>
      </c>
      <c r="J726" t="s">
        <v>18509</v>
      </c>
      <c r="L726" t="s">
        <v>18639</v>
      </c>
      <c r="O726" t="s">
        <v>20888</v>
      </c>
      <c r="P726" t="s">
        <v>65</v>
      </c>
      <c r="Q726" t="s">
        <v>20990</v>
      </c>
      <c r="R726" t="s">
        <v>21118</v>
      </c>
      <c r="S726" t="s">
        <v>21153</v>
      </c>
      <c r="T726" t="s">
        <v>21231</v>
      </c>
      <c r="U726" t="s">
        <v>22033</v>
      </c>
    </row>
    <row r="727" spans="1:24">
      <c r="A727" s="1">
        <v>733</v>
      </c>
      <c r="C727" t="s">
        <v>663</v>
      </c>
      <c r="G727" t="s">
        <v>10967</v>
      </c>
      <c r="H727" t="s">
        <v>11481</v>
      </c>
      <c r="I727" t="s">
        <v>18507</v>
      </c>
      <c r="J727" t="s">
        <v>18509</v>
      </c>
      <c r="L727" t="s">
        <v>18640</v>
      </c>
      <c r="O727" t="s">
        <v>20888</v>
      </c>
      <c r="P727" t="s">
        <v>20920</v>
      </c>
      <c r="Q727" t="s">
        <v>20991</v>
      </c>
      <c r="U727" t="s">
        <v>22034</v>
      </c>
      <c r="W727" t="s">
        <v>22918</v>
      </c>
    </row>
    <row r="728" spans="1:24">
      <c r="A728" s="1">
        <v>734</v>
      </c>
      <c r="C728" t="s">
        <v>664</v>
      </c>
      <c r="G728" t="s">
        <v>10967</v>
      </c>
      <c r="H728" t="s">
        <v>11482</v>
      </c>
      <c r="I728" t="s">
        <v>18507</v>
      </c>
      <c r="J728" t="s">
        <v>18511</v>
      </c>
      <c r="L728" t="s">
        <v>18752</v>
      </c>
      <c r="O728" t="s">
        <v>20890</v>
      </c>
      <c r="P728" t="s">
        <v>20890</v>
      </c>
      <c r="Q728" t="s">
        <v>21001</v>
      </c>
      <c r="U728" t="s">
        <v>22043</v>
      </c>
      <c r="W728" t="s">
        <v>22730</v>
      </c>
    </row>
    <row r="729" spans="1:24">
      <c r="A729" s="1">
        <v>735</v>
      </c>
      <c r="C729" t="s">
        <v>665</v>
      </c>
      <c r="G729" t="s">
        <v>10967</v>
      </c>
      <c r="H729" t="s">
        <v>11483</v>
      </c>
      <c r="I729" t="s">
        <v>18507</v>
      </c>
      <c r="J729" t="s">
        <v>18509</v>
      </c>
      <c r="L729" t="s">
        <v>18715</v>
      </c>
      <c r="O729" t="s">
        <v>20887</v>
      </c>
      <c r="P729" t="s">
        <v>20919</v>
      </c>
      <c r="Q729" t="s">
        <v>20989</v>
      </c>
      <c r="U729" t="s">
        <v>22032</v>
      </c>
      <c r="W729" t="s">
        <v>22917</v>
      </c>
      <c r="X729" t="s">
        <v>23000</v>
      </c>
    </row>
    <row r="730" spans="1:24">
      <c r="A730" s="1">
        <v>736</v>
      </c>
      <c r="C730" t="s">
        <v>666</v>
      </c>
      <c r="G730" t="s">
        <v>10967</v>
      </c>
      <c r="H730" t="s">
        <v>11484</v>
      </c>
      <c r="I730" t="s">
        <v>18507</v>
      </c>
      <c r="J730" t="s">
        <v>18509</v>
      </c>
      <c r="L730" t="s">
        <v>18639</v>
      </c>
      <c r="O730" t="s">
        <v>20888</v>
      </c>
      <c r="P730" t="s">
        <v>65</v>
      </c>
      <c r="Q730" t="s">
        <v>20990</v>
      </c>
      <c r="R730" t="s">
        <v>21118</v>
      </c>
      <c r="S730" t="s">
        <v>21153</v>
      </c>
      <c r="T730" t="s">
        <v>21201</v>
      </c>
      <c r="U730" t="s">
        <v>22033</v>
      </c>
    </row>
    <row r="731" spans="1:24">
      <c r="A731" s="1">
        <v>737</v>
      </c>
      <c r="C731" t="s">
        <v>667</v>
      </c>
      <c r="G731" t="s">
        <v>10967</v>
      </c>
      <c r="H731" t="s">
        <v>11485</v>
      </c>
      <c r="I731" t="s">
        <v>18507</v>
      </c>
      <c r="J731" t="s">
        <v>18509</v>
      </c>
      <c r="L731" t="s">
        <v>18640</v>
      </c>
      <c r="O731" t="s">
        <v>20888</v>
      </c>
      <c r="P731" t="s">
        <v>20920</v>
      </c>
      <c r="Q731" t="s">
        <v>20991</v>
      </c>
      <c r="U731" t="s">
        <v>22034</v>
      </c>
      <c r="W731" t="s">
        <v>22918</v>
      </c>
    </row>
    <row r="732" spans="1:24">
      <c r="A732" s="1">
        <v>738</v>
      </c>
      <c r="C732" t="s">
        <v>668</v>
      </c>
      <c r="G732" t="s">
        <v>10967</v>
      </c>
      <c r="H732" t="s">
        <v>11486</v>
      </c>
      <c r="I732" t="s">
        <v>18507</v>
      </c>
      <c r="J732" t="s">
        <v>18509</v>
      </c>
      <c r="L732" t="s">
        <v>18639</v>
      </c>
      <c r="O732" t="s">
        <v>20888</v>
      </c>
      <c r="P732" t="s">
        <v>65</v>
      </c>
      <c r="Q732" t="s">
        <v>20990</v>
      </c>
      <c r="R732" t="s">
        <v>21118</v>
      </c>
      <c r="S732" t="s">
        <v>21153</v>
      </c>
      <c r="T732" t="s">
        <v>21202</v>
      </c>
      <c r="U732" t="s">
        <v>22033</v>
      </c>
    </row>
    <row r="733" spans="1:24">
      <c r="A733" s="1">
        <v>739</v>
      </c>
      <c r="C733" t="s">
        <v>669</v>
      </c>
      <c r="G733" t="s">
        <v>10967</v>
      </c>
      <c r="H733" t="s">
        <v>11486</v>
      </c>
      <c r="I733" t="s">
        <v>18507</v>
      </c>
      <c r="J733" t="s">
        <v>18509</v>
      </c>
      <c r="L733" t="s">
        <v>18638</v>
      </c>
      <c r="O733" t="s">
        <v>20887</v>
      </c>
      <c r="P733" t="s">
        <v>20919</v>
      </c>
      <c r="Q733" t="s">
        <v>20989</v>
      </c>
      <c r="U733" t="s">
        <v>22032</v>
      </c>
      <c r="W733" t="s">
        <v>22917</v>
      </c>
      <c r="X733" t="s">
        <v>23001</v>
      </c>
    </row>
    <row r="734" spans="1:24">
      <c r="A734" s="1">
        <v>740</v>
      </c>
      <c r="C734" t="s">
        <v>670</v>
      </c>
      <c r="G734" t="s">
        <v>10967</v>
      </c>
      <c r="H734" t="s">
        <v>11487</v>
      </c>
      <c r="I734" t="s">
        <v>18507</v>
      </c>
      <c r="J734" t="s">
        <v>18509</v>
      </c>
      <c r="L734" t="s">
        <v>18640</v>
      </c>
      <c r="O734" t="s">
        <v>20888</v>
      </c>
      <c r="P734" t="s">
        <v>20920</v>
      </c>
      <c r="Q734" t="s">
        <v>20991</v>
      </c>
      <c r="U734" t="s">
        <v>22034</v>
      </c>
      <c r="W734" t="s">
        <v>22918</v>
      </c>
    </row>
    <row r="735" spans="1:24">
      <c r="A735" s="1">
        <v>741</v>
      </c>
      <c r="C735" t="s">
        <v>671</v>
      </c>
      <c r="G735" t="s">
        <v>10967</v>
      </c>
      <c r="H735" t="s">
        <v>11488</v>
      </c>
      <c r="I735" t="s">
        <v>18507</v>
      </c>
      <c r="J735" t="s">
        <v>18509</v>
      </c>
      <c r="L735" t="s">
        <v>18639</v>
      </c>
      <c r="O735" t="s">
        <v>20888</v>
      </c>
      <c r="P735" t="s">
        <v>65</v>
      </c>
      <c r="Q735" t="s">
        <v>20990</v>
      </c>
      <c r="R735" t="s">
        <v>21118</v>
      </c>
      <c r="S735" t="s">
        <v>21153</v>
      </c>
      <c r="T735" t="s">
        <v>21232</v>
      </c>
      <c r="U735" t="s">
        <v>22033</v>
      </c>
    </row>
    <row r="736" spans="1:24">
      <c r="A736" s="1">
        <v>742</v>
      </c>
      <c r="C736" t="s">
        <v>672</v>
      </c>
      <c r="G736" t="s">
        <v>10967</v>
      </c>
      <c r="H736" t="s">
        <v>11489</v>
      </c>
      <c r="I736" t="s">
        <v>18507</v>
      </c>
      <c r="J736" t="s">
        <v>18509</v>
      </c>
      <c r="L736" t="s">
        <v>18640</v>
      </c>
      <c r="O736" t="s">
        <v>20888</v>
      </c>
      <c r="P736" t="s">
        <v>20920</v>
      </c>
      <c r="Q736" t="s">
        <v>20991</v>
      </c>
      <c r="U736" t="s">
        <v>22034</v>
      </c>
      <c r="W736" t="s">
        <v>22918</v>
      </c>
    </row>
    <row r="737" spans="1:24">
      <c r="A737" s="1">
        <v>743</v>
      </c>
      <c r="C737" t="s">
        <v>673</v>
      </c>
      <c r="G737" t="s">
        <v>10967</v>
      </c>
      <c r="H737" t="s">
        <v>11490</v>
      </c>
      <c r="I737" t="s">
        <v>18507</v>
      </c>
      <c r="J737" t="s">
        <v>18509</v>
      </c>
      <c r="L737" t="s">
        <v>18639</v>
      </c>
      <c r="O737" t="s">
        <v>20888</v>
      </c>
      <c r="P737" t="s">
        <v>65</v>
      </c>
      <c r="Q737" t="s">
        <v>20990</v>
      </c>
      <c r="R737" t="s">
        <v>21118</v>
      </c>
      <c r="S737" t="s">
        <v>21153</v>
      </c>
      <c r="T737" t="s">
        <v>21232</v>
      </c>
      <c r="U737" t="s">
        <v>22033</v>
      </c>
    </row>
    <row r="738" spans="1:24">
      <c r="A738" s="1">
        <v>744</v>
      </c>
      <c r="C738" t="s">
        <v>674</v>
      </c>
      <c r="G738" t="s">
        <v>10967</v>
      </c>
      <c r="H738" t="s">
        <v>11490</v>
      </c>
      <c r="I738" t="s">
        <v>18507</v>
      </c>
      <c r="J738" t="s">
        <v>18509</v>
      </c>
      <c r="L738" t="s">
        <v>18715</v>
      </c>
      <c r="O738" t="s">
        <v>20887</v>
      </c>
      <c r="P738" t="s">
        <v>20919</v>
      </c>
      <c r="Q738" t="s">
        <v>20989</v>
      </c>
      <c r="U738" t="s">
        <v>22032</v>
      </c>
      <c r="W738" t="s">
        <v>22917</v>
      </c>
      <c r="X738" t="s">
        <v>23039</v>
      </c>
    </row>
    <row r="739" spans="1:24">
      <c r="A739" s="1">
        <v>745</v>
      </c>
      <c r="C739" t="s">
        <v>675</v>
      </c>
      <c r="G739" t="s">
        <v>10967</v>
      </c>
      <c r="H739" t="s">
        <v>11490</v>
      </c>
      <c r="I739" t="s">
        <v>18507</v>
      </c>
      <c r="J739" t="s">
        <v>18509</v>
      </c>
      <c r="L739" t="s">
        <v>18640</v>
      </c>
      <c r="O739" t="s">
        <v>20888</v>
      </c>
      <c r="P739" t="s">
        <v>20920</v>
      </c>
      <c r="Q739" t="s">
        <v>20991</v>
      </c>
      <c r="U739" t="s">
        <v>22034</v>
      </c>
      <c r="W739" t="s">
        <v>22918</v>
      </c>
    </row>
    <row r="740" spans="1:24">
      <c r="A740" s="1">
        <v>746</v>
      </c>
      <c r="C740" t="s">
        <v>676</v>
      </c>
      <c r="G740" t="s">
        <v>10967</v>
      </c>
      <c r="H740" t="s">
        <v>11491</v>
      </c>
      <c r="I740" t="s">
        <v>18507</v>
      </c>
      <c r="J740" t="s">
        <v>18509</v>
      </c>
      <c r="L740" t="s">
        <v>18731</v>
      </c>
      <c r="O740" t="s">
        <v>20887</v>
      </c>
      <c r="P740" t="s">
        <v>20919</v>
      </c>
      <c r="Q740" t="s">
        <v>20989</v>
      </c>
      <c r="U740" t="s">
        <v>22032</v>
      </c>
      <c r="W740" t="s">
        <v>22917</v>
      </c>
      <c r="X740" t="s">
        <v>23039</v>
      </c>
    </row>
    <row r="741" spans="1:24">
      <c r="A741" s="1">
        <v>747</v>
      </c>
      <c r="C741" t="s">
        <v>677</v>
      </c>
      <c r="G741" t="s">
        <v>10967</v>
      </c>
      <c r="H741" t="s">
        <v>11492</v>
      </c>
      <c r="I741" t="s">
        <v>18507</v>
      </c>
      <c r="J741" t="s">
        <v>18509</v>
      </c>
      <c r="L741" t="s">
        <v>18624</v>
      </c>
      <c r="O741" t="s">
        <v>20887</v>
      </c>
      <c r="P741" t="s">
        <v>20919</v>
      </c>
      <c r="Q741" t="s">
        <v>20989</v>
      </c>
      <c r="U741" t="s">
        <v>22032</v>
      </c>
      <c r="W741" t="s">
        <v>22917</v>
      </c>
      <c r="X741" t="s">
        <v>23040</v>
      </c>
    </row>
    <row r="742" spans="1:24">
      <c r="A742" s="1">
        <v>748</v>
      </c>
      <c r="C742" t="s">
        <v>678</v>
      </c>
      <c r="G742" t="s">
        <v>10967</v>
      </c>
      <c r="H742" t="s">
        <v>11493</v>
      </c>
      <c r="I742" t="s">
        <v>18507</v>
      </c>
      <c r="J742" t="s">
        <v>18509</v>
      </c>
      <c r="L742" t="s">
        <v>18639</v>
      </c>
      <c r="O742" t="s">
        <v>20888</v>
      </c>
      <c r="P742" t="s">
        <v>65</v>
      </c>
      <c r="Q742" t="s">
        <v>20990</v>
      </c>
      <c r="R742" t="s">
        <v>21118</v>
      </c>
      <c r="S742" t="s">
        <v>21153</v>
      </c>
      <c r="T742" t="s">
        <v>21233</v>
      </c>
      <c r="U742" t="s">
        <v>22033</v>
      </c>
    </row>
    <row r="743" spans="1:24">
      <c r="A743" s="1">
        <v>749</v>
      </c>
      <c r="C743" t="s">
        <v>679</v>
      </c>
      <c r="G743" t="s">
        <v>10967</v>
      </c>
      <c r="H743" t="s">
        <v>11493</v>
      </c>
      <c r="I743" t="s">
        <v>18507</v>
      </c>
      <c r="J743" t="s">
        <v>18509</v>
      </c>
      <c r="L743" t="s">
        <v>18732</v>
      </c>
      <c r="O743" t="s">
        <v>20887</v>
      </c>
      <c r="P743" t="s">
        <v>20919</v>
      </c>
      <c r="Q743" t="s">
        <v>20989</v>
      </c>
      <c r="U743" t="s">
        <v>22032</v>
      </c>
      <c r="W743" t="s">
        <v>22917</v>
      </c>
      <c r="X743" t="s">
        <v>23041</v>
      </c>
    </row>
    <row r="744" spans="1:24">
      <c r="A744" s="1">
        <v>750</v>
      </c>
      <c r="C744" t="s">
        <v>680</v>
      </c>
      <c r="G744" t="s">
        <v>10967</v>
      </c>
      <c r="H744" t="s">
        <v>11494</v>
      </c>
      <c r="I744" t="s">
        <v>18507</v>
      </c>
      <c r="J744" t="s">
        <v>18509</v>
      </c>
      <c r="L744" t="s">
        <v>18640</v>
      </c>
      <c r="O744" t="s">
        <v>20888</v>
      </c>
      <c r="P744" t="s">
        <v>20920</v>
      </c>
      <c r="Q744" t="s">
        <v>20991</v>
      </c>
      <c r="U744" t="s">
        <v>22034</v>
      </c>
      <c r="W744" t="s">
        <v>22918</v>
      </c>
    </row>
    <row r="745" spans="1:24">
      <c r="A745" s="1">
        <v>751</v>
      </c>
      <c r="C745" t="s">
        <v>681</v>
      </c>
      <c r="G745" t="s">
        <v>10967</v>
      </c>
      <c r="H745" t="s">
        <v>11495</v>
      </c>
      <c r="I745" t="s">
        <v>18507</v>
      </c>
      <c r="J745" t="s">
        <v>18509</v>
      </c>
      <c r="L745" t="s">
        <v>18638</v>
      </c>
      <c r="O745" t="s">
        <v>20887</v>
      </c>
      <c r="P745" t="s">
        <v>20919</v>
      </c>
      <c r="Q745" t="s">
        <v>20989</v>
      </c>
      <c r="U745" t="s">
        <v>22032</v>
      </c>
      <c r="W745" t="s">
        <v>22917</v>
      </c>
      <c r="X745" t="s">
        <v>23041</v>
      </c>
    </row>
    <row r="746" spans="1:24">
      <c r="A746" s="1">
        <v>752</v>
      </c>
      <c r="C746" t="s">
        <v>682</v>
      </c>
      <c r="G746" t="s">
        <v>10967</v>
      </c>
      <c r="H746" t="s">
        <v>11496</v>
      </c>
      <c r="I746" t="s">
        <v>18507</v>
      </c>
      <c r="J746" t="s">
        <v>18509</v>
      </c>
      <c r="L746" t="s">
        <v>18639</v>
      </c>
      <c r="O746" t="s">
        <v>20888</v>
      </c>
      <c r="P746" t="s">
        <v>65</v>
      </c>
      <c r="Q746" t="s">
        <v>20990</v>
      </c>
      <c r="R746" t="s">
        <v>21118</v>
      </c>
      <c r="S746" t="s">
        <v>21153</v>
      </c>
      <c r="T746" t="s">
        <v>21233</v>
      </c>
      <c r="U746" t="s">
        <v>22033</v>
      </c>
    </row>
    <row r="747" spans="1:24">
      <c r="A747" s="1">
        <v>753</v>
      </c>
      <c r="C747" t="s">
        <v>683</v>
      </c>
      <c r="G747" t="s">
        <v>10967</v>
      </c>
      <c r="H747" t="s">
        <v>11496</v>
      </c>
      <c r="I747" t="s">
        <v>18507</v>
      </c>
      <c r="J747" t="s">
        <v>18509</v>
      </c>
      <c r="L747" t="s">
        <v>18640</v>
      </c>
      <c r="O747" t="s">
        <v>20888</v>
      </c>
      <c r="P747" t="s">
        <v>20920</v>
      </c>
      <c r="Q747" t="s">
        <v>20991</v>
      </c>
      <c r="U747" t="s">
        <v>22034</v>
      </c>
      <c r="W747" t="s">
        <v>22918</v>
      </c>
    </row>
    <row r="748" spans="1:24">
      <c r="A748" s="1">
        <v>754</v>
      </c>
      <c r="C748" t="s">
        <v>684</v>
      </c>
      <c r="G748" t="s">
        <v>10967</v>
      </c>
      <c r="H748" t="s">
        <v>11497</v>
      </c>
      <c r="I748" t="s">
        <v>18507</v>
      </c>
      <c r="J748" t="s">
        <v>18509</v>
      </c>
      <c r="L748" t="s">
        <v>18715</v>
      </c>
      <c r="O748" t="s">
        <v>20887</v>
      </c>
      <c r="P748" t="s">
        <v>20919</v>
      </c>
      <c r="Q748" t="s">
        <v>20989</v>
      </c>
      <c r="U748" t="s">
        <v>22032</v>
      </c>
      <c r="W748" t="s">
        <v>22917</v>
      </c>
      <c r="X748" t="s">
        <v>23042</v>
      </c>
    </row>
    <row r="749" spans="1:24">
      <c r="A749" s="1">
        <v>755</v>
      </c>
      <c r="C749" t="s">
        <v>685</v>
      </c>
      <c r="G749" t="s">
        <v>10967</v>
      </c>
      <c r="H749" t="s">
        <v>11498</v>
      </c>
      <c r="I749" t="s">
        <v>18507</v>
      </c>
      <c r="J749" t="s">
        <v>18509</v>
      </c>
      <c r="L749" t="s">
        <v>18639</v>
      </c>
      <c r="O749" t="s">
        <v>20888</v>
      </c>
      <c r="P749" t="s">
        <v>65</v>
      </c>
      <c r="Q749" t="s">
        <v>20990</v>
      </c>
      <c r="R749" t="s">
        <v>21118</v>
      </c>
      <c r="S749" t="s">
        <v>21153</v>
      </c>
      <c r="T749" t="s">
        <v>21234</v>
      </c>
      <c r="U749" t="s">
        <v>22033</v>
      </c>
    </row>
    <row r="750" spans="1:24">
      <c r="A750" s="1">
        <v>756</v>
      </c>
      <c r="C750" t="s">
        <v>686</v>
      </c>
      <c r="G750" t="s">
        <v>10967</v>
      </c>
      <c r="H750" t="s">
        <v>11498</v>
      </c>
      <c r="I750" t="s">
        <v>18507</v>
      </c>
      <c r="J750" t="s">
        <v>18509</v>
      </c>
      <c r="L750" t="s">
        <v>18640</v>
      </c>
      <c r="O750" t="s">
        <v>20888</v>
      </c>
      <c r="P750" t="s">
        <v>20920</v>
      </c>
      <c r="Q750" t="s">
        <v>20991</v>
      </c>
      <c r="U750" t="s">
        <v>22034</v>
      </c>
      <c r="W750" t="s">
        <v>22918</v>
      </c>
    </row>
    <row r="751" spans="1:24">
      <c r="A751" s="1">
        <v>757</v>
      </c>
      <c r="C751" t="s">
        <v>687</v>
      </c>
      <c r="G751" t="s">
        <v>10967</v>
      </c>
      <c r="H751" t="s">
        <v>11499</v>
      </c>
      <c r="I751" t="s">
        <v>18507</v>
      </c>
      <c r="J751" t="s">
        <v>18509</v>
      </c>
      <c r="L751" t="s">
        <v>18639</v>
      </c>
      <c r="O751" t="s">
        <v>20888</v>
      </c>
      <c r="P751" t="s">
        <v>65</v>
      </c>
      <c r="Q751" t="s">
        <v>20990</v>
      </c>
      <c r="R751" t="s">
        <v>21118</v>
      </c>
      <c r="S751" t="s">
        <v>21153</v>
      </c>
      <c r="T751" t="s">
        <v>21233</v>
      </c>
      <c r="U751" t="s">
        <v>22033</v>
      </c>
    </row>
    <row r="752" spans="1:24">
      <c r="A752" s="1">
        <v>758</v>
      </c>
      <c r="C752" t="s">
        <v>688</v>
      </c>
      <c r="G752" t="s">
        <v>10967</v>
      </c>
      <c r="H752" t="s">
        <v>11500</v>
      </c>
      <c r="I752" t="s">
        <v>18507</v>
      </c>
      <c r="J752" t="s">
        <v>18509</v>
      </c>
      <c r="L752" t="s">
        <v>18640</v>
      </c>
      <c r="O752" t="s">
        <v>20888</v>
      </c>
      <c r="P752" t="s">
        <v>20920</v>
      </c>
      <c r="Q752" t="s">
        <v>20991</v>
      </c>
      <c r="U752" t="s">
        <v>22034</v>
      </c>
      <c r="W752" t="s">
        <v>22918</v>
      </c>
    </row>
    <row r="753" spans="1:25">
      <c r="A753" s="1">
        <v>759</v>
      </c>
      <c r="C753" t="s">
        <v>689</v>
      </c>
      <c r="G753" t="s">
        <v>10967</v>
      </c>
      <c r="H753" t="s">
        <v>11501</v>
      </c>
      <c r="I753" t="s">
        <v>18507</v>
      </c>
      <c r="J753" t="s">
        <v>18509</v>
      </c>
      <c r="L753" t="s">
        <v>18641</v>
      </c>
      <c r="O753" t="s">
        <v>20887</v>
      </c>
      <c r="P753" t="s">
        <v>20919</v>
      </c>
      <c r="Q753" t="s">
        <v>20989</v>
      </c>
      <c r="U753" t="s">
        <v>22032</v>
      </c>
      <c r="W753" t="s">
        <v>22917</v>
      </c>
      <c r="X753" t="s">
        <v>23041</v>
      </c>
    </row>
    <row r="754" spans="1:25">
      <c r="A754" s="1">
        <v>760</v>
      </c>
      <c r="C754" t="s">
        <v>690</v>
      </c>
      <c r="G754" t="s">
        <v>10967</v>
      </c>
      <c r="H754" t="s">
        <v>11501</v>
      </c>
      <c r="I754" t="s">
        <v>18507</v>
      </c>
      <c r="J754" t="s">
        <v>18509</v>
      </c>
      <c r="L754" t="s">
        <v>18638</v>
      </c>
      <c r="O754" t="s">
        <v>20887</v>
      </c>
      <c r="P754" t="s">
        <v>20919</v>
      </c>
      <c r="Q754" t="s">
        <v>20989</v>
      </c>
      <c r="U754" t="s">
        <v>22032</v>
      </c>
      <c r="W754" t="s">
        <v>22917</v>
      </c>
      <c r="X754" t="s">
        <v>23041</v>
      </c>
    </row>
    <row r="755" spans="1:25">
      <c r="A755" s="1">
        <v>761</v>
      </c>
      <c r="C755" t="s">
        <v>691</v>
      </c>
      <c r="G755" t="s">
        <v>10967</v>
      </c>
      <c r="H755" t="s">
        <v>11501</v>
      </c>
      <c r="I755" t="s">
        <v>18507</v>
      </c>
      <c r="J755" t="s">
        <v>18509</v>
      </c>
      <c r="L755" t="s">
        <v>18639</v>
      </c>
      <c r="O755" t="s">
        <v>20888</v>
      </c>
      <c r="P755" t="s">
        <v>65</v>
      </c>
      <c r="Q755" t="s">
        <v>20990</v>
      </c>
      <c r="R755" t="s">
        <v>21118</v>
      </c>
      <c r="S755" t="s">
        <v>21153</v>
      </c>
      <c r="T755" t="s">
        <v>21233</v>
      </c>
      <c r="U755" t="s">
        <v>22033</v>
      </c>
    </row>
    <row r="756" spans="1:25">
      <c r="A756" s="1">
        <v>762</v>
      </c>
      <c r="C756" t="s">
        <v>692</v>
      </c>
      <c r="G756" t="s">
        <v>10967</v>
      </c>
      <c r="H756" t="s">
        <v>11501</v>
      </c>
      <c r="I756" t="s">
        <v>18507</v>
      </c>
      <c r="J756" t="s">
        <v>18509</v>
      </c>
      <c r="L756" t="s">
        <v>18640</v>
      </c>
      <c r="O756" t="s">
        <v>20888</v>
      </c>
      <c r="P756" t="s">
        <v>20920</v>
      </c>
      <c r="Q756" t="s">
        <v>20991</v>
      </c>
      <c r="U756" t="s">
        <v>22034</v>
      </c>
      <c r="W756" t="s">
        <v>22918</v>
      </c>
    </row>
    <row r="757" spans="1:25">
      <c r="A757" s="1">
        <v>763</v>
      </c>
      <c r="C757" t="s">
        <v>693</v>
      </c>
      <c r="G757" t="s">
        <v>10967</v>
      </c>
      <c r="H757" t="s">
        <v>11502</v>
      </c>
      <c r="I757" t="s">
        <v>18507</v>
      </c>
      <c r="J757" t="s">
        <v>18509</v>
      </c>
      <c r="L757" t="s">
        <v>18639</v>
      </c>
      <c r="O757" t="s">
        <v>20888</v>
      </c>
      <c r="P757" t="s">
        <v>65</v>
      </c>
      <c r="Q757" t="s">
        <v>20990</v>
      </c>
      <c r="R757" t="s">
        <v>21118</v>
      </c>
      <c r="S757" t="s">
        <v>21153</v>
      </c>
      <c r="T757" t="s">
        <v>21233</v>
      </c>
      <c r="U757" t="s">
        <v>22033</v>
      </c>
    </row>
    <row r="758" spans="1:25">
      <c r="A758" s="1">
        <v>764</v>
      </c>
      <c r="C758" t="s">
        <v>694</v>
      </c>
      <c r="G758" t="s">
        <v>10967</v>
      </c>
      <c r="H758" t="s">
        <v>11503</v>
      </c>
      <c r="I758" t="s">
        <v>18507</v>
      </c>
      <c r="J758" t="s">
        <v>18509</v>
      </c>
      <c r="L758" t="s">
        <v>18640</v>
      </c>
      <c r="O758" t="s">
        <v>20888</v>
      </c>
      <c r="P758" t="s">
        <v>20920</v>
      </c>
      <c r="Q758" t="s">
        <v>20991</v>
      </c>
      <c r="U758" t="s">
        <v>22034</v>
      </c>
      <c r="W758" t="s">
        <v>22918</v>
      </c>
    </row>
    <row r="759" spans="1:25">
      <c r="A759" s="1">
        <v>765</v>
      </c>
      <c r="C759" t="s">
        <v>695</v>
      </c>
      <c r="G759" t="s">
        <v>10967</v>
      </c>
      <c r="H759" t="s">
        <v>11503</v>
      </c>
      <c r="I759" t="s">
        <v>18507</v>
      </c>
      <c r="J759" t="s">
        <v>18509</v>
      </c>
      <c r="L759" t="s">
        <v>18622</v>
      </c>
      <c r="O759" t="s">
        <v>20887</v>
      </c>
      <c r="P759" t="s">
        <v>20919</v>
      </c>
      <c r="Q759" t="s">
        <v>20989</v>
      </c>
      <c r="U759" t="s">
        <v>22032</v>
      </c>
      <c r="W759" t="s">
        <v>22917</v>
      </c>
      <c r="X759" t="s">
        <v>23041</v>
      </c>
    </row>
    <row r="760" spans="1:25">
      <c r="A760" s="1">
        <v>766</v>
      </c>
      <c r="C760" t="s">
        <v>696</v>
      </c>
      <c r="G760" t="s">
        <v>10967</v>
      </c>
      <c r="H760" t="s">
        <v>11504</v>
      </c>
      <c r="I760" t="s">
        <v>18507</v>
      </c>
      <c r="J760" t="s">
        <v>18510</v>
      </c>
      <c r="L760" t="s">
        <v>18753</v>
      </c>
      <c r="N760" t="s">
        <v>32</v>
      </c>
      <c r="P760" t="s">
        <v>32</v>
      </c>
      <c r="Q760" t="s">
        <v>20992</v>
      </c>
      <c r="R760" t="s">
        <v>21119</v>
      </c>
      <c r="S760" t="s">
        <v>21154</v>
      </c>
      <c r="U760" t="s">
        <v>22035</v>
      </c>
      <c r="Y760" t="s">
        <v>23859</v>
      </c>
    </row>
    <row r="761" spans="1:25">
      <c r="A761" s="1">
        <v>767</v>
      </c>
      <c r="B761" t="s">
        <v>32</v>
      </c>
      <c r="C761" t="s">
        <v>696</v>
      </c>
      <c r="D761" t="s">
        <v>9170</v>
      </c>
      <c r="E761" t="s">
        <v>10905</v>
      </c>
      <c r="F761" t="s">
        <v>10906</v>
      </c>
      <c r="H761" t="s">
        <v>11505</v>
      </c>
      <c r="V761">
        <f>72856555 pm¡Ã2024041krissy_g4@hotmail.com                              ANMLFException as file currently locked by another user for an Acct no 840012230000</f>
        <v>0</v>
      </c>
    </row>
    <row r="762" spans="1:25">
      <c r="A762" s="1">
        <v>768</v>
      </c>
      <c r="C762" t="s">
        <v>697</v>
      </c>
      <c r="G762" t="s">
        <v>10967</v>
      </c>
      <c r="H762" t="s">
        <v>11506</v>
      </c>
      <c r="I762" t="s">
        <v>18507</v>
      </c>
      <c r="J762" t="s">
        <v>18510</v>
      </c>
      <c r="L762" t="s">
        <v>18754</v>
      </c>
      <c r="N762" t="s">
        <v>32</v>
      </c>
      <c r="P762" t="s">
        <v>32</v>
      </c>
      <c r="Q762" t="s">
        <v>20992</v>
      </c>
      <c r="R762" t="s">
        <v>21119</v>
      </c>
      <c r="S762" t="s">
        <v>21154</v>
      </c>
      <c r="U762" t="s">
        <v>22035</v>
      </c>
      <c r="Y762" t="s">
        <v>23860</v>
      </c>
    </row>
    <row r="763" spans="1:25">
      <c r="A763" s="1">
        <v>769</v>
      </c>
      <c r="B763" t="s">
        <v>32</v>
      </c>
      <c r="C763" t="s">
        <v>697</v>
      </c>
      <c r="D763" t="s">
        <v>9171</v>
      </c>
      <c r="E763" t="s">
        <v>10905</v>
      </c>
      <c r="F763" t="s">
        <v>10906</v>
      </c>
      <c r="H763" t="s">
        <v>11506</v>
      </c>
      <c r="V763">
        <f>72856556 0&lt;I2024041djturanda@yahoo.com                               ANMLFException as file currently locked by another user for an Acct no 313660030000</f>
        <v>0</v>
      </c>
    </row>
    <row r="764" spans="1:25">
      <c r="A764" s="1">
        <v>770</v>
      </c>
      <c r="C764" t="s">
        <v>698</v>
      </c>
      <c r="G764" t="s">
        <v>10967</v>
      </c>
      <c r="H764" t="s">
        <v>11507</v>
      </c>
      <c r="I764" t="s">
        <v>18507</v>
      </c>
      <c r="J764" t="s">
        <v>18510</v>
      </c>
      <c r="L764" t="s">
        <v>18755</v>
      </c>
      <c r="N764" t="s">
        <v>32</v>
      </c>
      <c r="P764" t="s">
        <v>32</v>
      </c>
      <c r="Q764" t="s">
        <v>20992</v>
      </c>
      <c r="R764" t="s">
        <v>21119</v>
      </c>
      <c r="S764" t="s">
        <v>21154</v>
      </c>
      <c r="U764" t="s">
        <v>22035</v>
      </c>
      <c r="Y764" t="s">
        <v>23861</v>
      </c>
    </row>
    <row r="765" spans="1:25">
      <c r="A765" s="1">
        <v>771</v>
      </c>
      <c r="B765" t="s">
        <v>32</v>
      </c>
      <c r="C765" t="s">
        <v>698</v>
      </c>
      <c r="D765" t="s">
        <v>9172</v>
      </c>
      <c r="E765" t="s">
        <v>10905</v>
      </c>
      <c r="F765" t="s">
        <v>10906</v>
      </c>
      <c r="H765" t="s">
        <v>11508</v>
      </c>
      <c r="V765">
        <f>72856557 &gt;#Q2024041tampat74@gmail.com                               ANMLFException as file currently locked by another user for an Acct no 348079210000</f>
        <v>0</v>
      </c>
    </row>
    <row r="766" spans="1:25">
      <c r="A766" s="1">
        <v>772</v>
      </c>
      <c r="C766" t="s">
        <v>699</v>
      </c>
      <c r="G766" t="s">
        <v>10967</v>
      </c>
      <c r="H766" t="s">
        <v>11509</v>
      </c>
      <c r="I766" t="s">
        <v>18507</v>
      </c>
      <c r="J766" t="s">
        <v>18510</v>
      </c>
      <c r="L766" t="s">
        <v>18756</v>
      </c>
      <c r="N766" t="s">
        <v>32</v>
      </c>
      <c r="P766" t="s">
        <v>32</v>
      </c>
      <c r="Q766" t="s">
        <v>20992</v>
      </c>
      <c r="R766" t="s">
        <v>21119</v>
      </c>
      <c r="S766" t="s">
        <v>21154</v>
      </c>
      <c r="U766" t="s">
        <v>22035</v>
      </c>
      <c r="Y766" t="s">
        <v>23862</v>
      </c>
    </row>
    <row r="767" spans="1:25">
      <c r="A767" s="1">
        <v>773</v>
      </c>
      <c r="B767" t="s">
        <v>32</v>
      </c>
      <c r="C767" t="s">
        <v>699</v>
      </c>
      <c r="D767" t="s">
        <v>9173</v>
      </c>
      <c r="E767" t="s">
        <v>10905</v>
      </c>
      <c r="F767" t="s">
        <v>10906</v>
      </c>
      <c r="H767" t="s">
        <v>11510</v>
      </c>
      <c r="V767">
        <f>72856558 Ð`²¤O2024031moriehinds2@gmail.com                              BNMLFException as file currently locked by another user for an Acct no 342065570000</f>
        <v>0</v>
      </c>
    </row>
    <row r="768" spans="1:25">
      <c r="A768" s="1">
        <v>774</v>
      </c>
      <c r="C768" t="s">
        <v>700</v>
      </c>
      <c r="G768" t="s">
        <v>10967</v>
      </c>
      <c r="H768" t="s">
        <v>11511</v>
      </c>
      <c r="I768" t="s">
        <v>18507</v>
      </c>
      <c r="J768" t="s">
        <v>18510</v>
      </c>
      <c r="L768" t="s">
        <v>18757</v>
      </c>
      <c r="N768" t="s">
        <v>32</v>
      </c>
      <c r="P768" t="s">
        <v>32</v>
      </c>
      <c r="Q768" t="s">
        <v>20992</v>
      </c>
      <c r="R768" t="s">
        <v>21119</v>
      </c>
      <c r="S768" t="s">
        <v>21154</v>
      </c>
      <c r="U768" t="s">
        <v>22035</v>
      </c>
      <c r="Y768" t="s">
        <v>23863</v>
      </c>
    </row>
    <row r="769" spans="1:25">
      <c r="A769" s="1">
        <v>775</v>
      </c>
      <c r="B769" t="s">
        <v>32</v>
      </c>
      <c r="C769" t="s">
        <v>700</v>
      </c>
      <c r="D769" t="s">
        <v>9174</v>
      </c>
      <c r="E769" t="s">
        <v>10905</v>
      </c>
      <c r="F769" t="s">
        <v>10906</v>
      </c>
      <c r="H769" t="s">
        <v>11512</v>
      </c>
      <c r="V769">
        <f>72856559 @Ü'E2024041cavrilleogarro@yahoo.com                            BNMLFException as file currently locked by another user for an Acct no 297021480000</f>
        <v>0</v>
      </c>
    </row>
    <row r="770" spans="1:25">
      <c r="A770" s="1">
        <v>776</v>
      </c>
      <c r="C770" t="s">
        <v>701</v>
      </c>
      <c r="G770" t="s">
        <v>10967</v>
      </c>
      <c r="H770" t="s">
        <v>11513</v>
      </c>
      <c r="I770" t="s">
        <v>18507</v>
      </c>
      <c r="J770" t="s">
        <v>18510</v>
      </c>
      <c r="L770" t="s">
        <v>18758</v>
      </c>
      <c r="N770" t="s">
        <v>32</v>
      </c>
      <c r="P770" t="s">
        <v>32</v>
      </c>
      <c r="Q770" t="s">
        <v>20992</v>
      </c>
      <c r="R770" t="s">
        <v>21119</v>
      </c>
      <c r="S770" t="s">
        <v>21154</v>
      </c>
      <c r="U770" t="s">
        <v>22035</v>
      </c>
      <c r="Y770" t="s">
        <v>23864</v>
      </c>
    </row>
    <row r="771" spans="1:25">
      <c r="A771" s="1">
        <v>777</v>
      </c>
      <c r="B771" t="s">
        <v>32</v>
      </c>
      <c r="C771" t="s">
        <v>701</v>
      </c>
      <c r="D771" t="s">
        <v>9175</v>
      </c>
      <c r="E771" t="s">
        <v>10905</v>
      </c>
      <c r="F771" t="s">
        <v>10906</v>
      </c>
      <c r="H771" t="s">
        <v>11514</v>
      </c>
      <c r="V771">
        <f>72856560 ø8æÌ2024031tamika.campbell@ksac.gov.jm                           CNMLFException as file currently locked by another user for an Acct no 880032561400</f>
        <v>0</v>
      </c>
    </row>
    <row r="772" spans="1:25">
      <c r="A772" s="1">
        <v>778</v>
      </c>
      <c r="C772" t="s">
        <v>702</v>
      </c>
      <c r="G772" t="s">
        <v>10967</v>
      </c>
      <c r="H772" t="s">
        <v>11515</v>
      </c>
      <c r="I772" t="s">
        <v>18507</v>
      </c>
      <c r="J772" t="s">
        <v>18510</v>
      </c>
      <c r="L772" t="s">
        <v>18759</v>
      </c>
      <c r="N772" t="s">
        <v>32</v>
      </c>
      <c r="P772" t="s">
        <v>32</v>
      </c>
      <c r="Q772" t="s">
        <v>20992</v>
      </c>
      <c r="R772" t="s">
        <v>21119</v>
      </c>
      <c r="S772" t="s">
        <v>21154</v>
      </c>
      <c r="U772" t="s">
        <v>22035</v>
      </c>
      <c r="Y772" t="s">
        <v>23865</v>
      </c>
    </row>
    <row r="773" spans="1:25">
      <c r="A773" s="1">
        <v>779</v>
      </c>
      <c r="B773" t="s">
        <v>32</v>
      </c>
      <c r="C773" t="s">
        <v>702</v>
      </c>
      <c r="D773" t="s">
        <v>9176</v>
      </c>
      <c r="E773" t="s">
        <v>10905</v>
      </c>
      <c r="F773" t="s">
        <v>10906</v>
      </c>
      <c r="H773" t="s">
        <v>11516</v>
      </c>
      <c r="V773">
        <f>72856561 0@2024031kededradennis@gmail.com                             CNMLFException as file currently locked by another user for an Acct no 277429760000</f>
        <v>0</v>
      </c>
    </row>
    <row r="774" spans="1:25">
      <c r="A774" s="1">
        <v>780</v>
      </c>
      <c r="C774" t="s">
        <v>703</v>
      </c>
      <c r="G774" t="s">
        <v>10967</v>
      </c>
      <c r="H774" t="s">
        <v>11517</v>
      </c>
      <c r="I774" t="s">
        <v>18507</v>
      </c>
      <c r="J774" t="s">
        <v>18510</v>
      </c>
      <c r="L774" t="s">
        <v>18760</v>
      </c>
      <c r="N774" t="s">
        <v>32</v>
      </c>
      <c r="P774" t="s">
        <v>32</v>
      </c>
      <c r="Q774" t="s">
        <v>20992</v>
      </c>
      <c r="R774" t="s">
        <v>21119</v>
      </c>
      <c r="S774" t="s">
        <v>21154</v>
      </c>
      <c r="U774" t="s">
        <v>22035</v>
      </c>
      <c r="Y774" t="s">
        <v>23866</v>
      </c>
    </row>
    <row r="775" spans="1:25">
      <c r="A775" s="1">
        <v>781</v>
      </c>
      <c r="B775" t="s">
        <v>32</v>
      </c>
      <c r="C775" t="s">
        <v>703</v>
      </c>
      <c r="D775" t="s">
        <v>9177</v>
      </c>
      <c r="E775" t="s">
        <v>10905</v>
      </c>
      <c r="F775" t="s">
        <v>10906</v>
      </c>
      <c r="H775" t="s">
        <v>11518</v>
      </c>
      <c r="V775">
        <f>72856562 ÐEá\$2024041faypetgrave@cwjamica.com                            DNMLFException as file currently locked by another user for an Acct no 156177090000</f>
        <v>0</v>
      </c>
    </row>
    <row r="776" spans="1:25">
      <c r="A776" s="1">
        <v>782</v>
      </c>
      <c r="C776" t="s">
        <v>704</v>
      </c>
      <c r="G776" t="s">
        <v>10967</v>
      </c>
      <c r="H776" t="s">
        <v>11519</v>
      </c>
      <c r="I776" t="s">
        <v>18507</v>
      </c>
      <c r="J776" t="s">
        <v>18510</v>
      </c>
      <c r="L776" t="s">
        <v>18761</v>
      </c>
      <c r="N776" t="s">
        <v>32</v>
      </c>
      <c r="P776" t="s">
        <v>32</v>
      </c>
      <c r="Q776" t="s">
        <v>20992</v>
      </c>
      <c r="R776" t="s">
        <v>21119</v>
      </c>
      <c r="S776" t="s">
        <v>21154</v>
      </c>
      <c r="U776" t="s">
        <v>22035</v>
      </c>
      <c r="Y776" t="s">
        <v>23867</v>
      </c>
    </row>
    <row r="777" spans="1:25">
      <c r="A777" s="1">
        <v>783</v>
      </c>
      <c r="B777" t="s">
        <v>32</v>
      </c>
      <c r="C777" t="s">
        <v>704</v>
      </c>
      <c r="D777" t="s">
        <v>9178</v>
      </c>
      <c r="E777" t="s">
        <v>10905</v>
      </c>
      <c r="F777" t="s">
        <v>10906</v>
      </c>
      <c r="H777" t="s">
        <v>11520</v>
      </c>
      <c r="V777">
        <f>72856563 p°7ÖD2024041christinacaine1@gmail.com                            DNMLFException as file currently locked by another user for an Acct no 295651750000</f>
        <v>0</v>
      </c>
    </row>
    <row r="778" spans="1:25">
      <c r="A778" s="1">
        <v>784</v>
      </c>
      <c r="C778" t="s">
        <v>705</v>
      </c>
      <c r="G778" t="s">
        <v>10967</v>
      </c>
      <c r="H778" t="s">
        <v>11521</v>
      </c>
      <c r="I778" t="s">
        <v>18507</v>
      </c>
      <c r="J778" t="s">
        <v>18510</v>
      </c>
      <c r="L778" t="s">
        <v>18762</v>
      </c>
      <c r="N778" t="s">
        <v>32</v>
      </c>
      <c r="P778" t="s">
        <v>32</v>
      </c>
      <c r="Q778" t="s">
        <v>20992</v>
      </c>
      <c r="R778" t="s">
        <v>21119</v>
      </c>
      <c r="S778" t="s">
        <v>21154</v>
      </c>
      <c r="U778" t="s">
        <v>22035</v>
      </c>
      <c r="Y778" t="s">
        <v>23868</v>
      </c>
    </row>
    <row r="779" spans="1:25">
      <c r="A779" s="1">
        <v>785</v>
      </c>
      <c r="B779" t="s">
        <v>32</v>
      </c>
      <c r="C779" t="s">
        <v>705</v>
      </c>
      <c r="D779" t="s">
        <v>9179</v>
      </c>
      <c r="E779" t="s">
        <v>10905</v>
      </c>
      <c r="F779" t="s">
        <v>10906</v>
      </c>
      <c r="H779" t="s">
        <v>11522</v>
      </c>
      <c r="V779">
        <f>72856564 ÐÈQ(B2024041stamic123@gmail.com                               DNMLFException as file currently locked by another user for an Acct no 284144290000</f>
        <v>0</v>
      </c>
    </row>
    <row r="780" spans="1:25">
      <c r="A780" s="1">
        <v>786</v>
      </c>
      <c r="C780" t="s">
        <v>706</v>
      </c>
      <c r="G780" t="s">
        <v>10967</v>
      </c>
      <c r="H780" t="s">
        <v>11523</v>
      </c>
      <c r="I780" t="s">
        <v>18507</v>
      </c>
      <c r="J780" t="s">
        <v>18510</v>
      </c>
      <c r="L780" t="s">
        <v>18763</v>
      </c>
      <c r="N780" t="s">
        <v>32</v>
      </c>
      <c r="P780" t="s">
        <v>32</v>
      </c>
      <c r="Q780" t="s">
        <v>20992</v>
      </c>
      <c r="R780" t="s">
        <v>21119</v>
      </c>
      <c r="S780" t="s">
        <v>21154</v>
      </c>
      <c r="U780" t="s">
        <v>22035</v>
      </c>
      <c r="Y780" t="s">
        <v>23869</v>
      </c>
    </row>
    <row r="781" spans="1:25">
      <c r="A781" s="1">
        <v>787</v>
      </c>
      <c r="B781" t="s">
        <v>32</v>
      </c>
      <c r="C781" t="s">
        <v>706</v>
      </c>
      <c r="D781" t="s">
        <v>9180</v>
      </c>
      <c r="E781" t="s">
        <v>10905</v>
      </c>
      <c r="F781" t="s">
        <v>10906</v>
      </c>
      <c r="H781" t="s">
        <v>11523</v>
      </c>
      <c r="V781">
        <f>72856565 0&amp;3&amp;P2024041DUNROBPRIM@GMAIL.COM                              DNMLFException as file currently locked by another user for an Acct no 344238270000</f>
        <v>0</v>
      </c>
    </row>
    <row r="782" spans="1:25">
      <c r="A782" s="1">
        <v>788</v>
      </c>
      <c r="C782" t="s">
        <v>707</v>
      </c>
      <c r="G782" t="s">
        <v>10967</v>
      </c>
      <c r="H782" t="s">
        <v>11524</v>
      </c>
      <c r="I782" t="s">
        <v>18507</v>
      </c>
      <c r="J782" t="s">
        <v>18510</v>
      </c>
      <c r="L782" t="s">
        <v>18764</v>
      </c>
      <c r="N782" t="s">
        <v>32</v>
      </c>
      <c r="P782" t="s">
        <v>32</v>
      </c>
      <c r="Q782" t="s">
        <v>20992</v>
      </c>
      <c r="R782" t="s">
        <v>21119</v>
      </c>
      <c r="S782" t="s">
        <v>21154</v>
      </c>
      <c r="U782" t="s">
        <v>22035</v>
      </c>
      <c r="Y782" t="s">
        <v>23870</v>
      </c>
    </row>
    <row r="783" spans="1:25">
      <c r="A783" s="1">
        <v>789</v>
      </c>
      <c r="B783" t="s">
        <v>32</v>
      </c>
      <c r="C783" t="s">
        <v>707</v>
      </c>
      <c r="D783" t="s">
        <v>9181</v>
      </c>
      <c r="E783" t="s">
        <v>10905</v>
      </c>
      <c r="F783" t="s">
        <v>10906</v>
      </c>
      <c r="H783" t="s">
        <v>11525</v>
      </c>
      <c r="V783">
        <f>72856566 @äçNJ2024041romainbrown023@gmail.com                            ENMLFException as file currently locked by another user for an Acct no 319151400000</f>
        <v>0</v>
      </c>
    </row>
    <row r="784" spans="1:25">
      <c r="A784" s="1">
        <v>790</v>
      </c>
      <c r="C784" t="s">
        <v>708</v>
      </c>
      <c r="G784" t="s">
        <v>10967</v>
      </c>
      <c r="H784" t="s">
        <v>11526</v>
      </c>
      <c r="I784" t="s">
        <v>18507</v>
      </c>
      <c r="J784" t="s">
        <v>18510</v>
      </c>
      <c r="L784" t="s">
        <v>18765</v>
      </c>
      <c r="N784" t="s">
        <v>32</v>
      </c>
      <c r="P784" t="s">
        <v>32</v>
      </c>
      <c r="Q784" t="s">
        <v>20992</v>
      </c>
      <c r="R784" t="s">
        <v>21119</v>
      </c>
      <c r="S784" t="s">
        <v>21154</v>
      </c>
      <c r="U784" t="s">
        <v>22035</v>
      </c>
      <c r="Y784" t="s">
        <v>23871</v>
      </c>
    </row>
    <row r="785" spans="1:25">
      <c r="A785" s="1">
        <v>791</v>
      </c>
      <c r="B785" t="s">
        <v>32</v>
      </c>
      <c r="C785" t="s">
        <v>708</v>
      </c>
      <c r="D785" t="s">
        <v>9182</v>
      </c>
      <c r="E785" t="s">
        <v>10905</v>
      </c>
      <c r="F785" t="s">
        <v>10906</v>
      </c>
      <c r="H785" t="s">
        <v>11527</v>
      </c>
      <c r="V785">
        <f>72856567 @å~\J2024041sexychrisann1@gmail.com                             ENMLFException as file currently locked by another user for an Acct no 319379400000</f>
        <v>0</v>
      </c>
    </row>
    <row r="786" spans="1:25">
      <c r="A786" s="1">
        <v>792</v>
      </c>
      <c r="C786" t="s">
        <v>709</v>
      </c>
      <c r="G786" t="s">
        <v>10967</v>
      </c>
      <c r="H786" t="s">
        <v>11528</v>
      </c>
      <c r="I786" t="s">
        <v>18507</v>
      </c>
      <c r="J786" t="s">
        <v>18510</v>
      </c>
      <c r="L786" t="s">
        <v>18766</v>
      </c>
      <c r="N786" t="s">
        <v>32</v>
      </c>
      <c r="P786" t="s">
        <v>32</v>
      </c>
      <c r="Q786" t="s">
        <v>20992</v>
      </c>
      <c r="R786" t="s">
        <v>21119</v>
      </c>
      <c r="S786" t="s">
        <v>21154</v>
      </c>
      <c r="U786" t="s">
        <v>22035</v>
      </c>
      <c r="Y786" t="s">
        <v>23872</v>
      </c>
    </row>
    <row r="787" spans="1:25">
      <c r="A787" s="1">
        <v>793</v>
      </c>
      <c r="B787" t="s">
        <v>32</v>
      </c>
      <c r="C787" t="s">
        <v>709</v>
      </c>
      <c r="D787" t="s">
        <v>9183</v>
      </c>
      <c r="E787" t="s">
        <v>10905</v>
      </c>
      <c r="F787" t="s">
        <v>10906</v>
      </c>
      <c r="H787" t="s">
        <v>11529</v>
      </c>
      <c r="V787">
        <f>72856568 °7úA2024041ANDREHEPBURN_88@YAHOO.COM                            ENMLFException as file currently locked by another user for an Acct no 283368110000</f>
        <v>0</v>
      </c>
    </row>
    <row r="788" spans="1:25">
      <c r="A788" s="1">
        <v>794</v>
      </c>
      <c r="C788" t="s">
        <v>710</v>
      </c>
      <c r="G788" t="s">
        <v>10967</v>
      </c>
      <c r="H788" t="s">
        <v>11530</v>
      </c>
      <c r="I788" t="s">
        <v>18507</v>
      </c>
      <c r="J788" t="s">
        <v>18510</v>
      </c>
      <c r="L788" t="s">
        <v>18767</v>
      </c>
      <c r="N788" t="s">
        <v>32</v>
      </c>
      <c r="P788" t="s">
        <v>32</v>
      </c>
      <c r="Q788" t="s">
        <v>20992</v>
      </c>
      <c r="R788" t="s">
        <v>21119</v>
      </c>
      <c r="S788" t="s">
        <v>21154</v>
      </c>
      <c r="U788" t="s">
        <v>22035</v>
      </c>
      <c r="Y788" t="s">
        <v>23873</v>
      </c>
    </row>
    <row r="789" spans="1:25">
      <c r="A789" s="1">
        <v>795</v>
      </c>
      <c r="B789" t="s">
        <v>32</v>
      </c>
      <c r="C789" t="s">
        <v>710</v>
      </c>
      <c r="D789" t="s">
        <v>9184</v>
      </c>
      <c r="E789" t="s">
        <v>10905</v>
      </c>
      <c r="F789" t="s">
        <v>10906</v>
      </c>
      <c r="H789" t="s">
        <v>11530</v>
      </c>
      <c r="V789">
        <f>72856569 @ÝEÆI2024041orainthomas@gmail.com                              GNMLFException as file currently locked by another user for an Acct no 316859080000</f>
        <v>0</v>
      </c>
    </row>
    <row r="790" spans="1:25">
      <c r="A790" s="1">
        <v>796</v>
      </c>
      <c r="C790" t="s">
        <v>711</v>
      </c>
      <c r="G790" t="s">
        <v>10967</v>
      </c>
      <c r="H790" t="s">
        <v>11531</v>
      </c>
      <c r="I790" t="s">
        <v>18507</v>
      </c>
      <c r="J790" t="s">
        <v>18509</v>
      </c>
      <c r="L790" t="s">
        <v>18715</v>
      </c>
      <c r="O790" t="s">
        <v>20887</v>
      </c>
      <c r="P790" t="s">
        <v>20919</v>
      </c>
      <c r="Q790" t="s">
        <v>20989</v>
      </c>
      <c r="U790" t="s">
        <v>22032</v>
      </c>
      <c r="W790" t="s">
        <v>22917</v>
      </c>
      <c r="X790" t="s">
        <v>23043</v>
      </c>
    </row>
    <row r="791" spans="1:25">
      <c r="A791" s="1">
        <v>797</v>
      </c>
      <c r="C791" t="s">
        <v>712</v>
      </c>
      <c r="G791" t="s">
        <v>10967</v>
      </c>
      <c r="H791" t="s">
        <v>11531</v>
      </c>
      <c r="I791" t="s">
        <v>18507</v>
      </c>
      <c r="J791" t="s">
        <v>18509</v>
      </c>
      <c r="L791" t="s">
        <v>18639</v>
      </c>
      <c r="O791" t="s">
        <v>20888</v>
      </c>
      <c r="P791" t="s">
        <v>65</v>
      </c>
      <c r="Q791" t="s">
        <v>20990</v>
      </c>
      <c r="R791" t="s">
        <v>21118</v>
      </c>
      <c r="S791" t="s">
        <v>21153</v>
      </c>
      <c r="T791" t="s">
        <v>21235</v>
      </c>
      <c r="U791" t="s">
        <v>22033</v>
      </c>
    </row>
    <row r="792" spans="1:25">
      <c r="A792" s="1">
        <v>798</v>
      </c>
      <c r="C792" t="s">
        <v>713</v>
      </c>
      <c r="G792" t="s">
        <v>10967</v>
      </c>
      <c r="H792" t="s">
        <v>11532</v>
      </c>
      <c r="I792" t="s">
        <v>18507</v>
      </c>
      <c r="J792" t="s">
        <v>18509</v>
      </c>
      <c r="L792" t="s">
        <v>18640</v>
      </c>
      <c r="O792" t="s">
        <v>20888</v>
      </c>
      <c r="P792" t="s">
        <v>20920</v>
      </c>
      <c r="Q792" t="s">
        <v>20991</v>
      </c>
      <c r="U792" t="s">
        <v>22034</v>
      </c>
      <c r="W792" t="s">
        <v>22918</v>
      </c>
    </row>
    <row r="793" spans="1:25">
      <c r="A793" s="1">
        <v>799</v>
      </c>
      <c r="C793" t="s">
        <v>714</v>
      </c>
      <c r="G793" t="s">
        <v>10967</v>
      </c>
      <c r="H793" t="s">
        <v>11533</v>
      </c>
      <c r="I793" t="s">
        <v>18507</v>
      </c>
      <c r="J793" t="s">
        <v>18509</v>
      </c>
      <c r="L793" t="s">
        <v>18622</v>
      </c>
      <c r="O793" t="s">
        <v>20887</v>
      </c>
      <c r="P793" t="s">
        <v>20919</v>
      </c>
      <c r="Q793" t="s">
        <v>20989</v>
      </c>
      <c r="U793" t="s">
        <v>22032</v>
      </c>
      <c r="W793" t="s">
        <v>22917</v>
      </c>
      <c r="X793" t="s">
        <v>23043</v>
      </c>
    </row>
    <row r="794" spans="1:25">
      <c r="A794" s="1">
        <v>800</v>
      </c>
      <c r="C794" t="s">
        <v>715</v>
      </c>
      <c r="G794" t="s">
        <v>10967</v>
      </c>
      <c r="H794" t="s">
        <v>11533</v>
      </c>
      <c r="I794" t="s">
        <v>18507</v>
      </c>
      <c r="J794" t="s">
        <v>18509</v>
      </c>
      <c r="L794" t="s">
        <v>18639</v>
      </c>
      <c r="O794" t="s">
        <v>20888</v>
      </c>
      <c r="P794" t="s">
        <v>65</v>
      </c>
      <c r="Q794" t="s">
        <v>20990</v>
      </c>
      <c r="R794" t="s">
        <v>21118</v>
      </c>
      <c r="S794" t="s">
        <v>21153</v>
      </c>
      <c r="T794" t="s">
        <v>21235</v>
      </c>
      <c r="U794" t="s">
        <v>22033</v>
      </c>
    </row>
    <row r="795" spans="1:25">
      <c r="A795" s="1">
        <v>801</v>
      </c>
      <c r="C795" t="s">
        <v>716</v>
      </c>
      <c r="G795" t="s">
        <v>10967</v>
      </c>
      <c r="H795" t="s">
        <v>11534</v>
      </c>
      <c r="I795" t="s">
        <v>18507</v>
      </c>
      <c r="J795" t="s">
        <v>18509</v>
      </c>
      <c r="L795" t="s">
        <v>18640</v>
      </c>
      <c r="O795" t="s">
        <v>20888</v>
      </c>
      <c r="P795" t="s">
        <v>20920</v>
      </c>
      <c r="Q795" t="s">
        <v>20991</v>
      </c>
      <c r="U795" t="s">
        <v>22034</v>
      </c>
      <c r="W795" t="s">
        <v>22918</v>
      </c>
    </row>
    <row r="796" spans="1:25">
      <c r="A796" s="1">
        <v>802</v>
      </c>
      <c r="C796" t="s">
        <v>717</v>
      </c>
      <c r="G796" t="s">
        <v>10967</v>
      </c>
      <c r="H796" t="s">
        <v>11535</v>
      </c>
      <c r="I796" t="s">
        <v>18507</v>
      </c>
      <c r="J796" t="s">
        <v>18509</v>
      </c>
      <c r="L796" t="s">
        <v>18639</v>
      </c>
      <c r="O796" t="s">
        <v>20888</v>
      </c>
      <c r="P796" t="s">
        <v>65</v>
      </c>
      <c r="Q796" t="s">
        <v>20990</v>
      </c>
      <c r="R796" t="s">
        <v>21118</v>
      </c>
      <c r="S796" t="s">
        <v>21153</v>
      </c>
      <c r="T796" t="s">
        <v>21235</v>
      </c>
      <c r="U796" t="s">
        <v>22033</v>
      </c>
    </row>
    <row r="797" spans="1:25">
      <c r="A797" s="1">
        <v>803</v>
      </c>
      <c r="C797" t="s">
        <v>718</v>
      </c>
      <c r="G797" t="s">
        <v>10967</v>
      </c>
      <c r="H797" t="s">
        <v>11535</v>
      </c>
      <c r="I797" t="s">
        <v>18507</v>
      </c>
      <c r="J797" t="s">
        <v>18509</v>
      </c>
      <c r="L797" t="s">
        <v>18731</v>
      </c>
      <c r="O797" t="s">
        <v>20887</v>
      </c>
      <c r="P797" t="s">
        <v>20919</v>
      </c>
      <c r="Q797" t="s">
        <v>20989</v>
      </c>
      <c r="U797" t="s">
        <v>22032</v>
      </c>
      <c r="W797" t="s">
        <v>22917</v>
      </c>
      <c r="X797" t="s">
        <v>23043</v>
      </c>
    </row>
    <row r="798" spans="1:25">
      <c r="A798" s="1">
        <v>804</v>
      </c>
      <c r="C798" t="s">
        <v>719</v>
      </c>
      <c r="G798" t="s">
        <v>10967</v>
      </c>
      <c r="H798" t="s">
        <v>11535</v>
      </c>
      <c r="I798" t="s">
        <v>18507</v>
      </c>
      <c r="J798" t="s">
        <v>18509</v>
      </c>
      <c r="L798" t="s">
        <v>18640</v>
      </c>
      <c r="O798" t="s">
        <v>20888</v>
      </c>
      <c r="P798" t="s">
        <v>20920</v>
      </c>
      <c r="Q798" t="s">
        <v>20991</v>
      </c>
      <c r="U798" t="s">
        <v>22034</v>
      </c>
      <c r="W798" t="s">
        <v>22918</v>
      </c>
    </row>
    <row r="799" spans="1:25">
      <c r="A799" s="1">
        <v>805</v>
      </c>
      <c r="C799" t="s">
        <v>720</v>
      </c>
      <c r="G799" t="s">
        <v>10967</v>
      </c>
      <c r="H799" t="s">
        <v>11536</v>
      </c>
      <c r="I799" t="s">
        <v>18507</v>
      </c>
      <c r="J799" t="s">
        <v>18509</v>
      </c>
      <c r="L799" t="s">
        <v>18639</v>
      </c>
      <c r="O799" t="s">
        <v>20888</v>
      </c>
      <c r="P799" t="s">
        <v>65</v>
      </c>
      <c r="Q799" t="s">
        <v>20990</v>
      </c>
      <c r="R799" t="s">
        <v>21118</v>
      </c>
      <c r="S799" t="s">
        <v>21153</v>
      </c>
      <c r="T799" t="s">
        <v>21235</v>
      </c>
      <c r="U799" t="s">
        <v>22033</v>
      </c>
    </row>
    <row r="800" spans="1:25">
      <c r="A800" s="1">
        <v>806</v>
      </c>
      <c r="C800" t="s">
        <v>721</v>
      </c>
      <c r="G800" t="s">
        <v>10967</v>
      </c>
      <c r="H800" t="s">
        <v>11536</v>
      </c>
      <c r="I800" t="s">
        <v>18507</v>
      </c>
      <c r="J800" t="s">
        <v>18509</v>
      </c>
      <c r="L800" t="s">
        <v>18638</v>
      </c>
      <c r="O800" t="s">
        <v>20887</v>
      </c>
      <c r="P800" t="s">
        <v>20919</v>
      </c>
      <c r="Q800" t="s">
        <v>20989</v>
      </c>
      <c r="U800" t="s">
        <v>22032</v>
      </c>
      <c r="W800" t="s">
        <v>22917</v>
      </c>
      <c r="X800" t="s">
        <v>23043</v>
      </c>
    </row>
    <row r="801" spans="1:25">
      <c r="A801" s="1">
        <v>807</v>
      </c>
      <c r="C801" t="s">
        <v>722</v>
      </c>
      <c r="G801" t="s">
        <v>10967</v>
      </c>
      <c r="H801" t="s">
        <v>11536</v>
      </c>
      <c r="I801" t="s">
        <v>18507</v>
      </c>
      <c r="J801" t="s">
        <v>18509</v>
      </c>
      <c r="L801" t="s">
        <v>18640</v>
      </c>
      <c r="O801" t="s">
        <v>20888</v>
      </c>
      <c r="P801" t="s">
        <v>20920</v>
      </c>
      <c r="Q801" t="s">
        <v>20991</v>
      </c>
      <c r="U801" t="s">
        <v>22034</v>
      </c>
      <c r="W801" t="s">
        <v>22918</v>
      </c>
    </row>
    <row r="802" spans="1:25">
      <c r="A802" s="1">
        <v>808</v>
      </c>
      <c r="C802" t="s">
        <v>723</v>
      </c>
      <c r="G802" t="s">
        <v>10967</v>
      </c>
      <c r="H802" t="s">
        <v>11537</v>
      </c>
      <c r="I802" t="s">
        <v>18507</v>
      </c>
      <c r="J802" t="s">
        <v>18509</v>
      </c>
      <c r="L802" t="s">
        <v>18639</v>
      </c>
      <c r="O802" t="s">
        <v>20888</v>
      </c>
      <c r="P802" t="s">
        <v>65</v>
      </c>
      <c r="Q802" t="s">
        <v>20990</v>
      </c>
      <c r="R802" t="s">
        <v>21118</v>
      </c>
      <c r="S802" t="s">
        <v>21153</v>
      </c>
      <c r="T802" t="s">
        <v>21235</v>
      </c>
      <c r="U802" t="s">
        <v>22033</v>
      </c>
    </row>
    <row r="803" spans="1:25">
      <c r="A803" s="1">
        <v>809</v>
      </c>
      <c r="C803" t="s">
        <v>724</v>
      </c>
      <c r="G803" t="s">
        <v>10967</v>
      </c>
      <c r="H803" t="s">
        <v>11537</v>
      </c>
      <c r="I803" t="s">
        <v>18507</v>
      </c>
      <c r="J803" t="s">
        <v>18509</v>
      </c>
      <c r="L803" t="s">
        <v>18641</v>
      </c>
      <c r="O803" t="s">
        <v>20887</v>
      </c>
      <c r="P803" t="s">
        <v>20919</v>
      </c>
      <c r="Q803" t="s">
        <v>20989</v>
      </c>
      <c r="U803" t="s">
        <v>22032</v>
      </c>
      <c r="W803" t="s">
        <v>22917</v>
      </c>
      <c r="X803" t="s">
        <v>23043</v>
      </c>
    </row>
    <row r="804" spans="1:25">
      <c r="A804" s="1">
        <v>810</v>
      </c>
      <c r="C804" t="s">
        <v>725</v>
      </c>
      <c r="G804" t="s">
        <v>10967</v>
      </c>
      <c r="H804" t="s">
        <v>11537</v>
      </c>
      <c r="I804" t="s">
        <v>18507</v>
      </c>
      <c r="J804" t="s">
        <v>18509</v>
      </c>
      <c r="L804" t="s">
        <v>18640</v>
      </c>
      <c r="O804" t="s">
        <v>20888</v>
      </c>
      <c r="P804" t="s">
        <v>20920</v>
      </c>
      <c r="Q804" t="s">
        <v>20991</v>
      </c>
      <c r="U804" t="s">
        <v>22034</v>
      </c>
      <c r="W804" t="s">
        <v>22918</v>
      </c>
    </row>
    <row r="805" spans="1:25">
      <c r="A805" s="1">
        <v>811</v>
      </c>
      <c r="C805" t="s">
        <v>726</v>
      </c>
      <c r="G805" t="s">
        <v>10967</v>
      </c>
      <c r="H805" t="s">
        <v>11538</v>
      </c>
      <c r="I805" t="s">
        <v>18507</v>
      </c>
      <c r="J805" t="s">
        <v>18509</v>
      </c>
      <c r="L805" t="s">
        <v>18639</v>
      </c>
      <c r="O805" t="s">
        <v>20888</v>
      </c>
      <c r="P805" t="s">
        <v>65</v>
      </c>
      <c r="Q805" t="s">
        <v>20990</v>
      </c>
      <c r="R805" t="s">
        <v>21118</v>
      </c>
      <c r="S805" t="s">
        <v>21153</v>
      </c>
      <c r="T805" t="s">
        <v>21236</v>
      </c>
      <c r="U805" t="s">
        <v>22033</v>
      </c>
    </row>
    <row r="806" spans="1:25">
      <c r="A806" s="1">
        <v>812</v>
      </c>
      <c r="C806" t="s">
        <v>727</v>
      </c>
      <c r="G806" t="s">
        <v>10967</v>
      </c>
      <c r="H806" t="s">
        <v>11538</v>
      </c>
      <c r="I806" t="s">
        <v>18507</v>
      </c>
      <c r="J806" t="s">
        <v>18509</v>
      </c>
      <c r="L806" t="s">
        <v>18637</v>
      </c>
      <c r="O806" t="s">
        <v>20887</v>
      </c>
      <c r="P806" t="s">
        <v>20919</v>
      </c>
      <c r="Q806" t="s">
        <v>20989</v>
      </c>
      <c r="U806" t="s">
        <v>22032</v>
      </c>
      <c r="W806" t="s">
        <v>22917</v>
      </c>
      <c r="X806" t="s">
        <v>23044</v>
      </c>
    </row>
    <row r="807" spans="1:25">
      <c r="A807" s="1">
        <v>813</v>
      </c>
      <c r="C807" t="s">
        <v>728</v>
      </c>
      <c r="G807" t="s">
        <v>10967</v>
      </c>
      <c r="H807" t="s">
        <v>11539</v>
      </c>
      <c r="I807" t="s">
        <v>18507</v>
      </c>
      <c r="J807" t="s">
        <v>18509</v>
      </c>
      <c r="L807" t="s">
        <v>18640</v>
      </c>
      <c r="O807" t="s">
        <v>20888</v>
      </c>
      <c r="P807" t="s">
        <v>20920</v>
      </c>
      <c r="Q807" t="s">
        <v>20991</v>
      </c>
      <c r="U807" t="s">
        <v>22034</v>
      </c>
      <c r="W807" t="s">
        <v>22918</v>
      </c>
    </row>
    <row r="808" spans="1:25">
      <c r="A808" s="1">
        <v>814</v>
      </c>
      <c r="C808" t="s">
        <v>729</v>
      </c>
      <c r="G808" t="s">
        <v>10967</v>
      </c>
      <c r="H808" t="s">
        <v>11540</v>
      </c>
      <c r="I808" t="s">
        <v>18507</v>
      </c>
      <c r="J808" t="s">
        <v>18509</v>
      </c>
      <c r="L808" t="s">
        <v>18622</v>
      </c>
      <c r="O808" t="s">
        <v>20887</v>
      </c>
      <c r="P808" t="s">
        <v>20919</v>
      </c>
      <c r="Q808" t="s">
        <v>20989</v>
      </c>
      <c r="U808" t="s">
        <v>22032</v>
      </c>
      <c r="W808" t="s">
        <v>22917</v>
      </c>
      <c r="X808" t="s">
        <v>23045</v>
      </c>
    </row>
    <row r="809" spans="1:25">
      <c r="A809" s="1">
        <v>815</v>
      </c>
      <c r="C809" t="s">
        <v>730</v>
      </c>
      <c r="G809" t="s">
        <v>10967</v>
      </c>
      <c r="H809" t="s">
        <v>11541</v>
      </c>
      <c r="I809" t="s">
        <v>18507</v>
      </c>
      <c r="J809" t="s">
        <v>18509</v>
      </c>
      <c r="L809" t="s">
        <v>18639</v>
      </c>
      <c r="O809" t="s">
        <v>20888</v>
      </c>
      <c r="P809" t="s">
        <v>65</v>
      </c>
      <c r="Q809" t="s">
        <v>20990</v>
      </c>
      <c r="R809" t="s">
        <v>21118</v>
      </c>
      <c r="S809" t="s">
        <v>21153</v>
      </c>
      <c r="T809" t="s">
        <v>21237</v>
      </c>
      <c r="U809" t="s">
        <v>22033</v>
      </c>
    </row>
    <row r="810" spans="1:25">
      <c r="A810" s="1">
        <v>816</v>
      </c>
      <c r="C810" t="s">
        <v>731</v>
      </c>
      <c r="G810" t="s">
        <v>10967</v>
      </c>
      <c r="H810" t="s">
        <v>11541</v>
      </c>
      <c r="I810" t="s">
        <v>18507</v>
      </c>
      <c r="J810" t="s">
        <v>18509</v>
      </c>
      <c r="L810" t="s">
        <v>18640</v>
      </c>
      <c r="O810" t="s">
        <v>20888</v>
      </c>
      <c r="P810" t="s">
        <v>20920</v>
      </c>
      <c r="Q810" t="s">
        <v>20991</v>
      </c>
      <c r="U810" t="s">
        <v>22034</v>
      </c>
      <c r="W810" t="s">
        <v>22918</v>
      </c>
    </row>
    <row r="811" spans="1:25">
      <c r="A811" s="1">
        <v>817</v>
      </c>
      <c r="C811" t="s">
        <v>732</v>
      </c>
      <c r="G811" t="s">
        <v>10967</v>
      </c>
      <c r="H811" t="s">
        <v>11542</v>
      </c>
      <c r="I811" t="s">
        <v>18507</v>
      </c>
      <c r="J811" t="s">
        <v>18511</v>
      </c>
      <c r="L811" t="s">
        <v>18768</v>
      </c>
      <c r="O811" t="s">
        <v>20889</v>
      </c>
      <c r="P811" t="s">
        <v>20889</v>
      </c>
      <c r="Q811" t="s">
        <v>20994</v>
      </c>
      <c r="U811" t="s">
        <v>22037</v>
      </c>
      <c r="W811" t="s">
        <v>22730</v>
      </c>
    </row>
    <row r="812" spans="1:25">
      <c r="A812" s="1">
        <v>818</v>
      </c>
      <c r="C812" t="s">
        <v>733</v>
      </c>
      <c r="G812" t="s">
        <v>10967</v>
      </c>
      <c r="H812" t="s">
        <v>11543</v>
      </c>
      <c r="I812" t="s">
        <v>18507</v>
      </c>
      <c r="J812" t="s">
        <v>18510</v>
      </c>
      <c r="L812" t="s">
        <v>18769</v>
      </c>
      <c r="N812" t="s">
        <v>32</v>
      </c>
      <c r="P812" t="s">
        <v>32</v>
      </c>
      <c r="Q812" t="s">
        <v>20992</v>
      </c>
      <c r="R812" t="s">
        <v>21119</v>
      </c>
      <c r="S812" t="s">
        <v>21154</v>
      </c>
      <c r="U812" t="s">
        <v>22035</v>
      </c>
      <c r="Y812" t="s">
        <v>23859</v>
      </c>
    </row>
    <row r="813" spans="1:25">
      <c r="A813" s="1">
        <v>819</v>
      </c>
      <c r="B813" t="s">
        <v>32</v>
      </c>
      <c r="C813" t="s">
        <v>733</v>
      </c>
      <c r="D813" t="s">
        <v>9185</v>
      </c>
      <c r="E813" t="s">
        <v>10905</v>
      </c>
      <c r="F813" t="s">
        <v>10906</v>
      </c>
      <c r="H813" t="s">
        <v>11544</v>
      </c>
      <c r="V813">
        <f>72856592 pm¡Ã2024041krissy_g4@hotmail.com                              ANMLFException as file currently locked by another user for an Acct no 840012230000</f>
        <v>0</v>
      </c>
    </row>
    <row r="814" spans="1:25">
      <c r="A814" s="1">
        <v>820</v>
      </c>
      <c r="C814" t="s">
        <v>734</v>
      </c>
      <c r="G814" t="s">
        <v>10967</v>
      </c>
      <c r="H814" t="s">
        <v>11545</v>
      </c>
      <c r="I814" t="s">
        <v>18507</v>
      </c>
      <c r="J814" t="s">
        <v>18510</v>
      </c>
      <c r="L814" t="s">
        <v>18770</v>
      </c>
      <c r="N814" t="s">
        <v>32</v>
      </c>
      <c r="P814" t="s">
        <v>32</v>
      </c>
      <c r="Q814" t="s">
        <v>20992</v>
      </c>
      <c r="R814" t="s">
        <v>21119</v>
      </c>
      <c r="S814" t="s">
        <v>21154</v>
      </c>
      <c r="U814" t="s">
        <v>22035</v>
      </c>
      <c r="Y814" t="s">
        <v>23860</v>
      </c>
    </row>
    <row r="815" spans="1:25">
      <c r="A815" s="1">
        <v>821</v>
      </c>
      <c r="B815" t="s">
        <v>32</v>
      </c>
      <c r="C815" t="s">
        <v>734</v>
      </c>
      <c r="D815" t="s">
        <v>9186</v>
      </c>
      <c r="E815" t="s">
        <v>10905</v>
      </c>
      <c r="F815" t="s">
        <v>10906</v>
      </c>
      <c r="H815" t="s">
        <v>11545</v>
      </c>
      <c r="V815">
        <f>72856593 0&lt;I2024041djturanda@yahoo.com                               ANMLFException as file currently locked by another user for an Acct no 313660030000</f>
        <v>0</v>
      </c>
    </row>
    <row r="816" spans="1:25">
      <c r="A816" s="1">
        <v>822</v>
      </c>
      <c r="C816" t="s">
        <v>735</v>
      </c>
      <c r="G816" t="s">
        <v>10967</v>
      </c>
      <c r="H816" t="s">
        <v>11546</v>
      </c>
      <c r="I816" t="s">
        <v>18507</v>
      </c>
      <c r="J816" t="s">
        <v>18510</v>
      </c>
      <c r="L816" t="s">
        <v>18771</v>
      </c>
      <c r="N816" t="s">
        <v>32</v>
      </c>
      <c r="P816" t="s">
        <v>32</v>
      </c>
      <c r="Q816" t="s">
        <v>20992</v>
      </c>
      <c r="R816" t="s">
        <v>21119</v>
      </c>
      <c r="S816" t="s">
        <v>21154</v>
      </c>
      <c r="U816" t="s">
        <v>22035</v>
      </c>
      <c r="Y816" t="s">
        <v>23861</v>
      </c>
    </row>
    <row r="817" spans="1:25">
      <c r="A817" s="1">
        <v>823</v>
      </c>
      <c r="B817" t="s">
        <v>32</v>
      </c>
      <c r="C817" t="s">
        <v>735</v>
      </c>
      <c r="D817" t="s">
        <v>9187</v>
      </c>
      <c r="E817" t="s">
        <v>10905</v>
      </c>
      <c r="F817" t="s">
        <v>10906</v>
      </c>
      <c r="H817" t="s">
        <v>11546</v>
      </c>
      <c r="V817">
        <f>72856594 &gt;#Q2024041tampat74@gmail.com                               ANMLFException as file currently locked by another user for an Acct no 348079210000</f>
        <v>0</v>
      </c>
    </row>
    <row r="818" spans="1:25">
      <c r="A818" s="1">
        <v>824</v>
      </c>
      <c r="C818" t="s">
        <v>736</v>
      </c>
      <c r="G818" t="s">
        <v>10967</v>
      </c>
      <c r="H818" t="s">
        <v>11547</v>
      </c>
      <c r="I818" t="s">
        <v>18507</v>
      </c>
      <c r="J818" t="s">
        <v>18510</v>
      </c>
      <c r="L818" t="s">
        <v>18772</v>
      </c>
      <c r="N818" t="s">
        <v>32</v>
      </c>
      <c r="P818" t="s">
        <v>32</v>
      </c>
      <c r="Q818" t="s">
        <v>20992</v>
      </c>
      <c r="R818" t="s">
        <v>21119</v>
      </c>
      <c r="S818" t="s">
        <v>21154</v>
      </c>
      <c r="U818" t="s">
        <v>22035</v>
      </c>
      <c r="Y818" t="s">
        <v>23862</v>
      </c>
    </row>
    <row r="819" spans="1:25">
      <c r="A819" s="1">
        <v>825</v>
      </c>
      <c r="B819" t="s">
        <v>32</v>
      </c>
      <c r="C819" t="s">
        <v>736</v>
      </c>
      <c r="D819" t="s">
        <v>9188</v>
      </c>
      <c r="E819" t="s">
        <v>10905</v>
      </c>
      <c r="F819" t="s">
        <v>10906</v>
      </c>
      <c r="H819" t="s">
        <v>11547</v>
      </c>
      <c r="V819">
        <f>72856595 Ð`²¤O2024031moriehinds2@gmail.com                              BNMLFException as file currently locked by another user for an Acct no 342065570000</f>
        <v>0</v>
      </c>
    </row>
    <row r="820" spans="1:25">
      <c r="A820" s="1">
        <v>826</v>
      </c>
      <c r="C820" t="s">
        <v>737</v>
      </c>
      <c r="G820" t="s">
        <v>10967</v>
      </c>
      <c r="H820" t="s">
        <v>11548</v>
      </c>
      <c r="I820" t="s">
        <v>18507</v>
      </c>
      <c r="J820" t="s">
        <v>18510</v>
      </c>
      <c r="L820" t="s">
        <v>18773</v>
      </c>
      <c r="N820" t="s">
        <v>32</v>
      </c>
      <c r="P820" t="s">
        <v>32</v>
      </c>
      <c r="Q820" t="s">
        <v>20992</v>
      </c>
      <c r="R820" t="s">
        <v>21119</v>
      </c>
      <c r="S820" t="s">
        <v>21154</v>
      </c>
      <c r="U820" t="s">
        <v>22035</v>
      </c>
      <c r="Y820" t="s">
        <v>23863</v>
      </c>
    </row>
    <row r="821" spans="1:25">
      <c r="A821" s="1">
        <v>827</v>
      </c>
      <c r="B821" t="s">
        <v>32</v>
      </c>
      <c r="C821" t="s">
        <v>737</v>
      </c>
      <c r="D821" t="s">
        <v>9189</v>
      </c>
      <c r="E821" t="s">
        <v>10905</v>
      </c>
      <c r="F821" t="s">
        <v>10906</v>
      </c>
      <c r="H821" t="s">
        <v>11548</v>
      </c>
      <c r="V821">
        <f>72856596 @Ü'E2024041cavrilleogarro@yahoo.com                            BNMLFException as file currently locked by another user for an Acct no 297021480000</f>
        <v>0</v>
      </c>
    </row>
    <row r="822" spans="1:25">
      <c r="A822" s="1">
        <v>828</v>
      </c>
      <c r="C822" t="s">
        <v>738</v>
      </c>
      <c r="G822" t="s">
        <v>10967</v>
      </c>
      <c r="H822" t="s">
        <v>11549</v>
      </c>
      <c r="I822" t="s">
        <v>18507</v>
      </c>
      <c r="J822" t="s">
        <v>18510</v>
      </c>
      <c r="L822" t="s">
        <v>18774</v>
      </c>
      <c r="N822" t="s">
        <v>32</v>
      </c>
      <c r="P822" t="s">
        <v>32</v>
      </c>
      <c r="Q822" t="s">
        <v>20992</v>
      </c>
      <c r="R822" t="s">
        <v>21119</v>
      </c>
      <c r="S822" t="s">
        <v>21154</v>
      </c>
      <c r="U822" t="s">
        <v>22035</v>
      </c>
      <c r="Y822" t="s">
        <v>23864</v>
      </c>
    </row>
    <row r="823" spans="1:25">
      <c r="A823" s="1">
        <v>829</v>
      </c>
      <c r="B823" t="s">
        <v>32</v>
      </c>
      <c r="C823" t="s">
        <v>738</v>
      </c>
      <c r="D823" t="s">
        <v>9190</v>
      </c>
      <c r="E823" t="s">
        <v>10905</v>
      </c>
      <c r="F823" t="s">
        <v>10906</v>
      </c>
      <c r="H823" t="s">
        <v>11550</v>
      </c>
      <c r="V823">
        <f>72856597 ø8æÌ2024031tamika.campbell@ksac.gov.jm                           CNMLFException as file currently locked by another user for an Acct no 880032561400</f>
        <v>0</v>
      </c>
    </row>
    <row r="824" spans="1:25">
      <c r="A824" s="1">
        <v>830</v>
      </c>
      <c r="C824" t="s">
        <v>739</v>
      </c>
      <c r="G824" t="s">
        <v>10967</v>
      </c>
      <c r="H824" t="s">
        <v>11551</v>
      </c>
      <c r="I824" t="s">
        <v>18507</v>
      </c>
      <c r="J824" t="s">
        <v>18510</v>
      </c>
      <c r="L824" t="s">
        <v>18775</v>
      </c>
      <c r="N824" t="s">
        <v>32</v>
      </c>
      <c r="P824" t="s">
        <v>32</v>
      </c>
      <c r="Q824" t="s">
        <v>20992</v>
      </c>
      <c r="R824" t="s">
        <v>21119</v>
      </c>
      <c r="S824" t="s">
        <v>21154</v>
      </c>
      <c r="U824" t="s">
        <v>22035</v>
      </c>
      <c r="Y824" t="s">
        <v>23865</v>
      </c>
    </row>
    <row r="825" spans="1:25">
      <c r="A825" s="1">
        <v>831</v>
      </c>
      <c r="B825" t="s">
        <v>32</v>
      </c>
      <c r="C825" t="s">
        <v>739</v>
      </c>
      <c r="D825" t="s">
        <v>9191</v>
      </c>
      <c r="E825" t="s">
        <v>10905</v>
      </c>
      <c r="F825" t="s">
        <v>10906</v>
      </c>
      <c r="H825" t="s">
        <v>11552</v>
      </c>
      <c r="V825">
        <f>72856598 0@2024031kededradennis@gmail.com                             CNMLFException as file currently locked by another user for an Acct no 277429760000</f>
        <v>0</v>
      </c>
    </row>
    <row r="826" spans="1:25">
      <c r="A826" s="1">
        <v>832</v>
      </c>
      <c r="C826" t="s">
        <v>740</v>
      </c>
      <c r="G826" t="s">
        <v>10967</v>
      </c>
      <c r="H826" t="s">
        <v>11553</v>
      </c>
      <c r="I826" t="s">
        <v>18507</v>
      </c>
      <c r="J826" t="s">
        <v>18510</v>
      </c>
      <c r="L826" t="s">
        <v>18776</v>
      </c>
      <c r="N826" t="s">
        <v>32</v>
      </c>
      <c r="P826" t="s">
        <v>32</v>
      </c>
      <c r="Q826" t="s">
        <v>20992</v>
      </c>
      <c r="R826" t="s">
        <v>21119</v>
      </c>
      <c r="S826" t="s">
        <v>21154</v>
      </c>
      <c r="U826" t="s">
        <v>22035</v>
      </c>
      <c r="Y826" t="s">
        <v>23866</v>
      </c>
    </row>
    <row r="827" spans="1:25">
      <c r="A827" s="1">
        <v>833</v>
      </c>
      <c r="B827" t="s">
        <v>32</v>
      </c>
      <c r="C827" t="s">
        <v>740</v>
      </c>
      <c r="D827" t="s">
        <v>9192</v>
      </c>
      <c r="E827" t="s">
        <v>10905</v>
      </c>
      <c r="F827" t="s">
        <v>10906</v>
      </c>
      <c r="H827" t="s">
        <v>11554</v>
      </c>
      <c r="V827">
        <f>72856599 ÐEá\$2024041faypetgrave@cwjamica.com                            DNMLFException as file currently locked by another user for an Acct no 156177090000</f>
        <v>0</v>
      </c>
    </row>
    <row r="828" spans="1:25">
      <c r="A828" s="1">
        <v>834</v>
      </c>
      <c r="C828" t="s">
        <v>741</v>
      </c>
      <c r="G828" t="s">
        <v>10967</v>
      </c>
      <c r="H828" t="s">
        <v>11555</v>
      </c>
      <c r="I828" t="s">
        <v>18507</v>
      </c>
      <c r="J828" t="s">
        <v>18510</v>
      </c>
      <c r="L828" t="s">
        <v>18777</v>
      </c>
      <c r="N828" t="s">
        <v>32</v>
      </c>
      <c r="P828" t="s">
        <v>32</v>
      </c>
      <c r="Q828" t="s">
        <v>20992</v>
      </c>
      <c r="R828" t="s">
        <v>21119</v>
      </c>
      <c r="S828" t="s">
        <v>21154</v>
      </c>
      <c r="U828" t="s">
        <v>22035</v>
      </c>
      <c r="Y828" t="s">
        <v>23868</v>
      </c>
    </row>
    <row r="829" spans="1:25">
      <c r="A829" s="1">
        <v>835</v>
      </c>
      <c r="B829" t="s">
        <v>32</v>
      </c>
      <c r="C829" t="s">
        <v>741</v>
      </c>
      <c r="D829" t="s">
        <v>9193</v>
      </c>
      <c r="E829" t="s">
        <v>10905</v>
      </c>
      <c r="F829" t="s">
        <v>10906</v>
      </c>
      <c r="H829" t="s">
        <v>11556</v>
      </c>
      <c r="V829">
        <f>72856600 ÐÈQ(B2024041stamic123@gmail.com                               DNMLFException as file currently locked by another user for an Acct no 284144290000</f>
        <v>0</v>
      </c>
    </row>
    <row r="830" spans="1:25">
      <c r="A830" s="1">
        <v>836</v>
      </c>
      <c r="C830" t="s">
        <v>742</v>
      </c>
      <c r="G830" t="s">
        <v>10967</v>
      </c>
      <c r="H830" t="s">
        <v>11557</v>
      </c>
      <c r="I830" t="s">
        <v>18507</v>
      </c>
      <c r="J830" t="s">
        <v>18510</v>
      </c>
      <c r="L830" t="s">
        <v>18778</v>
      </c>
      <c r="N830" t="s">
        <v>32</v>
      </c>
      <c r="P830" t="s">
        <v>32</v>
      </c>
      <c r="Q830" t="s">
        <v>20992</v>
      </c>
      <c r="R830" t="s">
        <v>21119</v>
      </c>
      <c r="S830" t="s">
        <v>21154</v>
      </c>
      <c r="U830" t="s">
        <v>22035</v>
      </c>
      <c r="Y830" t="s">
        <v>23869</v>
      </c>
    </row>
    <row r="831" spans="1:25">
      <c r="A831" s="1">
        <v>837</v>
      </c>
      <c r="B831" t="s">
        <v>32</v>
      </c>
      <c r="C831" t="s">
        <v>742</v>
      </c>
      <c r="D831" t="s">
        <v>9194</v>
      </c>
      <c r="E831" t="s">
        <v>10905</v>
      </c>
      <c r="F831" t="s">
        <v>10906</v>
      </c>
      <c r="H831" t="s">
        <v>11557</v>
      </c>
      <c r="V831">
        <f>72856601 0&amp;3&amp;P2024041DUNROBPRIM@GMAIL.COM                              DNMLFException as file currently locked by another user for an Acct no 344238270000</f>
        <v>0</v>
      </c>
    </row>
    <row r="832" spans="1:25">
      <c r="A832" s="1">
        <v>838</v>
      </c>
      <c r="C832" t="s">
        <v>743</v>
      </c>
      <c r="G832" t="s">
        <v>10967</v>
      </c>
      <c r="H832" t="s">
        <v>11558</v>
      </c>
      <c r="I832" t="s">
        <v>18507</v>
      </c>
      <c r="J832" t="s">
        <v>18510</v>
      </c>
      <c r="L832" t="s">
        <v>18779</v>
      </c>
      <c r="N832" t="s">
        <v>32</v>
      </c>
      <c r="P832" t="s">
        <v>32</v>
      </c>
      <c r="Q832" t="s">
        <v>20992</v>
      </c>
      <c r="R832" t="s">
        <v>21119</v>
      </c>
      <c r="S832" t="s">
        <v>21154</v>
      </c>
      <c r="U832" t="s">
        <v>22035</v>
      </c>
      <c r="Y832" t="s">
        <v>23867</v>
      </c>
    </row>
    <row r="833" spans="1:25">
      <c r="A833" s="1">
        <v>839</v>
      </c>
      <c r="B833" t="s">
        <v>32</v>
      </c>
      <c r="C833" t="s">
        <v>743</v>
      </c>
      <c r="D833" t="s">
        <v>9195</v>
      </c>
      <c r="E833" t="s">
        <v>10905</v>
      </c>
      <c r="F833" t="s">
        <v>10906</v>
      </c>
      <c r="H833" t="s">
        <v>11559</v>
      </c>
      <c r="V833">
        <f>72856602 p°7ÖD2024041christinacaine1@gmail.com                            DNMLFException as file currently locked by another user for an Acct no 295651750000</f>
        <v>0</v>
      </c>
    </row>
    <row r="834" spans="1:25">
      <c r="A834" s="1">
        <v>840</v>
      </c>
      <c r="C834" t="s">
        <v>744</v>
      </c>
      <c r="G834" t="s">
        <v>10967</v>
      </c>
      <c r="H834" t="s">
        <v>11560</v>
      </c>
      <c r="I834" t="s">
        <v>18507</v>
      </c>
      <c r="J834" t="s">
        <v>18510</v>
      </c>
      <c r="L834" t="s">
        <v>18780</v>
      </c>
      <c r="N834" t="s">
        <v>32</v>
      </c>
      <c r="P834" t="s">
        <v>32</v>
      </c>
      <c r="Q834" t="s">
        <v>20992</v>
      </c>
      <c r="R834" t="s">
        <v>21119</v>
      </c>
      <c r="S834" t="s">
        <v>21154</v>
      </c>
      <c r="U834" t="s">
        <v>22035</v>
      </c>
      <c r="Y834" t="s">
        <v>23870</v>
      </c>
    </row>
    <row r="835" spans="1:25">
      <c r="A835" s="1">
        <v>841</v>
      </c>
      <c r="B835" t="s">
        <v>32</v>
      </c>
      <c r="C835" t="s">
        <v>744</v>
      </c>
      <c r="D835" t="s">
        <v>9196</v>
      </c>
      <c r="E835" t="s">
        <v>10905</v>
      </c>
      <c r="F835" t="s">
        <v>10906</v>
      </c>
      <c r="H835" t="s">
        <v>11560</v>
      </c>
      <c r="V835">
        <f>72856603 @äçNJ2024041romainbrown023@gmail.com                            ENMLFException as file currently locked by another user for an Acct no 319151400000</f>
        <v>0</v>
      </c>
    </row>
    <row r="836" spans="1:25">
      <c r="A836" s="1">
        <v>842</v>
      </c>
      <c r="C836" t="s">
        <v>745</v>
      </c>
      <c r="G836" t="s">
        <v>10967</v>
      </c>
      <c r="H836" t="s">
        <v>11561</v>
      </c>
      <c r="I836" t="s">
        <v>18507</v>
      </c>
      <c r="J836" t="s">
        <v>18510</v>
      </c>
      <c r="L836" t="s">
        <v>18781</v>
      </c>
      <c r="N836" t="s">
        <v>32</v>
      </c>
      <c r="P836" t="s">
        <v>32</v>
      </c>
      <c r="Q836" t="s">
        <v>20992</v>
      </c>
      <c r="R836" t="s">
        <v>21119</v>
      </c>
      <c r="S836" t="s">
        <v>21154</v>
      </c>
      <c r="U836" t="s">
        <v>22035</v>
      </c>
      <c r="Y836" t="s">
        <v>23871</v>
      </c>
    </row>
    <row r="837" spans="1:25">
      <c r="A837" s="1">
        <v>843</v>
      </c>
      <c r="B837" t="s">
        <v>32</v>
      </c>
      <c r="C837" t="s">
        <v>745</v>
      </c>
      <c r="D837" t="s">
        <v>9197</v>
      </c>
      <c r="E837" t="s">
        <v>10905</v>
      </c>
      <c r="F837" t="s">
        <v>10906</v>
      </c>
      <c r="H837" t="s">
        <v>11561</v>
      </c>
      <c r="V837">
        <f>72856604 @å~\J2024041sexychrisann1@gmail.com                             ENMLFException as file currently locked by another user for an Acct no 319379400000</f>
        <v>0</v>
      </c>
    </row>
    <row r="838" spans="1:25">
      <c r="A838" s="1">
        <v>844</v>
      </c>
      <c r="C838" t="s">
        <v>746</v>
      </c>
      <c r="G838" t="s">
        <v>10967</v>
      </c>
      <c r="H838" t="s">
        <v>11562</v>
      </c>
      <c r="I838" t="s">
        <v>18507</v>
      </c>
      <c r="J838" t="s">
        <v>18510</v>
      </c>
      <c r="L838" t="s">
        <v>18782</v>
      </c>
      <c r="N838" t="s">
        <v>32</v>
      </c>
      <c r="P838" t="s">
        <v>32</v>
      </c>
      <c r="Q838" t="s">
        <v>20992</v>
      </c>
      <c r="R838" t="s">
        <v>21119</v>
      </c>
      <c r="S838" t="s">
        <v>21154</v>
      </c>
      <c r="U838" t="s">
        <v>22035</v>
      </c>
      <c r="Y838" t="s">
        <v>23872</v>
      </c>
    </row>
    <row r="839" spans="1:25">
      <c r="A839" s="1">
        <v>845</v>
      </c>
      <c r="B839" t="s">
        <v>32</v>
      </c>
      <c r="C839" t="s">
        <v>746</v>
      </c>
      <c r="D839" t="s">
        <v>9198</v>
      </c>
      <c r="E839" t="s">
        <v>10905</v>
      </c>
      <c r="F839" t="s">
        <v>10906</v>
      </c>
      <c r="H839" t="s">
        <v>11562</v>
      </c>
      <c r="V839">
        <f>72856605 °7úA2024041ANDREHEPBURN_88@YAHOO.COM                            ENMLFException as file currently locked by another user for an Acct no 283368110000</f>
        <v>0</v>
      </c>
    </row>
    <row r="840" spans="1:25">
      <c r="A840" s="1">
        <v>846</v>
      </c>
      <c r="C840" t="s">
        <v>747</v>
      </c>
      <c r="G840" t="s">
        <v>10967</v>
      </c>
      <c r="H840" t="s">
        <v>11563</v>
      </c>
      <c r="I840" t="s">
        <v>18507</v>
      </c>
      <c r="J840" t="s">
        <v>18510</v>
      </c>
      <c r="L840" t="s">
        <v>18783</v>
      </c>
      <c r="N840" t="s">
        <v>32</v>
      </c>
      <c r="P840" t="s">
        <v>32</v>
      </c>
      <c r="Q840" t="s">
        <v>20992</v>
      </c>
      <c r="R840" t="s">
        <v>21119</v>
      </c>
      <c r="S840" t="s">
        <v>21154</v>
      </c>
      <c r="U840" t="s">
        <v>22035</v>
      </c>
      <c r="Y840" t="s">
        <v>23873</v>
      </c>
    </row>
    <row r="841" spans="1:25">
      <c r="A841" s="1">
        <v>847</v>
      </c>
      <c r="B841" t="s">
        <v>32</v>
      </c>
      <c r="C841" t="s">
        <v>747</v>
      </c>
      <c r="D841" t="s">
        <v>9199</v>
      </c>
      <c r="E841" t="s">
        <v>10905</v>
      </c>
      <c r="F841" t="s">
        <v>10906</v>
      </c>
      <c r="H841" t="s">
        <v>11563</v>
      </c>
      <c r="V841">
        <f>72856606 @ÝEÆI2024041orainthomas@gmail.com                              GNMLFException as file currently locked by another user for an Acct no 316859080000</f>
        <v>0</v>
      </c>
    </row>
    <row r="842" spans="1:25">
      <c r="A842" s="1">
        <v>848</v>
      </c>
      <c r="C842" t="s">
        <v>748</v>
      </c>
      <c r="G842" t="s">
        <v>10967</v>
      </c>
      <c r="H842" t="s">
        <v>11564</v>
      </c>
      <c r="I842" t="s">
        <v>18507</v>
      </c>
      <c r="J842" t="s">
        <v>18509</v>
      </c>
      <c r="L842" t="s">
        <v>18637</v>
      </c>
      <c r="O842" t="s">
        <v>20887</v>
      </c>
      <c r="P842" t="s">
        <v>20919</v>
      </c>
      <c r="Q842" t="s">
        <v>20989</v>
      </c>
      <c r="U842" t="s">
        <v>22032</v>
      </c>
      <c r="W842" t="s">
        <v>22917</v>
      </c>
      <c r="X842" t="s">
        <v>23046</v>
      </c>
    </row>
    <row r="843" spans="1:25">
      <c r="A843" s="1">
        <v>849</v>
      </c>
      <c r="C843" t="s">
        <v>749</v>
      </c>
      <c r="G843" t="s">
        <v>10967</v>
      </c>
      <c r="H843" t="s">
        <v>11564</v>
      </c>
      <c r="I843" t="s">
        <v>18507</v>
      </c>
      <c r="J843" t="s">
        <v>18509</v>
      </c>
      <c r="L843" t="s">
        <v>18639</v>
      </c>
      <c r="O843" t="s">
        <v>20888</v>
      </c>
      <c r="P843" t="s">
        <v>65</v>
      </c>
      <c r="Q843" t="s">
        <v>20990</v>
      </c>
      <c r="R843" t="s">
        <v>21118</v>
      </c>
      <c r="S843" t="s">
        <v>21153</v>
      </c>
      <c r="T843" t="s">
        <v>21238</v>
      </c>
      <c r="U843" t="s">
        <v>22033</v>
      </c>
    </row>
    <row r="844" spans="1:25">
      <c r="A844" s="1">
        <v>850</v>
      </c>
      <c r="C844" t="s">
        <v>750</v>
      </c>
      <c r="G844" t="s">
        <v>10967</v>
      </c>
      <c r="H844" t="s">
        <v>11564</v>
      </c>
      <c r="I844" t="s">
        <v>18507</v>
      </c>
      <c r="J844" t="s">
        <v>18509</v>
      </c>
      <c r="L844" t="s">
        <v>18640</v>
      </c>
      <c r="O844" t="s">
        <v>20888</v>
      </c>
      <c r="P844" t="s">
        <v>20920</v>
      </c>
      <c r="Q844" t="s">
        <v>20991</v>
      </c>
      <c r="U844" t="s">
        <v>22034</v>
      </c>
      <c r="W844" t="s">
        <v>22918</v>
      </c>
    </row>
    <row r="845" spans="1:25">
      <c r="A845" s="1">
        <v>851</v>
      </c>
      <c r="C845" t="s">
        <v>751</v>
      </c>
      <c r="G845" t="s">
        <v>10967</v>
      </c>
      <c r="H845" t="s">
        <v>11565</v>
      </c>
      <c r="I845" t="s">
        <v>18507</v>
      </c>
      <c r="J845" t="s">
        <v>18509</v>
      </c>
      <c r="L845" t="s">
        <v>18639</v>
      </c>
      <c r="O845" t="s">
        <v>20888</v>
      </c>
      <c r="P845" t="s">
        <v>65</v>
      </c>
      <c r="Q845" t="s">
        <v>20990</v>
      </c>
      <c r="R845" t="s">
        <v>21118</v>
      </c>
      <c r="S845" t="s">
        <v>21153</v>
      </c>
      <c r="T845" t="s">
        <v>21239</v>
      </c>
      <c r="U845" t="s">
        <v>22033</v>
      </c>
    </row>
    <row r="846" spans="1:25">
      <c r="A846" s="1">
        <v>852</v>
      </c>
      <c r="C846" t="s">
        <v>752</v>
      </c>
      <c r="G846" t="s">
        <v>10967</v>
      </c>
      <c r="H846" t="s">
        <v>11565</v>
      </c>
      <c r="I846" t="s">
        <v>18507</v>
      </c>
      <c r="J846" t="s">
        <v>18509</v>
      </c>
      <c r="L846" t="s">
        <v>18638</v>
      </c>
      <c r="O846" t="s">
        <v>20887</v>
      </c>
      <c r="P846" t="s">
        <v>20919</v>
      </c>
      <c r="Q846" t="s">
        <v>20989</v>
      </c>
      <c r="U846" t="s">
        <v>22032</v>
      </c>
      <c r="W846" t="s">
        <v>22917</v>
      </c>
      <c r="X846" t="s">
        <v>23047</v>
      </c>
    </row>
    <row r="847" spans="1:25">
      <c r="A847" s="1">
        <v>853</v>
      </c>
      <c r="C847" t="s">
        <v>753</v>
      </c>
      <c r="G847" t="s">
        <v>10967</v>
      </c>
      <c r="H847" t="s">
        <v>11566</v>
      </c>
      <c r="I847" t="s">
        <v>18507</v>
      </c>
      <c r="J847" t="s">
        <v>18509</v>
      </c>
      <c r="L847" t="s">
        <v>18640</v>
      </c>
      <c r="O847" t="s">
        <v>20888</v>
      </c>
      <c r="P847" t="s">
        <v>20920</v>
      </c>
      <c r="Q847" t="s">
        <v>20991</v>
      </c>
      <c r="U847" t="s">
        <v>22034</v>
      </c>
      <c r="W847" t="s">
        <v>22918</v>
      </c>
    </row>
    <row r="848" spans="1:25">
      <c r="A848" s="1">
        <v>854</v>
      </c>
      <c r="C848" t="s">
        <v>754</v>
      </c>
      <c r="G848" t="s">
        <v>10967</v>
      </c>
      <c r="H848" t="s">
        <v>11567</v>
      </c>
      <c r="I848" t="s">
        <v>18507</v>
      </c>
      <c r="J848" t="s">
        <v>18509</v>
      </c>
      <c r="L848" t="s">
        <v>18639</v>
      </c>
      <c r="O848" t="s">
        <v>20888</v>
      </c>
      <c r="P848" t="s">
        <v>65</v>
      </c>
      <c r="Q848" t="s">
        <v>20990</v>
      </c>
      <c r="R848" t="s">
        <v>21118</v>
      </c>
      <c r="S848" t="s">
        <v>21153</v>
      </c>
      <c r="T848" t="s">
        <v>21203</v>
      </c>
      <c r="U848" t="s">
        <v>22033</v>
      </c>
    </row>
    <row r="849" spans="1:24">
      <c r="A849" s="1">
        <v>855</v>
      </c>
      <c r="C849" t="s">
        <v>755</v>
      </c>
      <c r="G849" t="s">
        <v>10967</v>
      </c>
      <c r="H849" t="s">
        <v>11567</v>
      </c>
      <c r="I849" t="s">
        <v>18507</v>
      </c>
      <c r="J849" t="s">
        <v>18509</v>
      </c>
      <c r="L849" t="s">
        <v>18638</v>
      </c>
      <c r="O849" t="s">
        <v>20887</v>
      </c>
      <c r="P849" t="s">
        <v>20919</v>
      </c>
      <c r="Q849" t="s">
        <v>20989</v>
      </c>
      <c r="U849" t="s">
        <v>22032</v>
      </c>
      <c r="W849" t="s">
        <v>22917</v>
      </c>
      <c r="X849" t="s">
        <v>23002</v>
      </c>
    </row>
    <row r="850" spans="1:24">
      <c r="A850" s="1">
        <v>856</v>
      </c>
      <c r="C850" t="s">
        <v>756</v>
      </c>
      <c r="G850" t="s">
        <v>10967</v>
      </c>
      <c r="H850" t="s">
        <v>11567</v>
      </c>
      <c r="I850" t="s">
        <v>18507</v>
      </c>
      <c r="J850" t="s">
        <v>18509</v>
      </c>
      <c r="L850" t="s">
        <v>18640</v>
      </c>
      <c r="O850" t="s">
        <v>20888</v>
      </c>
      <c r="P850" t="s">
        <v>20920</v>
      </c>
      <c r="Q850" t="s">
        <v>20991</v>
      </c>
      <c r="U850" t="s">
        <v>22034</v>
      </c>
      <c r="W850" t="s">
        <v>22918</v>
      </c>
    </row>
    <row r="851" spans="1:24">
      <c r="A851" s="1">
        <v>857</v>
      </c>
      <c r="C851" t="s">
        <v>757</v>
      </c>
      <c r="G851" t="s">
        <v>10967</v>
      </c>
      <c r="H851" t="s">
        <v>11568</v>
      </c>
      <c r="I851" t="s">
        <v>18507</v>
      </c>
      <c r="J851" t="s">
        <v>18509</v>
      </c>
      <c r="L851" t="s">
        <v>18715</v>
      </c>
      <c r="O851" t="s">
        <v>20887</v>
      </c>
      <c r="P851" t="s">
        <v>20919</v>
      </c>
      <c r="Q851" t="s">
        <v>20989</v>
      </c>
      <c r="U851" t="s">
        <v>22032</v>
      </c>
      <c r="W851" t="s">
        <v>22917</v>
      </c>
      <c r="X851" t="s">
        <v>23048</v>
      </c>
    </row>
    <row r="852" spans="1:24">
      <c r="A852" s="1">
        <v>858</v>
      </c>
      <c r="C852" t="s">
        <v>758</v>
      </c>
      <c r="G852" t="s">
        <v>10967</v>
      </c>
      <c r="H852" t="s">
        <v>11568</v>
      </c>
      <c r="I852" t="s">
        <v>18507</v>
      </c>
      <c r="J852" t="s">
        <v>18509</v>
      </c>
      <c r="L852" t="s">
        <v>18639</v>
      </c>
      <c r="O852" t="s">
        <v>20888</v>
      </c>
      <c r="P852" t="s">
        <v>65</v>
      </c>
      <c r="Q852" t="s">
        <v>20990</v>
      </c>
      <c r="R852" t="s">
        <v>21118</v>
      </c>
      <c r="S852" t="s">
        <v>21153</v>
      </c>
      <c r="T852" t="s">
        <v>21240</v>
      </c>
      <c r="U852" t="s">
        <v>22033</v>
      </c>
    </row>
    <row r="853" spans="1:24">
      <c r="A853" s="1">
        <v>859</v>
      </c>
      <c r="C853" t="s">
        <v>759</v>
      </c>
      <c r="G853" t="s">
        <v>10967</v>
      </c>
      <c r="H853" t="s">
        <v>11569</v>
      </c>
      <c r="I853" t="s">
        <v>18507</v>
      </c>
      <c r="J853" t="s">
        <v>18509</v>
      </c>
      <c r="L853" t="s">
        <v>18640</v>
      </c>
      <c r="O853" t="s">
        <v>20888</v>
      </c>
      <c r="P853" t="s">
        <v>20920</v>
      </c>
      <c r="Q853" t="s">
        <v>20991</v>
      </c>
      <c r="U853" t="s">
        <v>22034</v>
      </c>
      <c r="W853" t="s">
        <v>22918</v>
      </c>
    </row>
    <row r="854" spans="1:24">
      <c r="A854" s="1">
        <v>860</v>
      </c>
      <c r="C854" t="s">
        <v>760</v>
      </c>
      <c r="G854" t="s">
        <v>10967</v>
      </c>
      <c r="H854" t="s">
        <v>11570</v>
      </c>
      <c r="I854" t="s">
        <v>18507</v>
      </c>
      <c r="J854" t="s">
        <v>18509</v>
      </c>
      <c r="L854" t="s">
        <v>18731</v>
      </c>
      <c r="O854" t="s">
        <v>20887</v>
      </c>
      <c r="P854" t="s">
        <v>20919</v>
      </c>
      <c r="Q854" t="s">
        <v>20989</v>
      </c>
      <c r="U854" t="s">
        <v>22032</v>
      </c>
      <c r="W854" t="s">
        <v>22917</v>
      </c>
      <c r="X854" t="s">
        <v>23048</v>
      </c>
    </row>
    <row r="855" spans="1:24">
      <c r="A855" s="1">
        <v>861</v>
      </c>
      <c r="C855" t="s">
        <v>761</v>
      </c>
      <c r="G855" t="s">
        <v>10967</v>
      </c>
      <c r="H855" t="s">
        <v>11571</v>
      </c>
      <c r="I855" t="s">
        <v>18507</v>
      </c>
      <c r="J855" t="s">
        <v>18509</v>
      </c>
      <c r="L855" t="s">
        <v>18639</v>
      </c>
      <c r="O855" t="s">
        <v>20888</v>
      </c>
      <c r="P855" t="s">
        <v>65</v>
      </c>
      <c r="Q855" t="s">
        <v>20990</v>
      </c>
      <c r="R855" t="s">
        <v>21118</v>
      </c>
      <c r="S855" t="s">
        <v>21153</v>
      </c>
      <c r="T855" t="s">
        <v>21240</v>
      </c>
      <c r="U855" t="s">
        <v>22033</v>
      </c>
    </row>
    <row r="856" spans="1:24">
      <c r="A856" s="1">
        <v>862</v>
      </c>
      <c r="C856" t="s">
        <v>762</v>
      </c>
      <c r="G856" t="s">
        <v>10967</v>
      </c>
      <c r="H856" t="s">
        <v>11571</v>
      </c>
      <c r="I856" t="s">
        <v>18507</v>
      </c>
      <c r="J856" t="s">
        <v>18509</v>
      </c>
      <c r="L856" t="s">
        <v>18640</v>
      </c>
      <c r="O856" t="s">
        <v>20888</v>
      </c>
      <c r="P856" t="s">
        <v>20920</v>
      </c>
      <c r="Q856" t="s">
        <v>20991</v>
      </c>
      <c r="U856" t="s">
        <v>22034</v>
      </c>
      <c r="W856" t="s">
        <v>22918</v>
      </c>
    </row>
    <row r="857" spans="1:24">
      <c r="A857" s="1">
        <v>863</v>
      </c>
      <c r="C857" t="s">
        <v>763</v>
      </c>
      <c r="G857" t="s">
        <v>10967</v>
      </c>
      <c r="H857" t="s">
        <v>11572</v>
      </c>
      <c r="I857" t="s">
        <v>18507</v>
      </c>
      <c r="J857" t="s">
        <v>18509</v>
      </c>
      <c r="L857" t="s">
        <v>18731</v>
      </c>
      <c r="O857" t="s">
        <v>20887</v>
      </c>
      <c r="P857" t="s">
        <v>20919</v>
      </c>
      <c r="Q857" t="s">
        <v>20989</v>
      </c>
      <c r="U857" t="s">
        <v>22032</v>
      </c>
      <c r="W857" t="s">
        <v>22917</v>
      </c>
      <c r="X857" t="s">
        <v>23049</v>
      </c>
    </row>
    <row r="858" spans="1:24">
      <c r="A858" s="1">
        <v>864</v>
      </c>
      <c r="C858" t="s">
        <v>764</v>
      </c>
      <c r="G858" t="s">
        <v>10967</v>
      </c>
      <c r="H858" t="s">
        <v>11573</v>
      </c>
      <c r="I858" t="s">
        <v>18507</v>
      </c>
      <c r="J858" t="s">
        <v>18509</v>
      </c>
      <c r="L858" t="s">
        <v>18622</v>
      </c>
      <c r="O858" t="s">
        <v>20887</v>
      </c>
      <c r="P858" t="s">
        <v>20919</v>
      </c>
      <c r="Q858" t="s">
        <v>20989</v>
      </c>
      <c r="U858" t="s">
        <v>22032</v>
      </c>
      <c r="W858" t="s">
        <v>22917</v>
      </c>
      <c r="X858" t="s">
        <v>23050</v>
      </c>
    </row>
    <row r="859" spans="1:24">
      <c r="A859" s="1">
        <v>865</v>
      </c>
      <c r="C859" t="s">
        <v>765</v>
      </c>
      <c r="G859" t="s">
        <v>10967</v>
      </c>
      <c r="H859" t="s">
        <v>11574</v>
      </c>
      <c r="I859" t="s">
        <v>18507</v>
      </c>
      <c r="J859" t="s">
        <v>18513</v>
      </c>
      <c r="L859" t="s">
        <v>18784</v>
      </c>
      <c r="N859" t="s">
        <v>36</v>
      </c>
      <c r="P859" t="s">
        <v>20926</v>
      </c>
      <c r="Q859" t="s">
        <v>21002</v>
      </c>
      <c r="U859" t="s">
        <v>22044</v>
      </c>
      <c r="W859" t="s">
        <v>22922</v>
      </c>
    </row>
    <row r="860" spans="1:24">
      <c r="A860" s="1">
        <v>866</v>
      </c>
      <c r="C860" t="s">
        <v>766</v>
      </c>
      <c r="G860" t="s">
        <v>10967</v>
      </c>
      <c r="H860" t="s">
        <v>11574</v>
      </c>
      <c r="I860" t="s">
        <v>18507</v>
      </c>
      <c r="J860" t="s">
        <v>18513</v>
      </c>
      <c r="L860" t="s">
        <v>18784</v>
      </c>
      <c r="N860" t="s">
        <v>36</v>
      </c>
      <c r="P860" t="s">
        <v>36</v>
      </c>
      <c r="Q860" t="s">
        <v>21003</v>
      </c>
      <c r="U860" t="s">
        <v>22045</v>
      </c>
      <c r="W860" t="s">
        <v>22921</v>
      </c>
    </row>
    <row r="861" spans="1:24">
      <c r="A861" s="1">
        <v>867</v>
      </c>
      <c r="B861" t="s">
        <v>36</v>
      </c>
      <c r="C861" t="s">
        <v>766</v>
      </c>
      <c r="D861" t="s">
        <v>9200</v>
      </c>
      <c r="E861" t="s">
        <v>10905</v>
      </c>
      <c r="F861" t="s">
        <v>10911</v>
      </c>
      <c r="H861" t="s">
        <v>11574</v>
      </c>
      <c r="V861">
        <f>72856625 (NORRIS_J  AUCCHK                                     GNMLFException as file currently locked by another user for an Acct no 316859080000</f>
        <v>0</v>
      </c>
    </row>
    <row r="862" spans="1:24">
      <c r="A862" s="1">
        <v>868</v>
      </c>
      <c r="C862" t="s">
        <v>767</v>
      </c>
      <c r="G862" t="s">
        <v>10967</v>
      </c>
      <c r="H862" t="s">
        <v>11575</v>
      </c>
      <c r="I862" t="s">
        <v>18507</v>
      </c>
      <c r="J862" t="s">
        <v>18509</v>
      </c>
      <c r="L862" t="s">
        <v>18637</v>
      </c>
      <c r="O862" t="s">
        <v>20887</v>
      </c>
      <c r="P862" t="s">
        <v>20919</v>
      </c>
      <c r="Q862" t="s">
        <v>20989</v>
      </c>
      <c r="U862" t="s">
        <v>22032</v>
      </c>
      <c r="W862" t="s">
        <v>22917</v>
      </c>
      <c r="X862" t="s">
        <v>23050</v>
      </c>
    </row>
    <row r="863" spans="1:24">
      <c r="A863" s="1">
        <v>869</v>
      </c>
      <c r="C863" t="s">
        <v>768</v>
      </c>
      <c r="G863" t="s">
        <v>10967</v>
      </c>
      <c r="H863" t="s">
        <v>11576</v>
      </c>
      <c r="I863" t="s">
        <v>18507</v>
      </c>
      <c r="J863" t="s">
        <v>18509</v>
      </c>
      <c r="L863" t="s">
        <v>18624</v>
      </c>
      <c r="O863" t="s">
        <v>20887</v>
      </c>
      <c r="P863" t="s">
        <v>20919</v>
      </c>
      <c r="Q863" t="s">
        <v>20989</v>
      </c>
      <c r="U863" t="s">
        <v>22032</v>
      </c>
      <c r="W863" t="s">
        <v>22917</v>
      </c>
      <c r="X863" t="s">
        <v>23049</v>
      </c>
    </row>
    <row r="864" spans="1:24">
      <c r="A864" s="1">
        <v>870</v>
      </c>
      <c r="C864" t="s">
        <v>769</v>
      </c>
      <c r="G864" t="s">
        <v>10967</v>
      </c>
      <c r="H864" t="s">
        <v>11577</v>
      </c>
      <c r="I864" t="s">
        <v>18507</v>
      </c>
      <c r="J864" t="s">
        <v>18509</v>
      </c>
      <c r="L864" t="s">
        <v>18638</v>
      </c>
      <c r="O864" t="s">
        <v>20887</v>
      </c>
      <c r="P864" t="s">
        <v>20919</v>
      </c>
      <c r="Q864" t="s">
        <v>20989</v>
      </c>
      <c r="U864" t="s">
        <v>22032</v>
      </c>
      <c r="W864" t="s">
        <v>22917</v>
      </c>
      <c r="X864" t="s">
        <v>23050</v>
      </c>
    </row>
    <row r="865" spans="1:25">
      <c r="A865" s="1">
        <v>871</v>
      </c>
      <c r="C865" t="s">
        <v>770</v>
      </c>
      <c r="G865" t="s">
        <v>10967</v>
      </c>
      <c r="H865" t="s">
        <v>11578</v>
      </c>
      <c r="I865" t="s">
        <v>18507</v>
      </c>
      <c r="J865" t="s">
        <v>18509</v>
      </c>
      <c r="L865" t="s">
        <v>18641</v>
      </c>
      <c r="O865" t="s">
        <v>20887</v>
      </c>
      <c r="P865" t="s">
        <v>20919</v>
      </c>
      <c r="Q865" t="s">
        <v>20989</v>
      </c>
      <c r="U865" t="s">
        <v>22032</v>
      </c>
      <c r="W865" t="s">
        <v>22917</v>
      </c>
      <c r="X865" t="s">
        <v>23049</v>
      </c>
    </row>
    <row r="866" spans="1:25">
      <c r="A866" s="1">
        <v>872</v>
      </c>
      <c r="C866" t="s">
        <v>771</v>
      </c>
      <c r="G866" t="s">
        <v>10967</v>
      </c>
      <c r="H866" t="s">
        <v>11579</v>
      </c>
      <c r="I866" t="s">
        <v>18507</v>
      </c>
      <c r="J866" t="s">
        <v>18510</v>
      </c>
      <c r="L866" t="s">
        <v>18785</v>
      </c>
      <c r="N866" t="s">
        <v>32</v>
      </c>
      <c r="P866" t="s">
        <v>32</v>
      </c>
      <c r="Q866" t="s">
        <v>20992</v>
      </c>
      <c r="R866" t="s">
        <v>21119</v>
      </c>
      <c r="S866" t="s">
        <v>21154</v>
      </c>
      <c r="U866" t="s">
        <v>22035</v>
      </c>
      <c r="Y866" t="s">
        <v>23859</v>
      </c>
    </row>
    <row r="867" spans="1:25">
      <c r="A867" s="1">
        <v>873</v>
      </c>
      <c r="B867" t="s">
        <v>32</v>
      </c>
      <c r="C867" t="s">
        <v>771</v>
      </c>
      <c r="D867" t="s">
        <v>9201</v>
      </c>
      <c r="E867" t="s">
        <v>10905</v>
      </c>
      <c r="F867" t="s">
        <v>10906</v>
      </c>
      <c r="H867" t="s">
        <v>11580</v>
      </c>
      <c r="V867">
        <f>72856630 pm¡Ã2024041krissy_g4@hotmail.com                              ANMLFException as file currently locked by another user for an Acct no 840012230000</f>
        <v>0</v>
      </c>
    </row>
    <row r="868" spans="1:25">
      <c r="A868" s="1">
        <v>874</v>
      </c>
      <c r="C868" t="s">
        <v>772</v>
      </c>
      <c r="G868" t="s">
        <v>10967</v>
      </c>
      <c r="H868" t="s">
        <v>11581</v>
      </c>
      <c r="I868" t="s">
        <v>18507</v>
      </c>
      <c r="J868" t="s">
        <v>18510</v>
      </c>
      <c r="L868" t="s">
        <v>18786</v>
      </c>
      <c r="N868" t="s">
        <v>32</v>
      </c>
      <c r="P868" t="s">
        <v>32</v>
      </c>
      <c r="Q868" t="s">
        <v>20992</v>
      </c>
      <c r="R868" t="s">
        <v>21119</v>
      </c>
      <c r="S868" t="s">
        <v>21154</v>
      </c>
      <c r="U868" t="s">
        <v>22035</v>
      </c>
      <c r="Y868" t="s">
        <v>23860</v>
      </c>
    </row>
    <row r="869" spans="1:25">
      <c r="A869" s="1">
        <v>875</v>
      </c>
      <c r="B869" t="s">
        <v>32</v>
      </c>
      <c r="C869" t="s">
        <v>772</v>
      </c>
      <c r="D869" t="s">
        <v>9202</v>
      </c>
      <c r="E869" t="s">
        <v>10905</v>
      </c>
      <c r="F869" t="s">
        <v>10906</v>
      </c>
      <c r="H869" t="s">
        <v>11582</v>
      </c>
      <c r="V869">
        <f>72856631 0&lt;I2024041djturanda@yahoo.com                               ANMLFException as file currently locked by another user for an Acct no 313660030000</f>
        <v>0</v>
      </c>
    </row>
    <row r="870" spans="1:25">
      <c r="A870" s="1">
        <v>876</v>
      </c>
      <c r="C870" t="s">
        <v>773</v>
      </c>
      <c r="G870" t="s">
        <v>10967</v>
      </c>
      <c r="H870" t="s">
        <v>11583</v>
      </c>
      <c r="I870" t="s">
        <v>18507</v>
      </c>
      <c r="J870" t="s">
        <v>18510</v>
      </c>
      <c r="L870" t="s">
        <v>18787</v>
      </c>
      <c r="N870" t="s">
        <v>32</v>
      </c>
      <c r="P870" t="s">
        <v>32</v>
      </c>
      <c r="Q870" t="s">
        <v>20992</v>
      </c>
      <c r="R870" t="s">
        <v>21119</v>
      </c>
      <c r="S870" t="s">
        <v>21154</v>
      </c>
      <c r="U870" t="s">
        <v>22035</v>
      </c>
      <c r="Y870" t="s">
        <v>23861</v>
      </c>
    </row>
    <row r="871" spans="1:25">
      <c r="A871" s="1">
        <v>877</v>
      </c>
      <c r="B871" t="s">
        <v>32</v>
      </c>
      <c r="C871" t="s">
        <v>773</v>
      </c>
      <c r="D871" t="s">
        <v>9203</v>
      </c>
      <c r="E871" t="s">
        <v>10905</v>
      </c>
      <c r="F871" t="s">
        <v>10906</v>
      </c>
      <c r="H871" t="s">
        <v>11584</v>
      </c>
      <c r="V871">
        <f>72856632 &gt;#Q2024041tampat74@gmail.com                               ANMLFException as file currently locked by another user for an Acct no 348079210000</f>
        <v>0</v>
      </c>
    </row>
    <row r="872" spans="1:25">
      <c r="A872" s="1">
        <v>878</v>
      </c>
      <c r="C872" t="s">
        <v>774</v>
      </c>
      <c r="G872" t="s">
        <v>10967</v>
      </c>
      <c r="H872" t="s">
        <v>11585</v>
      </c>
      <c r="I872" t="s">
        <v>18507</v>
      </c>
      <c r="J872" t="s">
        <v>18510</v>
      </c>
      <c r="L872" t="s">
        <v>18788</v>
      </c>
      <c r="N872" t="s">
        <v>32</v>
      </c>
      <c r="P872" t="s">
        <v>32</v>
      </c>
      <c r="Q872" t="s">
        <v>20992</v>
      </c>
      <c r="R872" t="s">
        <v>21119</v>
      </c>
      <c r="S872" t="s">
        <v>21154</v>
      </c>
      <c r="U872" t="s">
        <v>22035</v>
      </c>
      <c r="Y872" t="s">
        <v>23862</v>
      </c>
    </row>
    <row r="873" spans="1:25">
      <c r="A873" s="1">
        <v>879</v>
      </c>
      <c r="B873" t="s">
        <v>32</v>
      </c>
      <c r="C873" t="s">
        <v>774</v>
      </c>
      <c r="D873" t="s">
        <v>9204</v>
      </c>
      <c r="E873" t="s">
        <v>10905</v>
      </c>
      <c r="F873" t="s">
        <v>10906</v>
      </c>
      <c r="H873" t="s">
        <v>11586</v>
      </c>
      <c r="V873">
        <f>72856633 Ð`²¤O2024031moriehinds2@gmail.com                              BNMLFException as file currently locked by another user for an Acct no 342065570000</f>
        <v>0</v>
      </c>
    </row>
    <row r="874" spans="1:25">
      <c r="A874" s="1">
        <v>880</v>
      </c>
      <c r="C874" t="s">
        <v>775</v>
      </c>
      <c r="G874" t="s">
        <v>10967</v>
      </c>
      <c r="H874" t="s">
        <v>11587</v>
      </c>
      <c r="I874" t="s">
        <v>18507</v>
      </c>
      <c r="J874" t="s">
        <v>18510</v>
      </c>
      <c r="L874" t="s">
        <v>18789</v>
      </c>
      <c r="N874" t="s">
        <v>32</v>
      </c>
      <c r="P874" t="s">
        <v>32</v>
      </c>
      <c r="Q874" t="s">
        <v>20992</v>
      </c>
      <c r="R874" t="s">
        <v>21119</v>
      </c>
      <c r="S874" t="s">
        <v>21154</v>
      </c>
      <c r="U874" t="s">
        <v>22035</v>
      </c>
      <c r="Y874" t="s">
        <v>23863</v>
      </c>
    </row>
    <row r="875" spans="1:25">
      <c r="A875" s="1">
        <v>881</v>
      </c>
      <c r="B875" t="s">
        <v>32</v>
      </c>
      <c r="C875" t="s">
        <v>775</v>
      </c>
      <c r="D875" t="s">
        <v>9205</v>
      </c>
      <c r="E875" t="s">
        <v>10905</v>
      </c>
      <c r="F875" t="s">
        <v>10906</v>
      </c>
      <c r="H875" t="s">
        <v>11587</v>
      </c>
      <c r="V875">
        <f>72856634 @Ü'E2024041cavrilleogarro@yahoo.com                            BNMLFException as file currently locked by another user for an Acct no 297021480000</f>
        <v>0</v>
      </c>
    </row>
    <row r="876" spans="1:25">
      <c r="A876" s="1">
        <v>882</v>
      </c>
      <c r="C876" t="s">
        <v>776</v>
      </c>
      <c r="G876" t="s">
        <v>10967</v>
      </c>
      <c r="H876" t="s">
        <v>11588</v>
      </c>
      <c r="I876" t="s">
        <v>18507</v>
      </c>
      <c r="J876" t="s">
        <v>18510</v>
      </c>
      <c r="L876" t="s">
        <v>18790</v>
      </c>
      <c r="N876" t="s">
        <v>32</v>
      </c>
      <c r="P876" t="s">
        <v>32</v>
      </c>
      <c r="Q876" t="s">
        <v>20992</v>
      </c>
      <c r="R876" t="s">
        <v>21119</v>
      </c>
      <c r="S876" t="s">
        <v>21154</v>
      </c>
      <c r="U876" t="s">
        <v>22035</v>
      </c>
      <c r="Y876" t="s">
        <v>23864</v>
      </c>
    </row>
    <row r="877" spans="1:25">
      <c r="A877" s="1">
        <v>883</v>
      </c>
      <c r="B877" t="s">
        <v>32</v>
      </c>
      <c r="C877" t="s">
        <v>776</v>
      </c>
      <c r="D877" t="s">
        <v>9206</v>
      </c>
      <c r="E877" t="s">
        <v>10905</v>
      </c>
      <c r="F877" t="s">
        <v>10906</v>
      </c>
      <c r="H877" t="s">
        <v>11589</v>
      </c>
      <c r="V877">
        <f>72856635 ø8æÌ2024031tamika.campbell@ksac.gov.jm                           CNMLFException as file currently locked by another user for an Acct no 880032561400</f>
        <v>0</v>
      </c>
    </row>
    <row r="878" spans="1:25">
      <c r="A878" s="1">
        <v>884</v>
      </c>
      <c r="C878" t="s">
        <v>777</v>
      </c>
      <c r="G878" t="s">
        <v>10967</v>
      </c>
      <c r="H878" t="s">
        <v>11590</v>
      </c>
      <c r="I878" t="s">
        <v>18507</v>
      </c>
      <c r="J878" t="s">
        <v>18510</v>
      </c>
      <c r="L878" t="s">
        <v>18791</v>
      </c>
      <c r="N878" t="s">
        <v>32</v>
      </c>
      <c r="P878" t="s">
        <v>32</v>
      </c>
      <c r="Q878" t="s">
        <v>20992</v>
      </c>
      <c r="R878" t="s">
        <v>21119</v>
      </c>
      <c r="S878" t="s">
        <v>21154</v>
      </c>
      <c r="U878" t="s">
        <v>22035</v>
      </c>
      <c r="Y878" t="s">
        <v>23865</v>
      </c>
    </row>
    <row r="879" spans="1:25">
      <c r="A879" s="1">
        <v>885</v>
      </c>
      <c r="B879" t="s">
        <v>32</v>
      </c>
      <c r="C879" t="s">
        <v>777</v>
      </c>
      <c r="D879" t="s">
        <v>9207</v>
      </c>
      <c r="E879" t="s">
        <v>10905</v>
      </c>
      <c r="F879" t="s">
        <v>10906</v>
      </c>
      <c r="H879" t="s">
        <v>11591</v>
      </c>
      <c r="V879">
        <f>72856636 0@2024031kededradennis@gmail.com                             CNMLFException as file currently locked by another user for an Acct no 277429760000</f>
        <v>0</v>
      </c>
    </row>
    <row r="880" spans="1:25">
      <c r="A880" s="1">
        <v>886</v>
      </c>
      <c r="C880" t="s">
        <v>778</v>
      </c>
      <c r="G880" t="s">
        <v>10967</v>
      </c>
      <c r="H880" t="s">
        <v>11592</v>
      </c>
      <c r="I880" t="s">
        <v>18507</v>
      </c>
      <c r="J880" t="s">
        <v>18510</v>
      </c>
      <c r="L880" t="s">
        <v>18792</v>
      </c>
      <c r="N880" t="s">
        <v>32</v>
      </c>
      <c r="P880" t="s">
        <v>32</v>
      </c>
      <c r="Q880" t="s">
        <v>20992</v>
      </c>
      <c r="R880" t="s">
        <v>21119</v>
      </c>
      <c r="S880" t="s">
        <v>21154</v>
      </c>
      <c r="U880" t="s">
        <v>22035</v>
      </c>
      <c r="Y880" t="s">
        <v>23866</v>
      </c>
    </row>
    <row r="881" spans="1:25">
      <c r="A881" s="1">
        <v>887</v>
      </c>
      <c r="B881" t="s">
        <v>32</v>
      </c>
      <c r="C881" t="s">
        <v>778</v>
      </c>
      <c r="D881" t="s">
        <v>9208</v>
      </c>
      <c r="E881" t="s">
        <v>10905</v>
      </c>
      <c r="F881" t="s">
        <v>10906</v>
      </c>
      <c r="H881" t="s">
        <v>11593</v>
      </c>
      <c r="V881">
        <f>72856637 ÐEá\$2024041faypetgrave@cwjamica.com                            DNMLFException as file currently locked by another user for an Acct no 156177090000</f>
        <v>0</v>
      </c>
    </row>
    <row r="882" spans="1:25">
      <c r="A882" s="1">
        <v>888</v>
      </c>
      <c r="C882" t="s">
        <v>779</v>
      </c>
      <c r="G882" t="s">
        <v>10967</v>
      </c>
      <c r="H882" t="s">
        <v>11594</v>
      </c>
      <c r="I882" t="s">
        <v>18507</v>
      </c>
      <c r="J882" t="s">
        <v>18510</v>
      </c>
      <c r="L882" t="s">
        <v>18793</v>
      </c>
      <c r="N882" t="s">
        <v>32</v>
      </c>
      <c r="P882" t="s">
        <v>32</v>
      </c>
      <c r="Q882" t="s">
        <v>20992</v>
      </c>
      <c r="R882" t="s">
        <v>21119</v>
      </c>
      <c r="S882" t="s">
        <v>21154</v>
      </c>
      <c r="U882" t="s">
        <v>22035</v>
      </c>
      <c r="Y882" t="s">
        <v>23868</v>
      </c>
    </row>
    <row r="883" spans="1:25">
      <c r="A883" s="1">
        <v>889</v>
      </c>
      <c r="B883" t="s">
        <v>32</v>
      </c>
      <c r="C883" t="s">
        <v>779</v>
      </c>
      <c r="D883" t="s">
        <v>9209</v>
      </c>
      <c r="E883" t="s">
        <v>10905</v>
      </c>
      <c r="F883" t="s">
        <v>10906</v>
      </c>
      <c r="H883" t="s">
        <v>11594</v>
      </c>
      <c r="V883">
        <f>72856638 ÐÈQ(B2024041stamic123@gmail.com                               DNMLFException as file currently locked by another user for an Acct no 284144290000</f>
        <v>0</v>
      </c>
    </row>
    <row r="884" spans="1:25">
      <c r="A884" s="1">
        <v>890</v>
      </c>
      <c r="C884" t="s">
        <v>780</v>
      </c>
      <c r="G884" t="s">
        <v>10967</v>
      </c>
      <c r="H884" t="s">
        <v>11595</v>
      </c>
      <c r="I884" t="s">
        <v>18507</v>
      </c>
      <c r="J884" t="s">
        <v>18510</v>
      </c>
      <c r="L884" t="s">
        <v>18794</v>
      </c>
      <c r="N884" t="s">
        <v>32</v>
      </c>
      <c r="P884" t="s">
        <v>32</v>
      </c>
      <c r="Q884" t="s">
        <v>20992</v>
      </c>
      <c r="R884" t="s">
        <v>21119</v>
      </c>
      <c r="S884" t="s">
        <v>21154</v>
      </c>
      <c r="U884" t="s">
        <v>22035</v>
      </c>
      <c r="Y884" t="s">
        <v>23869</v>
      </c>
    </row>
    <row r="885" spans="1:25">
      <c r="A885" s="1">
        <v>891</v>
      </c>
      <c r="B885" t="s">
        <v>32</v>
      </c>
      <c r="C885" t="s">
        <v>780</v>
      </c>
      <c r="D885" t="s">
        <v>9210</v>
      </c>
      <c r="E885" t="s">
        <v>10905</v>
      </c>
      <c r="F885" t="s">
        <v>10906</v>
      </c>
      <c r="H885" t="s">
        <v>11595</v>
      </c>
      <c r="V885">
        <f>72856639 0&amp;3&amp;P2024041DUNROBPRIM@GMAIL.COM                              DNMLFException as file currently locked by another user for an Acct no 344238270000</f>
        <v>0</v>
      </c>
    </row>
    <row r="886" spans="1:25">
      <c r="A886" s="1">
        <v>892</v>
      </c>
      <c r="C886" t="s">
        <v>781</v>
      </c>
      <c r="G886" t="s">
        <v>10967</v>
      </c>
      <c r="H886" t="s">
        <v>11596</v>
      </c>
      <c r="I886" t="s">
        <v>18507</v>
      </c>
      <c r="J886" t="s">
        <v>18510</v>
      </c>
      <c r="L886" t="s">
        <v>18795</v>
      </c>
      <c r="N886" t="s">
        <v>32</v>
      </c>
      <c r="P886" t="s">
        <v>32</v>
      </c>
      <c r="Q886" t="s">
        <v>20992</v>
      </c>
      <c r="R886" t="s">
        <v>21119</v>
      </c>
      <c r="S886" t="s">
        <v>21154</v>
      </c>
      <c r="U886" t="s">
        <v>22035</v>
      </c>
      <c r="Y886" t="s">
        <v>23867</v>
      </c>
    </row>
    <row r="887" spans="1:25">
      <c r="A887" s="1">
        <v>893</v>
      </c>
      <c r="B887" t="s">
        <v>32</v>
      </c>
      <c r="C887" t="s">
        <v>781</v>
      </c>
      <c r="D887" t="s">
        <v>9211</v>
      </c>
      <c r="E887" t="s">
        <v>10905</v>
      </c>
      <c r="F887" t="s">
        <v>10906</v>
      </c>
      <c r="H887" t="s">
        <v>11597</v>
      </c>
      <c r="V887">
        <f>72856640 p°7ÖD2024041christinacaine1@gmail.com                            DNMLFException as file currently locked by another user for an Acct no 295651750000</f>
        <v>0</v>
      </c>
    </row>
    <row r="888" spans="1:25">
      <c r="A888" s="1">
        <v>894</v>
      </c>
      <c r="C888" t="s">
        <v>782</v>
      </c>
      <c r="G888" t="s">
        <v>10967</v>
      </c>
      <c r="H888" t="s">
        <v>11598</v>
      </c>
      <c r="I888" t="s">
        <v>18507</v>
      </c>
      <c r="J888" t="s">
        <v>18510</v>
      </c>
      <c r="L888" t="s">
        <v>18796</v>
      </c>
      <c r="N888" t="s">
        <v>32</v>
      </c>
      <c r="P888" t="s">
        <v>32</v>
      </c>
      <c r="Q888" t="s">
        <v>20992</v>
      </c>
      <c r="R888" t="s">
        <v>21119</v>
      </c>
      <c r="S888" t="s">
        <v>21154</v>
      </c>
      <c r="U888" t="s">
        <v>22035</v>
      </c>
      <c r="Y888" t="s">
        <v>23870</v>
      </c>
    </row>
    <row r="889" spans="1:25">
      <c r="A889" s="1">
        <v>895</v>
      </c>
      <c r="B889" t="s">
        <v>32</v>
      </c>
      <c r="C889" t="s">
        <v>782</v>
      </c>
      <c r="D889" t="s">
        <v>9212</v>
      </c>
      <c r="E889" t="s">
        <v>10905</v>
      </c>
      <c r="F889" t="s">
        <v>10906</v>
      </c>
      <c r="H889" t="s">
        <v>11598</v>
      </c>
      <c r="V889">
        <f>72856641 @äçNJ2024041romainbrown023@gmail.com                            ENMLFException as file currently locked by another user for an Acct no 319151400000</f>
        <v>0</v>
      </c>
    </row>
    <row r="890" spans="1:25">
      <c r="A890" s="1">
        <v>896</v>
      </c>
      <c r="C890" t="s">
        <v>783</v>
      </c>
      <c r="G890" t="s">
        <v>10967</v>
      </c>
      <c r="H890" t="s">
        <v>11599</v>
      </c>
      <c r="I890" t="s">
        <v>18507</v>
      </c>
      <c r="J890" t="s">
        <v>18509</v>
      </c>
      <c r="L890" t="s">
        <v>18624</v>
      </c>
      <c r="O890" t="s">
        <v>20887</v>
      </c>
      <c r="P890" t="s">
        <v>20919</v>
      </c>
      <c r="Q890" t="s">
        <v>20989</v>
      </c>
      <c r="U890" t="s">
        <v>22032</v>
      </c>
      <c r="W890" t="s">
        <v>22917</v>
      </c>
      <c r="X890" t="s">
        <v>23051</v>
      </c>
    </row>
    <row r="891" spans="1:25">
      <c r="A891" s="1">
        <v>897</v>
      </c>
      <c r="C891" t="s">
        <v>784</v>
      </c>
      <c r="G891" t="s">
        <v>10967</v>
      </c>
      <c r="H891" t="s">
        <v>11600</v>
      </c>
      <c r="I891" t="s">
        <v>18507</v>
      </c>
      <c r="J891" t="s">
        <v>18510</v>
      </c>
      <c r="L891" t="s">
        <v>18797</v>
      </c>
      <c r="N891" t="s">
        <v>32</v>
      </c>
      <c r="P891" t="s">
        <v>32</v>
      </c>
      <c r="Q891" t="s">
        <v>20992</v>
      </c>
      <c r="R891" t="s">
        <v>21119</v>
      </c>
      <c r="S891" t="s">
        <v>21154</v>
      </c>
      <c r="U891" t="s">
        <v>22035</v>
      </c>
      <c r="Y891" t="s">
        <v>23871</v>
      </c>
    </row>
    <row r="892" spans="1:25">
      <c r="A892" s="1">
        <v>898</v>
      </c>
      <c r="B892" t="s">
        <v>32</v>
      </c>
      <c r="C892" t="s">
        <v>784</v>
      </c>
      <c r="D892" t="s">
        <v>9213</v>
      </c>
      <c r="E892" t="s">
        <v>10905</v>
      </c>
      <c r="F892" t="s">
        <v>10906</v>
      </c>
      <c r="H892" t="s">
        <v>11601</v>
      </c>
      <c r="V892">
        <f>72856643 @å~\J2024041sexychrisann1@gmail.com                             ENMLFException as file currently locked by another user for an Acct no 319379400000</f>
        <v>0</v>
      </c>
    </row>
    <row r="893" spans="1:25">
      <c r="A893" s="1">
        <v>899</v>
      </c>
      <c r="C893" t="s">
        <v>785</v>
      </c>
      <c r="G893" t="s">
        <v>10967</v>
      </c>
      <c r="H893" t="s">
        <v>11602</v>
      </c>
      <c r="I893" t="s">
        <v>18507</v>
      </c>
      <c r="J893" t="s">
        <v>18510</v>
      </c>
      <c r="L893" t="s">
        <v>18798</v>
      </c>
      <c r="N893" t="s">
        <v>32</v>
      </c>
      <c r="P893" t="s">
        <v>32</v>
      </c>
      <c r="Q893" t="s">
        <v>20992</v>
      </c>
      <c r="R893" t="s">
        <v>21119</v>
      </c>
      <c r="S893" t="s">
        <v>21154</v>
      </c>
      <c r="U893" t="s">
        <v>22035</v>
      </c>
      <c r="Y893" t="s">
        <v>23872</v>
      </c>
    </row>
    <row r="894" spans="1:25">
      <c r="A894" s="1">
        <v>900</v>
      </c>
      <c r="B894" t="s">
        <v>32</v>
      </c>
      <c r="C894" t="s">
        <v>785</v>
      </c>
      <c r="D894" t="s">
        <v>9214</v>
      </c>
      <c r="E894" t="s">
        <v>10905</v>
      </c>
      <c r="F894" t="s">
        <v>10906</v>
      </c>
      <c r="H894" t="s">
        <v>11603</v>
      </c>
      <c r="V894">
        <f>72856644 °7úA2024041ANDREHEPBURN_88@YAHOO.COM                            ENMLFException as file currently locked by another user for an Acct no 283368110000</f>
        <v>0</v>
      </c>
    </row>
    <row r="895" spans="1:25">
      <c r="A895" s="1">
        <v>901</v>
      </c>
      <c r="C895" t="s">
        <v>786</v>
      </c>
      <c r="G895" t="s">
        <v>10967</v>
      </c>
      <c r="H895" t="s">
        <v>11604</v>
      </c>
      <c r="I895" t="s">
        <v>18507</v>
      </c>
      <c r="J895" t="s">
        <v>18510</v>
      </c>
      <c r="L895" t="s">
        <v>18799</v>
      </c>
      <c r="N895" t="s">
        <v>32</v>
      </c>
      <c r="P895" t="s">
        <v>32</v>
      </c>
      <c r="Q895" t="s">
        <v>20992</v>
      </c>
      <c r="R895" t="s">
        <v>21119</v>
      </c>
      <c r="S895" t="s">
        <v>21154</v>
      </c>
      <c r="U895" t="s">
        <v>22035</v>
      </c>
      <c r="Y895" t="s">
        <v>23873</v>
      </c>
    </row>
    <row r="896" spans="1:25">
      <c r="A896" s="1">
        <v>902</v>
      </c>
      <c r="B896" t="s">
        <v>32</v>
      </c>
      <c r="C896" t="s">
        <v>786</v>
      </c>
      <c r="D896" t="s">
        <v>9215</v>
      </c>
      <c r="E896" t="s">
        <v>10905</v>
      </c>
      <c r="F896" t="s">
        <v>10906</v>
      </c>
      <c r="H896" t="s">
        <v>11605</v>
      </c>
      <c r="V896">
        <f>72856645 @ÝEÆI2024041orainthomas@gmail.com                              GNMLFException as file currently locked by another user for an Acct no 316859080000</f>
        <v>0</v>
      </c>
    </row>
    <row r="897" spans="1:24">
      <c r="A897" s="1">
        <v>903</v>
      </c>
      <c r="C897" t="s">
        <v>787</v>
      </c>
      <c r="G897" t="s">
        <v>10967</v>
      </c>
      <c r="H897" t="s">
        <v>11606</v>
      </c>
      <c r="I897" t="s">
        <v>18507</v>
      </c>
      <c r="J897" t="s">
        <v>18509</v>
      </c>
      <c r="L897" t="s">
        <v>18641</v>
      </c>
      <c r="O897" t="s">
        <v>20887</v>
      </c>
      <c r="P897" t="s">
        <v>20919</v>
      </c>
      <c r="Q897" t="s">
        <v>20989</v>
      </c>
      <c r="U897" t="s">
        <v>22032</v>
      </c>
      <c r="W897" t="s">
        <v>22917</v>
      </c>
      <c r="X897" t="s">
        <v>23052</v>
      </c>
    </row>
    <row r="898" spans="1:24">
      <c r="A898" s="1">
        <v>904</v>
      </c>
      <c r="C898" t="s">
        <v>788</v>
      </c>
      <c r="G898" t="s">
        <v>10967</v>
      </c>
      <c r="H898" t="s">
        <v>11606</v>
      </c>
      <c r="I898" t="s">
        <v>18507</v>
      </c>
      <c r="J898" t="s">
        <v>18509</v>
      </c>
      <c r="L898" t="s">
        <v>18639</v>
      </c>
      <c r="O898" t="s">
        <v>20888</v>
      </c>
      <c r="P898" t="s">
        <v>65</v>
      </c>
      <c r="Q898" t="s">
        <v>20990</v>
      </c>
      <c r="R898" t="s">
        <v>21118</v>
      </c>
      <c r="S898" t="s">
        <v>21153</v>
      </c>
      <c r="T898" t="s">
        <v>21241</v>
      </c>
      <c r="U898" t="s">
        <v>22033</v>
      </c>
    </row>
    <row r="899" spans="1:24">
      <c r="A899" s="1">
        <v>905</v>
      </c>
      <c r="C899" t="s">
        <v>789</v>
      </c>
      <c r="G899" t="s">
        <v>10967</v>
      </c>
      <c r="H899" t="s">
        <v>11607</v>
      </c>
      <c r="I899" t="s">
        <v>18507</v>
      </c>
      <c r="J899" t="s">
        <v>18509</v>
      </c>
      <c r="L899" t="s">
        <v>18638</v>
      </c>
      <c r="O899" t="s">
        <v>20887</v>
      </c>
      <c r="P899" t="s">
        <v>20919</v>
      </c>
      <c r="Q899" t="s">
        <v>20989</v>
      </c>
      <c r="U899" t="s">
        <v>22032</v>
      </c>
      <c r="W899" t="s">
        <v>22917</v>
      </c>
      <c r="X899" t="s">
        <v>23052</v>
      </c>
    </row>
    <row r="900" spans="1:24">
      <c r="A900" s="1">
        <v>906</v>
      </c>
      <c r="C900" t="s">
        <v>790</v>
      </c>
      <c r="G900" t="s">
        <v>10967</v>
      </c>
      <c r="H900" t="s">
        <v>11608</v>
      </c>
      <c r="I900" t="s">
        <v>18507</v>
      </c>
      <c r="J900" t="s">
        <v>18509</v>
      </c>
      <c r="L900" t="s">
        <v>18640</v>
      </c>
      <c r="O900" t="s">
        <v>20888</v>
      </c>
      <c r="P900" t="s">
        <v>20920</v>
      </c>
      <c r="Q900" t="s">
        <v>20991</v>
      </c>
      <c r="U900" t="s">
        <v>22034</v>
      </c>
      <c r="W900" t="s">
        <v>22918</v>
      </c>
    </row>
    <row r="901" spans="1:24">
      <c r="A901" s="1">
        <v>907</v>
      </c>
      <c r="C901" t="s">
        <v>791</v>
      </c>
      <c r="G901" t="s">
        <v>10967</v>
      </c>
      <c r="H901" t="s">
        <v>11609</v>
      </c>
      <c r="I901" t="s">
        <v>18507</v>
      </c>
      <c r="J901" t="s">
        <v>18509</v>
      </c>
      <c r="L901" t="s">
        <v>18639</v>
      </c>
      <c r="O901" t="s">
        <v>20888</v>
      </c>
      <c r="P901" t="s">
        <v>65</v>
      </c>
      <c r="Q901" t="s">
        <v>20990</v>
      </c>
      <c r="R901" t="s">
        <v>21118</v>
      </c>
      <c r="S901" t="s">
        <v>21153</v>
      </c>
      <c r="T901" t="s">
        <v>21241</v>
      </c>
      <c r="U901" t="s">
        <v>22033</v>
      </c>
    </row>
    <row r="902" spans="1:24">
      <c r="A902" s="1">
        <v>908</v>
      </c>
      <c r="C902" t="s">
        <v>792</v>
      </c>
      <c r="G902" t="s">
        <v>10967</v>
      </c>
      <c r="H902" t="s">
        <v>11609</v>
      </c>
      <c r="I902" t="s">
        <v>18507</v>
      </c>
      <c r="J902" t="s">
        <v>18509</v>
      </c>
      <c r="L902" t="s">
        <v>18640</v>
      </c>
      <c r="O902" t="s">
        <v>20888</v>
      </c>
      <c r="P902" t="s">
        <v>20920</v>
      </c>
      <c r="Q902" t="s">
        <v>20991</v>
      </c>
      <c r="U902" t="s">
        <v>22034</v>
      </c>
      <c r="W902" t="s">
        <v>22918</v>
      </c>
    </row>
    <row r="903" spans="1:24">
      <c r="A903" s="1">
        <v>909</v>
      </c>
      <c r="C903" t="s">
        <v>793</v>
      </c>
      <c r="G903" t="s">
        <v>10967</v>
      </c>
      <c r="H903" t="s">
        <v>11610</v>
      </c>
      <c r="I903" t="s">
        <v>18507</v>
      </c>
      <c r="J903" t="s">
        <v>18509</v>
      </c>
      <c r="L903" t="s">
        <v>18641</v>
      </c>
      <c r="O903" t="s">
        <v>20887</v>
      </c>
      <c r="P903" t="s">
        <v>20919</v>
      </c>
      <c r="Q903" t="s">
        <v>20989</v>
      </c>
      <c r="U903" t="s">
        <v>22032</v>
      </c>
      <c r="W903" t="s">
        <v>22917</v>
      </c>
      <c r="X903" t="s">
        <v>23051</v>
      </c>
    </row>
    <row r="904" spans="1:24">
      <c r="A904" s="1">
        <v>910</v>
      </c>
      <c r="C904" t="s">
        <v>794</v>
      </c>
      <c r="G904" t="s">
        <v>10967</v>
      </c>
      <c r="H904" t="s">
        <v>11611</v>
      </c>
      <c r="I904" t="s">
        <v>18507</v>
      </c>
      <c r="J904" t="s">
        <v>18509</v>
      </c>
      <c r="L904" t="s">
        <v>18731</v>
      </c>
      <c r="O904" t="s">
        <v>20887</v>
      </c>
      <c r="P904" t="s">
        <v>20919</v>
      </c>
      <c r="Q904" t="s">
        <v>20989</v>
      </c>
      <c r="U904" t="s">
        <v>22032</v>
      </c>
      <c r="W904" t="s">
        <v>22917</v>
      </c>
      <c r="X904" t="s">
        <v>23050</v>
      </c>
    </row>
    <row r="905" spans="1:24">
      <c r="A905" s="1">
        <v>911</v>
      </c>
      <c r="C905" t="s">
        <v>795</v>
      </c>
      <c r="G905" t="s">
        <v>10967</v>
      </c>
      <c r="H905" t="s">
        <v>11612</v>
      </c>
      <c r="I905" t="s">
        <v>18507</v>
      </c>
      <c r="J905" t="s">
        <v>18509</v>
      </c>
      <c r="L905" t="s">
        <v>18641</v>
      </c>
      <c r="O905" t="s">
        <v>20887</v>
      </c>
      <c r="P905" t="s">
        <v>20919</v>
      </c>
      <c r="Q905" t="s">
        <v>20989</v>
      </c>
      <c r="U905" t="s">
        <v>22032</v>
      </c>
      <c r="W905" t="s">
        <v>22917</v>
      </c>
      <c r="X905" t="s">
        <v>23049</v>
      </c>
    </row>
    <row r="906" spans="1:24">
      <c r="A906" s="1">
        <v>912</v>
      </c>
      <c r="C906" t="s">
        <v>796</v>
      </c>
      <c r="G906" t="s">
        <v>10967</v>
      </c>
      <c r="H906" t="s">
        <v>11613</v>
      </c>
      <c r="I906" t="s">
        <v>18507</v>
      </c>
      <c r="J906" t="s">
        <v>18509</v>
      </c>
      <c r="L906" t="s">
        <v>18624</v>
      </c>
      <c r="O906" t="s">
        <v>20887</v>
      </c>
      <c r="P906" t="s">
        <v>20919</v>
      </c>
      <c r="Q906" t="s">
        <v>20989</v>
      </c>
      <c r="U906" t="s">
        <v>22032</v>
      </c>
      <c r="W906" t="s">
        <v>22917</v>
      </c>
      <c r="X906" t="s">
        <v>23051</v>
      </c>
    </row>
    <row r="907" spans="1:24">
      <c r="A907" s="1">
        <v>913</v>
      </c>
      <c r="C907" t="s">
        <v>797</v>
      </c>
      <c r="G907" t="s">
        <v>10967</v>
      </c>
      <c r="H907" t="s">
        <v>11614</v>
      </c>
      <c r="I907" t="s">
        <v>18507</v>
      </c>
      <c r="J907" t="s">
        <v>18509</v>
      </c>
      <c r="L907" t="s">
        <v>18731</v>
      </c>
      <c r="O907" t="s">
        <v>20887</v>
      </c>
      <c r="P907" t="s">
        <v>20919</v>
      </c>
      <c r="Q907" t="s">
        <v>20989</v>
      </c>
      <c r="U907" t="s">
        <v>22032</v>
      </c>
      <c r="W907" t="s">
        <v>22917</v>
      </c>
      <c r="X907" t="s">
        <v>23049</v>
      </c>
    </row>
    <row r="908" spans="1:24">
      <c r="A908" s="1">
        <v>914</v>
      </c>
      <c r="C908" t="s">
        <v>798</v>
      </c>
      <c r="G908" t="s">
        <v>10967</v>
      </c>
      <c r="H908" t="s">
        <v>11615</v>
      </c>
      <c r="I908" t="s">
        <v>18507</v>
      </c>
      <c r="J908" t="s">
        <v>18509</v>
      </c>
      <c r="L908" t="s">
        <v>18641</v>
      </c>
      <c r="O908" t="s">
        <v>20887</v>
      </c>
      <c r="P908" t="s">
        <v>20919</v>
      </c>
      <c r="Q908" t="s">
        <v>20989</v>
      </c>
      <c r="U908" t="s">
        <v>22032</v>
      </c>
      <c r="W908" t="s">
        <v>22917</v>
      </c>
      <c r="X908" t="s">
        <v>23050</v>
      </c>
    </row>
    <row r="909" spans="1:24">
      <c r="A909" s="1">
        <v>915</v>
      </c>
      <c r="C909" t="s">
        <v>799</v>
      </c>
      <c r="G909" t="s">
        <v>10967</v>
      </c>
      <c r="H909" t="s">
        <v>11616</v>
      </c>
      <c r="I909" t="s">
        <v>18507</v>
      </c>
      <c r="J909" t="s">
        <v>18509</v>
      </c>
      <c r="L909" t="s">
        <v>18732</v>
      </c>
      <c r="O909" t="s">
        <v>20887</v>
      </c>
      <c r="P909" t="s">
        <v>20919</v>
      </c>
      <c r="Q909" t="s">
        <v>20989</v>
      </c>
      <c r="U909" t="s">
        <v>22032</v>
      </c>
      <c r="W909" t="s">
        <v>22917</v>
      </c>
      <c r="X909" t="s">
        <v>23049</v>
      </c>
    </row>
    <row r="910" spans="1:24">
      <c r="A910" s="1">
        <v>916</v>
      </c>
      <c r="C910" t="s">
        <v>800</v>
      </c>
      <c r="G910" t="s">
        <v>10967</v>
      </c>
      <c r="H910" t="s">
        <v>11617</v>
      </c>
      <c r="I910" t="s">
        <v>18507</v>
      </c>
      <c r="J910" t="s">
        <v>18509</v>
      </c>
      <c r="L910" t="s">
        <v>18638</v>
      </c>
      <c r="O910" t="s">
        <v>20887</v>
      </c>
      <c r="P910" t="s">
        <v>20919</v>
      </c>
      <c r="Q910" t="s">
        <v>20989</v>
      </c>
      <c r="U910" t="s">
        <v>22032</v>
      </c>
      <c r="W910" t="s">
        <v>22917</v>
      </c>
      <c r="X910" t="s">
        <v>23050</v>
      </c>
    </row>
    <row r="911" spans="1:24">
      <c r="A911" s="1">
        <v>917</v>
      </c>
      <c r="C911" t="s">
        <v>801</v>
      </c>
      <c r="G911" t="s">
        <v>10967</v>
      </c>
      <c r="H911" t="s">
        <v>11618</v>
      </c>
      <c r="I911" t="s">
        <v>18507</v>
      </c>
      <c r="J911" t="s">
        <v>18511</v>
      </c>
      <c r="L911" t="s">
        <v>18800</v>
      </c>
      <c r="O911" t="s">
        <v>20889</v>
      </c>
      <c r="P911" t="s">
        <v>20889</v>
      </c>
      <c r="Q911" t="s">
        <v>20994</v>
      </c>
      <c r="U911" t="s">
        <v>22037</v>
      </c>
      <c r="W911" t="s">
        <v>22730</v>
      </c>
    </row>
    <row r="912" spans="1:24">
      <c r="A912" s="1">
        <v>918</v>
      </c>
      <c r="C912" t="s">
        <v>802</v>
      </c>
      <c r="G912" t="s">
        <v>10967</v>
      </c>
      <c r="H912" t="s">
        <v>11619</v>
      </c>
      <c r="I912" t="s">
        <v>18507</v>
      </c>
      <c r="J912" t="s">
        <v>18509</v>
      </c>
      <c r="L912" t="s">
        <v>18732</v>
      </c>
      <c r="O912" t="s">
        <v>20887</v>
      </c>
      <c r="P912" t="s">
        <v>20919</v>
      </c>
      <c r="Q912" t="s">
        <v>20989</v>
      </c>
      <c r="U912" t="s">
        <v>22032</v>
      </c>
      <c r="W912" t="s">
        <v>22917</v>
      </c>
      <c r="X912" t="s">
        <v>23053</v>
      </c>
    </row>
    <row r="913" spans="1:24">
      <c r="A913" s="1">
        <v>919</v>
      </c>
      <c r="C913" t="s">
        <v>803</v>
      </c>
      <c r="G913" t="s">
        <v>10967</v>
      </c>
      <c r="H913" t="s">
        <v>11620</v>
      </c>
      <c r="I913" t="s">
        <v>18507</v>
      </c>
      <c r="J913" t="s">
        <v>18509</v>
      </c>
      <c r="L913" t="s">
        <v>18639</v>
      </c>
      <c r="O913" t="s">
        <v>20888</v>
      </c>
      <c r="P913" t="s">
        <v>65</v>
      </c>
      <c r="Q913" t="s">
        <v>20990</v>
      </c>
      <c r="R913" t="s">
        <v>21118</v>
      </c>
      <c r="S913" t="s">
        <v>21153</v>
      </c>
      <c r="T913" t="s">
        <v>21242</v>
      </c>
      <c r="U913" t="s">
        <v>22033</v>
      </c>
    </row>
    <row r="914" spans="1:24">
      <c r="A914" s="1">
        <v>920</v>
      </c>
      <c r="C914" t="s">
        <v>804</v>
      </c>
      <c r="G914" t="s">
        <v>10967</v>
      </c>
      <c r="H914" t="s">
        <v>11621</v>
      </c>
      <c r="I914" t="s">
        <v>18507</v>
      </c>
      <c r="J914" t="s">
        <v>18509</v>
      </c>
      <c r="L914" t="s">
        <v>18640</v>
      </c>
      <c r="O914" t="s">
        <v>20888</v>
      </c>
      <c r="P914" t="s">
        <v>20920</v>
      </c>
      <c r="Q914" t="s">
        <v>20991</v>
      </c>
      <c r="U914" t="s">
        <v>22034</v>
      </c>
      <c r="W914" t="s">
        <v>22918</v>
      </c>
    </row>
    <row r="915" spans="1:24">
      <c r="A915" s="1">
        <v>921</v>
      </c>
      <c r="C915" t="s">
        <v>805</v>
      </c>
      <c r="G915" t="s">
        <v>10967</v>
      </c>
      <c r="H915" t="s">
        <v>11622</v>
      </c>
      <c r="I915" t="s">
        <v>18507</v>
      </c>
      <c r="J915" t="s">
        <v>18509</v>
      </c>
      <c r="L915" t="s">
        <v>18622</v>
      </c>
      <c r="O915" t="s">
        <v>20887</v>
      </c>
      <c r="P915" t="s">
        <v>20919</v>
      </c>
      <c r="Q915" t="s">
        <v>20989</v>
      </c>
      <c r="U915" t="s">
        <v>22032</v>
      </c>
      <c r="W915" t="s">
        <v>22917</v>
      </c>
      <c r="X915" t="s">
        <v>23054</v>
      </c>
    </row>
    <row r="916" spans="1:24">
      <c r="A916" s="1">
        <v>922</v>
      </c>
      <c r="C916" t="s">
        <v>806</v>
      </c>
      <c r="G916" t="s">
        <v>10967</v>
      </c>
      <c r="H916" t="s">
        <v>11623</v>
      </c>
      <c r="I916" t="s">
        <v>18507</v>
      </c>
      <c r="J916" t="s">
        <v>18509</v>
      </c>
      <c r="L916" t="s">
        <v>18715</v>
      </c>
      <c r="O916" t="s">
        <v>20887</v>
      </c>
      <c r="P916" t="s">
        <v>20919</v>
      </c>
      <c r="Q916" t="s">
        <v>20989</v>
      </c>
      <c r="U916" t="s">
        <v>22032</v>
      </c>
      <c r="W916" t="s">
        <v>22917</v>
      </c>
      <c r="X916" t="s">
        <v>23053</v>
      </c>
    </row>
    <row r="917" spans="1:24">
      <c r="A917" s="1">
        <v>923</v>
      </c>
      <c r="C917" t="s">
        <v>807</v>
      </c>
      <c r="G917" t="s">
        <v>10967</v>
      </c>
      <c r="H917" t="s">
        <v>11624</v>
      </c>
      <c r="I917" t="s">
        <v>18507</v>
      </c>
      <c r="J917" t="s">
        <v>18509</v>
      </c>
      <c r="L917" t="s">
        <v>18639</v>
      </c>
      <c r="O917" t="s">
        <v>20888</v>
      </c>
      <c r="P917" t="s">
        <v>65</v>
      </c>
      <c r="Q917" t="s">
        <v>20990</v>
      </c>
      <c r="R917" t="s">
        <v>21118</v>
      </c>
      <c r="S917" t="s">
        <v>21153</v>
      </c>
      <c r="T917" t="s">
        <v>21242</v>
      </c>
      <c r="U917" t="s">
        <v>22033</v>
      </c>
    </row>
    <row r="918" spans="1:24">
      <c r="A918" s="1">
        <v>924</v>
      </c>
      <c r="C918" t="s">
        <v>808</v>
      </c>
      <c r="G918" t="s">
        <v>10967</v>
      </c>
      <c r="H918" t="s">
        <v>11625</v>
      </c>
      <c r="I918" t="s">
        <v>18507</v>
      </c>
      <c r="J918" t="s">
        <v>18509</v>
      </c>
      <c r="L918" t="s">
        <v>18640</v>
      </c>
      <c r="O918" t="s">
        <v>20888</v>
      </c>
      <c r="P918" t="s">
        <v>20920</v>
      </c>
      <c r="Q918" t="s">
        <v>20991</v>
      </c>
      <c r="U918" t="s">
        <v>22034</v>
      </c>
      <c r="W918" t="s">
        <v>22918</v>
      </c>
    </row>
    <row r="919" spans="1:24">
      <c r="A919" s="1">
        <v>925</v>
      </c>
      <c r="C919" t="s">
        <v>809</v>
      </c>
      <c r="G919" t="s">
        <v>10967</v>
      </c>
      <c r="H919" t="s">
        <v>11626</v>
      </c>
      <c r="I919" t="s">
        <v>18507</v>
      </c>
      <c r="J919" t="s">
        <v>18509</v>
      </c>
      <c r="L919" t="s">
        <v>18622</v>
      </c>
      <c r="O919" t="s">
        <v>20887</v>
      </c>
      <c r="P919" t="s">
        <v>20919</v>
      </c>
      <c r="Q919" t="s">
        <v>20989</v>
      </c>
      <c r="U919" t="s">
        <v>22032</v>
      </c>
      <c r="W919" t="s">
        <v>22917</v>
      </c>
      <c r="X919" t="s">
        <v>23053</v>
      </c>
    </row>
    <row r="920" spans="1:24">
      <c r="A920" s="1">
        <v>926</v>
      </c>
      <c r="C920" t="s">
        <v>810</v>
      </c>
      <c r="G920" t="s">
        <v>10967</v>
      </c>
      <c r="H920" t="s">
        <v>11627</v>
      </c>
      <c r="I920" t="s">
        <v>18507</v>
      </c>
      <c r="J920" t="s">
        <v>18509</v>
      </c>
      <c r="L920" t="s">
        <v>18639</v>
      </c>
      <c r="O920" t="s">
        <v>20888</v>
      </c>
      <c r="P920" t="s">
        <v>65</v>
      </c>
      <c r="Q920" t="s">
        <v>20990</v>
      </c>
      <c r="R920" t="s">
        <v>21118</v>
      </c>
      <c r="S920" t="s">
        <v>21153</v>
      </c>
      <c r="T920" t="s">
        <v>21242</v>
      </c>
      <c r="U920" t="s">
        <v>22033</v>
      </c>
    </row>
    <row r="921" spans="1:24">
      <c r="A921" s="1">
        <v>927</v>
      </c>
      <c r="C921" t="s">
        <v>811</v>
      </c>
      <c r="G921" t="s">
        <v>10967</v>
      </c>
      <c r="H921" t="s">
        <v>11628</v>
      </c>
      <c r="I921" t="s">
        <v>18507</v>
      </c>
      <c r="J921" t="s">
        <v>18509</v>
      </c>
      <c r="L921" t="s">
        <v>18640</v>
      </c>
      <c r="O921" t="s">
        <v>20888</v>
      </c>
      <c r="P921" t="s">
        <v>20920</v>
      </c>
      <c r="Q921" t="s">
        <v>20991</v>
      </c>
      <c r="U921" t="s">
        <v>22034</v>
      </c>
      <c r="W921" t="s">
        <v>22918</v>
      </c>
    </row>
    <row r="922" spans="1:24">
      <c r="A922" s="1">
        <v>928</v>
      </c>
      <c r="C922" t="s">
        <v>812</v>
      </c>
      <c r="G922" t="s">
        <v>10967</v>
      </c>
      <c r="H922" t="s">
        <v>11629</v>
      </c>
      <c r="I922" t="s">
        <v>18507</v>
      </c>
      <c r="J922" t="s">
        <v>18509</v>
      </c>
      <c r="L922" t="s">
        <v>18731</v>
      </c>
      <c r="O922" t="s">
        <v>20887</v>
      </c>
      <c r="P922" t="s">
        <v>20919</v>
      </c>
      <c r="Q922" t="s">
        <v>20989</v>
      </c>
      <c r="U922" t="s">
        <v>22032</v>
      </c>
      <c r="W922" t="s">
        <v>22917</v>
      </c>
      <c r="X922" t="s">
        <v>23055</v>
      </c>
    </row>
    <row r="923" spans="1:24">
      <c r="A923" s="1">
        <v>929</v>
      </c>
      <c r="C923" t="s">
        <v>813</v>
      </c>
      <c r="G923" t="s">
        <v>10967</v>
      </c>
      <c r="H923" t="s">
        <v>11630</v>
      </c>
      <c r="I923" t="s">
        <v>18507</v>
      </c>
      <c r="J923" t="s">
        <v>18509</v>
      </c>
      <c r="L923" t="s">
        <v>18732</v>
      </c>
      <c r="O923" t="s">
        <v>20887</v>
      </c>
      <c r="P923" t="s">
        <v>20919</v>
      </c>
      <c r="Q923" t="s">
        <v>20989</v>
      </c>
      <c r="U923" t="s">
        <v>22032</v>
      </c>
      <c r="W923" t="s">
        <v>22917</v>
      </c>
      <c r="X923" t="s">
        <v>23055</v>
      </c>
    </row>
    <row r="924" spans="1:24">
      <c r="A924" s="1">
        <v>930</v>
      </c>
      <c r="C924" t="s">
        <v>814</v>
      </c>
      <c r="G924" t="s">
        <v>10967</v>
      </c>
      <c r="H924" t="s">
        <v>11631</v>
      </c>
      <c r="I924" t="s">
        <v>18507</v>
      </c>
      <c r="J924" t="s">
        <v>18509</v>
      </c>
      <c r="L924" t="s">
        <v>18731</v>
      </c>
      <c r="O924" t="s">
        <v>20887</v>
      </c>
      <c r="P924" t="s">
        <v>20919</v>
      </c>
      <c r="Q924" t="s">
        <v>20989</v>
      </c>
      <c r="U924" t="s">
        <v>22032</v>
      </c>
      <c r="W924" t="s">
        <v>22917</v>
      </c>
      <c r="X924" t="s">
        <v>23056</v>
      </c>
    </row>
    <row r="925" spans="1:24">
      <c r="A925" s="1">
        <v>931</v>
      </c>
      <c r="C925" t="s">
        <v>815</v>
      </c>
      <c r="G925" t="s">
        <v>10967</v>
      </c>
      <c r="H925" t="s">
        <v>11632</v>
      </c>
      <c r="I925" t="s">
        <v>18507</v>
      </c>
      <c r="J925" t="s">
        <v>18509</v>
      </c>
      <c r="L925" t="s">
        <v>18639</v>
      </c>
      <c r="O925" t="s">
        <v>20888</v>
      </c>
      <c r="P925" t="s">
        <v>65</v>
      </c>
      <c r="Q925" t="s">
        <v>20990</v>
      </c>
      <c r="R925" t="s">
        <v>21118</v>
      </c>
      <c r="S925" t="s">
        <v>21153</v>
      </c>
      <c r="T925" t="s">
        <v>21243</v>
      </c>
      <c r="U925" t="s">
        <v>22033</v>
      </c>
    </row>
    <row r="926" spans="1:24">
      <c r="A926" s="1">
        <v>932</v>
      </c>
      <c r="C926" t="s">
        <v>816</v>
      </c>
      <c r="G926" t="s">
        <v>10967</v>
      </c>
      <c r="H926" t="s">
        <v>11632</v>
      </c>
      <c r="I926" t="s">
        <v>18507</v>
      </c>
      <c r="J926" t="s">
        <v>18509</v>
      </c>
      <c r="L926" t="s">
        <v>18640</v>
      </c>
      <c r="O926" t="s">
        <v>20888</v>
      </c>
      <c r="P926" t="s">
        <v>20920</v>
      </c>
      <c r="Q926" t="s">
        <v>20991</v>
      </c>
      <c r="U926" t="s">
        <v>22034</v>
      </c>
      <c r="W926" t="s">
        <v>22918</v>
      </c>
    </row>
    <row r="927" spans="1:24">
      <c r="A927" s="1">
        <v>933</v>
      </c>
      <c r="C927" t="s">
        <v>817</v>
      </c>
      <c r="G927" t="s">
        <v>10967</v>
      </c>
      <c r="H927" t="s">
        <v>11633</v>
      </c>
      <c r="I927" t="s">
        <v>18507</v>
      </c>
      <c r="J927" t="s">
        <v>18509</v>
      </c>
      <c r="L927" t="s">
        <v>18637</v>
      </c>
      <c r="O927" t="s">
        <v>20887</v>
      </c>
      <c r="P927" t="s">
        <v>20919</v>
      </c>
      <c r="Q927" t="s">
        <v>20989</v>
      </c>
      <c r="U927" t="s">
        <v>22032</v>
      </c>
      <c r="W927" t="s">
        <v>22917</v>
      </c>
      <c r="X927" t="s">
        <v>23057</v>
      </c>
    </row>
    <row r="928" spans="1:24">
      <c r="A928" s="1">
        <v>934</v>
      </c>
      <c r="C928" t="s">
        <v>818</v>
      </c>
      <c r="G928" t="s">
        <v>10967</v>
      </c>
      <c r="H928" t="s">
        <v>11634</v>
      </c>
      <c r="I928" t="s">
        <v>18507</v>
      </c>
      <c r="J928" t="s">
        <v>18509</v>
      </c>
      <c r="L928" t="s">
        <v>18639</v>
      </c>
      <c r="O928" t="s">
        <v>20888</v>
      </c>
      <c r="P928" t="s">
        <v>65</v>
      </c>
      <c r="Q928" t="s">
        <v>20990</v>
      </c>
      <c r="R928" t="s">
        <v>21118</v>
      </c>
      <c r="S928" t="s">
        <v>21153</v>
      </c>
      <c r="T928" t="s">
        <v>21244</v>
      </c>
      <c r="U928" t="s">
        <v>22033</v>
      </c>
    </row>
    <row r="929" spans="1:24">
      <c r="A929" s="1">
        <v>935</v>
      </c>
      <c r="C929" t="s">
        <v>819</v>
      </c>
      <c r="G929" t="s">
        <v>10967</v>
      </c>
      <c r="H929" t="s">
        <v>11634</v>
      </c>
      <c r="I929" t="s">
        <v>18507</v>
      </c>
      <c r="J929" t="s">
        <v>18509</v>
      </c>
      <c r="L929" t="s">
        <v>18640</v>
      </c>
      <c r="O929" t="s">
        <v>20888</v>
      </c>
      <c r="P929" t="s">
        <v>20920</v>
      </c>
      <c r="Q929" t="s">
        <v>20991</v>
      </c>
      <c r="U929" t="s">
        <v>22034</v>
      </c>
      <c r="W929" t="s">
        <v>22918</v>
      </c>
    </row>
    <row r="930" spans="1:24">
      <c r="A930" s="1">
        <v>936</v>
      </c>
      <c r="C930" t="s">
        <v>820</v>
      </c>
      <c r="G930" t="s">
        <v>10967</v>
      </c>
      <c r="H930" t="s">
        <v>11635</v>
      </c>
      <c r="I930" t="s">
        <v>18507</v>
      </c>
      <c r="J930" t="s">
        <v>18509</v>
      </c>
      <c r="L930" t="s">
        <v>18732</v>
      </c>
      <c r="O930" t="s">
        <v>20887</v>
      </c>
      <c r="P930" t="s">
        <v>20919</v>
      </c>
      <c r="Q930" t="s">
        <v>20989</v>
      </c>
      <c r="U930" t="s">
        <v>22032</v>
      </c>
      <c r="W930" t="s">
        <v>22917</v>
      </c>
      <c r="X930" t="s">
        <v>23058</v>
      </c>
    </row>
    <row r="931" spans="1:24">
      <c r="A931" s="1">
        <v>937</v>
      </c>
      <c r="C931" t="s">
        <v>821</v>
      </c>
      <c r="G931" t="s">
        <v>10967</v>
      </c>
      <c r="H931" t="s">
        <v>11636</v>
      </c>
      <c r="I931" t="s">
        <v>18507</v>
      </c>
      <c r="J931" t="s">
        <v>18509</v>
      </c>
      <c r="L931" t="s">
        <v>18622</v>
      </c>
      <c r="O931" t="s">
        <v>20887</v>
      </c>
      <c r="P931" t="s">
        <v>20919</v>
      </c>
      <c r="Q931" t="s">
        <v>20989</v>
      </c>
      <c r="U931" t="s">
        <v>22032</v>
      </c>
      <c r="W931" t="s">
        <v>22917</v>
      </c>
      <c r="X931" t="s">
        <v>23058</v>
      </c>
    </row>
    <row r="932" spans="1:24">
      <c r="A932" s="1">
        <v>938</v>
      </c>
      <c r="C932" t="s">
        <v>822</v>
      </c>
      <c r="G932" t="s">
        <v>10967</v>
      </c>
      <c r="H932" t="s">
        <v>11637</v>
      </c>
      <c r="I932" t="s">
        <v>18507</v>
      </c>
      <c r="J932" t="s">
        <v>18509</v>
      </c>
      <c r="L932" t="s">
        <v>18732</v>
      </c>
      <c r="O932" t="s">
        <v>20887</v>
      </c>
      <c r="P932" t="s">
        <v>20919</v>
      </c>
      <c r="Q932" t="s">
        <v>20989</v>
      </c>
      <c r="U932" t="s">
        <v>22032</v>
      </c>
      <c r="W932" t="s">
        <v>22917</v>
      </c>
      <c r="X932" t="s">
        <v>23059</v>
      </c>
    </row>
    <row r="933" spans="1:24">
      <c r="A933" s="1">
        <v>939</v>
      </c>
      <c r="C933" t="s">
        <v>823</v>
      </c>
      <c r="G933" t="s">
        <v>10967</v>
      </c>
      <c r="H933" t="s">
        <v>11637</v>
      </c>
      <c r="I933" t="s">
        <v>18507</v>
      </c>
      <c r="J933" t="s">
        <v>18509</v>
      </c>
      <c r="L933" t="s">
        <v>18639</v>
      </c>
      <c r="O933" t="s">
        <v>20888</v>
      </c>
      <c r="P933" t="s">
        <v>65</v>
      </c>
      <c r="Q933" t="s">
        <v>20990</v>
      </c>
      <c r="R933" t="s">
        <v>21118</v>
      </c>
      <c r="S933" t="s">
        <v>21153</v>
      </c>
      <c r="T933" t="s">
        <v>21245</v>
      </c>
      <c r="U933" t="s">
        <v>22033</v>
      </c>
    </row>
    <row r="934" spans="1:24">
      <c r="A934" s="1">
        <v>940</v>
      </c>
      <c r="C934" t="s">
        <v>824</v>
      </c>
      <c r="G934" t="s">
        <v>10967</v>
      </c>
      <c r="H934" t="s">
        <v>11637</v>
      </c>
      <c r="I934" t="s">
        <v>18507</v>
      </c>
      <c r="J934" t="s">
        <v>18509</v>
      </c>
      <c r="L934" t="s">
        <v>18640</v>
      </c>
      <c r="O934" t="s">
        <v>20888</v>
      </c>
      <c r="P934" t="s">
        <v>20920</v>
      </c>
      <c r="Q934" t="s">
        <v>20991</v>
      </c>
      <c r="U934" t="s">
        <v>22034</v>
      </c>
      <c r="W934" t="s">
        <v>22918</v>
      </c>
    </row>
    <row r="935" spans="1:24">
      <c r="A935" s="1">
        <v>941</v>
      </c>
      <c r="C935" t="s">
        <v>825</v>
      </c>
      <c r="G935" t="s">
        <v>10967</v>
      </c>
      <c r="H935" t="s">
        <v>11638</v>
      </c>
      <c r="I935" t="s">
        <v>18507</v>
      </c>
      <c r="J935" t="s">
        <v>18509</v>
      </c>
      <c r="L935" t="s">
        <v>18715</v>
      </c>
      <c r="O935" t="s">
        <v>20887</v>
      </c>
      <c r="P935" t="s">
        <v>20919</v>
      </c>
      <c r="Q935" t="s">
        <v>20989</v>
      </c>
      <c r="U935" t="s">
        <v>22032</v>
      </c>
      <c r="W935" t="s">
        <v>22917</v>
      </c>
      <c r="X935" t="s">
        <v>23060</v>
      </c>
    </row>
    <row r="936" spans="1:24">
      <c r="A936" s="1">
        <v>942</v>
      </c>
      <c r="C936" t="s">
        <v>826</v>
      </c>
      <c r="G936" t="s">
        <v>10967</v>
      </c>
      <c r="H936" t="s">
        <v>11639</v>
      </c>
      <c r="I936" t="s">
        <v>18507</v>
      </c>
      <c r="J936" t="s">
        <v>18509</v>
      </c>
      <c r="L936" t="s">
        <v>18624</v>
      </c>
      <c r="O936" t="s">
        <v>20887</v>
      </c>
      <c r="P936" t="s">
        <v>20919</v>
      </c>
      <c r="Q936" t="s">
        <v>20989</v>
      </c>
      <c r="U936" t="s">
        <v>22032</v>
      </c>
      <c r="W936" t="s">
        <v>22917</v>
      </c>
      <c r="X936" t="s">
        <v>23061</v>
      </c>
    </row>
    <row r="937" spans="1:24">
      <c r="A937" s="1">
        <v>943</v>
      </c>
      <c r="C937" t="s">
        <v>827</v>
      </c>
      <c r="G937" t="s">
        <v>10967</v>
      </c>
      <c r="H937" t="s">
        <v>11640</v>
      </c>
      <c r="I937" t="s">
        <v>18507</v>
      </c>
      <c r="J937" t="s">
        <v>18509</v>
      </c>
      <c r="L937" t="s">
        <v>18639</v>
      </c>
      <c r="O937" t="s">
        <v>20888</v>
      </c>
      <c r="P937" t="s">
        <v>65</v>
      </c>
      <c r="Q937" t="s">
        <v>20990</v>
      </c>
      <c r="R937" t="s">
        <v>21118</v>
      </c>
      <c r="S937" t="s">
        <v>21153</v>
      </c>
      <c r="T937" t="s">
        <v>21246</v>
      </c>
      <c r="U937" t="s">
        <v>22033</v>
      </c>
    </row>
    <row r="938" spans="1:24">
      <c r="A938" s="1">
        <v>944</v>
      </c>
      <c r="C938" t="s">
        <v>828</v>
      </c>
      <c r="G938" t="s">
        <v>10967</v>
      </c>
      <c r="H938" t="s">
        <v>11640</v>
      </c>
      <c r="I938" t="s">
        <v>18507</v>
      </c>
      <c r="J938" t="s">
        <v>18509</v>
      </c>
      <c r="L938" t="s">
        <v>18640</v>
      </c>
      <c r="O938" t="s">
        <v>20888</v>
      </c>
      <c r="P938" t="s">
        <v>20920</v>
      </c>
      <c r="Q938" t="s">
        <v>20991</v>
      </c>
      <c r="U938" t="s">
        <v>22034</v>
      </c>
      <c r="W938" t="s">
        <v>22918</v>
      </c>
    </row>
    <row r="939" spans="1:24">
      <c r="A939" s="1">
        <v>945</v>
      </c>
      <c r="C939" t="s">
        <v>829</v>
      </c>
      <c r="G939" t="s">
        <v>10967</v>
      </c>
      <c r="H939" t="s">
        <v>11641</v>
      </c>
      <c r="I939" t="s">
        <v>18507</v>
      </c>
      <c r="J939" t="s">
        <v>18509</v>
      </c>
      <c r="L939" t="s">
        <v>18638</v>
      </c>
      <c r="O939" t="s">
        <v>20887</v>
      </c>
      <c r="P939" t="s">
        <v>20919</v>
      </c>
      <c r="Q939" t="s">
        <v>20989</v>
      </c>
      <c r="U939" t="s">
        <v>22032</v>
      </c>
      <c r="W939" t="s">
        <v>22917</v>
      </c>
      <c r="X939" t="s">
        <v>22988</v>
      </c>
    </row>
    <row r="940" spans="1:24">
      <c r="A940" s="1">
        <v>946</v>
      </c>
      <c r="C940" t="s">
        <v>830</v>
      </c>
      <c r="G940" t="s">
        <v>10967</v>
      </c>
      <c r="H940" t="s">
        <v>11642</v>
      </c>
      <c r="I940" t="s">
        <v>18507</v>
      </c>
      <c r="J940" t="s">
        <v>18509</v>
      </c>
      <c r="L940" t="s">
        <v>18637</v>
      </c>
      <c r="O940" t="s">
        <v>20887</v>
      </c>
      <c r="P940" t="s">
        <v>20919</v>
      </c>
      <c r="Q940" t="s">
        <v>20989</v>
      </c>
      <c r="U940" t="s">
        <v>22032</v>
      </c>
      <c r="W940" t="s">
        <v>22917</v>
      </c>
      <c r="X940" t="s">
        <v>22988</v>
      </c>
    </row>
    <row r="941" spans="1:24">
      <c r="A941" s="1">
        <v>947</v>
      </c>
      <c r="C941" t="s">
        <v>831</v>
      </c>
      <c r="G941" t="s">
        <v>10967</v>
      </c>
      <c r="H941" t="s">
        <v>11643</v>
      </c>
      <c r="I941" t="s">
        <v>18507</v>
      </c>
      <c r="J941" t="s">
        <v>18509</v>
      </c>
      <c r="L941" t="s">
        <v>18622</v>
      </c>
      <c r="O941" t="s">
        <v>20887</v>
      </c>
      <c r="P941" t="s">
        <v>20919</v>
      </c>
      <c r="Q941" t="s">
        <v>20989</v>
      </c>
      <c r="U941" t="s">
        <v>22032</v>
      </c>
      <c r="W941" t="s">
        <v>22917</v>
      </c>
      <c r="X941" t="s">
        <v>23051</v>
      </c>
    </row>
    <row r="942" spans="1:24">
      <c r="A942" s="1">
        <v>948</v>
      </c>
      <c r="C942" t="s">
        <v>832</v>
      </c>
      <c r="G942" t="s">
        <v>10967</v>
      </c>
      <c r="H942" t="s">
        <v>11644</v>
      </c>
      <c r="I942" t="s">
        <v>18507</v>
      </c>
      <c r="J942" t="s">
        <v>18509</v>
      </c>
      <c r="L942" t="s">
        <v>18638</v>
      </c>
      <c r="O942" t="s">
        <v>20887</v>
      </c>
      <c r="P942" t="s">
        <v>20919</v>
      </c>
      <c r="Q942" t="s">
        <v>20989</v>
      </c>
      <c r="U942" t="s">
        <v>22032</v>
      </c>
      <c r="W942" t="s">
        <v>22917</v>
      </c>
      <c r="X942" t="s">
        <v>23062</v>
      </c>
    </row>
    <row r="943" spans="1:24">
      <c r="A943" s="1">
        <v>949</v>
      </c>
      <c r="C943" t="s">
        <v>833</v>
      </c>
      <c r="G943" t="s">
        <v>10967</v>
      </c>
      <c r="H943" t="s">
        <v>11645</v>
      </c>
      <c r="I943" t="s">
        <v>18507</v>
      </c>
      <c r="J943" t="s">
        <v>18509</v>
      </c>
      <c r="L943" t="s">
        <v>18639</v>
      </c>
      <c r="O943" t="s">
        <v>20888</v>
      </c>
      <c r="P943" t="s">
        <v>65</v>
      </c>
      <c r="Q943" t="s">
        <v>20990</v>
      </c>
      <c r="R943" t="s">
        <v>21118</v>
      </c>
      <c r="S943" t="s">
        <v>21153</v>
      </c>
      <c r="T943" t="s">
        <v>21247</v>
      </c>
      <c r="U943" t="s">
        <v>22033</v>
      </c>
    </row>
    <row r="944" spans="1:24">
      <c r="A944" s="1">
        <v>950</v>
      </c>
      <c r="C944" t="s">
        <v>834</v>
      </c>
      <c r="G944" t="s">
        <v>10967</v>
      </c>
      <c r="H944" t="s">
        <v>11646</v>
      </c>
      <c r="I944" t="s">
        <v>18507</v>
      </c>
      <c r="J944" t="s">
        <v>18509</v>
      </c>
      <c r="L944" t="s">
        <v>18640</v>
      </c>
      <c r="O944" t="s">
        <v>20888</v>
      </c>
      <c r="P944" t="s">
        <v>20920</v>
      </c>
      <c r="Q944" t="s">
        <v>20991</v>
      </c>
      <c r="U944" t="s">
        <v>22034</v>
      </c>
      <c r="W944" t="s">
        <v>22918</v>
      </c>
    </row>
    <row r="945" spans="1:25">
      <c r="A945" s="1">
        <v>951</v>
      </c>
      <c r="C945" t="s">
        <v>835</v>
      </c>
      <c r="G945" t="s">
        <v>10967</v>
      </c>
      <c r="H945" t="s">
        <v>11647</v>
      </c>
      <c r="I945" t="s">
        <v>18507</v>
      </c>
      <c r="J945" t="s">
        <v>18509</v>
      </c>
      <c r="L945" t="s">
        <v>18641</v>
      </c>
      <c r="O945" t="s">
        <v>20887</v>
      </c>
      <c r="P945" t="s">
        <v>20919</v>
      </c>
      <c r="Q945" t="s">
        <v>20989</v>
      </c>
      <c r="U945" t="s">
        <v>22032</v>
      </c>
      <c r="W945" t="s">
        <v>22917</v>
      </c>
      <c r="X945" t="s">
        <v>23056</v>
      </c>
    </row>
    <row r="946" spans="1:25">
      <c r="A946" s="1">
        <v>952</v>
      </c>
      <c r="C946" t="s">
        <v>836</v>
      </c>
      <c r="G946" t="s">
        <v>10967</v>
      </c>
      <c r="H946" t="s">
        <v>11648</v>
      </c>
      <c r="I946" t="s">
        <v>18507</v>
      </c>
      <c r="J946" t="s">
        <v>18509</v>
      </c>
      <c r="L946" t="s">
        <v>18639</v>
      </c>
      <c r="O946" t="s">
        <v>20888</v>
      </c>
      <c r="P946" t="s">
        <v>65</v>
      </c>
      <c r="Q946" t="s">
        <v>20990</v>
      </c>
      <c r="R946" t="s">
        <v>21118</v>
      </c>
      <c r="S946" t="s">
        <v>21153</v>
      </c>
      <c r="T946" t="s">
        <v>21243</v>
      </c>
      <c r="U946" t="s">
        <v>22033</v>
      </c>
    </row>
    <row r="947" spans="1:25">
      <c r="A947" s="1">
        <v>953</v>
      </c>
      <c r="C947" t="s">
        <v>837</v>
      </c>
      <c r="G947" t="s">
        <v>10967</v>
      </c>
      <c r="H947" t="s">
        <v>11648</v>
      </c>
      <c r="I947" t="s">
        <v>18507</v>
      </c>
      <c r="J947" t="s">
        <v>18509</v>
      </c>
      <c r="L947" t="s">
        <v>18640</v>
      </c>
      <c r="O947" t="s">
        <v>20888</v>
      </c>
      <c r="P947" t="s">
        <v>20920</v>
      </c>
      <c r="Q947" t="s">
        <v>20991</v>
      </c>
      <c r="U947" t="s">
        <v>22034</v>
      </c>
      <c r="W947" t="s">
        <v>22918</v>
      </c>
    </row>
    <row r="948" spans="1:25">
      <c r="A948" s="1">
        <v>954</v>
      </c>
      <c r="C948" t="s">
        <v>838</v>
      </c>
      <c r="G948" t="s">
        <v>10967</v>
      </c>
      <c r="H948" t="s">
        <v>11649</v>
      </c>
      <c r="I948" t="s">
        <v>18507</v>
      </c>
      <c r="J948" t="s">
        <v>18510</v>
      </c>
      <c r="L948" t="s">
        <v>18801</v>
      </c>
      <c r="N948" t="s">
        <v>32</v>
      </c>
      <c r="P948" t="s">
        <v>32</v>
      </c>
      <c r="Q948" t="s">
        <v>20992</v>
      </c>
      <c r="R948" t="s">
        <v>21119</v>
      </c>
      <c r="S948" t="s">
        <v>21154</v>
      </c>
      <c r="U948" t="s">
        <v>22035</v>
      </c>
      <c r="Y948" t="s">
        <v>23859</v>
      </c>
    </row>
    <row r="949" spans="1:25">
      <c r="A949" s="1">
        <v>955</v>
      </c>
      <c r="B949" t="s">
        <v>32</v>
      </c>
      <c r="C949" t="s">
        <v>838</v>
      </c>
      <c r="D949" t="s">
        <v>9216</v>
      </c>
      <c r="E949" t="s">
        <v>10905</v>
      </c>
      <c r="F949" t="s">
        <v>10906</v>
      </c>
      <c r="H949" t="s">
        <v>11650</v>
      </c>
      <c r="V949">
        <f>72856697 pm¡Ã2024041krissy_g4@hotmail.com                              ANMLFException as file currently locked by another user for an Acct no 840012230000</f>
        <v>0</v>
      </c>
    </row>
    <row r="950" spans="1:25">
      <c r="A950" s="1">
        <v>956</v>
      </c>
      <c r="C950" t="s">
        <v>839</v>
      </c>
      <c r="G950" t="s">
        <v>10967</v>
      </c>
      <c r="H950" t="s">
        <v>11651</v>
      </c>
      <c r="I950" t="s">
        <v>18507</v>
      </c>
      <c r="J950" t="s">
        <v>18510</v>
      </c>
      <c r="L950" t="s">
        <v>18802</v>
      </c>
      <c r="N950" t="s">
        <v>32</v>
      </c>
      <c r="P950" t="s">
        <v>32</v>
      </c>
      <c r="Q950" t="s">
        <v>20992</v>
      </c>
      <c r="R950" t="s">
        <v>21119</v>
      </c>
      <c r="S950" t="s">
        <v>21154</v>
      </c>
      <c r="U950" t="s">
        <v>22035</v>
      </c>
      <c r="Y950" t="s">
        <v>23860</v>
      </c>
    </row>
    <row r="951" spans="1:25">
      <c r="A951" s="1">
        <v>957</v>
      </c>
      <c r="B951" t="s">
        <v>32</v>
      </c>
      <c r="C951" t="s">
        <v>839</v>
      </c>
      <c r="D951" t="s">
        <v>9217</v>
      </c>
      <c r="E951" t="s">
        <v>10905</v>
      </c>
      <c r="F951" t="s">
        <v>10906</v>
      </c>
      <c r="H951" t="s">
        <v>11652</v>
      </c>
      <c r="V951">
        <f>72856698 0&lt;I2024041djturanda@yahoo.com                               ANMLFException as file currently locked by another user for an Acct no 313660030000</f>
        <v>0</v>
      </c>
    </row>
    <row r="952" spans="1:25">
      <c r="A952" s="1">
        <v>958</v>
      </c>
      <c r="C952" t="s">
        <v>840</v>
      </c>
      <c r="G952" t="s">
        <v>10967</v>
      </c>
      <c r="H952" t="s">
        <v>11653</v>
      </c>
      <c r="I952" t="s">
        <v>18507</v>
      </c>
      <c r="J952" t="s">
        <v>18510</v>
      </c>
      <c r="L952" t="s">
        <v>18803</v>
      </c>
      <c r="N952" t="s">
        <v>32</v>
      </c>
      <c r="P952" t="s">
        <v>32</v>
      </c>
      <c r="Q952" t="s">
        <v>20992</v>
      </c>
      <c r="R952" t="s">
        <v>21119</v>
      </c>
      <c r="S952" t="s">
        <v>21154</v>
      </c>
      <c r="U952" t="s">
        <v>22035</v>
      </c>
      <c r="Y952" t="s">
        <v>23861</v>
      </c>
    </row>
    <row r="953" spans="1:25">
      <c r="A953" s="1">
        <v>959</v>
      </c>
      <c r="B953" t="s">
        <v>32</v>
      </c>
      <c r="C953" t="s">
        <v>840</v>
      </c>
      <c r="D953" t="s">
        <v>9218</v>
      </c>
      <c r="E953" t="s">
        <v>10905</v>
      </c>
      <c r="F953" t="s">
        <v>10906</v>
      </c>
      <c r="H953" t="s">
        <v>11653</v>
      </c>
      <c r="V953">
        <f>72856699 &gt;#Q2024041tampat74@gmail.com                               ANMLFException as file currently locked by another user for an Acct no 348079210000</f>
        <v>0</v>
      </c>
    </row>
    <row r="954" spans="1:25">
      <c r="A954" s="1">
        <v>960</v>
      </c>
      <c r="C954" t="s">
        <v>841</v>
      </c>
      <c r="G954" t="s">
        <v>10967</v>
      </c>
      <c r="H954" t="s">
        <v>11654</v>
      </c>
      <c r="I954" t="s">
        <v>18507</v>
      </c>
      <c r="J954" t="s">
        <v>18510</v>
      </c>
      <c r="L954" t="s">
        <v>18804</v>
      </c>
      <c r="N954" t="s">
        <v>32</v>
      </c>
      <c r="P954" t="s">
        <v>32</v>
      </c>
      <c r="Q954" t="s">
        <v>20992</v>
      </c>
      <c r="R954" t="s">
        <v>21119</v>
      </c>
      <c r="S954" t="s">
        <v>21154</v>
      </c>
      <c r="U954" t="s">
        <v>22035</v>
      </c>
      <c r="Y954" t="s">
        <v>23862</v>
      </c>
    </row>
    <row r="955" spans="1:25">
      <c r="A955" s="1">
        <v>961</v>
      </c>
      <c r="B955" t="s">
        <v>32</v>
      </c>
      <c r="C955" t="s">
        <v>841</v>
      </c>
      <c r="D955" t="s">
        <v>9219</v>
      </c>
      <c r="E955" t="s">
        <v>10905</v>
      </c>
      <c r="F955" t="s">
        <v>10906</v>
      </c>
      <c r="H955" t="s">
        <v>11655</v>
      </c>
      <c r="V955">
        <f>72856700 Ð`²¤O2024031moriehinds2@gmail.com                              BNMLFException as file currently locked by another user for an Acct no 342065570000</f>
        <v>0</v>
      </c>
    </row>
    <row r="956" spans="1:25">
      <c r="A956" s="1">
        <v>962</v>
      </c>
      <c r="C956" t="s">
        <v>842</v>
      </c>
      <c r="G956" t="s">
        <v>10967</v>
      </c>
      <c r="H956" t="s">
        <v>11656</v>
      </c>
      <c r="I956" t="s">
        <v>18507</v>
      </c>
      <c r="J956" t="s">
        <v>18510</v>
      </c>
      <c r="L956" t="s">
        <v>18805</v>
      </c>
      <c r="N956" t="s">
        <v>32</v>
      </c>
      <c r="P956" t="s">
        <v>32</v>
      </c>
      <c r="Q956" t="s">
        <v>20992</v>
      </c>
      <c r="R956" t="s">
        <v>21119</v>
      </c>
      <c r="S956" t="s">
        <v>21154</v>
      </c>
      <c r="U956" t="s">
        <v>22035</v>
      </c>
      <c r="Y956" t="s">
        <v>23863</v>
      </c>
    </row>
    <row r="957" spans="1:25">
      <c r="A957" s="1">
        <v>963</v>
      </c>
      <c r="B957" t="s">
        <v>32</v>
      </c>
      <c r="C957" t="s">
        <v>842</v>
      </c>
      <c r="D957" t="s">
        <v>9220</v>
      </c>
      <c r="E957" t="s">
        <v>10905</v>
      </c>
      <c r="F957" t="s">
        <v>10906</v>
      </c>
      <c r="H957" t="s">
        <v>11656</v>
      </c>
      <c r="V957">
        <f>72856701 @Ü'E2024041cavrilleogarro@yahoo.com                            BNMLFException as file currently locked by another user for an Acct no 297021480000</f>
        <v>0</v>
      </c>
    </row>
    <row r="958" spans="1:25">
      <c r="A958" s="1">
        <v>964</v>
      </c>
      <c r="C958" t="s">
        <v>843</v>
      </c>
      <c r="G958" t="s">
        <v>10967</v>
      </c>
      <c r="H958" t="s">
        <v>11657</v>
      </c>
      <c r="I958" t="s">
        <v>18507</v>
      </c>
      <c r="J958" t="s">
        <v>18510</v>
      </c>
      <c r="L958" t="s">
        <v>18806</v>
      </c>
      <c r="N958" t="s">
        <v>32</v>
      </c>
      <c r="P958" t="s">
        <v>32</v>
      </c>
      <c r="Q958" t="s">
        <v>20992</v>
      </c>
      <c r="R958" t="s">
        <v>21119</v>
      </c>
      <c r="S958" t="s">
        <v>21154</v>
      </c>
      <c r="U958" t="s">
        <v>22035</v>
      </c>
      <c r="Y958" t="s">
        <v>23864</v>
      </c>
    </row>
    <row r="959" spans="1:25">
      <c r="A959" s="1">
        <v>965</v>
      </c>
      <c r="B959" t="s">
        <v>32</v>
      </c>
      <c r="C959" t="s">
        <v>843</v>
      </c>
      <c r="D959" t="s">
        <v>9221</v>
      </c>
      <c r="E959" t="s">
        <v>10905</v>
      </c>
      <c r="F959" t="s">
        <v>10906</v>
      </c>
      <c r="H959" t="s">
        <v>11658</v>
      </c>
      <c r="V959">
        <f>72856702 ø8æÌ2024031tamika.campbell@ksac.gov.jm                           CNMLFException as file currently locked by another user for an Acct no 880032561400</f>
        <v>0</v>
      </c>
    </row>
    <row r="960" spans="1:25">
      <c r="A960" s="1">
        <v>966</v>
      </c>
      <c r="C960" t="s">
        <v>844</v>
      </c>
      <c r="G960" t="s">
        <v>10967</v>
      </c>
      <c r="H960" t="s">
        <v>11659</v>
      </c>
      <c r="I960" t="s">
        <v>18507</v>
      </c>
      <c r="J960" t="s">
        <v>18510</v>
      </c>
      <c r="L960" t="s">
        <v>18807</v>
      </c>
      <c r="N960" t="s">
        <v>32</v>
      </c>
      <c r="P960" t="s">
        <v>32</v>
      </c>
      <c r="Q960" t="s">
        <v>20992</v>
      </c>
      <c r="R960" t="s">
        <v>21119</v>
      </c>
      <c r="S960" t="s">
        <v>21154</v>
      </c>
      <c r="U960" t="s">
        <v>22035</v>
      </c>
      <c r="Y960" t="s">
        <v>23865</v>
      </c>
    </row>
    <row r="961" spans="1:25">
      <c r="A961" s="1">
        <v>967</v>
      </c>
      <c r="B961" t="s">
        <v>32</v>
      </c>
      <c r="C961" t="s">
        <v>844</v>
      </c>
      <c r="D961" t="s">
        <v>9222</v>
      </c>
      <c r="E961" t="s">
        <v>10905</v>
      </c>
      <c r="F961" t="s">
        <v>10906</v>
      </c>
      <c r="H961" t="s">
        <v>11660</v>
      </c>
      <c r="V961">
        <f>72856703 0@2024031kededradennis@gmail.com                             CNMLFException as file currently locked by another user for an Acct no 277429760000</f>
        <v>0</v>
      </c>
    </row>
    <row r="962" spans="1:25">
      <c r="A962" s="1">
        <v>968</v>
      </c>
      <c r="C962" t="s">
        <v>845</v>
      </c>
      <c r="G962" t="s">
        <v>10967</v>
      </c>
      <c r="H962" t="s">
        <v>11661</v>
      </c>
      <c r="I962" t="s">
        <v>18507</v>
      </c>
      <c r="J962" t="s">
        <v>18510</v>
      </c>
      <c r="L962" t="s">
        <v>18808</v>
      </c>
      <c r="N962" t="s">
        <v>32</v>
      </c>
      <c r="P962" t="s">
        <v>32</v>
      </c>
      <c r="Q962" t="s">
        <v>20992</v>
      </c>
      <c r="R962" t="s">
        <v>21119</v>
      </c>
      <c r="S962" t="s">
        <v>21154</v>
      </c>
      <c r="U962" t="s">
        <v>22035</v>
      </c>
      <c r="Y962" t="s">
        <v>23866</v>
      </c>
    </row>
    <row r="963" spans="1:25">
      <c r="A963" s="1">
        <v>969</v>
      </c>
      <c r="B963" t="s">
        <v>32</v>
      </c>
      <c r="C963" t="s">
        <v>845</v>
      </c>
      <c r="D963" t="s">
        <v>9223</v>
      </c>
      <c r="E963" t="s">
        <v>10905</v>
      </c>
      <c r="F963" t="s">
        <v>10906</v>
      </c>
      <c r="H963" t="s">
        <v>11662</v>
      </c>
      <c r="V963">
        <f>72856704 ÐEá\$2024041faypetgrave@cwjamica.com                            DNMLFException as file currently locked by another user for an Acct no 156177090000</f>
        <v>0</v>
      </c>
    </row>
    <row r="964" spans="1:25">
      <c r="A964" s="1">
        <v>970</v>
      </c>
      <c r="C964" t="s">
        <v>846</v>
      </c>
      <c r="G964" t="s">
        <v>10967</v>
      </c>
      <c r="H964" t="s">
        <v>11663</v>
      </c>
      <c r="I964" t="s">
        <v>18507</v>
      </c>
      <c r="J964" t="s">
        <v>18510</v>
      </c>
      <c r="L964" t="s">
        <v>18809</v>
      </c>
      <c r="N964" t="s">
        <v>32</v>
      </c>
      <c r="P964" t="s">
        <v>32</v>
      </c>
      <c r="Q964" t="s">
        <v>20992</v>
      </c>
      <c r="R964" t="s">
        <v>21119</v>
      </c>
      <c r="S964" t="s">
        <v>21154</v>
      </c>
      <c r="U964" t="s">
        <v>22035</v>
      </c>
      <c r="Y964" t="s">
        <v>23868</v>
      </c>
    </row>
    <row r="965" spans="1:25">
      <c r="A965" s="1">
        <v>971</v>
      </c>
      <c r="B965" t="s">
        <v>32</v>
      </c>
      <c r="C965" t="s">
        <v>846</v>
      </c>
      <c r="D965" t="s">
        <v>9224</v>
      </c>
      <c r="E965" t="s">
        <v>10905</v>
      </c>
      <c r="F965" t="s">
        <v>10906</v>
      </c>
      <c r="H965" t="s">
        <v>11664</v>
      </c>
      <c r="V965">
        <f>72856705 ÐÈQ(B2024041stamic123@gmail.com                               DNMLFException as file currently locked by another user for an Acct no 284144290000</f>
        <v>0</v>
      </c>
    </row>
    <row r="966" spans="1:25">
      <c r="A966" s="1">
        <v>972</v>
      </c>
      <c r="C966" t="s">
        <v>847</v>
      </c>
      <c r="G966" t="s">
        <v>10967</v>
      </c>
      <c r="H966" t="s">
        <v>11665</v>
      </c>
      <c r="I966" t="s">
        <v>18507</v>
      </c>
      <c r="J966" t="s">
        <v>18510</v>
      </c>
      <c r="L966" t="s">
        <v>18810</v>
      </c>
      <c r="N966" t="s">
        <v>32</v>
      </c>
      <c r="P966" t="s">
        <v>32</v>
      </c>
      <c r="Q966" t="s">
        <v>20992</v>
      </c>
      <c r="R966" t="s">
        <v>21119</v>
      </c>
      <c r="S966" t="s">
        <v>21154</v>
      </c>
      <c r="U966" t="s">
        <v>22035</v>
      </c>
      <c r="Y966" t="s">
        <v>23869</v>
      </c>
    </row>
    <row r="967" spans="1:25">
      <c r="A967" s="1">
        <v>973</v>
      </c>
      <c r="B967" t="s">
        <v>32</v>
      </c>
      <c r="C967" t="s">
        <v>847</v>
      </c>
      <c r="D967" t="s">
        <v>9225</v>
      </c>
      <c r="E967" t="s">
        <v>10905</v>
      </c>
      <c r="F967" t="s">
        <v>10906</v>
      </c>
      <c r="H967" t="s">
        <v>11666</v>
      </c>
      <c r="V967">
        <f>72856706 0&amp;3&amp;P2024041DUNROBPRIM@GMAIL.COM                              DNMLFException as file currently locked by another user for an Acct no 344238270000</f>
        <v>0</v>
      </c>
    </row>
    <row r="968" spans="1:25">
      <c r="A968" s="1">
        <v>974</v>
      </c>
      <c r="C968" t="s">
        <v>848</v>
      </c>
      <c r="G968" t="s">
        <v>10967</v>
      </c>
      <c r="H968" t="s">
        <v>11667</v>
      </c>
      <c r="I968" t="s">
        <v>18507</v>
      </c>
      <c r="J968" t="s">
        <v>18510</v>
      </c>
      <c r="L968" t="s">
        <v>18811</v>
      </c>
      <c r="N968" t="s">
        <v>32</v>
      </c>
      <c r="P968" t="s">
        <v>32</v>
      </c>
      <c r="Q968" t="s">
        <v>20992</v>
      </c>
      <c r="R968" t="s">
        <v>21119</v>
      </c>
      <c r="S968" t="s">
        <v>21154</v>
      </c>
      <c r="U968" t="s">
        <v>22035</v>
      </c>
      <c r="Y968" t="s">
        <v>23867</v>
      </c>
    </row>
    <row r="969" spans="1:25">
      <c r="A969" s="1">
        <v>975</v>
      </c>
      <c r="B969" t="s">
        <v>32</v>
      </c>
      <c r="C969" t="s">
        <v>848</v>
      </c>
      <c r="D969" t="s">
        <v>9226</v>
      </c>
      <c r="E969" t="s">
        <v>10905</v>
      </c>
      <c r="F969" t="s">
        <v>10906</v>
      </c>
      <c r="H969" t="s">
        <v>11667</v>
      </c>
      <c r="V969">
        <f>72856707 p°7ÖD2024041christinacaine1@gmail.com                            DNMLFException as file currently locked by another user for an Acct no 295651750000</f>
        <v>0</v>
      </c>
    </row>
    <row r="970" spans="1:25">
      <c r="A970" s="1">
        <v>976</v>
      </c>
      <c r="C970" t="s">
        <v>849</v>
      </c>
      <c r="G970" t="s">
        <v>10967</v>
      </c>
      <c r="H970" t="s">
        <v>11668</v>
      </c>
      <c r="I970" t="s">
        <v>18507</v>
      </c>
      <c r="J970" t="s">
        <v>18510</v>
      </c>
      <c r="L970" t="s">
        <v>18812</v>
      </c>
      <c r="N970" t="s">
        <v>32</v>
      </c>
      <c r="P970" t="s">
        <v>32</v>
      </c>
      <c r="Q970" t="s">
        <v>20992</v>
      </c>
      <c r="R970" t="s">
        <v>21119</v>
      </c>
      <c r="S970" t="s">
        <v>21154</v>
      </c>
      <c r="U970" t="s">
        <v>22035</v>
      </c>
      <c r="Y970" t="s">
        <v>23870</v>
      </c>
    </row>
    <row r="971" spans="1:25">
      <c r="A971" s="1">
        <v>977</v>
      </c>
      <c r="B971" t="s">
        <v>32</v>
      </c>
      <c r="C971" t="s">
        <v>849</v>
      </c>
      <c r="D971" t="s">
        <v>9227</v>
      </c>
      <c r="E971" t="s">
        <v>10905</v>
      </c>
      <c r="F971" t="s">
        <v>10906</v>
      </c>
      <c r="H971" t="s">
        <v>11669</v>
      </c>
      <c r="V971">
        <f>72856708 @äçNJ2024041romainbrown023@gmail.com                            ENMLFException as file currently locked by another user for an Acct no 319151400000</f>
        <v>0</v>
      </c>
    </row>
    <row r="972" spans="1:25">
      <c r="A972" s="1">
        <v>978</v>
      </c>
      <c r="C972" t="s">
        <v>850</v>
      </c>
      <c r="G972" t="s">
        <v>10967</v>
      </c>
      <c r="H972" t="s">
        <v>11670</v>
      </c>
      <c r="I972" t="s">
        <v>18507</v>
      </c>
      <c r="J972" t="s">
        <v>18510</v>
      </c>
      <c r="L972" t="s">
        <v>18813</v>
      </c>
      <c r="N972" t="s">
        <v>32</v>
      </c>
      <c r="P972" t="s">
        <v>32</v>
      </c>
      <c r="Q972" t="s">
        <v>20992</v>
      </c>
      <c r="R972" t="s">
        <v>21119</v>
      </c>
      <c r="S972" t="s">
        <v>21154</v>
      </c>
      <c r="U972" t="s">
        <v>22035</v>
      </c>
      <c r="Y972" t="s">
        <v>23871</v>
      </c>
    </row>
    <row r="973" spans="1:25">
      <c r="A973" s="1">
        <v>979</v>
      </c>
      <c r="B973" t="s">
        <v>32</v>
      </c>
      <c r="C973" t="s">
        <v>850</v>
      </c>
      <c r="D973" t="s">
        <v>9228</v>
      </c>
      <c r="E973" t="s">
        <v>10905</v>
      </c>
      <c r="F973" t="s">
        <v>10906</v>
      </c>
      <c r="H973" t="s">
        <v>11670</v>
      </c>
      <c r="V973">
        <f>72856709 @å~\J2024041sexychrisann1@gmail.com                             ENMLFException as file currently locked by another user for an Acct no 319379400000</f>
        <v>0</v>
      </c>
    </row>
    <row r="974" spans="1:25">
      <c r="A974" s="1">
        <v>980</v>
      </c>
      <c r="C974" t="s">
        <v>851</v>
      </c>
      <c r="G974" t="s">
        <v>10967</v>
      </c>
      <c r="H974" t="s">
        <v>11671</v>
      </c>
      <c r="I974" t="s">
        <v>18507</v>
      </c>
      <c r="J974" t="s">
        <v>18510</v>
      </c>
      <c r="L974" t="s">
        <v>18814</v>
      </c>
      <c r="N974" t="s">
        <v>32</v>
      </c>
      <c r="P974" t="s">
        <v>32</v>
      </c>
      <c r="Q974" t="s">
        <v>20992</v>
      </c>
      <c r="R974" t="s">
        <v>21119</v>
      </c>
      <c r="S974" t="s">
        <v>21154</v>
      </c>
      <c r="U974" t="s">
        <v>22035</v>
      </c>
      <c r="Y974" t="s">
        <v>23872</v>
      </c>
    </row>
    <row r="975" spans="1:25">
      <c r="A975" s="1">
        <v>981</v>
      </c>
      <c r="B975" t="s">
        <v>32</v>
      </c>
      <c r="C975" t="s">
        <v>851</v>
      </c>
      <c r="D975" t="s">
        <v>9229</v>
      </c>
      <c r="E975" t="s">
        <v>10905</v>
      </c>
      <c r="F975" t="s">
        <v>10906</v>
      </c>
      <c r="H975" t="s">
        <v>11672</v>
      </c>
      <c r="V975">
        <f>72856710 °7úA2024041ANDREHEPBURN_88@YAHOO.COM                            ENMLFException as file currently locked by another user for an Acct no 283368110000</f>
        <v>0</v>
      </c>
    </row>
    <row r="976" spans="1:25">
      <c r="A976" s="1">
        <v>982</v>
      </c>
      <c r="C976" t="s">
        <v>852</v>
      </c>
      <c r="G976" t="s">
        <v>10967</v>
      </c>
      <c r="H976" t="s">
        <v>11673</v>
      </c>
      <c r="I976" t="s">
        <v>18507</v>
      </c>
      <c r="J976" t="s">
        <v>18510</v>
      </c>
      <c r="L976" t="s">
        <v>18815</v>
      </c>
      <c r="N976" t="s">
        <v>32</v>
      </c>
      <c r="P976" t="s">
        <v>32</v>
      </c>
      <c r="Q976" t="s">
        <v>20992</v>
      </c>
      <c r="R976" t="s">
        <v>21119</v>
      </c>
      <c r="S976" t="s">
        <v>21154</v>
      </c>
      <c r="U976" t="s">
        <v>22035</v>
      </c>
      <c r="Y976" t="s">
        <v>23873</v>
      </c>
    </row>
    <row r="977" spans="1:24">
      <c r="A977" s="1">
        <v>983</v>
      </c>
      <c r="B977" t="s">
        <v>32</v>
      </c>
      <c r="C977" t="s">
        <v>852</v>
      </c>
      <c r="D977" t="s">
        <v>9230</v>
      </c>
      <c r="E977" t="s">
        <v>10905</v>
      </c>
      <c r="F977" t="s">
        <v>10906</v>
      </c>
      <c r="H977" t="s">
        <v>11674</v>
      </c>
      <c r="V977">
        <f>72856711 @ÝEÆI2024041orainthomas@gmail.com                              GNMLFException as file currently locked by another user for an Acct no 316859080000</f>
        <v>0</v>
      </c>
    </row>
    <row r="978" spans="1:24">
      <c r="A978" s="1">
        <v>984</v>
      </c>
      <c r="C978" t="s">
        <v>853</v>
      </c>
      <c r="G978" t="s">
        <v>10967</v>
      </c>
      <c r="H978" t="s">
        <v>11675</v>
      </c>
      <c r="I978" t="s">
        <v>18507</v>
      </c>
      <c r="J978" t="s">
        <v>18509</v>
      </c>
      <c r="L978" t="s">
        <v>18639</v>
      </c>
      <c r="O978" t="s">
        <v>20888</v>
      </c>
      <c r="P978" t="s">
        <v>65</v>
      </c>
      <c r="Q978" t="s">
        <v>20990</v>
      </c>
      <c r="R978" t="s">
        <v>21118</v>
      </c>
      <c r="S978" t="s">
        <v>21153</v>
      </c>
      <c r="T978" t="s">
        <v>21248</v>
      </c>
      <c r="U978" t="s">
        <v>22033</v>
      </c>
    </row>
    <row r="979" spans="1:24">
      <c r="A979" s="1">
        <v>985</v>
      </c>
      <c r="C979" t="s">
        <v>854</v>
      </c>
      <c r="G979" t="s">
        <v>10967</v>
      </c>
      <c r="H979" t="s">
        <v>11676</v>
      </c>
      <c r="I979" t="s">
        <v>18507</v>
      </c>
      <c r="J979" t="s">
        <v>18509</v>
      </c>
      <c r="L979" t="s">
        <v>18637</v>
      </c>
      <c r="O979" t="s">
        <v>20887</v>
      </c>
      <c r="P979" t="s">
        <v>20919</v>
      </c>
      <c r="Q979" t="s">
        <v>20989</v>
      </c>
      <c r="U979" t="s">
        <v>22032</v>
      </c>
      <c r="W979" t="s">
        <v>22917</v>
      </c>
      <c r="X979" t="s">
        <v>23063</v>
      </c>
    </row>
    <row r="980" spans="1:24">
      <c r="A980" s="1">
        <v>986</v>
      </c>
      <c r="C980" t="s">
        <v>855</v>
      </c>
      <c r="G980" t="s">
        <v>10967</v>
      </c>
      <c r="H980" t="s">
        <v>11677</v>
      </c>
      <c r="I980" t="s">
        <v>18507</v>
      </c>
      <c r="J980" t="s">
        <v>18509</v>
      </c>
      <c r="L980" t="s">
        <v>18640</v>
      </c>
      <c r="O980" t="s">
        <v>20888</v>
      </c>
      <c r="P980" t="s">
        <v>20920</v>
      </c>
      <c r="Q980" t="s">
        <v>20991</v>
      </c>
      <c r="U980" t="s">
        <v>22034</v>
      </c>
      <c r="W980" t="s">
        <v>22918</v>
      </c>
    </row>
    <row r="981" spans="1:24">
      <c r="A981" s="1">
        <v>987</v>
      </c>
      <c r="C981" t="s">
        <v>856</v>
      </c>
      <c r="G981" t="s">
        <v>10967</v>
      </c>
      <c r="H981" t="s">
        <v>11678</v>
      </c>
      <c r="I981" t="s">
        <v>18507</v>
      </c>
      <c r="J981" t="s">
        <v>18509</v>
      </c>
      <c r="L981" t="s">
        <v>18732</v>
      </c>
      <c r="O981" t="s">
        <v>20887</v>
      </c>
      <c r="P981" t="s">
        <v>20919</v>
      </c>
      <c r="Q981" t="s">
        <v>20989</v>
      </c>
      <c r="U981" t="s">
        <v>22032</v>
      </c>
      <c r="W981" t="s">
        <v>22917</v>
      </c>
      <c r="X981" t="s">
        <v>23064</v>
      </c>
    </row>
    <row r="982" spans="1:24">
      <c r="A982" s="1">
        <v>988</v>
      </c>
      <c r="C982" t="s">
        <v>857</v>
      </c>
      <c r="G982" t="s">
        <v>10967</v>
      </c>
      <c r="H982" t="s">
        <v>11679</v>
      </c>
      <c r="I982" t="s">
        <v>18507</v>
      </c>
      <c r="J982" t="s">
        <v>18509</v>
      </c>
      <c r="L982" t="s">
        <v>18639</v>
      </c>
      <c r="O982" t="s">
        <v>20888</v>
      </c>
      <c r="P982" t="s">
        <v>65</v>
      </c>
      <c r="Q982" t="s">
        <v>20990</v>
      </c>
      <c r="R982" t="s">
        <v>21118</v>
      </c>
      <c r="S982" t="s">
        <v>21153</v>
      </c>
      <c r="T982" t="s">
        <v>21249</v>
      </c>
      <c r="U982" t="s">
        <v>22033</v>
      </c>
    </row>
    <row r="983" spans="1:24">
      <c r="A983" s="1">
        <v>989</v>
      </c>
      <c r="C983" t="s">
        <v>858</v>
      </c>
      <c r="G983" t="s">
        <v>10967</v>
      </c>
      <c r="H983" t="s">
        <v>11680</v>
      </c>
      <c r="I983" t="s">
        <v>18507</v>
      </c>
      <c r="J983" t="s">
        <v>18509</v>
      </c>
      <c r="L983" t="s">
        <v>18640</v>
      </c>
      <c r="O983" t="s">
        <v>20888</v>
      </c>
      <c r="P983" t="s">
        <v>20920</v>
      </c>
      <c r="Q983" t="s">
        <v>20991</v>
      </c>
      <c r="U983" t="s">
        <v>22034</v>
      </c>
      <c r="W983" t="s">
        <v>22918</v>
      </c>
    </row>
    <row r="984" spans="1:24">
      <c r="A984" s="1">
        <v>990</v>
      </c>
      <c r="C984" t="s">
        <v>859</v>
      </c>
      <c r="G984" t="s">
        <v>10967</v>
      </c>
      <c r="H984" t="s">
        <v>11681</v>
      </c>
      <c r="I984" t="s">
        <v>18507</v>
      </c>
      <c r="J984" t="s">
        <v>18509</v>
      </c>
      <c r="L984" t="s">
        <v>18639</v>
      </c>
      <c r="O984" t="s">
        <v>20888</v>
      </c>
      <c r="P984" t="s">
        <v>65</v>
      </c>
      <c r="Q984" t="s">
        <v>20990</v>
      </c>
      <c r="R984" t="s">
        <v>21118</v>
      </c>
      <c r="S984" t="s">
        <v>21153</v>
      </c>
      <c r="T984" t="s">
        <v>21249</v>
      </c>
      <c r="U984" t="s">
        <v>22033</v>
      </c>
    </row>
    <row r="985" spans="1:24">
      <c r="A985" s="1">
        <v>991</v>
      </c>
      <c r="C985" t="s">
        <v>860</v>
      </c>
      <c r="G985" t="s">
        <v>10967</v>
      </c>
      <c r="H985" t="s">
        <v>11681</v>
      </c>
      <c r="I985" t="s">
        <v>18507</v>
      </c>
      <c r="J985" t="s">
        <v>18509</v>
      </c>
      <c r="L985" t="s">
        <v>18732</v>
      </c>
      <c r="O985" t="s">
        <v>20887</v>
      </c>
      <c r="P985" t="s">
        <v>20919</v>
      </c>
      <c r="Q985" t="s">
        <v>20989</v>
      </c>
      <c r="U985" t="s">
        <v>22032</v>
      </c>
      <c r="W985" t="s">
        <v>22917</v>
      </c>
      <c r="X985" t="s">
        <v>23064</v>
      </c>
    </row>
    <row r="986" spans="1:24">
      <c r="A986" s="1">
        <v>992</v>
      </c>
      <c r="C986" t="s">
        <v>861</v>
      </c>
      <c r="G986" t="s">
        <v>10967</v>
      </c>
      <c r="H986" t="s">
        <v>11682</v>
      </c>
      <c r="I986" t="s">
        <v>18507</v>
      </c>
      <c r="J986" t="s">
        <v>18509</v>
      </c>
      <c r="L986" t="s">
        <v>18640</v>
      </c>
      <c r="O986" t="s">
        <v>20888</v>
      </c>
      <c r="P986" t="s">
        <v>20920</v>
      </c>
      <c r="Q986" t="s">
        <v>20991</v>
      </c>
      <c r="U986" t="s">
        <v>22034</v>
      </c>
      <c r="W986" t="s">
        <v>22918</v>
      </c>
    </row>
    <row r="987" spans="1:24">
      <c r="A987" s="1">
        <v>993</v>
      </c>
      <c r="C987" t="s">
        <v>862</v>
      </c>
      <c r="G987" t="s">
        <v>10967</v>
      </c>
      <c r="H987" t="s">
        <v>11683</v>
      </c>
      <c r="I987" t="s">
        <v>18507</v>
      </c>
      <c r="J987" t="s">
        <v>18509</v>
      </c>
      <c r="L987" t="s">
        <v>18639</v>
      </c>
      <c r="O987" t="s">
        <v>20888</v>
      </c>
      <c r="P987" t="s">
        <v>65</v>
      </c>
      <c r="Q987" t="s">
        <v>20990</v>
      </c>
      <c r="R987" t="s">
        <v>21118</v>
      </c>
      <c r="S987" t="s">
        <v>21153</v>
      </c>
      <c r="T987" t="s">
        <v>21250</v>
      </c>
      <c r="U987" t="s">
        <v>22033</v>
      </c>
    </row>
    <row r="988" spans="1:24">
      <c r="A988" s="1">
        <v>994</v>
      </c>
      <c r="C988" t="s">
        <v>863</v>
      </c>
      <c r="G988" t="s">
        <v>10967</v>
      </c>
      <c r="H988" t="s">
        <v>11684</v>
      </c>
      <c r="I988" t="s">
        <v>18507</v>
      </c>
      <c r="J988" t="s">
        <v>18509</v>
      </c>
      <c r="L988" t="s">
        <v>18640</v>
      </c>
      <c r="O988" t="s">
        <v>20888</v>
      </c>
      <c r="P988" t="s">
        <v>20920</v>
      </c>
      <c r="Q988" t="s">
        <v>20991</v>
      </c>
      <c r="U988" t="s">
        <v>22034</v>
      </c>
      <c r="W988" t="s">
        <v>22918</v>
      </c>
    </row>
    <row r="989" spans="1:24">
      <c r="A989" s="1">
        <v>995</v>
      </c>
      <c r="C989" t="s">
        <v>864</v>
      </c>
      <c r="G989" t="s">
        <v>10967</v>
      </c>
      <c r="H989" t="s">
        <v>11685</v>
      </c>
      <c r="I989" t="s">
        <v>18507</v>
      </c>
      <c r="J989" t="s">
        <v>18509</v>
      </c>
      <c r="L989" t="s">
        <v>18715</v>
      </c>
      <c r="O989" t="s">
        <v>20887</v>
      </c>
      <c r="P989" t="s">
        <v>20919</v>
      </c>
      <c r="Q989" t="s">
        <v>20989</v>
      </c>
      <c r="U989" t="s">
        <v>22032</v>
      </c>
      <c r="W989" t="s">
        <v>22917</v>
      </c>
      <c r="X989" t="s">
        <v>23065</v>
      </c>
    </row>
    <row r="990" spans="1:24">
      <c r="A990" s="1">
        <v>996</v>
      </c>
      <c r="C990" t="s">
        <v>865</v>
      </c>
      <c r="G990" t="s">
        <v>10967</v>
      </c>
      <c r="H990" t="s">
        <v>11686</v>
      </c>
      <c r="I990" t="s">
        <v>18507</v>
      </c>
      <c r="J990" t="s">
        <v>18509</v>
      </c>
      <c r="L990" t="s">
        <v>18639</v>
      </c>
      <c r="O990" t="s">
        <v>20888</v>
      </c>
      <c r="P990" t="s">
        <v>65</v>
      </c>
      <c r="Q990" t="s">
        <v>20990</v>
      </c>
      <c r="R990" t="s">
        <v>21118</v>
      </c>
      <c r="S990" t="s">
        <v>21153</v>
      </c>
      <c r="T990" t="s">
        <v>21251</v>
      </c>
      <c r="U990" t="s">
        <v>22033</v>
      </c>
    </row>
    <row r="991" spans="1:24">
      <c r="A991" s="1">
        <v>997</v>
      </c>
      <c r="C991" t="s">
        <v>866</v>
      </c>
      <c r="G991" t="s">
        <v>10967</v>
      </c>
      <c r="H991" t="s">
        <v>11686</v>
      </c>
      <c r="I991" t="s">
        <v>18507</v>
      </c>
      <c r="J991" t="s">
        <v>18509</v>
      </c>
      <c r="L991" t="s">
        <v>18638</v>
      </c>
      <c r="O991" t="s">
        <v>20887</v>
      </c>
      <c r="P991" t="s">
        <v>20919</v>
      </c>
      <c r="Q991" t="s">
        <v>20989</v>
      </c>
      <c r="U991" t="s">
        <v>22032</v>
      </c>
      <c r="W991" t="s">
        <v>22917</v>
      </c>
      <c r="X991" t="s">
        <v>23066</v>
      </c>
    </row>
    <row r="992" spans="1:24">
      <c r="A992" s="1">
        <v>998</v>
      </c>
      <c r="C992" t="s">
        <v>867</v>
      </c>
      <c r="G992" t="s">
        <v>10967</v>
      </c>
      <c r="H992" t="s">
        <v>11687</v>
      </c>
      <c r="I992" t="s">
        <v>18507</v>
      </c>
      <c r="J992" t="s">
        <v>18509</v>
      </c>
      <c r="L992" t="s">
        <v>18640</v>
      </c>
      <c r="O992" t="s">
        <v>20888</v>
      </c>
      <c r="P992" t="s">
        <v>20920</v>
      </c>
      <c r="Q992" t="s">
        <v>20991</v>
      </c>
      <c r="U992" t="s">
        <v>22034</v>
      </c>
      <c r="W992" t="s">
        <v>22918</v>
      </c>
    </row>
    <row r="993" spans="1:24">
      <c r="A993" s="1">
        <v>999</v>
      </c>
      <c r="C993" t="s">
        <v>868</v>
      </c>
      <c r="G993" t="s">
        <v>10967</v>
      </c>
      <c r="H993" t="s">
        <v>11688</v>
      </c>
      <c r="I993" t="s">
        <v>18507</v>
      </c>
      <c r="J993" t="s">
        <v>18509</v>
      </c>
      <c r="L993" t="s">
        <v>18639</v>
      </c>
      <c r="O993" t="s">
        <v>20888</v>
      </c>
      <c r="P993" t="s">
        <v>65</v>
      </c>
      <c r="Q993" t="s">
        <v>20990</v>
      </c>
      <c r="R993" t="s">
        <v>21118</v>
      </c>
      <c r="S993" t="s">
        <v>21153</v>
      </c>
      <c r="T993" t="s">
        <v>21252</v>
      </c>
      <c r="U993" t="s">
        <v>22033</v>
      </c>
    </row>
    <row r="994" spans="1:24">
      <c r="A994" s="1">
        <v>1000</v>
      </c>
      <c r="C994" t="s">
        <v>869</v>
      </c>
      <c r="G994" t="s">
        <v>10967</v>
      </c>
      <c r="H994" t="s">
        <v>11689</v>
      </c>
      <c r="I994" t="s">
        <v>18507</v>
      </c>
      <c r="J994" t="s">
        <v>18509</v>
      </c>
      <c r="L994" t="s">
        <v>18732</v>
      </c>
      <c r="O994" t="s">
        <v>20887</v>
      </c>
      <c r="P994" t="s">
        <v>20919</v>
      </c>
      <c r="Q994" t="s">
        <v>20989</v>
      </c>
      <c r="U994" t="s">
        <v>22032</v>
      </c>
      <c r="W994" t="s">
        <v>22917</v>
      </c>
      <c r="X994" t="s">
        <v>23067</v>
      </c>
    </row>
    <row r="995" spans="1:24">
      <c r="A995" s="1">
        <v>1001</v>
      </c>
      <c r="C995" t="s">
        <v>870</v>
      </c>
      <c r="G995" t="s">
        <v>10967</v>
      </c>
      <c r="H995" t="s">
        <v>11689</v>
      </c>
      <c r="I995" t="s">
        <v>18507</v>
      </c>
      <c r="J995" t="s">
        <v>18509</v>
      </c>
      <c r="L995" t="s">
        <v>18640</v>
      </c>
      <c r="O995" t="s">
        <v>20888</v>
      </c>
      <c r="P995" t="s">
        <v>20920</v>
      </c>
      <c r="Q995" t="s">
        <v>20991</v>
      </c>
      <c r="U995" t="s">
        <v>22034</v>
      </c>
      <c r="W995" t="s">
        <v>22918</v>
      </c>
    </row>
    <row r="996" spans="1:24">
      <c r="A996" s="1">
        <v>1002</v>
      </c>
      <c r="C996" t="s">
        <v>871</v>
      </c>
      <c r="G996" t="s">
        <v>10967</v>
      </c>
      <c r="H996" t="s">
        <v>11690</v>
      </c>
      <c r="I996" t="s">
        <v>18507</v>
      </c>
      <c r="J996" t="s">
        <v>18510</v>
      </c>
      <c r="L996" t="s">
        <v>18816</v>
      </c>
      <c r="N996" t="s">
        <v>33</v>
      </c>
      <c r="P996" t="s">
        <v>20921</v>
      </c>
      <c r="Q996" t="s">
        <v>20993</v>
      </c>
      <c r="U996" t="s">
        <v>22036</v>
      </c>
      <c r="W996" t="s">
        <v>22920</v>
      </c>
    </row>
    <row r="997" spans="1:24">
      <c r="A997" s="1">
        <v>1003</v>
      </c>
      <c r="B997" t="s">
        <v>33</v>
      </c>
      <c r="C997" t="s">
        <v>871</v>
      </c>
      <c r="D997" t="s">
        <v>9231</v>
      </c>
      <c r="E997" t="s">
        <v>10905</v>
      </c>
      <c r="F997" t="s">
        <v>10908</v>
      </c>
      <c r="H997" t="s">
        <v>11690</v>
      </c>
      <c r="V997">
        <f>72856730 SCI HA3612E                                             M                ×    </f>
        <v>0</v>
      </c>
    </row>
    <row r="998" spans="1:24">
      <c r="A998" s="1">
        <v>1004</v>
      </c>
      <c r="C998" t="s">
        <v>872</v>
      </c>
      <c r="G998" t="s">
        <v>10967</v>
      </c>
      <c r="H998" t="s">
        <v>11691</v>
      </c>
      <c r="I998" t="s">
        <v>18507</v>
      </c>
      <c r="J998" t="s">
        <v>18511</v>
      </c>
      <c r="L998" t="s">
        <v>18817</v>
      </c>
      <c r="O998" t="s">
        <v>20889</v>
      </c>
      <c r="P998" t="s">
        <v>20889</v>
      </c>
      <c r="Q998" t="s">
        <v>20994</v>
      </c>
      <c r="U998" t="s">
        <v>22041</v>
      </c>
      <c r="W998" t="s">
        <v>22730</v>
      </c>
    </row>
    <row r="999" spans="1:24">
      <c r="A999" s="1">
        <v>1005</v>
      </c>
      <c r="C999" t="s">
        <v>873</v>
      </c>
      <c r="G999" t="s">
        <v>10967</v>
      </c>
      <c r="H999" t="s">
        <v>11692</v>
      </c>
      <c r="I999" t="s">
        <v>18507</v>
      </c>
      <c r="J999" t="s">
        <v>18510</v>
      </c>
      <c r="L999" t="s">
        <v>18818</v>
      </c>
      <c r="N999" t="s">
        <v>33</v>
      </c>
      <c r="P999" t="s">
        <v>20921</v>
      </c>
      <c r="Q999" t="s">
        <v>20993</v>
      </c>
      <c r="U999" t="s">
        <v>22036</v>
      </c>
      <c r="W999" t="s">
        <v>22920</v>
      </c>
    </row>
    <row r="1000" spans="1:24">
      <c r="A1000" s="1">
        <v>1006</v>
      </c>
      <c r="B1000" t="s">
        <v>33</v>
      </c>
      <c r="C1000" t="s">
        <v>873</v>
      </c>
      <c r="D1000" t="s">
        <v>9232</v>
      </c>
      <c r="E1000" t="s">
        <v>10905</v>
      </c>
      <c r="F1000" t="s">
        <v>10908</v>
      </c>
      <c r="H1000" t="s">
        <v>11692</v>
      </c>
      <c r="V1000">
        <f>72856732 SCI HA3612E                                             M                ×    </f>
        <v>0</v>
      </c>
    </row>
    <row r="1001" spans="1:24">
      <c r="A1001" s="1">
        <v>1007</v>
      </c>
      <c r="C1001" t="s">
        <v>874</v>
      </c>
      <c r="G1001" t="s">
        <v>10967</v>
      </c>
      <c r="H1001" t="s">
        <v>11693</v>
      </c>
      <c r="I1001" t="s">
        <v>18507</v>
      </c>
      <c r="J1001" t="s">
        <v>18509</v>
      </c>
      <c r="L1001" t="s">
        <v>18715</v>
      </c>
      <c r="O1001" t="s">
        <v>20887</v>
      </c>
      <c r="P1001" t="s">
        <v>20919</v>
      </c>
      <c r="Q1001" t="s">
        <v>20989</v>
      </c>
      <c r="U1001" t="s">
        <v>22032</v>
      </c>
      <c r="W1001" t="s">
        <v>22917</v>
      </c>
      <c r="X1001" t="s">
        <v>23068</v>
      </c>
    </row>
    <row r="1002" spans="1:24">
      <c r="A1002" s="1">
        <v>1008</v>
      </c>
      <c r="C1002" t="s">
        <v>875</v>
      </c>
      <c r="G1002" t="s">
        <v>10967</v>
      </c>
      <c r="H1002" t="s">
        <v>11694</v>
      </c>
      <c r="I1002" t="s">
        <v>18507</v>
      </c>
      <c r="J1002" t="s">
        <v>18509</v>
      </c>
      <c r="L1002" t="s">
        <v>18639</v>
      </c>
      <c r="O1002" t="s">
        <v>20888</v>
      </c>
      <c r="P1002" t="s">
        <v>65</v>
      </c>
      <c r="Q1002" t="s">
        <v>20990</v>
      </c>
      <c r="R1002" t="s">
        <v>21118</v>
      </c>
      <c r="S1002" t="s">
        <v>21153</v>
      </c>
      <c r="T1002" t="s">
        <v>21253</v>
      </c>
      <c r="U1002" t="s">
        <v>22033</v>
      </c>
    </row>
    <row r="1003" spans="1:24">
      <c r="A1003" s="1">
        <v>1009</v>
      </c>
      <c r="C1003" t="s">
        <v>876</v>
      </c>
      <c r="G1003" t="s">
        <v>10967</v>
      </c>
      <c r="H1003" t="s">
        <v>11694</v>
      </c>
      <c r="I1003" t="s">
        <v>18507</v>
      </c>
      <c r="J1003" t="s">
        <v>18509</v>
      </c>
      <c r="L1003" t="s">
        <v>18640</v>
      </c>
      <c r="O1003" t="s">
        <v>20888</v>
      </c>
      <c r="P1003" t="s">
        <v>20920</v>
      </c>
      <c r="Q1003" t="s">
        <v>20991</v>
      </c>
      <c r="U1003" t="s">
        <v>22034</v>
      </c>
      <c r="W1003" t="s">
        <v>22918</v>
      </c>
    </row>
    <row r="1004" spans="1:24">
      <c r="A1004" s="1">
        <v>1010</v>
      </c>
      <c r="C1004" t="s">
        <v>877</v>
      </c>
      <c r="G1004" t="s">
        <v>10967</v>
      </c>
      <c r="H1004" t="s">
        <v>11695</v>
      </c>
      <c r="I1004" t="s">
        <v>18507</v>
      </c>
      <c r="J1004" t="s">
        <v>18509</v>
      </c>
      <c r="L1004" t="s">
        <v>18639</v>
      </c>
      <c r="O1004" t="s">
        <v>20888</v>
      </c>
      <c r="P1004" t="s">
        <v>65</v>
      </c>
      <c r="Q1004" t="s">
        <v>20990</v>
      </c>
      <c r="R1004" t="s">
        <v>21118</v>
      </c>
      <c r="S1004" t="s">
        <v>21153</v>
      </c>
      <c r="T1004" t="s">
        <v>21251</v>
      </c>
      <c r="U1004" t="s">
        <v>22033</v>
      </c>
    </row>
    <row r="1005" spans="1:24">
      <c r="A1005" s="1">
        <v>1011</v>
      </c>
      <c r="C1005" t="s">
        <v>878</v>
      </c>
      <c r="G1005" t="s">
        <v>10967</v>
      </c>
      <c r="H1005" t="s">
        <v>11695</v>
      </c>
      <c r="I1005" t="s">
        <v>18507</v>
      </c>
      <c r="J1005" t="s">
        <v>18509</v>
      </c>
      <c r="L1005" t="s">
        <v>18622</v>
      </c>
      <c r="O1005" t="s">
        <v>20887</v>
      </c>
      <c r="P1005" t="s">
        <v>20919</v>
      </c>
      <c r="Q1005" t="s">
        <v>20989</v>
      </c>
      <c r="U1005" t="s">
        <v>22032</v>
      </c>
      <c r="W1005" t="s">
        <v>22917</v>
      </c>
      <c r="X1005" t="s">
        <v>23066</v>
      </c>
    </row>
    <row r="1006" spans="1:24">
      <c r="A1006" s="1">
        <v>1012</v>
      </c>
      <c r="C1006" t="s">
        <v>879</v>
      </c>
      <c r="G1006" t="s">
        <v>10967</v>
      </c>
      <c r="H1006" t="s">
        <v>11696</v>
      </c>
      <c r="I1006" t="s">
        <v>18507</v>
      </c>
      <c r="J1006" t="s">
        <v>18509</v>
      </c>
      <c r="L1006" t="s">
        <v>18732</v>
      </c>
      <c r="O1006" t="s">
        <v>20887</v>
      </c>
      <c r="P1006" t="s">
        <v>20919</v>
      </c>
      <c r="Q1006" t="s">
        <v>20989</v>
      </c>
      <c r="U1006" t="s">
        <v>22032</v>
      </c>
      <c r="W1006" t="s">
        <v>22917</v>
      </c>
      <c r="X1006" t="s">
        <v>23067</v>
      </c>
    </row>
    <row r="1007" spans="1:24">
      <c r="A1007" s="1">
        <v>1013</v>
      </c>
      <c r="C1007" t="s">
        <v>880</v>
      </c>
      <c r="G1007" t="s">
        <v>10967</v>
      </c>
      <c r="H1007" t="s">
        <v>11696</v>
      </c>
      <c r="I1007" t="s">
        <v>18507</v>
      </c>
      <c r="J1007" t="s">
        <v>18509</v>
      </c>
      <c r="L1007" t="s">
        <v>18640</v>
      </c>
      <c r="O1007" t="s">
        <v>20888</v>
      </c>
      <c r="P1007" t="s">
        <v>20920</v>
      </c>
      <c r="Q1007" t="s">
        <v>20991</v>
      </c>
      <c r="U1007" t="s">
        <v>22034</v>
      </c>
      <c r="W1007" t="s">
        <v>22918</v>
      </c>
    </row>
    <row r="1008" spans="1:24">
      <c r="A1008" s="1">
        <v>1014</v>
      </c>
      <c r="C1008" t="s">
        <v>881</v>
      </c>
      <c r="G1008" t="s">
        <v>10967</v>
      </c>
      <c r="H1008" t="s">
        <v>11697</v>
      </c>
      <c r="I1008" t="s">
        <v>18507</v>
      </c>
      <c r="J1008" t="s">
        <v>18509</v>
      </c>
      <c r="L1008" t="s">
        <v>18639</v>
      </c>
      <c r="O1008" t="s">
        <v>20888</v>
      </c>
      <c r="P1008" t="s">
        <v>65</v>
      </c>
      <c r="Q1008" t="s">
        <v>20990</v>
      </c>
      <c r="R1008" t="s">
        <v>21118</v>
      </c>
      <c r="S1008" t="s">
        <v>21153</v>
      </c>
      <c r="T1008" t="s">
        <v>21252</v>
      </c>
      <c r="U1008" t="s">
        <v>22033</v>
      </c>
    </row>
    <row r="1009" spans="1:24">
      <c r="A1009" s="1">
        <v>1015</v>
      </c>
      <c r="C1009" t="s">
        <v>882</v>
      </c>
      <c r="G1009" t="s">
        <v>10967</v>
      </c>
      <c r="H1009" t="s">
        <v>11697</v>
      </c>
      <c r="I1009" t="s">
        <v>18507</v>
      </c>
      <c r="J1009" t="s">
        <v>18509</v>
      </c>
      <c r="L1009" t="s">
        <v>18640</v>
      </c>
      <c r="O1009" t="s">
        <v>20888</v>
      </c>
      <c r="P1009" t="s">
        <v>20920</v>
      </c>
      <c r="Q1009" t="s">
        <v>20991</v>
      </c>
      <c r="U1009" t="s">
        <v>22034</v>
      </c>
      <c r="W1009" t="s">
        <v>22918</v>
      </c>
    </row>
    <row r="1010" spans="1:24">
      <c r="A1010" s="1">
        <v>1016</v>
      </c>
      <c r="C1010" t="s">
        <v>883</v>
      </c>
      <c r="G1010" t="s">
        <v>10967</v>
      </c>
      <c r="H1010" t="s">
        <v>11698</v>
      </c>
      <c r="I1010" t="s">
        <v>18507</v>
      </c>
      <c r="J1010" t="s">
        <v>18509</v>
      </c>
      <c r="L1010" t="s">
        <v>18731</v>
      </c>
      <c r="O1010" t="s">
        <v>20887</v>
      </c>
      <c r="P1010" t="s">
        <v>20919</v>
      </c>
      <c r="Q1010" t="s">
        <v>20989</v>
      </c>
      <c r="U1010" t="s">
        <v>22032</v>
      </c>
      <c r="W1010" t="s">
        <v>22917</v>
      </c>
      <c r="X1010" t="s">
        <v>23065</v>
      </c>
    </row>
    <row r="1011" spans="1:24">
      <c r="A1011" s="1">
        <v>1017</v>
      </c>
      <c r="C1011" t="s">
        <v>884</v>
      </c>
      <c r="G1011" t="s">
        <v>10967</v>
      </c>
      <c r="H1011" t="s">
        <v>11699</v>
      </c>
      <c r="I1011" t="s">
        <v>18507</v>
      </c>
      <c r="J1011" t="s">
        <v>18509</v>
      </c>
      <c r="L1011" t="s">
        <v>18639</v>
      </c>
      <c r="O1011" t="s">
        <v>20888</v>
      </c>
      <c r="P1011" t="s">
        <v>65</v>
      </c>
      <c r="Q1011" t="s">
        <v>20990</v>
      </c>
      <c r="R1011" t="s">
        <v>21118</v>
      </c>
      <c r="S1011" t="s">
        <v>21153</v>
      </c>
      <c r="T1011" t="s">
        <v>21250</v>
      </c>
      <c r="U1011" t="s">
        <v>22033</v>
      </c>
    </row>
    <row r="1012" spans="1:24">
      <c r="A1012" s="1">
        <v>1018</v>
      </c>
      <c r="C1012" t="s">
        <v>885</v>
      </c>
      <c r="G1012" t="s">
        <v>10967</v>
      </c>
      <c r="H1012" t="s">
        <v>11700</v>
      </c>
      <c r="I1012" t="s">
        <v>18507</v>
      </c>
      <c r="J1012" t="s">
        <v>18509</v>
      </c>
      <c r="L1012" t="s">
        <v>18640</v>
      </c>
      <c r="O1012" t="s">
        <v>20888</v>
      </c>
      <c r="P1012" t="s">
        <v>20920</v>
      </c>
      <c r="Q1012" t="s">
        <v>20991</v>
      </c>
      <c r="U1012" t="s">
        <v>22034</v>
      </c>
      <c r="W1012" t="s">
        <v>22918</v>
      </c>
    </row>
    <row r="1013" spans="1:24">
      <c r="A1013" s="1">
        <v>1019</v>
      </c>
      <c r="C1013" t="s">
        <v>886</v>
      </c>
      <c r="G1013" t="s">
        <v>10967</v>
      </c>
      <c r="H1013" t="s">
        <v>11701</v>
      </c>
      <c r="I1013" t="s">
        <v>18507</v>
      </c>
      <c r="J1013" t="s">
        <v>18509</v>
      </c>
      <c r="L1013" t="s">
        <v>18638</v>
      </c>
      <c r="O1013" t="s">
        <v>20887</v>
      </c>
      <c r="P1013" t="s">
        <v>20919</v>
      </c>
      <c r="Q1013" t="s">
        <v>20989</v>
      </c>
      <c r="U1013" t="s">
        <v>22032</v>
      </c>
      <c r="W1013" t="s">
        <v>22917</v>
      </c>
      <c r="X1013" t="s">
        <v>23067</v>
      </c>
    </row>
    <row r="1014" spans="1:24">
      <c r="A1014" s="1">
        <v>1020</v>
      </c>
      <c r="C1014" t="s">
        <v>887</v>
      </c>
      <c r="G1014" t="s">
        <v>10967</v>
      </c>
      <c r="H1014" t="s">
        <v>11702</v>
      </c>
      <c r="I1014" t="s">
        <v>18507</v>
      </c>
      <c r="J1014" t="s">
        <v>18509</v>
      </c>
      <c r="L1014" t="s">
        <v>18639</v>
      </c>
      <c r="O1014" t="s">
        <v>20888</v>
      </c>
      <c r="P1014" t="s">
        <v>65</v>
      </c>
      <c r="Q1014" t="s">
        <v>20990</v>
      </c>
      <c r="R1014" t="s">
        <v>21118</v>
      </c>
      <c r="S1014" t="s">
        <v>21153</v>
      </c>
      <c r="T1014" t="s">
        <v>21252</v>
      </c>
      <c r="U1014" t="s">
        <v>22033</v>
      </c>
    </row>
    <row r="1015" spans="1:24">
      <c r="A1015" s="1">
        <v>1021</v>
      </c>
      <c r="C1015" t="s">
        <v>888</v>
      </c>
      <c r="G1015" t="s">
        <v>10967</v>
      </c>
      <c r="H1015" t="s">
        <v>11702</v>
      </c>
      <c r="I1015" t="s">
        <v>18507</v>
      </c>
      <c r="J1015" t="s">
        <v>18509</v>
      </c>
      <c r="L1015" t="s">
        <v>18640</v>
      </c>
      <c r="O1015" t="s">
        <v>20888</v>
      </c>
      <c r="P1015" t="s">
        <v>20920</v>
      </c>
      <c r="Q1015" t="s">
        <v>20991</v>
      </c>
      <c r="U1015" t="s">
        <v>22034</v>
      </c>
      <c r="W1015" t="s">
        <v>22918</v>
      </c>
    </row>
    <row r="1016" spans="1:24">
      <c r="A1016" s="1">
        <v>1022</v>
      </c>
      <c r="C1016" t="s">
        <v>889</v>
      </c>
      <c r="G1016" t="s">
        <v>10967</v>
      </c>
      <c r="H1016" t="s">
        <v>11703</v>
      </c>
      <c r="I1016" t="s">
        <v>18507</v>
      </c>
      <c r="J1016" t="s">
        <v>18509</v>
      </c>
      <c r="L1016" t="s">
        <v>18622</v>
      </c>
      <c r="O1016" t="s">
        <v>20887</v>
      </c>
      <c r="P1016" t="s">
        <v>20919</v>
      </c>
      <c r="Q1016" t="s">
        <v>20989</v>
      </c>
      <c r="U1016" t="s">
        <v>22032</v>
      </c>
      <c r="W1016" t="s">
        <v>22917</v>
      </c>
      <c r="X1016" t="s">
        <v>23065</v>
      </c>
    </row>
    <row r="1017" spans="1:24">
      <c r="A1017" s="1">
        <v>1023</v>
      </c>
      <c r="C1017" t="s">
        <v>890</v>
      </c>
      <c r="G1017" t="s">
        <v>10967</v>
      </c>
      <c r="H1017" t="s">
        <v>11704</v>
      </c>
      <c r="I1017" t="s">
        <v>18507</v>
      </c>
      <c r="J1017" t="s">
        <v>18509</v>
      </c>
      <c r="L1017" t="s">
        <v>18639</v>
      </c>
      <c r="O1017" t="s">
        <v>20888</v>
      </c>
      <c r="P1017" t="s">
        <v>65</v>
      </c>
      <c r="Q1017" t="s">
        <v>20990</v>
      </c>
      <c r="R1017" t="s">
        <v>21118</v>
      </c>
      <c r="S1017" t="s">
        <v>21153</v>
      </c>
      <c r="T1017" t="s">
        <v>21250</v>
      </c>
      <c r="U1017" t="s">
        <v>22033</v>
      </c>
    </row>
    <row r="1018" spans="1:24">
      <c r="A1018" s="1">
        <v>1024</v>
      </c>
      <c r="C1018" t="s">
        <v>891</v>
      </c>
      <c r="G1018" t="s">
        <v>10967</v>
      </c>
      <c r="H1018" t="s">
        <v>11705</v>
      </c>
      <c r="I1018" t="s">
        <v>18507</v>
      </c>
      <c r="J1018" t="s">
        <v>18509</v>
      </c>
      <c r="L1018" t="s">
        <v>18640</v>
      </c>
      <c r="O1018" t="s">
        <v>20888</v>
      </c>
      <c r="P1018" t="s">
        <v>20920</v>
      </c>
      <c r="Q1018" t="s">
        <v>20991</v>
      </c>
      <c r="U1018" t="s">
        <v>22034</v>
      </c>
      <c r="W1018" t="s">
        <v>22918</v>
      </c>
    </row>
    <row r="1019" spans="1:24">
      <c r="A1019" s="1">
        <v>1025</v>
      </c>
      <c r="C1019" t="s">
        <v>892</v>
      </c>
      <c r="G1019" t="s">
        <v>10967</v>
      </c>
      <c r="H1019" t="s">
        <v>11706</v>
      </c>
      <c r="I1019" t="s">
        <v>18507</v>
      </c>
      <c r="J1019" t="s">
        <v>18509</v>
      </c>
      <c r="L1019" t="s">
        <v>18624</v>
      </c>
      <c r="O1019" t="s">
        <v>20887</v>
      </c>
      <c r="P1019" t="s">
        <v>20919</v>
      </c>
      <c r="Q1019" t="s">
        <v>20989</v>
      </c>
      <c r="U1019" t="s">
        <v>22032</v>
      </c>
      <c r="W1019" t="s">
        <v>22917</v>
      </c>
      <c r="X1019" t="s">
        <v>23066</v>
      </c>
    </row>
    <row r="1020" spans="1:24">
      <c r="A1020" s="1">
        <v>1026</v>
      </c>
      <c r="C1020" t="s">
        <v>893</v>
      </c>
      <c r="G1020" t="s">
        <v>10967</v>
      </c>
      <c r="H1020" t="s">
        <v>11707</v>
      </c>
      <c r="I1020" t="s">
        <v>18507</v>
      </c>
      <c r="J1020" t="s">
        <v>18509</v>
      </c>
      <c r="L1020" t="s">
        <v>18639</v>
      </c>
      <c r="O1020" t="s">
        <v>20888</v>
      </c>
      <c r="P1020" t="s">
        <v>65</v>
      </c>
      <c r="Q1020" t="s">
        <v>20990</v>
      </c>
      <c r="R1020" t="s">
        <v>21118</v>
      </c>
      <c r="S1020" t="s">
        <v>21153</v>
      </c>
      <c r="T1020" t="s">
        <v>21251</v>
      </c>
      <c r="U1020" t="s">
        <v>22033</v>
      </c>
    </row>
    <row r="1021" spans="1:24">
      <c r="A1021" s="1">
        <v>1027</v>
      </c>
      <c r="C1021" t="s">
        <v>894</v>
      </c>
      <c r="G1021" t="s">
        <v>10967</v>
      </c>
      <c r="H1021" t="s">
        <v>11708</v>
      </c>
      <c r="I1021" t="s">
        <v>18507</v>
      </c>
      <c r="J1021" t="s">
        <v>18509</v>
      </c>
      <c r="L1021" t="s">
        <v>18640</v>
      </c>
      <c r="O1021" t="s">
        <v>20888</v>
      </c>
      <c r="P1021" t="s">
        <v>20920</v>
      </c>
      <c r="Q1021" t="s">
        <v>20991</v>
      </c>
      <c r="U1021" t="s">
        <v>22034</v>
      </c>
      <c r="W1021" t="s">
        <v>22918</v>
      </c>
    </row>
    <row r="1022" spans="1:24">
      <c r="A1022" s="1">
        <v>1028</v>
      </c>
      <c r="C1022" t="s">
        <v>895</v>
      </c>
      <c r="G1022" t="s">
        <v>10967</v>
      </c>
      <c r="H1022" t="s">
        <v>11709</v>
      </c>
      <c r="I1022" t="s">
        <v>18507</v>
      </c>
      <c r="J1022" t="s">
        <v>18509</v>
      </c>
      <c r="L1022" t="s">
        <v>18639</v>
      </c>
      <c r="O1022" t="s">
        <v>20888</v>
      </c>
      <c r="P1022" t="s">
        <v>65</v>
      </c>
      <c r="Q1022" t="s">
        <v>20990</v>
      </c>
      <c r="R1022" t="s">
        <v>21118</v>
      </c>
      <c r="S1022" t="s">
        <v>21153</v>
      </c>
      <c r="T1022" t="s">
        <v>21245</v>
      </c>
      <c r="U1022" t="s">
        <v>22033</v>
      </c>
    </row>
    <row r="1023" spans="1:24">
      <c r="A1023" s="1">
        <v>1029</v>
      </c>
      <c r="C1023" t="s">
        <v>896</v>
      </c>
      <c r="G1023" t="s">
        <v>10967</v>
      </c>
      <c r="H1023" t="s">
        <v>11709</v>
      </c>
      <c r="I1023" t="s">
        <v>18507</v>
      </c>
      <c r="J1023" t="s">
        <v>18509</v>
      </c>
      <c r="L1023" t="s">
        <v>18624</v>
      </c>
      <c r="O1023" t="s">
        <v>20887</v>
      </c>
      <c r="P1023" t="s">
        <v>20919</v>
      </c>
      <c r="Q1023" t="s">
        <v>20989</v>
      </c>
      <c r="U1023" t="s">
        <v>22032</v>
      </c>
      <c r="W1023" t="s">
        <v>22917</v>
      </c>
      <c r="X1023" t="s">
        <v>23059</v>
      </c>
    </row>
    <row r="1024" spans="1:24">
      <c r="A1024" s="1">
        <v>1030</v>
      </c>
      <c r="C1024" t="s">
        <v>897</v>
      </c>
      <c r="G1024" t="s">
        <v>10967</v>
      </c>
      <c r="H1024" t="s">
        <v>11709</v>
      </c>
      <c r="I1024" t="s">
        <v>18507</v>
      </c>
      <c r="J1024" t="s">
        <v>18509</v>
      </c>
      <c r="L1024" t="s">
        <v>18640</v>
      </c>
      <c r="O1024" t="s">
        <v>20888</v>
      </c>
      <c r="P1024" t="s">
        <v>20920</v>
      </c>
      <c r="Q1024" t="s">
        <v>20991</v>
      </c>
      <c r="U1024" t="s">
        <v>22034</v>
      </c>
      <c r="W1024" t="s">
        <v>22918</v>
      </c>
    </row>
    <row r="1025" spans="1:24">
      <c r="A1025" s="1">
        <v>1031</v>
      </c>
      <c r="C1025" t="s">
        <v>898</v>
      </c>
      <c r="G1025" t="s">
        <v>10967</v>
      </c>
      <c r="H1025" t="s">
        <v>11710</v>
      </c>
      <c r="I1025" t="s">
        <v>18507</v>
      </c>
      <c r="J1025" t="s">
        <v>18509</v>
      </c>
      <c r="L1025" t="s">
        <v>18639</v>
      </c>
      <c r="O1025" t="s">
        <v>20888</v>
      </c>
      <c r="P1025" t="s">
        <v>65</v>
      </c>
      <c r="Q1025" t="s">
        <v>20990</v>
      </c>
      <c r="R1025" t="s">
        <v>21118</v>
      </c>
      <c r="S1025" t="s">
        <v>21153</v>
      </c>
      <c r="T1025" t="s">
        <v>21252</v>
      </c>
      <c r="U1025" t="s">
        <v>22033</v>
      </c>
    </row>
    <row r="1026" spans="1:24">
      <c r="A1026" s="1">
        <v>1032</v>
      </c>
      <c r="C1026" t="s">
        <v>899</v>
      </c>
      <c r="G1026" t="s">
        <v>10967</v>
      </c>
      <c r="H1026" t="s">
        <v>11710</v>
      </c>
      <c r="I1026" t="s">
        <v>18507</v>
      </c>
      <c r="J1026" t="s">
        <v>18509</v>
      </c>
      <c r="L1026" t="s">
        <v>18622</v>
      </c>
      <c r="O1026" t="s">
        <v>20887</v>
      </c>
      <c r="P1026" t="s">
        <v>20919</v>
      </c>
      <c r="Q1026" t="s">
        <v>20989</v>
      </c>
      <c r="U1026" t="s">
        <v>22032</v>
      </c>
      <c r="W1026" t="s">
        <v>22917</v>
      </c>
      <c r="X1026" t="s">
        <v>23067</v>
      </c>
    </row>
    <row r="1027" spans="1:24">
      <c r="A1027" s="1">
        <v>1033</v>
      </c>
      <c r="C1027" t="s">
        <v>900</v>
      </c>
      <c r="G1027" t="s">
        <v>10967</v>
      </c>
      <c r="H1027" t="s">
        <v>11710</v>
      </c>
      <c r="I1027" t="s">
        <v>18507</v>
      </c>
      <c r="J1027" t="s">
        <v>18509</v>
      </c>
      <c r="L1027" t="s">
        <v>18638</v>
      </c>
      <c r="O1027" t="s">
        <v>20887</v>
      </c>
      <c r="P1027" t="s">
        <v>20919</v>
      </c>
      <c r="Q1027" t="s">
        <v>20989</v>
      </c>
      <c r="U1027" t="s">
        <v>22032</v>
      </c>
      <c r="W1027" t="s">
        <v>22917</v>
      </c>
      <c r="X1027" t="s">
        <v>23065</v>
      </c>
    </row>
    <row r="1028" spans="1:24">
      <c r="A1028" s="1">
        <v>1034</v>
      </c>
      <c r="C1028" t="s">
        <v>901</v>
      </c>
      <c r="G1028" t="s">
        <v>10967</v>
      </c>
      <c r="H1028" t="s">
        <v>11710</v>
      </c>
      <c r="I1028" t="s">
        <v>18507</v>
      </c>
      <c r="J1028" t="s">
        <v>18509</v>
      </c>
      <c r="L1028" t="s">
        <v>18640</v>
      </c>
      <c r="O1028" t="s">
        <v>20888</v>
      </c>
      <c r="P1028" t="s">
        <v>20920</v>
      </c>
      <c r="Q1028" t="s">
        <v>20991</v>
      </c>
      <c r="U1028" t="s">
        <v>22034</v>
      </c>
      <c r="W1028" t="s">
        <v>22918</v>
      </c>
    </row>
    <row r="1029" spans="1:24">
      <c r="A1029" s="1">
        <v>1035</v>
      </c>
      <c r="C1029" t="s">
        <v>902</v>
      </c>
      <c r="G1029" t="s">
        <v>10967</v>
      </c>
      <c r="H1029" t="s">
        <v>11711</v>
      </c>
      <c r="I1029" t="s">
        <v>18507</v>
      </c>
      <c r="J1029" t="s">
        <v>18509</v>
      </c>
      <c r="L1029" t="s">
        <v>18639</v>
      </c>
      <c r="O1029" t="s">
        <v>20888</v>
      </c>
      <c r="P1029" t="s">
        <v>65</v>
      </c>
      <c r="Q1029" t="s">
        <v>20990</v>
      </c>
      <c r="R1029" t="s">
        <v>21118</v>
      </c>
      <c r="S1029" t="s">
        <v>21153</v>
      </c>
      <c r="T1029" t="s">
        <v>21250</v>
      </c>
      <c r="U1029" t="s">
        <v>22033</v>
      </c>
    </row>
    <row r="1030" spans="1:24">
      <c r="A1030" s="1">
        <v>1036</v>
      </c>
      <c r="C1030" t="s">
        <v>903</v>
      </c>
      <c r="G1030" t="s">
        <v>10967</v>
      </c>
      <c r="H1030" t="s">
        <v>11711</v>
      </c>
      <c r="I1030" t="s">
        <v>18507</v>
      </c>
      <c r="J1030" t="s">
        <v>18509</v>
      </c>
      <c r="L1030" t="s">
        <v>18640</v>
      </c>
      <c r="O1030" t="s">
        <v>20888</v>
      </c>
      <c r="P1030" t="s">
        <v>20920</v>
      </c>
      <c r="Q1030" t="s">
        <v>20991</v>
      </c>
      <c r="U1030" t="s">
        <v>22034</v>
      </c>
      <c r="W1030" t="s">
        <v>22918</v>
      </c>
    </row>
    <row r="1031" spans="1:24">
      <c r="A1031" s="1">
        <v>1037</v>
      </c>
      <c r="C1031" t="s">
        <v>904</v>
      </c>
      <c r="G1031" t="s">
        <v>10967</v>
      </c>
      <c r="H1031" t="s">
        <v>11712</v>
      </c>
      <c r="I1031" t="s">
        <v>18507</v>
      </c>
      <c r="J1031" t="s">
        <v>18509</v>
      </c>
      <c r="L1031" t="s">
        <v>18639</v>
      </c>
      <c r="O1031" t="s">
        <v>20888</v>
      </c>
      <c r="P1031" t="s">
        <v>65</v>
      </c>
      <c r="Q1031" t="s">
        <v>20990</v>
      </c>
      <c r="R1031" t="s">
        <v>21118</v>
      </c>
      <c r="S1031" t="s">
        <v>21153</v>
      </c>
      <c r="T1031" t="s">
        <v>21251</v>
      </c>
      <c r="U1031" t="s">
        <v>22033</v>
      </c>
    </row>
    <row r="1032" spans="1:24">
      <c r="A1032" s="1">
        <v>1038</v>
      </c>
      <c r="C1032" t="s">
        <v>905</v>
      </c>
      <c r="G1032" t="s">
        <v>10967</v>
      </c>
      <c r="H1032" t="s">
        <v>11712</v>
      </c>
      <c r="I1032" t="s">
        <v>18507</v>
      </c>
      <c r="J1032" t="s">
        <v>18509</v>
      </c>
      <c r="L1032" t="s">
        <v>18732</v>
      </c>
      <c r="O1032" t="s">
        <v>20887</v>
      </c>
      <c r="P1032" t="s">
        <v>20919</v>
      </c>
      <c r="Q1032" t="s">
        <v>20989</v>
      </c>
      <c r="U1032" t="s">
        <v>22032</v>
      </c>
      <c r="W1032" t="s">
        <v>22917</v>
      </c>
      <c r="X1032" t="s">
        <v>23066</v>
      </c>
    </row>
    <row r="1033" spans="1:24">
      <c r="A1033" s="1">
        <v>1039</v>
      </c>
      <c r="C1033" t="s">
        <v>906</v>
      </c>
      <c r="G1033" t="s">
        <v>10967</v>
      </c>
      <c r="H1033" t="s">
        <v>11713</v>
      </c>
      <c r="I1033" t="s">
        <v>18507</v>
      </c>
      <c r="J1033" t="s">
        <v>18509</v>
      </c>
      <c r="L1033" t="s">
        <v>18640</v>
      </c>
      <c r="O1033" t="s">
        <v>20888</v>
      </c>
      <c r="P1033" t="s">
        <v>20920</v>
      </c>
      <c r="Q1033" t="s">
        <v>20991</v>
      </c>
      <c r="U1033" t="s">
        <v>22034</v>
      </c>
      <c r="W1033" t="s">
        <v>22918</v>
      </c>
    </row>
    <row r="1034" spans="1:24">
      <c r="A1034" s="1">
        <v>1040</v>
      </c>
      <c r="C1034" t="s">
        <v>907</v>
      </c>
      <c r="G1034" t="s">
        <v>10967</v>
      </c>
      <c r="H1034" t="s">
        <v>11714</v>
      </c>
      <c r="I1034" t="s">
        <v>18507</v>
      </c>
      <c r="J1034" t="s">
        <v>18510</v>
      </c>
      <c r="L1034" t="s">
        <v>18819</v>
      </c>
      <c r="N1034" t="s">
        <v>33</v>
      </c>
      <c r="P1034" t="s">
        <v>20921</v>
      </c>
      <c r="Q1034" t="s">
        <v>20993</v>
      </c>
      <c r="U1034" t="s">
        <v>22036</v>
      </c>
      <c r="W1034" t="s">
        <v>22920</v>
      </c>
    </row>
    <row r="1035" spans="1:24">
      <c r="A1035" s="1">
        <v>1041</v>
      </c>
      <c r="B1035" t="s">
        <v>33</v>
      </c>
      <c r="C1035" t="s">
        <v>907</v>
      </c>
      <c r="D1035" t="s">
        <v>9233</v>
      </c>
      <c r="E1035" t="s">
        <v>10905</v>
      </c>
      <c r="F1035" t="s">
        <v>10908</v>
      </c>
      <c r="H1035" t="s">
        <v>11714</v>
      </c>
      <c r="V1035">
        <f>72856766 SCI HA3683E                                             M                ×    </f>
        <v>0</v>
      </c>
    </row>
    <row r="1036" spans="1:24">
      <c r="A1036" s="1">
        <v>1042</v>
      </c>
      <c r="C1036" t="s">
        <v>908</v>
      </c>
      <c r="G1036" t="s">
        <v>10967</v>
      </c>
      <c r="H1036" t="s">
        <v>11715</v>
      </c>
      <c r="I1036" t="s">
        <v>18507</v>
      </c>
      <c r="J1036" t="s">
        <v>18509</v>
      </c>
      <c r="L1036" t="s">
        <v>18639</v>
      </c>
      <c r="O1036" t="s">
        <v>20888</v>
      </c>
      <c r="P1036" t="s">
        <v>65</v>
      </c>
      <c r="Q1036" t="s">
        <v>20990</v>
      </c>
      <c r="R1036" t="s">
        <v>21118</v>
      </c>
      <c r="S1036" t="s">
        <v>21153</v>
      </c>
      <c r="T1036" t="s">
        <v>21252</v>
      </c>
      <c r="U1036" t="s">
        <v>22033</v>
      </c>
    </row>
    <row r="1037" spans="1:24">
      <c r="A1037" s="1">
        <v>1043</v>
      </c>
      <c r="C1037" t="s">
        <v>909</v>
      </c>
      <c r="G1037" t="s">
        <v>10967</v>
      </c>
      <c r="H1037" t="s">
        <v>11716</v>
      </c>
      <c r="I1037" t="s">
        <v>18507</v>
      </c>
      <c r="J1037" t="s">
        <v>18509</v>
      </c>
      <c r="L1037" t="s">
        <v>18624</v>
      </c>
      <c r="O1037" t="s">
        <v>20887</v>
      </c>
      <c r="P1037" t="s">
        <v>20919</v>
      </c>
      <c r="Q1037" t="s">
        <v>20989</v>
      </c>
      <c r="U1037" t="s">
        <v>22032</v>
      </c>
      <c r="W1037" t="s">
        <v>22917</v>
      </c>
      <c r="X1037" t="s">
        <v>23067</v>
      </c>
    </row>
    <row r="1038" spans="1:24">
      <c r="A1038" s="1">
        <v>1044</v>
      </c>
      <c r="C1038" t="s">
        <v>910</v>
      </c>
      <c r="G1038" t="s">
        <v>10967</v>
      </c>
      <c r="H1038" t="s">
        <v>11716</v>
      </c>
      <c r="I1038" t="s">
        <v>18507</v>
      </c>
      <c r="J1038" t="s">
        <v>18509</v>
      </c>
      <c r="L1038" t="s">
        <v>18640</v>
      </c>
      <c r="O1038" t="s">
        <v>20888</v>
      </c>
      <c r="P1038" t="s">
        <v>20920</v>
      </c>
      <c r="Q1038" t="s">
        <v>20991</v>
      </c>
      <c r="U1038" t="s">
        <v>22034</v>
      </c>
      <c r="W1038" t="s">
        <v>22918</v>
      </c>
    </row>
    <row r="1039" spans="1:24">
      <c r="A1039" s="1">
        <v>1045</v>
      </c>
      <c r="C1039" t="s">
        <v>911</v>
      </c>
      <c r="G1039" t="s">
        <v>10967</v>
      </c>
      <c r="H1039" t="s">
        <v>11717</v>
      </c>
      <c r="I1039" t="s">
        <v>18507</v>
      </c>
      <c r="J1039" t="s">
        <v>18509</v>
      </c>
      <c r="L1039" t="s">
        <v>18639</v>
      </c>
      <c r="O1039" t="s">
        <v>20888</v>
      </c>
      <c r="P1039" t="s">
        <v>65</v>
      </c>
      <c r="Q1039" t="s">
        <v>20990</v>
      </c>
      <c r="R1039" t="s">
        <v>21118</v>
      </c>
      <c r="S1039" t="s">
        <v>21153</v>
      </c>
      <c r="T1039" t="s">
        <v>21251</v>
      </c>
      <c r="U1039" t="s">
        <v>22033</v>
      </c>
    </row>
    <row r="1040" spans="1:24">
      <c r="A1040" s="1">
        <v>1046</v>
      </c>
      <c r="C1040" t="s">
        <v>912</v>
      </c>
      <c r="G1040" t="s">
        <v>10967</v>
      </c>
      <c r="H1040" t="s">
        <v>11717</v>
      </c>
      <c r="I1040" t="s">
        <v>18507</v>
      </c>
      <c r="J1040" t="s">
        <v>18509</v>
      </c>
      <c r="L1040" t="s">
        <v>18637</v>
      </c>
      <c r="O1040" t="s">
        <v>20887</v>
      </c>
      <c r="P1040" t="s">
        <v>20919</v>
      </c>
      <c r="Q1040" t="s">
        <v>20989</v>
      </c>
      <c r="U1040" t="s">
        <v>22032</v>
      </c>
      <c r="W1040" t="s">
        <v>22917</v>
      </c>
      <c r="X1040" t="s">
        <v>23066</v>
      </c>
    </row>
    <row r="1041" spans="1:25">
      <c r="A1041" s="1">
        <v>1047</v>
      </c>
      <c r="C1041" t="s">
        <v>913</v>
      </c>
      <c r="G1041" t="s">
        <v>10967</v>
      </c>
      <c r="H1041" t="s">
        <v>11717</v>
      </c>
      <c r="I1041" t="s">
        <v>18507</v>
      </c>
      <c r="J1041" t="s">
        <v>18509</v>
      </c>
      <c r="L1041" t="s">
        <v>18640</v>
      </c>
      <c r="O1041" t="s">
        <v>20888</v>
      </c>
      <c r="P1041" t="s">
        <v>20920</v>
      </c>
      <c r="Q1041" t="s">
        <v>20991</v>
      </c>
      <c r="U1041" t="s">
        <v>22034</v>
      </c>
      <c r="W1041" t="s">
        <v>22918</v>
      </c>
    </row>
    <row r="1042" spans="1:25">
      <c r="A1042" s="1">
        <v>1048</v>
      </c>
      <c r="C1042" t="s">
        <v>914</v>
      </c>
      <c r="G1042" t="s">
        <v>10967</v>
      </c>
      <c r="H1042" t="s">
        <v>11718</v>
      </c>
      <c r="I1042" t="s">
        <v>18507</v>
      </c>
      <c r="J1042" t="s">
        <v>18509</v>
      </c>
      <c r="L1042" t="s">
        <v>18622</v>
      </c>
      <c r="O1042" t="s">
        <v>20887</v>
      </c>
      <c r="P1042" t="s">
        <v>20919</v>
      </c>
      <c r="Q1042" t="s">
        <v>20989</v>
      </c>
      <c r="U1042" t="s">
        <v>22032</v>
      </c>
      <c r="W1042" t="s">
        <v>22917</v>
      </c>
      <c r="X1042" t="s">
        <v>23065</v>
      </c>
    </row>
    <row r="1043" spans="1:25">
      <c r="A1043" s="1">
        <v>1049</v>
      </c>
      <c r="C1043" t="s">
        <v>915</v>
      </c>
      <c r="G1043" t="s">
        <v>10967</v>
      </c>
      <c r="H1043" t="s">
        <v>11719</v>
      </c>
      <c r="I1043" t="s">
        <v>18507</v>
      </c>
      <c r="J1043" t="s">
        <v>18509</v>
      </c>
      <c r="L1043" t="s">
        <v>18639</v>
      </c>
      <c r="O1043" t="s">
        <v>20888</v>
      </c>
      <c r="P1043" t="s">
        <v>65</v>
      </c>
      <c r="Q1043" t="s">
        <v>20990</v>
      </c>
      <c r="R1043" t="s">
        <v>21118</v>
      </c>
      <c r="S1043" t="s">
        <v>21153</v>
      </c>
      <c r="T1043" t="s">
        <v>21250</v>
      </c>
      <c r="U1043" t="s">
        <v>22033</v>
      </c>
    </row>
    <row r="1044" spans="1:25">
      <c r="A1044" s="1">
        <v>1050</v>
      </c>
      <c r="C1044" t="s">
        <v>916</v>
      </c>
      <c r="G1044" t="s">
        <v>10967</v>
      </c>
      <c r="H1044" t="s">
        <v>11719</v>
      </c>
      <c r="I1044" t="s">
        <v>18507</v>
      </c>
      <c r="J1044" t="s">
        <v>18509</v>
      </c>
      <c r="L1044" t="s">
        <v>18640</v>
      </c>
      <c r="O1044" t="s">
        <v>20888</v>
      </c>
      <c r="P1044" t="s">
        <v>20920</v>
      </c>
      <c r="Q1044" t="s">
        <v>20991</v>
      </c>
      <c r="U1044" t="s">
        <v>22034</v>
      </c>
      <c r="W1044" t="s">
        <v>22918</v>
      </c>
    </row>
    <row r="1045" spans="1:25">
      <c r="A1045" s="1">
        <v>1051</v>
      </c>
      <c r="C1045" t="s">
        <v>917</v>
      </c>
      <c r="G1045" t="s">
        <v>10967</v>
      </c>
      <c r="H1045" t="s">
        <v>11720</v>
      </c>
      <c r="I1045" t="s">
        <v>18507</v>
      </c>
      <c r="J1045" t="s">
        <v>18509</v>
      </c>
      <c r="L1045" t="s">
        <v>18639</v>
      </c>
      <c r="O1045" t="s">
        <v>20888</v>
      </c>
      <c r="P1045" t="s">
        <v>65</v>
      </c>
      <c r="Q1045" t="s">
        <v>20990</v>
      </c>
      <c r="R1045" t="s">
        <v>21118</v>
      </c>
      <c r="S1045" t="s">
        <v>21153</v>
      </c>
      <c r="T1045" t="s">
        <v>21251</v>
      </c>
      <c r="U1045" t="s">
        <v>22033</v>
      </c>
    </row>
    <row r="1046" spans="1:25">
      <c r="A1046" s="1">
        <v>1052</v>
      </c>
      <c r="C1046" t="s">
        <v>918</v>
      </c>
      <c r="G1046" t="s">
        <v>10967</v>
      </c>
      <c r="H1046" t="s">
        <v>11720</v>
      </c>
      <c r="I1046" t="s">
        <v>18507</v>
      </c>
      <c r="J1046" t="s">
        <v>18509</v>
      </c>
      <c r="L1046" t="s">
        <v>18624</v>
      </c>
      <c r="O1046" t="s">
        <v>20887</v>
      </c>
      <c r="P1046" t="s">
        <v>20919</v>
      </c>
      <c r="Q1046" t="s">
        <v>20989</v>
      </c>
      <c r="U1046" t="s">
        <v>22032</v>
      </c>
      <c r="W1046" t="s">
        <v>22917</v>
      </c>
      <c r="X1046" t="s">
        <v>23066</v>
      </c>
    </row>
    <row r="1047" spans="1:25">
      <c r="A1047" s="1">
        <v>1053</v>
      </c>
      <c r="C1047" t="s">
        <v>919</v>
      </c>
      <c r="G1047" t="s">
        <v>10967</v>
      </c>
      <c r="H1047" t="s">
        <v>11720</v>
      </c>
      <c r="I1047" t="s">
        <v>18507</v>
      </c>
      <c r="J1047" t="s">
        <v>18509</v>
      </c>
      <c r="L1047" t="s">
        <v>18640</v>
      </c>
      <c r="O1047" t="s">
        <v>20888</v>
      </c>
      <c r="P1047" t="s">
        <v>20920</v>
      </c>
      <c r="Q1047" t="s">
        <v>20991</v>
      </c>
      <c r="U1047" t="s">
        <v>22034</v>
      </c>
      <c r="W1047" t="s">
        <v>22918</v>
      </c>
    </row>
    <row r="1048" spans="1:25">
      <c r="A1048" s="1">
        <v>1054</v>
      </c>
      <c r="C1048" t="s">
        <v>920</v>
      </c>
      <c r="G1048" t="s">
        <v>10967</v>
      </c>
      <c r="H1048" t="s">
        <v>11721</v>
      </c>
      <c r="I1048" t="s">
        <v>18507</v>
      </c>
      <c r="J1048" t="s">
        <v>18509</v>
      </c>
      <c r="L1048" t="s">
        <v>18622</v>
      </c>
      <c r="O1048" t="s">
        <v>20887</v>
      </c>
      <c r="P1048" t="s">
        <v>20919</v>
      </c>
      <c r="Q1048" t="s">
        <v>20989</v>
      </c>
      <c r="U1048" t="s">
        <v>22032</v>
      </c>
      <c r="W1048" t="s">
        <v>22917</v>
      </c>
      <c r="X1048" t="s">
        <v>23067</v>
      </c>
    </row>
    <row r="1049" spans="1:25">
      <c r="A1049" s="1">
        <v>1055</v>
      </c>
      <c r="C1049" t="s">
        <v>921</v>
      </c>
      <c r="G1049" t="s">
        <v>10967</v>
      </c>
      <c r="H1049" t="s">
        <v>11722</v>
      </c>
      <c r="I1049" t="s">
        <v>18507</v>
      </c>
      <c r="J1049" t="s">
        <v>18509</v>
      </c>
      <c r="L1049" t="s">
        <v>18639</v>
      </c>
      <c r="O1049" t="s">
        <v>20888</v>
      </c>
      <c r="P1049" t="s">
        <v>65</v>
      </c>
      <c r="Q1049" t="s">
        <v>20990</v>
      </c>
      <c r="R1049" t="s">
        <v>21118</v>
      </c>
      <c r="S1049" t="s">
        <v>21153</v>
      </c>
      <c r="T1049" t="s">
        <v>21252</v>
      </c>
      <c r="U1049" t="s">
        <v>22033</v>
      </c>
    </row>
    <row r="1050" spans="1:25">
      <c r="A1050" s="1">
        <v>1056</v>
      </c>
      <c r="C1050" t="s">
        <v>922</v>
      </c>
      <c r="G1050" t="s">
        <v>10967</v>
      </c>
      <c r="H1050" t="s">
        <v>11723</v>
      </c>
      <c r="I1050" t="s">
        <v>18507</v>
      </c>
      <c r="J1050" t="s">
        <v>18509</v>
      </c>
      <c r="L1050" t="s">
        <v>18640</v>
      </c>
      <c r="O1050" t="s">
        <v>20888</v>
      </c>
      <c r="P1050" t="s">
        <v>20920</v>
      </c>
      <c r="Q1050" t="s">
        <v>20991</v>
      </c>
      <c r="U1050" t="s">
        <v>22034</v>
      </c>
      <c r="W1050" t="s">
        <v>22918</v>
      </c>
    </row>
    <row r="1051" spans="1:25">
      <c r="A1051" s="1">
        <v>1057</v>
      </c>
      <c r="C1051" t="s">
        <v>923</v>
      </c>
      <c r="G1051" t="s">
        <v>10967</v>
      </c>
      <c r="H1051" t="s">
        <v>11724</v>
      </c>
      <c r="I1051" t="s">
        <v>18507</v>
      </c>
      <c r="J1051" t="s">
        <v>18509</v>
      </c>
      <c r="L1051" t="s">
        <v>18639</v>
      </c>
      <c r="O1051" t="s">
        <v>20888</v>
      </c>
      <c r="P1051" t="s">
        <v>65</v>
      </c>
      <c r="Q1051" t="s">
        <v>20990</v>
      </c>
      <c r="R1051" t="s">
        <v>21118</v>
      </c>
      <c r="S1051" t="s">
        <v>21153</v>
      </c>
      <c r="T1051" t="s">
        <v>21250</v>
      </c>
      <c r="U1051" t="s">
        <v>22033</v>
      </c>
    </row>
    <row r="1052" spans="1:25">
      <c r="A1052" s="1">
        <v>1058</v>
      </c>
      <c r="C1052" t="s">
        <v>924</v>
      </c>
      <c r="G1052" t="s">
        <v>10967</v>
      </c>
      <c r="H1052" t="s">
        <v>11724</v>
      </c>
      <c r="I1052" t="s">
        <v>18507</v>
      </c>
      <c r="J1052" t="s">
        <v>18509</v>
      </c>
      <c r="L1052" t="s">
        <v>18640</v>
      </c>
      <c r="O1052" t="s">
        <v>20888</v>
      </c>
      <c r="P1052" t="s">
        <v>20920</v>
      </c>
      <c r="Q1052" t="s">
        <v>20991</v>
      </c>
      <c r="U1052" t="s">
        <v>22034</v>
      </c>
      <c r="W1052" t="s">
        <v>22918</v>
      </c>
    </row>
    <row r="1053" spans="1:25">
      <c r="A1053" s="1">
        <v>1059</v>
      </c>
      <c r="C1053" t="s">
        <v>925</v>
      </c>
      <c r="G1053" t="s">
        <v>10967</v>
      </c>
      <c r="H1053" t="s">
        <v>11725</v>
      </c>
      <c r="I1053" t="s">
        <v>18507</v>
      </c>
      <c r="J1053" t="s">
        <v>18509</v>
      </c>
      <c r="L1053" t="s">
        <v>18637</v>
      </c>
      <c r="O1053" t="s">
        <v>20887</v>
      </c>
      <c r="P1053" t="s">
        <v>20919</v>
      </c>
      <c r="Q1053" t="s">
        <v>20989</v>
      </c>
      <c r="U1053" t="s">
        <v>22032</v>
      </c>
      <c r="W1053" t="s">
        <v>22917</v>
      </c>
      <c r="X1053" t="s">
        <v>23065</v>
      </c>
    </row>
    <row r="1054" spans="1:25">
      <c r="A1054" s="1">
        <v>1060</v>
      </c>
      <c r="C1054" t="s">
        <v>926</v>
      </c>
      <c r="G1054" t="s">
        <v>10967</v>
      </c>
      <c r="H1054" t="s">
        <v>11726</v>
      </c>
      <c r="I1054" t="s">
        <v>18507</v>
      </c>
      <c r="J1054" t="s">
        <v>18510</v>
      </c>
      <c r="L1054" t="s">
        <v>18820</v>
      </c>
      <c r="N1054" t="s">
        <v>32</v>
      </c>
      <c r="P1054" t="s">
        <v>32</v>
      </c>
      <c r="Q1054" t="s">
        <v>20992</v>
      </c>
      <c r="R1054" t="s">
        <v>21119</v>
      </c>
      <c r="S1054" t="s">
        <v>21154</v>
      </c>
      <c r="U1054" t="s">
        <v>22035</v>
      </c>
      <c r="Y1054" t="s">
        <v>23859</v>
      </c>
    </row>
    <row r="1055" spans="1:25">
      <c r="A1055" s="1">
        <v>1061</v>
      </c>
      <c r="B1055" t="s">
        <v>32</v>
      </c>
      <c r="C1055" t="s">
        <v>926</v>
      </c>
      <c r="D1055" t="s">
        <v>9234</v>
      </c>
      <c r="E1055" t="s">
        <v>10905</v>
      </c>
      <c r="F1055" t="s">
        <v>10906</v>
      </c>
      <c r="H1055" t="s">
        <v>11727</v>
      </c>
      <c r="V1055">
        <f>72856785 pm¡Ã2024041krissy_g4@hotmail.com                              ANMLFException as file currently locked by another user for an Acct no 840012230000</f>
        <v>0</v>
      </c>
    </row>
    <row r="1056" spans="1:25">
      <c r="A1056" s="1">
        <v>1062</v>
      </c>
      <c r="C1056" t="s">
        <v>927</v>
      </c>
      <c r="G1056" t="s">
        <v>10967</v>
      </c>
      <c r="H1056" t="s">
        <v>11728</v>
      </c>
      <c r="I1056" t="s">
        <v>18507</v>
      </c>
      <c r="J1056" t="s">
        <v>18510</v>
      </c>
      <c r="L1056" t="s">
        <v>18821</v>
      </c>
      <c r="N1056" t="s">
        <v>32</v>
      </c>
      <c r="P1056" t="s">
        <v>32</v>
      </c>
      <c r="Q1056" t="s">
        <v>20992</v>
      </c>
      <c r="R1056" t="s">
        <v>21119</v>
      </c>
      <c r="S1056" t="s">
        <v>21154</v>
      </c>
      <c r="U1056" t="s">
        <v>22035</v>
      </c>
      <c r="Y1056" t="s">
        <v>23860</v>
      </c>
    </row>
    <row r="1057" spans="1:25">
      <c r="A1057" s="1">
        <v>1063</v>
      </c>
      <c r="B1057" t="s">
        <v>32</v>
      </c>
      <c r="C1057" t="s">
        <v>927</v>
      </c>
      <c r="D1057" t="s">
        <v>9235</v>
      </c>
      <c r="E1057" t="s">
        <v>10905</v>
      </c>
      <c r="F1057" t="s">
        <v>10906</v>
      </c>
      <c r="H1057" t="s">
        <v>11729</v>
      </c>
      <c r="V1057">
        <f>72856786 0&lt;I2024041djturanda@yahoo.com                               ANMLFException as file currently locked by another user for an Acct no 313660030000</f>
        <v>0</v>
      </c>
    </row>
    <row r="1058" spans="1:25">
      <c r="A1058" s="1">
        <v>1064</v>
      </c>
      <c r="C1058" t="s">
        <v>928</v>
      </c>
      <c r="G1058" t="s">
        <v>10967</v>
      </c>
      <c r="H1058" t="s">
        <v>11730</v>
      </c>
      <c r="I1058" t="s">
        <v>18507</v>
      </c>
      <c r="J1058" t="s">
        <v>18510</v>
      </c>
      <c r="L1058" t="s">
        <v>18822</v>
      </c>
      <c r="N1058" t="s">
        <v>32</v>
      </c>
      <c r="P1058" t="s">
        <v>32</v>
      </c>
      <c r="Q1058" t="s">
        <v>20992</v>
      </c>
      <c r="R1058" t="s">
        <v>21119</v>
      </c>
      <c r="S1058" t="s">
        <v>21154</v>
      </c>
      <c r="U1058" t="s">
        <v>22035</v>
      </c>
      <c r="Y1058" t="s">
        <v>23861</v>
      </c>
    </row>
    <row r="1059" spans="1:25">
      <c r="A1059" s="1">
        <v>1065</v>
      </c>
      <c r="B1059" t="s">
        <v>32</v>
      </c>
      <c r="C1059" t="s">
        <v>928</v>
      </c>
      <c r="D1059" t="s">
        <v>9236</v>
      </c>
      <c r="E1059" t="s">
        <v>10905</v>
      </c>
      <c r="F1059" t="s">
        <v>10906</v>
      </c>
      <c r="H1059" t="s">
        <v>11731</v>
      </c>
      <c r="V1059">
        <f>72856787 &gt;#Q2024041tampat74@gmail.com                               ANMLFException as file currently locked by another user for an Acct no 348079210000</f>
        <v>0</v>
      </c>
    </row>
    <row r="1060" spans="1:25">
      <c r="A1060" s="1">
        <v>1066</v>
      </c>
      <c r="C1060" t="s">
        <v>929</v>
      </c>
      <c r="G1060" t="s">
        <v>10967</v>
      </c>
      <c r="H1060" t="s">
        <v>11732</v>
      </c>
      <c r="I1060" t="s">
        <v>18507</v>
      </c>
      <c r="J1060" t="s">
        <v>18510</v>
      </c>
      <c r="L1060" t="s">
        <v>18823</v>
      </c>
      <c r="N1060" t="s">
        <v>32</v>
      </c>
      <c r="P1060" t="s">
        <v>32</v>
      </c>
      <c r="Q1060" t="s">
        <v>20992</v>
      </c>
      <c r="R1060" t="s">
        <v>21119</v>
      </c>
      <c r="S1060" t="s">
        <v>21154</v>
      </c>
      <c r="U1060" t="s">
        <v>22035</v>
      </c>
      <c r="Y1060" t="s">
        <v>23862</v>
      </c>
    </row>
    <row r="1061" spans="1:25">
      <c r="A1061" s="1">
        <v>1067</v>
      </c>
      <c r="B1061" t="s">
        <v>32</v>
      </c>
      <c r="C1061" t="s">
        <v>929</v>
      </c>
      <c r="D1061" t="s">
        <v>9237</v>
      </c>
      <c r="E1061" t="s">
        <v>10905</v>
      </c>
      <c r="F1061" t="s">
        <v>10906</v>
      </c>
      <c r="H1061" t="s">
        <v>11732</v>
      </c>
      <c r="V1061">
        <f>72856788 Ð`²¤O2024031moriehinds2@gmail.com                              BNMLFException as file currently locked by another user for an Acct no 342065570000</f>
        <v>0</v>
      </c>
    </row>
    <row r="1062" spans="1:25">
      <c r="A1062" s="1">
        <v>1068</v>
      </c>
      <c r="C1062" t="s">
        <v>930</v>
      </c>
      <c r="G1062" t="s">
        <v>10967</v>
      </c>
      <c r="H1062" t="s">
        <v>11733</v>
      </c>
      <c r="I1062" t="s">
        <v>18507</v>
      </c>
      <c r="J1062" t="s">
        <v>18510</v>
      </c>
      <c r="L1062" t="s">
        <v>18824</v>
      </c>
      <c r="N1062" t="s">
        <v>32</v>
      </c>
      <c r="P1062" t="s">
        <v>32</v>
      </c>
      <c r="Q1062" t="s">
        <v>20992</v>
      </c>
      <c r="R1062" t="s">
        <v>21119</v>
      </c>
      <c r="S1062" t="s">
        <v>21154</v>
      </c>
      <c r="U1062" t="s">
        <v>22035</v>
      </c>
      <c r="Y1062" t="s">
        <v>23863</v>
      </c>
    </row>
    <row r="1063" spans="1:25">
      <c r="A1063" s="1">
        <v>1069</v>
      </c>
      <c r="B1063" t="s">
        <v>32</v>
      </c>
      <c r="C1063" t="s">
        <v>930</v>
      </c>
      <c r="D1063" t="s">
        <v>9238</v>
      </c>
      <c r="E1063" t="s">
        <v>10905</v>
      </c>
      <c r="F1063" t="s">
        <v>10906</v>
      </c>
      <c r="H1063" t="s">
        <v>11734</v>
      </c>
      <c r="V1063">
        <f>72856789 @Ü'E2024041cavrilleogarro@yahoo.com                            BNMLFException as file currently locked by another user for an Acct no 297021480000</f>
        <v>0</v>
      </c>
    </row>
    <row r="1064" spans="1:25">
      <c r="A1064" s="1">
        <v>1070</v>
      </c>
      <c r="C1064" t="s">
        <v>931</v>
      </c>
      <c r="G1064" t="s">
        <v>10967</v>
      </c>
      <c r="H1064" t="s">
        <v>11735</v>
      </c>
      <c r="I1064" t="s">
        <v>18507</v>
      </c>
      <c r="J1064" t="s">
        <v>18510</v>
      </c>
      <c r="L1064" t="s">
        <v>18825</v>
      </c>
      <c r="N1064" t="s">
        <v>32</v>
      </c>
      <c r="P1064" t="s">
        <v>32</v>
      </c>
      <c r="Q1064" t="s">
        <v>20992</v>
      </c>
      <c r="R1064" t="s">
        <v>21119</v>
      </c>
      <c r="S1064" t="s">
        <v>21154</v>
      </c>
      <c r="U1064" t="s">
        <v>22035</v>
      </c>
      <c r="Y1064" t="s">
        <v>23864</v>
      </c>
    </row>
    <row r="1065" spans="1:25">
      <c r="A1065" s="1">
        <v>1071</v>
      </c>
      <c r="B1065" t="s">
        <v>32</v>
      </c>
      <c r="C1065" t="s">
        <v>931</v>
      </c>
      <c r="D1065" t="s">
        <v>9239</v>
      </c>
      <c r="E1065" t="s">
        <v>10905</v>
      </c>
      <c r="F1065" t="s">
        <v>10906</v>
      </c>
      <c r="H1065" t="s">
        <v>11735</v>
      </c>
      <c r="V1065">
        <f>72856790 ø8æÌ2024031tamika.campbell@ksac.gov.jm                           CNMLFException as file currently locked by another user for an Acct no 880032561400</f>
        <v>0</v>
      </c>
    </row>
    <row r="1066" spans="1:25">
      <c r="A1066" s="1">
        <v>1072</v>
      </c>
      <c r="C1066" t="s">
        <v>932</v>
      </c>
      <c r="G1066" t="s">
        <v>10967</v>
      </c>
      <c r="H1066" t="s">
        <v>11736</v>
      </c>
      <c r="I1066" t="s">
        <v>18507</v>
      </c>
      <c r="J1066" t="s">
        <v>18510</v>
      </c>
      <c r="L1066" t="s">
        <v>18826</v>
      </c>
      <c r="N1066" t="s">
        <v>32</v>
      </c>
      <c r="P1066" t="s">
        <v>32</v>
      </c>
      <c r="Q1066" t="s">
        <v>20992</v>
      </c>
      <c r="R1066" t="s">
        <v>21119</v>
      </c>
      <c r="S1066" t="s">
        <v>21154</v>
      </c>
      <c r="U1066" t="s">
        <v>22035</v>
      </c>
      <c r="Y1066" t="s">
        <v>23865</v>
      </c>
    </row>
    <row r="1067" spans="1:25">
      <c r="A1067" s="1">
        <v>1073</v>
      </c>
      <c r="B1067" t="s">
        <v>32</v>
      </c>
      <c r="C1067" t="s">
        <v>932</v>
      </c>
      <c r="D1067" t="s">
        <v>9240</v>
      </c>
      <c r="E1067" t="s">
        <v>10905</v>
      </c>
      <c r="F1067" t="s">
        <v>10906</v>
      </c>
      <c r="H1067" t="s">
        <v>11737</v>
      </c>
      <c r="V1067">
        <f>72856791 0@2024031kededradennis@gmail.com                             CNMLFException as file currently locked by another user for an Acct no 277429760000</f>
        <v>0</v>
      </c>
    </row>
    <row r="1068" spans="1:25">
      <c r="A1068" s="1">
        <v>1074</v>
      </c>
      <c r="C1068" t="s">
        <v>933</v>
      </c>
      <c r="G1068" t="s">
        <v>10967</v>
      </c>
      <c r="H1068" t="s">
        <v>11738</v>
      </c>
      <c r="I1068" t="s">
        <v>18507</v>
      </c>
      <c r="J1068" t="s">
        <v>18510</v>
      </c>
      <c r="L1068" t="s">
        <v>18827</v>
      </c>
      <c r="N1068" t="s">
        <v>32</v>
      </c>
      <c r="P1068" t="s">
        <v>32</v>
      </c>
      <c r="Q1068" t="s">
        <v>20992</v>
      </c>
      <c r="R1068" t="s">
        <v>21119</v>
      </c>
      <c r="S1068" t="s">
        <v>21154</v>
      </c>
      <c r="U1068" t="s">
        <v>22035</v>
      </c>
      <c r="Y1068" t="s">
        <v>23866</v>
      </c>
    </row>
    <row r="1069" spans="1:25">
      <c r="A1069" s="1">
        <v>1075</v>
      </c>
      <c r="B1069" t="s">
        <v>32</v>
      </c>
      <c r="C1069" t="s">
        <v>933</v>
      </c>
      <c r="D1069" t="s">
        <v>9241</v>
      </c>
      <c r="E1069" t="s">
        <v>10905</v>
      </c>
      <c r="F1069" t="s">
        <v>10906</v>
      </c>
      <c r="H1069" t="s">
        <v>11739</v>
      </c>
      <c r="V1069">
        <f>72856792 ÐEá\$2024041faypetgrave@cwjamica.com                            DNMLFException as file currently locked by another user for an Acct no 156177090000</f>
        <v>0</v>
      </c>
    </row>
    <row r="1070" spans="1:25">
      <c r="A1070" s="1">
        <v>1076</v>
      </c>
      <c r="C1070" t="s">
        <v>934</v>
      </c>
      <c r="G1070" t="s">
        <v>10967</v>
      </c>
      <c r="H1070" t="s">
        <v>11740</v>
      </c>
      <c r="I1070" t="s">
        <v>18507</v>
      </c>
      <c r="J1070" t="s">
        <v>18510</v>
      </c>
      <c r="L1070" t="s">
        <v>18828</v>
      </c>
      <c r="N1070" t="s">
        <v>32</v>
      </c>
      <c r="P1070" t="s">
        <v>32</v>
      </c>
      <c r="Q1070" t="s">
        <v>20992</v>
      </c>
      <c r="R1070" t="s">
        <v>21119</v>
      </c>
      <c r="S1070" t="s">
        <v>21154</v>
      </c>
      <c r="U1070" t="s">
        <v>22035</v>
      </c>
      <c r="Y1070" t="s">
        <v>23867</v>
      </c>
    </row>
    <row r="1071" spans="1:25">
      <c r="A1071" s="1">
        <v>1077</v>
      </c>
      <c r="B1071" t="s">
        <v>32</v>
      </c>
      <c r="C1071" t="s">
        <v>934</v>
      </c>
      <c r="D1071" t="s">
        <v>9242</v>
      </c>
      <c r="E1071" t="s">
        <v>10905</v>
      </c>
      <c r="F1071" t="s">
        <v>10906</v>
      </c>
      <c r="H1071" t="s">
        <v>11740</v>
      </c>
      <c r="V1071">
        <f>72856793 p°7ÖD2024041christinacaine1@gmail.com                            DNMLFException as file currently locked by another user for an Acct no 295651750000</f>
        <v>0</v>
      </c>
    </row>
    <row r="1072" spans="1:25">
      <c r="A1072" s="1">
        <v>1078</v>
      </c>
      <c r="C1072" t="s">
        <v>935</v>
      </c>
      <c r="G1072" t="s">
        <v>10967</v>
      </c>
      <c r="H1072" t="s">
        <v>11741</v>
      </c>
      <c r="I1072" t="s">
        <v>18507</v>
      </c>
      <c r="J1072" t="s">
        <v>18510</v>
      </c>
      <c r="L1072" t="s">
        <v>18829</v>
      </c>
      <c r="N1072" t="s">
        <v>32</v>
      </c>
      <c r="P1072" t="s">
        <v>32</v>
      </c>
      <c r="Q1072" t="s">
        <v>20992</v>
      </c>
      <c r="R1072" t="s">
        <v>21119</v>
      </c>
      <c r="S1072" t="s">
        <v>21154</v>
      </c>
      <c r="U1072" t="s">
        <v>22035</v>
      </c>
      <c r="Y1072" t="s">
        <v>23868</v>
      </c>
    </row>
    <row r="1073" spans="1:25">
      <c r="A1073" s="1">
        <v>1079</v>
      </c>
      <c r="B1073" t="s">
        <v>32</v>
      </c>
      <c r="C1073" t="s">
        <v>935</v>
      </c>
      <c r="D1073" t="s">
        <v>9243</v>
      </c>
      <c r="E1073" t="s">
        <v>10905</v>
      </c>
      <c r="F1073" t="s">
        <v>10906</v>
      </c>
      <c r="H1073" t="s">
        <v>11741</v>
      </c>
      <c r="V1073">
        <f>72856794 ÐÈQ(B2024041stamic123@gmail.com                               DNMLFException as file currently locked by another user for an Acct no 284144290000</f>
        <v>0</v>
      </c>
    </row>
    <row r="1074" spans="1:25">
      <c r="A1074" s="1">
        <v>1080</v>
      </c>
      <c r="C1074" t="s">
        <v>936</v>
      </c>
      <c r="G1074" t="s">
        <v>10967</v>
      </c>
      <c r="H1074" t="s">
        <v>11742</v>
      </c>
      <c r="I1074" t="s">
        <v>18507</v>
      </c>
      <c r="J1074" t="s">
        <v>18510</v>
      </c>
      <c r="L1074" t="s">
        <v>18830</v>
      </c>
      <c r="N1074" t="s">
        <v>32</v>
      </c>
      <c r="P1074" t="s">
        <v>32</v>
      </c>
      <c r="Q1074" t="s">
        <v>20992</v>
      </c>
      <c r="R1074" t="s">
        <v>21119</v>
      </c>
      <c r="S1074" t="s">
        <v>21154</v>
      </c>
      <c r="U1074" t="s">
        <v>22035</v>
      </c>
      <c r="Y1074" t="s">
        <v>23869</v>
      </c>
    </row>
    <row r="1075" spans="1:25">
      <c r="A1075" s="1">
        <v>1081</v>
      </c>
      <c r="B1075" t="s">
        <v>32</v>
      </c>
      <c r="C1075" t="s">
        <v>936</v>
      </c>
      <c r="D1075" t="s">
        <v>9244</v>
      </c>
      <c r="E1075" t="s">
        <v>10905</v>
      </c>
      <c r="F1075" t="s">
        <v>10906</v>
      </c>
      <c r="H1075" t="s">
        <v>11742</v>
      </c>
      <c r="V1075">
        <f>72856795 0&amp;3&amp;P2024041DUNROBPRIM@GMAIL.COM                              DNMLFException as file currently locked by another user for an Acct no 344238270000</f>
        <v>0</v>
      </c>
    </row>
    <row r="1076" spans="1:25">
      <c r="A1076" s="1">
        <v>1082</v>
      </c>
      <c r="C1076" t="s">
        <v>937</v>
      </c>
      <c r="G1076" t="s">
        <v>10967</v>
      </c>
      <c r="H1076" t="s">
        <v>11743</v>
      </c>
      <c r="I1076" t="s">
        <v>18507</v>
      </c>
      <c r="J1076" t="s">
        <v>18510</v>
      </c>
      <c r="L1076" t="s">
        <v>18831</v>
      </c>
      <c r="N1076" t="s">
        <v>32</v>
      </c>
      <c r="P1076" t="s">
        <v>32</v>
      </c>
      <c r="Q1076" t="s">
        <v>20992</v>
      </c>
      <c r="R1076" t="s">
        <v>21119</v>
      </c>
      <c r="S1076" t="s">
        <v>21154</v>
      </c>
      <c r="U1076" t="s">
        <v>22035</v>
      </c>
      <c r="Y1076" t="s">
        <v>23870</v>
      </c>
    </row>
    <row r="1077" spans="1:25">
      <c r="A1077" s="1">
        <v>1083</v>
      </c>
      <c r="B1077" t="s">
        <v>32</v>
      </c>
      <c r="C1077" t="s">
        <v>937</v>
      </c>
      <c r="D1077" t="s">
        <v>9245</v>
      </c>
      <c r="E1077" t="s">
        <v>10905</v>
      </c>
      <c r="F1077" t="s">
        <v>10906</v>
      </c>
      <c r="H1077" t="s">
        <v>11744</v>
      </c>
      <c r="V1077">
        <f>72856796 @äçNJ2024041romainbrown023@gmail.com                            ENMLFException as file currently locked by another user for an Acct no 319151400000</f>
        <v>0</v>
      </c>
    </row>
    <row r="1078" spans="1:25">
      <c r="A1078" s="1">
        <v>1084</v>
      </c>
      <c r="C1078" t="s">
        <v>938</v>
      </c>
      <c r="G1078" t="s">
        <v>10967</v>
      </c>
      <c r="H1078" t="s">
        <v>11745</v>
      </c>
      <c r="I1078" t="s">
        <v>18507</v>
      </c>
      <c r="J1078" t="s">
        <v>18509</v>
      </c>
      <c r="L1078" t="s">
        <v>18637</v>
      </c>
      <c r="O1078" t="s">
        <v>20887</v>
      </c>
      <c r="P1078" t="s">
        <v>20919</v>
      </c>
      <c r="Q1078" t="s">
        <v>20989</v>
      </c>
      <c r="U1078" t="s">
        <v>22032</v>
      </c>
      <c r="W1078" t="s">
        <v>22917</v>
      </c>
      <c r="X1078" t="s">
        <v>23067</v>
      </c>
    </row>
    <row r="1079" spans="1:25">
      <c r="A1079" s="1">
        <v>1085</v>
      </c>
      <c r="C1079" t="s">
        <v>939</v>
      </c>
      <c r="G1079" t="s">
        <v>10967</v>
      </c>
      <c r="H1079" t="s">
        <v>11745</v>
      </c>
      <c r="I1079" t="s">
        <v>18507</v>
      </c>
      <c r="J1079" t="s">
        <v>18509</v>
      </c>
      <c r="L1079" t="s">
        <v>18638</v>
      </c>
      <c r="O1079" t="s">
        <v>20887</v>
      </c>
      <c r="P1079" t="s">
        <v>20919</v>
      </c>
      <c r="Q1079" t="s">
        <v>20989</v>
      </c>
      <c r="U1079" t="s">
        <v>22032</v>
      </c>
      <c r="W1079" t="s">
        <v>22917</v>
      </c>
      <c r="X1079" t="s">
        <v>23065</v>
      </c>
    </row>
    <row r="1080" spans="1:25">
      <c r="A1080" s="1">
        <v>1086</v>
      </c>
      <c r="C1080" t="s">
        <v>940</v>
      </c>
      <c r="G1080" t="s">
        <v>10967</v>
      </c>
      <c r="H1080" t="s">
        <v>11746</v>
      </c>
      <c r="I1080" t="s">
        <v>18507</v>
      </c>
      <c r="J1080" t="s">
        <v>18510</v>
      </c>
      <c r="L1080" t="s">
        <v>18832</v>
      </c>
      <c r="N1080" t="s">
        <v>32</v>
      </c>
      <c r="P1080" t="s">
        <v>32</v>
      </c>
      <c r="Q1080" t="s">
        <v>20992</v>
      </c>
      <c r="R1080" t="s">
        <v>21119</v>
      </c>
      <c r="S1080" t="s">
        <v>21154</v>
      </c>
      <c r="U1080" t="s">
        <v>22035</v>
      </c>
      <c r="Y1080" t="s">
        <v>23871</v>
      </c>
    </row>
    <row r="1081" spans="1:25">
      <c r="A1081" s="1">
        <v>1087</v>
      </c>
      <c r="B1081" t="s">
        <v>32</v>
      </c>
      <c r="C1081" t="s">
        <v>940</v>
      </c>
      <c r="D1081" t="s">
        <v>9246</v>
      </c>
      <c r="E1081" t="s">
        <v>10905</v>
      </c>
      <c r="F1081" t="s">
        <v>10906</v>
      </c>
      <c r="H1081" t="s">
        <v>11747</v>
      </c>
      <c r="V1081">
        <f>72856799 @å~\J2024041sexychrisann1@gmail.com                             ENMLFException as file currently locked by another user for an Acct no 319379400000</f>
        <v>0</v>
      </c>
    </row>
    <row r="1082" spans="1:25">
      <c r="A1082" s="1">
        <v>1088</v>
      </c>
      <c r="C1082" t="s">
        <v>941</v>
      </c>
      <c r="G1082" t="s">
        <v>10967</v>
      </c>
      <c r="H1082" t="s">
        <v>11748</v>
      </c>
      <c r="I1082" t="s">
        <v>18507</v>
      </c>
      <c r="J1082" t="s">
        <v>18509</v>
      </c>
      <c r="L1082" t="s">
        <v>18639</v>
      </c>
      <c r="O1082" t="s">
        <v>20888</v>
      </c>
      <c r="P1082" t="s">
        <v>65</v>
      </c>
      <c r="Q1082" t="s">
        <v>20990</v>
      </c>
      <c r="R1082" t="s">
        <v>21118</v>
      </c>
      <c r="S1082" t="s">
        <v>21153</v>
      </c>
      <c r="T1082" t="s">
        <v>21250</v>
      </c>
      <c r="U1082" t="s">
        <v>22033</v>
      </c>
    </row>
    <row r="1083" spans="1:25">
      <c r="A1083" s="1">
        <v>1089</v>
      </c>
      <c r="C1083" t="s">
        <v>942</v>
      </c>
      <c r="G1083" t="s">
        <v>10967</v>
      </c>
      <c r="H1083" t="s">
        <v>11749</v>
      </c>
      <c r="I1083" t="s">
        <v>18507</v>
      </c>
      <c r="J1083" t="s">
        <v>18509</v>
      </c>
      <c r="L1083" t="s">
        <v>18640</v>
      </c>
      <c r="O1083" t="s">
        <v>20888</v>
      </c>
      <c r="P1083" t="s">
        <v>20920</v>
      </c>
      <c r="Q1083" t="s">
        <v>20991</v>
      </c>
      <c r="U1083" t="s">
        <v>22034</v>
      </c>
      <c r="W1083" t="s">
        <v>22918</v>
      </c>
    </row>
    <row r="1084" spans="1:25">
      <c r="A1084" s="1">
        <v>1090</v>
      </c>
      <c r="C1084" t="s">
        <v>943</v>
      </c>
      <c r="G1084" t="s">
        <v>10967</v>
      </c>
      <c r="H1084" t="s">
        <v>11749</v>
      </c>
      <c r="I1084" t="s">
        <v>18507</v>
      </c>
      <c r="J1084" t="s">
        <v>18509</v>
      </c>
      <c r="L1084" t="s">
        <v>18639</v>
      </c>
      <c r="O1084" t="s">
        <v>20888</v>
      </c>
      <c r="P1084" t="s">
        <v>65</v>
      </c>
      <c r="Q1084" t="s">
        <v>20990</v>
      </c>
      <c r="R1084" t="s">
        <v>21118</v>
      </c>
      <c r="S1084" t="s">
        <v>21153</v>
      </c>
      <c r="T1084" t="s">
        <v>21252</v>
      </c>
      <c r="U1084" t="s">
        <v>22033</v>
      </c>
    </row>
    <row r="1085" spans="1:25">
      <c r="A1085" s="1">
        <v>1091</v>
      </c>
      <c r="C1085" t="s">
        <v>944</v>
      </c>
      <c r="G1085" t="s">
        <v>10967</v>
      </c>
      <c r="H1085" t="s">
        <v>11750</v>
      </c>
      <c r="I1085" t="s">
        <v>18507</v>
      </c>
      <c r="J1085" t="s">
        <v>18509</v>
      </c>
      <c r="L1085" t="s">
        <v>18640</v>
      </c>
      <c r="O1085" t="s">
        <v>20888</v>
      </c>
      <c r="P1085" t="s">
        <v>20920</v>
      </c>
      <c r="Q1085" t="s">
        <v>20991</v>
      </c>
      <c r="U1085" t="s">
        <v>22034</v>
      </c>
      <c r="W1085" t="s">
        <v>22918</v>
      </c>
    </row>
    <row r="1086" spans="1:25">
      <c r="A1086" s="1">
        <v>1092</v>
      </c>
      <c r="C1086" t="s">
        <v>945</v>
      </c>
      <c r="G1086" t="s">
        <v>10967</v>
      </c>
      <c r="H1086" t="s">
        <v>11751</v>
      </c>
      <c r="I1086" t="s">
        <v>18507</v>
      </c>
      <c r="J1086" t="s">
        <v>18509</v>
      </c>
      <c r="L1086" t="s">
        <v>18639</v>
      </c>
      <c r="O1086" t="s">
        <v>20888</v>
      </c>
      <c r="P1086" t="s">
        <v>65</v>
      </c>
      <c r="Q1086" t="s">
        <v>20990</v>
      </c>
      <c r="R1086" t="s">
        <v>21118</v>
      </c>
      <c r="S1086" t="s">
        <v>21153</v>
      </c>
      <c r="T1086" t="s">
        <v>21251</v>
      </c>
      <c r="U1086" t="s">
        <v>22033</v>
      </c>
    </row>
    <row r="1087" spans="1:25">
      <c r="A1087" s="1">
        <v>1093</v>
      </c>
      <c r="C1087" t="s">
        <v>946</v>
      </c>
      <c r="G1087" t="s">
        <v>10967</v>
      </c>
      <c r="H1087" t="s">
        <v>11751</v>
      </c>
      <c r="I1087" t="s">
        <v>18507</v>
      </c>
      <c r="J1087" t="s">
        <v>18509</v>
      </c>
      <c r="L1087" t="s">
        <v>18640</v>
      </c>
      <c r="O1087" t="s">
        <v>20888</v>
      </c>
      <c r="P1087" t="s">
        <v>20920</v>
      </c>
      <c r="Q1087" t="s">
        <v>20991</v>
      </c>
      <c r="U1087" t="s">
        <v>22034</v>
      </c>
      <c r="W1087" t="s">
        <v>22918</v>
      </c>
    </row>
    <row r="1088" spans="1:25">
      <c r="A1088" s="1">
        <v>1094</v>
      </c>
      <c r="C1088" t="s">
        <v>947</v>
      </c>
      <c r="G1088" t="s">
        <v>10967</v>
      </c>
      <c r="H1088" t="s">
        <v>11752</v>
      </c>
      <c r="I1088" t="s">
        <v>18507</v>
      </c>
      <c r="J1088" t="s">
        <v>18509</v>
      </c>
      <c r="L1088" t="s">
        <v>18732</v>
      </c>
      <c r="O1088" t="s">
        <v>20887</v>
      </c>
      <c r="P1088" t="s">
        <v>20919</v>
      </c>
      <c r="Q1088" t="s">
        <v>20989</v>
      </c>
      <c r="U1088" t="s">
        <v>22032</v>
      </c>
      <c r="W1088" t="s">
        <v>22917</v>
      </c>
      <c r="X1088" t="s">
        <v>23066</v>
      </c>
    </row>
    <row r="1089" spans="1:25">
      <c r="A1089" s="1">
        <v>1095</v>
      </c>
      <c r="C1089" t="s">
        <v>948</v>
      </c>
      <c r="G1089" t="s">
        <v>10967</v>
      </c>
      <c r="H1089" t="s">
        <v>11753</v>
      </c>
      <c r="I1089" t="s">
        <v>18507</v>
      </c>
      <c r="J1089" t="s">
        <v>18510</v>
      </c>
      <c r="L1089" t="s">
        <v>18833</v>
      </c>
      <c r="N1089" t="s">
        <v>32</v>
      </c>
      <c r="P1089" t="s">
        <v>32</v>
      </c>
      <c r="Q1089" t="s">
        <v>20992</v>
      </c>
      <c r="R1089" t="s">
        <v>21119</v>
      </c>
      <c r="S1089" t="s">
        <v>21154</v>
      </c>
      <c r="U1089" t="s">
        <v>22035</v>
      </c>
      <c r="Y1089" t="s">
        <v>23872</v>
      </c>
    </row>
    <row r="1090" spans="1:25">
      <c r="A1090" s="1">
        <v>1096</v>
      </c>
      <c r="B1090" t="s">
        <v>32</v>
      </c>
      <c r="C1090" t="s">
        <v>948</v>
      </c>
      <c r="D1090" t="s">
        <v>9247</v>
      </c>
      <c r="E1090" t="s">
        <v>10905</v>
      </c>
      <c r="F1090" t="s">
        <v>10906</v>
      </c>
      <c r="H1090" t="s">
        <v>11754</v>
      </c>
      <c r="V1090">
        <f>72856807 °7úA2024041ANDREHEPBURN_88@YAHOO.COM                            ENMLFException as file currently locked by another user for an Acct no 283368110000</f>
        <v>0</v>
      </c>
    </row>
    <row r="1091" spans="1:25">
      <c r="A1091" s="1">
        <v>1097</v>
      </c>
      <c r="C1091" t="s">
        <v>949</v>
      </c>
      <c r="G1091" t="s">
        <v>10967</v>
      </c>
      <c r="H1091" t="s">
        <v>11755</v>
      </c>
      <c r="I1091" t="s">
        <v>18507</v>
      </c>
      <c r="J1091" t="s">
        <v>18510</v>
      </c>
      <c r="L1091" t="s">
        <v>18834</v>
      </c>
      <c r="N1091" t="s">
        <v>32</v>
      </c>
      <c r="P1091" t="s">
        <v>32</v>
      </c>
      <c r="Q1091" t="s">
        <v>20992</v>
      </c>
      <c r="R1091" t="s">
        <v>21119</v>
      </c>
      <c r="S1091" t="s">
        <v>21154</v>
      </c>
      <c r="U1091" t="s">
        <v>22035</v>
      </c>
      <c r="Y1091" t="s">
        <v>23873</v>
      </c>
    </row>
    <row r="1092" spans="1:25">
      <c r="A1092" s="1">
        <v>1098</v>
      </c>
      <c r="B1092" t="s">
        <v>32</v>
      </c>
      <c r="C1092" t="s">
        <v>949</v>
      </c>
      <c r="D1092" t="s">
        <v>9248</v>
      </c>
      <c r="E1092" t="s">
        <v>10905</v>
      </c>
      <c r="F1092" t="s">
        <v>10906</v>
      </c>
      <c r="H1092" t="s">
        <v>11755</v>
      </c>
      <c r="V1092">
        <f>72856808 @ÝEÆI2024041orainthomas@gmail.com                              GNMLFException as file currently locked by another user for an Acct no 316859080000</f>
        <v>0</v>
      </c>
    </row>
    <row r="1093" spans="1:25">
      <c r="A1093" s="1">
        <v>1099</v>
      </c>
      <c r="C1093" t="s">
        <v>950</v>
      </c>
      <c r="G1093" t="s">
        <v>10967</v>
      </c>
      <c r="H1093" t="s">
        <v>11756</v>
      </c>
      <c r="I1093" t="s">
        <v>18507</v>
      </c>
      <c r="J1093" t="s">
        <v>18509</v>
      </c>
      <c r="L1093" t="s">
        <v>18638</v>
      </c>
      <c r="O1093" t="s">
        <v>20887</v>
      </c>
      <c r="P1093" t="s">
        <v>20919</v>
      </c>
      <c r="Q1093" t="s">
        <v>20989</v>
      </c>
      <c r="U1093" t="s">
        <v>22032</v>
      </c>
      <c r="W1093" t="s">
        <v>22917</v>
      </c>
      <c r="X1093" t="s">
        <v>23069</v>
      </c>
    </row>
    <row r="1094" spans="1:25">
      <c r="A1094" s="1">
        <v>1100</v>
      </c>
      <c r="C1094" t="s">
        <v>951</v>
      </c>
      <c r="G1094" t="s">
        <v>10967</v>
      </c>
      <c r="H1094" t="s">
        <v>11757</v>
      </c>
      <c r="I1094" t="s">
        <v>18507</v>
      </c>
      <c r="J1094" t="s">
        <v>18510</v>
      </c>
      <c r="L1094" t="s">
        <v>18835</v>
      </c>
      <c r="N1094" t="s">
        <v>37</v>
      </c>
      <c r="P1094" t="s">
        <v>20927</v>
      </c>
      <c r="Q1094" t="s">
        <v>21004</v>
      </c>
      <c r="U1094" t="s">
        <v>22046</v>
      </c>
      <c r="W1094" t="s">
        <v>22918</v>
      </c>
    </row>
    <row r="1095" spans="1:25">
      <c r="A1095" s="1">
        <v>1101</v>
      </c>
      <c r="C1095" t="s">
        <v>952</v>
      </c>
      <c r="G1095" t="s">
        <v>10967</v>
      </c>
      <c r="H1095" t="s">
        <v>11758</v>
      </c>
      <c r="I1095" t="s">
        <v>18507</v>
      </c>
      <c r="J1095" t="s">
        <v>18510</v>
      </c>
      <c r="L1095" t="s">
        <v>18835</v>
      </c>
      <c r="N1095" t="s">
        <v>37</v>
      </c>
      <c r="P1095" t="s">
        <v>37</v>
      </c>
      <c r="Q1095" t="s">
        <v>21005</v>
      </c>
      <c r="U1095" t="s">
        <v>22047</v>
      </c>
      <c r="W1095" t="s">
        <v>22921</v>
      </c>
    </row>
    <row r="1096" spans="1:25">
      <c r="A1096" s="1">
        <v>1102</v>
      </c>
      <c r="B1096" t="s">
        <v>37</v>
      </c>
      <c r="C1096" t="s">
        <v>952</v>
      </c>
      <c r="D1096" t="s">
        <v>9249</v>
      </c>
      <c r="E1096" t="s">
        <v>10905</v>
      </c>
      <c r="F1096" t="s">
        <v>10912</v>
      </c>
      <c r="H1096" t="s">
        <v>11758</v>
      </c>
      <c r="V1096">
        <f>72856811 }¿¨@°8769254522   YY YYYYY</f>
        <v>0</v>
      </c>
    </row>
    <row r="1097" spans="1:25">
      <c r="A1097" s="1">
        <v>1103</v>
      </c>
      <c r="C1097" t="s">
        <v>953</v>
      </c>
      <c r="G1097" t="s">
        <v>10967</v>
      </c>
      <c r="H1097" t="s">
        <v>11759</v>
      </c>
      <c r="I1097" t="s">
        <v>18507</v>
      </c>
      <c r="J1097" t="s">
        <v>18509</v>
      </c>
      <c r="L1097" t="s">
        <v>18639</v>
      </c>
      <c r="O1097" t="s">
        <v>20888</v>
      </c>
      <c r="P1097" t="s">
        <v>65</v>
      </c>
      <c r="Q1097" t="s">
        <v>20990</v>
      </c>
      <c r="R1097" t="s">
        <v>21118</v>
      </c>
      <c r="S1097" t="s">
        <v>21153</v>
      </c>
      <c r="T1097" t="s">
        <v>21250</v>
      </c>
      <c r="U1097" t="s">
        <v>22033</v>
      </c>
    </row>
    <row r="1098" spans="1:25">
      <c r="A1098" s="1">
        <v>1104</v>
      </c>
      <c r="C1098" t="s">
        <v>954</v>
      </c>
      <c r="G1098" t="s">
        <v>10967</v>
      </c>
      <c r="H1098" t="s">
        <v>11760</v>
      </c>
      <c r="I1098" t="s">
        <v>18507</v>
      </c>
      <c r="J1098" t="s">
        <v>18509</v>
      </c>
      <c r="L1098" t="s">
        <v>18715</v>
      </c>
      <c r="O1098" t="s">
        <v>20887</v>
      </c>
      <c r="P1098" t="s">
        <v>20919</v>
      </c>
      <c r="Q1098" t="s">
        <v>20989</v>
      </c>
      <c r="U1098" t="s">
        <v>22032</v>
      </c>
      <c r="W1098" t="s">
        <v>22917</v>
      </c>
      <c r="X1098" t="s">
        <v>23065</v>
      </c>
    </row>
    <row r="1099" spans="1:25">
      <c r="A1099" s="1">
        <v>1105</v>
      </c>
      <c r="C1099" t="s">
        <v>955</v>
      </c>
      <c r="G1099" t="s">
        <v>10967</v>
      </c>
      <c r="H1099" t="s">
        <v>11760</v>
      </c>
      <c r="I1099" t="s">
        <v>18507</v>
      </c>
      <c r="J1099" t="s">
        <v>18509</v>
      </c>
      <c r="L1099" t="s">
        <v>18640</v>
      </c>
      <c r="O1099" t="s">
        <v>20888</v>
      </c>
      <c r="P1099" t="s">
        <v>20920</v>
      </c>
      <c r="Q1099" t="s">
        <v>20991</v>
      </c>
      <c r="U1099" t="s">
        <v>22034</v>
      </c>
      <c r="W1099" t="s">
        <v>22918</v>
      </c>
    </row>
    <row r="1100" spans="1:25">
      <c r="A1100" s="1">
        <v>1106</v>
      </c>
      <c r="C1100" t="s">
        <v>956</v>
      </c>
      <c r="G1100" t="s">
        <v>10967</v>
      </c>
      <c r="H1100" t="s">
        <v>11761</v>
      </c>
      <c r="I1100" t="s">
        <v>18507</v>
      </c>
      <c r="J1100" t="s">
        <v>18509</v>
      </c>
      <c r="L1100" t="s">
        <v>18637</v>
      </c>
      <c r="O1100" t="s">
        <v>20887</v>
      </c>
      <c r="P1100" t="s">
        <v>20919</v>
      </c>
      <c r="Q1100" t="s">
        <v>20989</v>
      </c>
      <c r="U1100" t="s">
        <v>22032</v>
      </c>
      <c r="W1100" t="s">
        <v>22917</v>
      </c>
      <c r="X1100" t="s">
        <v>23066</v>
      </c>
    </row>
    <row r="1101" spans="1:25">
      <c r="A1101" s="1">
        <v>1107</v>
      </c>
      <c r="C1101" t="s">
        <v>957</v>
      </c>
      <c r="G1101" t="s">
        <v>10967</v>
      </c>
      <c r="H1101" t="s">
        <v>11762</v>
      </c>
      <c r="I1101" t="s">
        <v>18507</v>
      </c>
      <c r="J1101" t="s">
        <v>18509</v>
      </c>
      <c r="L1101" t="s">
        <v>18639</v>
      </c>
      <c r="O1101" t="s">
        <v>20888</v>
      </c>
      <c r="P1101" t="s">
        <v>65</v>
      </c>
      <c r="Q1101" t="s">
        <v>20990</v>
      </c>
      <c r="R1101" t="s">
        <v>21118</v>
      </c>
      <c r="S1101" t="s">
        <v>21153</v>
      </c>
      <c r="T1101" t="s">
        <v>21252</v>
      </c>
      <c r="U1101" t="s">
        <v>22033</v>
      </c>
    </row>
    <row r="1102" spans="1:25">
      <c r="A1102" s="1">
        <v>1108</v>
      </c>
      <c r="C1102" t="s">
        <v>958</v>
      </c>
      <c r="G1102" t="s">
        <v>10967</v>
      </c>
      <c r="H1102" t="s">
        <v>11763</v>
      </c>
      <c r="I1102" t="s">
        <v>18507</v>
      </c>
      <c r="J1102" t="s">
        <v>18509</v>
      </c>
      <c r="L1102" t="s">
        <v>18640</v>
      </c>
      <c r="O1102" t="s">
        <v>20888</v>
      </c>
      <c r="P1102" t="s">
        <v>20920</v>
      </c>
      <c r="Q1102" t="s">
        <v>20991</v>
      </c>
      <c r="U1102" t="s">
        <v>22034</v>
      </c>
      <c r="W1102" t="s">
        <v>22918</v>
      </c>
    </row>
    <row r="1103" spans="1:25">
      <c r="A1103" s="1">
        <v>1109</v>
      </c>
      <c r="C1103" t="s">
        <v>959</v>
      </c>
      <c r="G1103" t="s">
        <v>10967</v>
      </c>
      <c r="H1103" t="s">
        <v>11764</v>
      </c>
      <c r="I1103" t="s">
        <v>18507</v>
      </c>
      <c r="J1103" t="s">
        <v>18509</v>
      </c>
      <c r="L1103" t="s">
        <v>18639</v>
      </c>
      <c r="O1103" t="s">
        <v>20888</v>
      </c>
      <c r="P1103" t="s">
        <v>65</v>
      </c>
      <c r="Q1103" t="s">
        <v>20990</v>
      </c>
      <c r="R1103" t="s">
        <v>21118</v>
      </c>
      <c r="S1103" t="s">
        <v>21153</v>
      </c>
      <c r="T1103" t="s">
        <v>21251</v>
      </c>
      <c r="U1103" t="s">
        <v>22033</v>
      </c>
    </row>
    <row r="1104" spans="1:25">
      <c r="A1104" s="1">
        <v>1110</v>
      </c>
      <c r="C1104" t="s">
        <v>960</v>
      </c>
      <c r="G1104" t="s">
        <v>10967</v>
      </c>
      <c r="H1104" t="s">
        <v>11764</v>
      </c>
      <c r="I1104" t="s">
        <v>18507</v>
      </c>
      <c r="J1104" t="s">
        <v>18509</v>
      </c>
      <c r="L1104" t="s">
        <v>18640</v>
      </c>
      <c r="O1104" t="s">
        <v>20888</v>
      </c>
      <c r="P1104" t="s">
        <v>20920</v>
      </c>
      <c r="Q1104" t="s">
        <v>20991</v>
      </c>
      <c r="U1104" t="s">
        <v>22034</v>
      </c>
      <c r="W1104" t="s">
        <v>22918</v>
      </c>
    </row>
    <row r="1105" spans="1:24">
      <c r="A1105" s="1">
        <v>1111</v>
      </c>
      <c r="C1105" t="s">
        <v>961</v>
      </c>
      <c r="G1105" t="s">
        <v>10967</v>
      </c>
      <c r="H1105" t="s">
        <v>11765</v>
      </c>
      <c r="I1105" t="s">
        <v>18507</v>
      </c>
      <c r="J1105" t="s">
        <v>18509</v>
      </c>
      <c r="L1105" t="s">
        <v>18622</v>
      </c>
      <c r="O1105" t="s">
        <v>20887</v>
      </c>
      <c r="P1105" t="s">
        <v>20919</v>
      </c>
      <c r="Q1105" t="s">
        <v>20989</v>
      </c>
      <c r="U1105" t="s">
        <v>22032</v>
      </c>
      <c r="W1105" t="s">
        <v>22917</v>
      </c>
      <c r="X1105" t="s">
        <v>23067</v>
      </c>
    </row>
    <row r="1106" spans="1:24">
      <c r="A1106" s="1">
        <v>1112</v>
      </c>
      <c r="C1106" t="s">
        <v>962</v>
      </c>
      <c r="G1106" t="s">
        <v>10967</v>
      </c>
      <c r="H1106" t="s">
        <v>11766</v>
      </c>
      <c r="I1106" t="s">
        <v>18507</v>
      </c>
      <c r="J1106" t="s">
        <v>18509</v>
      </c>
      <c r="L1106" t="s">
        <v>18639</v>
      </c>
      <c r="O1106" t="s">
        <v>20888</v>
      </c>
      <c r="P1106" t="s">
        <v>65</v>
      </c>
      <c r="Q1106" t="s">
        <v>20990</v>
      </c>
      <c r="R1106" t="s">
        <v>21118</v>
      </c>
      <c r="S1106" t="s">
        <v>21153</v>
      </c>
      <c r="T1106" t="s">
        <v>21251</v>
      </c>
      <c r="U1106" t="s">
        <v>22033</v>
      </c>
    </row>
    <row r="1107" spans="1:24">
      <c r="A1107" s="1">
        <v>1113</v>
      </c>
      <c r="C1107" t="s">
        <v>963</v>
      </c>
      <c r="G1107" t="s">
        <v>10967</v>
      </c>
      <c r="H1107" t="s">
        <v>11767</v>
      </c>
      <c r="I1107" t="s">
        <v>18507</v>
      </c>
      <c r="J1107" t="s">
        <v>18509</v>
      </c>
      <c r="L1107" t="s">
        <v>18731</v>
      </c>
      <c r="O1107" t="s">
        <v>20887</v>
      </c>
      <c r="P1107" t="s">
        <v>20919</v>
      </c>
      <c r="Q1107" t="s">
        <v>20989</v>
      </c>
      <c r="U1107" t="s">
        <v>22032</v>
      </c>
      <c r="W1107" t="s">
        <v>22917</v>
      </c>
      <c r="X1107" t="s">
        <v>23066</v>
      </c>
    </row>
    <row r="1108" spans="1:24">
      <c r="A1108" s="1">
        <v>1114</v>
      </c>
      <c r="C1108" t="s">
        <v>964</v>
      </c>
      <c r="G1108" t="s">
        <v>10967</v>
      </c>
      <c r="H1108" t="s">
        <v>11767</v>
      </c>
      <c r="I1108" t="s">
        <v>18507</v>
      </c>
      <c r="J1108" t="s">
        <v>18509</v>
      </c>
      <c r="L1108" t="s">
        <v>18640</v>
      </c>
      <c r="O1108" t="s">
        <v>20888</v>
      </c>
      <c r="P1108" t="s">
        <v>20920</v>
      </c>
      <c r="Q1108" t="s">
        <v>20991</v>
      </c>
      <c r="U1108" t="s">
        <v>22034</v>
      </c>
      <c r="W1108" t="s">
        <v>22918</v>
      </c>
    </row>
    <row r="1109" spans="1:24">
      <c r="A1109" s="1">
        <v>1115</v>
      </c>
      <c r="C1109" t="s">
        <v>965</v>
      </c>
      <c r="G1109" t="s">
        <v>10967</v>
      </c>
      <c r="H1109" t="s">
        <v>11768</v>
      </c>
      <c r="I1109" t="s">
        <v>18507</v>
      </c>
      <c r="J1109" t="s">
        <v>18509</v>
      </c>
      <c r="L1109" t="s">
        <v>18639</v>
      </c>
      <c r="O1109" t="s">
        <v>20888</v>
      </c>
      <c r="P1109" t="s">
        <v>65</v>
      </c>
      <c r="Q1109" t="s">
        <v>20990</v>
      </c>
      <c r="R1109" t="s">
        <v>21118</v>
      </c>
      <c r="S1109" t="s">
        <v>21153</v>
      </c>
      <c r="T1109" t="s">
        <v>21252</v>
      </c>
      <c r="U1109" t="s">
        <v>22033</v>
      </c>
    </row>
    <row r="1110" spans="1:24">
      <c r="A1110" s="1">
        <v>1116</v>
      </c>
      <c r="C1110" t="s">
        <v>966</v>
      </c>
      <c r="G1110" t="s">
        <v>10967</v>
      </c>
      <c r="H1110" t="s">
        <v>11768</v>
      </c>
      <c r="I1110" t="s">
        <v>18507</v>
      </c>
      <c r="J1110" t="s">
        <v>18509</v>
      </c>
      <c r="L1110" t="s">
        <v>18641</v>
      </c>
      <c r="O1110" t="s">
        <v>20887</v>
      </c>
      <c r="P1110" t="s">
        <v>20919</v>
      </c>
      <c r="Q1110" t="s">
        <v>20989</v>
      </c>
      <c r="U1110" t="s">
        <v>22032</v>
      </c>
      <c r="W1110" t="s">
        <v>22917</v>
      </c>
      <c r="X1110" t="s">
        <v>23067</v>
      </c>
    </row>
    <row r="1111" spans="1:24">
      <c r="A1111" s="1">
        <v>1117</v>
      </c>
      <c r="C1111" t="s">
        <v>967</v>
      </c>
      <c r="G1111" t="s">
        <v>10967</v>
      </c>
      <c r="H1111" t="s">
        <v>11769</v>
      </c>
      <c r="I1111" t="s">
        <v>18507</v>
      </c>
      <c r="J1111" t="s">
        <v>18509</v>
      </c>
      <c r="L1111" t="s">
        <v>18640</v>
      </c>
      <c r="O1111" t="s">
        <v>20888</v>
      </c>
      <c r="P1111" t="s">
        <v>20920</v>
      </c>
      <c r="Q1111" t="s">
        <v>20991</v>
      </c>
      <c r="U1111" t="s">
        <v>22034</v>
      </c>
      <c r="W1111" t="s">
        <v>22918</v>
      </c>
    </row>
    <row r="1112" spans="1:24">
      <c r="A1112" s="1">
        <v>1118</v>
      </c>
      <c r="C1112" t="s">
        <v>968</v>
      </c>
      <c r="G1112" t="s">
        <v>10967</v>
      </c>
      <c r="H1112" t="s">
        <v>11770</v>
      </c>
      <c r="I1112" t="s">
        <v>18507</v>
      </c>
      <c r="J1112" t="s">
        <v>18509</v>
      </c>
      <c r="L1112" t="s">
        <v>18639</v>
      </c>
      <c r="O1112" t="s">
        <v>20888</v>
      </c>
      <c r="P1112" t="s">
        <v>65</v>
      </c>
      <c r="Q1112" t="s">
        <v>20990</v>
      </c>
      <c r="R1112" t="s">
        <v>21118</v>
      </c>
      <c r="S1112" t="s">
        <v>21153</v>
      </c>
      <c r="T1112" t="s">
        <v>21250</v>
      </c>
      <c r="U1112" t="s">
        <v>22033</v>
      </c>
    </row>
    <row r="1113" spans="1:24">
      <c r="A1113" s="1">
        <v>1119</v>
      </c>
      <c r="C1113" t="s">
        <v>969</v>
      </c>
      <c r="G1113" t="s">
        <v>10967</v>
      </c>
      <c r="H1113" t="s">
        <v>11770</v>
      </c>
      <c r="I1113" t="s">
        <v>18507</v>
      </c>
      <c r="J1113" t="s">
        <v>18509</v>
      </c>
      <c r="L1113" t="s">
        <v>18622</v>
      </c>
      <c r="O1113" t="s">
        <v>20887</v>
      </c>
      <c r="P1113" t="s">
        <v>20919</v>
      </c>
      <c r="Q1113" t="s">
        <v>20989</v>
      </c>
      <c r="U1113" t="s">
        <v>22032</v>
      </c>
      <c r="W1113" t="s">
        <v>22917</v>
      </c>
      <c r="X1113" t="s">
        <v>23065</v>
      </c>
    </row>
    <row r="1114" spans="1:24">
      <c r="A1114" s="1">
        <v>1120</v>
      </c>
      <c r="C1114" t="s">
        <v>970</v>
      </c>
      <c r="G1114" t="s">
        <v>10967</v>
      </c>
      <c r="H1114" t="s">
        <v>11770</v>
      </c>
      <c r="I1114" t="s">
        <v>18507</v>
      </c>
      <c r="J1114" t="s">
        <v>18509</v>
      </c>
      <c r="L1114" t="s">
        <v>18640</v>
      </c>
      <c r="O1114" t="s">
        <v>20888</v>
      </c>
      <c r="P1114" t="s">
        <v>20920</v>
      </c>
      <c r="Q1114" t="s">
        <v>20991</v>
      </c>
      <c r="U1114" t="s">
        <v>22034</v>
      </c>
      <c r="W1114" t="s">
        <v>22918</v>
      </c>
    </row>
    <row r="1115" spans="1:24">
      <c r="A1115" s="1">
        <v>1121</v>
      </c>
      <c r="C1115" t="s">
        <v>971</v>
      </c>
      <c r="G1115" t="s">
        <v>10967</v>
      </c>
      <c r="H1115" t="s">
        <v>11771</v>
      </c>
      <c r="I1115" t="s">
        <v>18507</v>
      </c>
      <c r="J1115" t="s">
        <v>18509</v>
      </c>
      <c r="L1115" t="s">
        <v>18639</v>
      </c>
      <c r="O1115" t="s">
        <v>20888</v>
      </c>
      <c r="P1115" t="s">
        <v>65</v>
      </c>
      <c r="Q1115" t="s">
        <v>20990</v>
      </c>
      <c r="R1115" t="s">
        <v>21118</v>
      </c>
      <c r="S1115" t="s">
        <v>21153</v>
      </c>
      <c r="T1115" t="s">
        <v>21252</v>
      </c>
      <c r="U1115" t="s">
        <v>22033</v>
      </c>
    </row>
    <row r="1116" spans="1:24">
      <c r="A1116" s="1">
        <v>1122</v>
      </c>
      <c r="C1116" t="s">
        <v>972</v>
      </c>
      <c r="G1116" t="s">
        <v>10967</v>
      </c>
      <c r="H1116" t="s">
        <v>11771</v>
      </c>
      <c r="I1116" t="s">
        <v>18507</v>
      </c>
      <c r="J1116" t="s">
        <v>18509</v>
      </c>
      <c r="L1116" t="s">
        <v>18731</v>
      </c>
      <c r="O1116" t="s">
        <v>20887</v>
      </c>
      <c r="P1116" t="s">
        <v>20919</v>
      </c>
      <c r="Q1116" t="s">
        <v>20989</v>
      </c>
      <c r="U1116" t="s">
        <v>22032</v>
      </c>
      <c r="W1116" t="s">
        <v>22917</v>
      </c>
      <c r="X1116" t="s">
        <v>23067</v>
      </c>
    </row>
    <row r="1117" spans="1:24">
      <c r="A1117" s="1">
        <v>1123</v>
      </c>
      <c r="C1117" t="s">
        <v>973</v>
      </c>
      <c r="G1117" t="s">
        <v>10967</v>
      </c>
      <c r="H1117" t="s">
        <v>11771</v>
      </c>
      <c r="I1117" t="s">
        <v>18507</v>
      </c>
      <c r="J1117" t="s">
        <v>18509</v>
      </c>
      <c r="L1117" t="s">
        <v>18640</v>
      </c>
      <c r="O1117" t="s">
        <v>20888</v>
      </c>
      <c r="P1117" t="s">
        <v>20920</v>
      </c>
      <c r="Q1117" t="s">
        <v>20991</v>
      </c>
      <c r="U1117" t="s">
        <v>22034</v>
      </c>
      <c r="W1117" t="s">
        <v>22918</v>
      </c>
    </row>
    <row r="1118" spans="1:24">
      <c r="A1118" s="1">
        <v>1124</v>
      </c>
      <c r="C1118" t="s">
        <v>974</v>
      </c>
      <c r="G1118" t="s">
        <v>10967</v>
      </c>
      <c r="H1118" t="s">
        <v>11772</v>
      </c>
      <c r="I1118" t="s">
        <v>18507</v>
      </c>
      <c r="J1118" t="s">
        <v>18509</v>
      </c>
      <c r="L1118" t="s">
        <v>18638</v>
      </c>
      <c r="O1118" t="s">
        <v>20887</v>
      </c>
      <c r="P1118" t="s">
        <v>20919</v>
      </c>
      <c r="Q1118" t="s">
        <v>20989</v>
      </c>
      <c r="U1118" t="s">
        <v>22032</v>
      </c>
      <c r="W1118" t="s">
        <v>22917</v>
      </c>
      <c r="X1118" t="s">
        <v>23066</v>
      </c>
    </row>
    <row r="1119" spans="1:24">
      <c r="A1119" s="1">
        <v>1125</v>
      </c>
      <c r="C1119" t="s">
        <v>975</v>
      </c>
      <c r="G1119" t="s">
        <v>10967</v>
      </c>
      <c r="H1119" t="s">
        <v>11773</v>
      </c>
      <c r="I1119" t="s">
        <v>18507</v>
      </c>
      <c r="J1119" t="s">
        <v>18509</v>
      </c>
      <c r="L1119" t="s">
        <v>18639</v>
      </c>
      <c r="O1119" t="s">
        <v>20888</v>
      </c>
      <c r="P1119" t="s">
        <v>65</v>
      </c>
      <c r="Q1119" t="s">
        <v>20990</v>
      </c>
      <c r="R1119" t="s">
        <v>21118</v>
      </c>
      <c r="S1119" t="s">
        <v>21153</v>
      </c>
      <c r="T1119" t="s">
        <v>21251</v>
      </c>
      <c r="U1119" t="s">
        <v>22033</v>
      </c>
    </row>
    <row r="1120" spans="1:24">
      <c r="A1120" s="1">
        <v>1126</v>
      </c>
      <c r="C1120" t="s">
        <v>976</v>
      </c>
      <c r="G1120" t="s">
        <v>10967</v>
      </c>
      <c r="H1120" t="s">
        <v>11773</v>
      </c>
      <c r="I1120" t="s">
        <v>18507</v>
      </c>
      <c r="J1120" t="s">
        <v>18509</v>
      </c>
      <c r="L1120" t="s">
        <v>18640</v>
      </c>
      <c r="O1120" t="s">
        <v>20888</v>
      </c>
      <c r="P1120" t="s">
        <v>20920</v>
      </c>
      <c r="Q1120" t="s">
        <v>20991</v>
      </c>
      <c r="U1120" t="s">
        <v>22034</v>
      </c>
      <c r="W1120" t="s">
        <v>22918</v>
      </c>
    </row>
    <row r="1121" spans="1:24">
      <c r="A1121" s="1">
        <v>1127</v>
      </c>
      <c r="C1121" t="s">
        <v>977</v>
      </c>
      <c r="G1121" t="s">
        <v>10967</v>
      </c>
      <c r="H1121" t="s">
        <v>11774</v>
      </c>
      <c r="I1121" t="s">
        <v>18507</v>
      </c>
      <c r="J1121" t="s">
        <v>18509</v>
      </c>
      <c r="L1121" t="s">
        <v>18639</v>
      </c>
      <c r="O1121" t="s">
        <v>20888</v>
      </c>
      <c r="P1121" t="s">
        <v>65</v>
      </c>
      <c r="Q1121" t="s">
        <v>20990</v>
      </c>
      <c r="R1121" t="s">
        <v>21118</v>
      </c>
      <c r="S1121" t="s">
        <v>21153</v>
      </c>
      <c r="T1121" t="s">
        <v>21250</v>
      </c>
      <c r="U1121" t="s">
        <v>22033</v>
      </c>
    </row>
    <row r="1122" spans="1:24">
      <c r="A1122" s="1">
        <v>1128</v>
      </c>
      <c r="C1122" t="s">
        <v>978</v>
      </c>
      <c r="G1122" t="s">
        <v>10967</v>
      </c>
      <c r="H1122" t="s">
        <v>11775</v>
      </c>
      <c r="I1122" t="s">
        <v>18507</v>
      </c>
      <c r="J1122" t="s">
        <v>18509</v>
      </c>
      <c r="L1122" t="s">
        <v>18624</v>
      </c>
      <c r="O1122" t="s">
        <v>20887</v>
      </c>
      <c r="P1122" t="s">
        <v>20919</v>
      </c>
      <c r="Q1122" t="s">
        <v>20989</v>
      </c>
      <c r="U1122" t="s">
        <v>22032</v>
      </c>
      <c r="W1122" t="s">
        <v>22917</v>
      </c>
      <c r="X1122" t="s">
        <v>23065</v>
      </c>
    </row>
    <row r="1123" spans="1:24">
      <c r="A1123" s="1">
        <v>1129</v>
      </c>
      <c r="C1123" t="s">
        <v>979</v>
      </c>
      <c r="G1123" t="s">
        <v>10967</v>
      </c>
      <c r="H1123" t="s">
        <v>11775</v>
      </c>
      <c r="I1123" t="s">
        <v>18507</v>
      </c>
      <c r="J1123" t="s">
        <v>18509</v>
      </c>
      <c r="L1123" t="s">
        <v>18640</v>
      </c>
      <c r="O1123" t="s">
        <v>20888</v>
      </c>
      <c r="P1123" t="s">
        <v>20920</v>
      </c>
      <c r="Q1123" t="s">
        <v>20991</v>
      </c>
      <c r="U1123" t="s">
        <v>22034</v>
      </c>
      <c r="W1123" t="s">
        <v>22918</v>
      </c>
    </row>
    <row r="1124" spans="1:24">
      <c r="A1124" s="1">
        <v>1130</v>
      </c>
      <c r="C1124" t="s">
        <v>980</v>
      </c>
      <c r="G1124" t="s">
        <v>10967</v>
      </c>
      <c r="H1124" t="s">
        <v>11776</v>
      </c>
      <c r="I1124" t="s">
        <v>18507</v>
      </c>
      <c r="J1124" t="s">
        <v>18510</v>
      </c>
      <c r="L1124" t="s">
        <v>18836</v>
      </c>
      <c r="N1124" t="s">
        <v>33</v>
      </c>
      <c r="P1124" t="s">
        <v>20921</v>
      </c>
      <c r="Q1124" t="s">
        <v>20993</v>
      </c>
      <c r="U1124" t="s">
        <v>22036</v>
      </c>
      <c r="W1124" t="s">
        <v>22920</v>
      </c>
    </row>
    <row r="1125" spans="1:24">
      <c r="A1125" s="1">
        <v>1131</v>
      </c>
      <c r="B1125" t="s">
        <v>33</v>
      </c>
      <c r="C1125" t="s">
        <v>980</v>
      </c>
      <c r="D1125" t="s">
        <v>9250</v>
      </c>
      <c r="E1125" t="s">
        <v>10905</v>
      </c>
      <c r="F1125" t="s">
        <v>10908</v>
      </c>
      <c r="H1125" t="s">
        <v>11776</v>
      </c>
      <c r="V1125">
        <f>72856839 SCI HA3612E                                             M                ×    </f>
        <v>0</v>
      </c>
    </row>
    <row r="1126" spans="1:24">
      <c r="A1126" s="1">
        <v>1132</v>
      </c>
      <c r="C1126" t="s">
        <v>981</v>
      </c>
      <c r="G1126" t="s">
        <v>10967</v>
      </c>
      <c r="H1126" t="s">
        <v>11777</v>
      </c>
      <c r="I1126" t="s">
        <v>18507</v>
      </c>
      <c r="J1126" t="s">
        <v>18509</v>
      </c>
      <c r="L1126" t="s">
        <v>18638</v>
      </c>
      <c r="O1126" t="s">
        <v>20887</v>
      </c>
      <c r="P1126" t="s">
        <v>20919</v>
      </c>
      <c r="Q1126" t="s">
        <v>20989</v>
      </c>
      <c r="U1126" t="s">
        <v>22032</v>
      </c>
      <c r="W1126" t="s">
        <v>22917</v>
      </c>
      <c r="X1126" t="s">
        <v>23070</v>
      </c>
    </row>
    <row r="1127" spans="1:24">
      <c r="A1127" s="1">
        <v>1133</v>
      </c>
      <c r="C1127" t="s">
        <v>982</v>
      </c>
      <c r="G1127" t="s">
        <v>10967</v>
      </c>
      <c r="H1127" t="s">
        <v>11778</v>
      </c>
      <c r="I1127" t="s">
        <v>18507</v>
      </c>
      <c r="J1127" t="s">
        <v>18509</v>
      </c>
      <c r="L1127" t="s">
        <v>18731</v>
      </c>
      <c r="O1127" t="s">
        <v>20887</v>
      </c>
      <c r="P1127" t="s">
        <v>20919</v>
      </c>
      <c r="Q1127" t="s">
        <v>20989</v>
      </c>
      <c r="U1127" t="s">
        <v>22032</v>
      </c>
      <c r="W1127" t="s">
        <v>22917</v>
      </c>
      <c r="X1127" t="s">
        <v>23070</v>
      </c>
    </row>
    <row r="1128" spans="1:24">
      <c r="A1128" s="1">
        <v>1134</v>
      </c>
      <c r="C1128" t="s">
        <v>983</v>
      </c>
      <c r="G1128" t="s">
        <v>10967</v>
      </c>
      <c r="H1128" t="s">
        <v>11779</v>
      </c>
      <c r="I1128" t="s">
        <v>18507</v>
      </c>
      <c r="J1128" t="s">
        <v>18509</v>
      </c>
      <c r="L1128" t="s">
        <v>18639</v>
      </c>
      <c r="O1128" t="s">
        <v>20888</v>
      </c>
      <c r="P1128" t="s">
        <v>65</v>
      </c>
      <c r="Q1128" t="s">
        <v>20990</v>
      </c>
      <c r="R1128" t="s">
        <v>21118</v>
      </c>
      <c r="S1128" t="s">
        <v>21153</v>
      </c>
      <c r="T1128" t="s">
        <v>21254</v>
      </c>
      <c r="U1128" t="s">
        <v>22033</v>
      </c>
    </row>
    <row r="1129" spans="1:24">
      <c r="A1129" s="1">
        <v>1135</v>
      </c>
      <c r="C1129" t="s">
        <v>984</v>
      </c>
      <c r="G1129" t="s">
        <v>10967</v>
      </c>
      <c r="H1129" t="s">
        <v>11779</v>
      </c>
      <c r="I1129" t="s">
        <v>18507</v>
      </c>
      <c r="J1129" t="s">
        <v>18509</v>
      </c>
      <c r="L1129" t="s">
        <v>18732</v>
      </c>
      <c r="O1129" t="s">
        <v>20887</v>
      </c>
      <c r="P1129" t="s">
        <v>20919</v>
      </c>
      <c r="Q1129" t="s">
        <v>20989</v>
      </c>
      <c r="U1129" t="s">
        <v>22032</v>
      </c>
      <c r="W1129" t="s">
        <v>22917</v>
      </c>
      <c r="X1129" t="s">
        <v>23071</v>
      </c>
    </row>
    <row r="1130" spans="1:24">
      <c r="A1130" s="1">
        <v>1136</v>
      </c>
      <c r="C1130" t="s">
        <v>985</v>
      </c>
      <c r="G1130" t="s">
        <v>10967</v>
      </c>
      <c r="H1130" t="s">
        <v>11779</v>
      </c>
      <c r="I1130" t="s">
        <v>18507</v>
      </c>
      <c r="J1130" t="s">
        <v>18509</v>
      </c>
      <c r="L1130" t="s">
        <v>18640</v>
      </c>
      <c r="O1130" t="s">
        <v>20888</v>
      </c>
      <c r="P1130" t="s">
        <v>20920</v>
      </c>
      <c r="Q1130" t="s">
        <v>20991</v>
      </c>
      <c r="U1130" t="s">
        <v>22034</v>
      </c>
      <c r="W1130" t="s">
        <v>22918</v>
      </c>
    </row>
    <row r="1131" spans="1:24">
      <c r="A1131" s="1">
        <v>1137</v>
      </c>
      <c r="C1131" t="s">
        <v>986</v>
      </c>
      <c r="G1131" t="s">
        <v>10967</v>
      </c>
      <c r="H1131" t="s">
        <v>11779</v>
      </c>
      <c r="I1131" t="s">
        <v>18507</v>
      </c>
      <c r="J1131" t="s">
        <v>18509</v>
      </c>
      <c r="L1131" t="s">
        <v>18715</v>
      </c>
      <c r="O1131" t="s">
        <v>20887</v>
      </c>
      <c r="P1131" t="s">
        <v>20919</v>
      </c>
      <c r="Q1131" t="s">
        <v>20989</v>
      </c>
      <c r="U1131" t="s">
        <v>22032</v>
      </c>
      <c r="W1131" t="s">
        <v>22917</v>
      </c>
      <c r="X1131" t="s">
        <v>23071</v>
      </c>
    </row>
    <row r="1132" spans="1:24">
      <c r="A1132" s="1">
        <v>1138</v>
      </c>
      <c r="C1132" t="s">
        <v>987</v>
      </c>
      <c r="G1132" t="s">
        <v>10967</v>
      </c>
      <c r="H1132" t="s">
        <v>11780</v>
      </c>
      <c r="I1132" t="s">
        <v>18507</v>
      </c>
      <c r="J1132" t="s">
        <v>18509</v>
      </c>
      <c r="L1132" t="s">
        <v>18639</v>
      </c>
      <c r="O1132" t="s">
        <v>20888</v>
      </c>
      <c r="P1132" t="s">
        <v>65</v>
      </c>
      <c r="Q1132" t="s">
        <v>20990</v>
      </c>
      <c r="R1132" t="s">
        <v>21118</v>
      </c>
      <c r="S1132" t="s">
        <v>21153</v>
      </c>
      <c r="T1132" t="s">
        <v>21254</v>
      </c>
      <c r="U1132" t="s">
        <v>22033</v>
      </c>
    </row>
    <row r="1133" spans="1:24">
      <c r="A1133" s="1">
        <v>1139</v>
      </c>
      <c r="C1133" t="s">
        <v>988</v>
      </c>
      <c r="G1133" t="s">
        <v>10967</v>
      </c>
      <c r="H1133" t="s">
        <v>11781</v>
      </c>
      <c r="I1133" t="s">
        <v>18507</v>
      </c>
      <c r="J1133" t="s">
        <v>18509</v>
      </c>
      <c r="L1133" t="s">
        <v>18640</v>
      </c>
      <c r="O1133" t="s">
        <v>20888</v>
      </c>
      <c r="P1133" t="s">
        <v>20920</v>
      </c>
      <c r="Q1133" t="s">
        <v>20991</v>
      </c>
      <c r="U1133" t="s">
        <v>22034</v>
      </c>
      <c r="W1133" t="s">
        <v>22918</v>
      </c>
    </row>
    <row r="1134" spans="1:24">
      <c r="A1134" s="1">
        <v>1140</v>
      </c>
      <c r="C1134" t="s">
        <v>989</v>
      </c>
      <c r="G1134" t="s">
        <v>10967</v>
      </c>
      <c r="H1134" t="s">
        <v>11782</v>
      </c>
      <c r="I1134" t="s">
        <v>18507</v>
      </c>
      <c r="J1134" t="s">
        <v>18509</v>
      </c>
      <c r="L1134" t="s">
        <v>18715</v>
      </c>
      <c r="O1134" t="s">
        <v>20887</v>
      </c>
      <c r="P1134" t="s">
        <v>20919</v>
      </c>
      <c r="Q1134" t="s">
        <v>20989</v>
      </c>
      <c r="U1134" t="s">
        <v>22032</v>
      </c>
      <c r="W1134" t="s">
        <v>22917</v>
      </c>
      <c r="X1134" t="s">
        <v>23072</v>
      </c>
    </row>
    <row r="1135" spans="1:24">
      <c r="A1135" s="1">
        <v>1141</v>
      </c>
      <c r="C1135" t="s">
        <v>990</v>
      </c>
      <c r="G1135" t="s">
        <v>10967</v>
      </c>
      <c r="H1135" t="s">
        <v>11783</v>
      </c>
      <c r="I1135" t="s">
        <v>18507</v>
      </c>
      <c r="J1135" t="s">
        <v>18509</v>
      </c>
      <c r="L1135" t="s">
        <v>18639</v>
      </c>
      <c r="O1135" t="s">
        <v>20888</v>
      </c>
      <c r="P1135" t="s">
        <v>65</v>
      </c>
      <c r="Q1135" t="s">
        <v>20990</v>
      </c>
      <c r="R1135" t="s">
        <v>21118</v>
      </c>
      <c r="S1135" t="s">
        <v>21153</v>
      </c>
      <c r="T1135" t="s">
        <v>21255</v>
      </c>
      <c r="U1135" t="s">
        <v>22033</v>
      </c>
    </row>
    <row r="1136" spans="1:24">
      <c r="A1136" s="1">
        <v>1142</v>
      </c>
      <c r="C1136" t="s">
        <v>991</v>
      </c>
      <c r="G1136" t="s">
        <v>10967</v>
      </c>
      <c r="H1136" t="s">
        <v>11784</v>
      </c>
      <c r="I1136" t="s">
        <v>18507</v>
      </c>
      <c r="J1136" t="s">
        <v>18509</v>
      </c>
      <c r="L1136" t="s">
        <v>18640</v>
      </c>
      <c r="O1136" t="s">
        <v>20888</v>
      </c>
      <c r="P1136" t="s">
        <v>20920</v>
      </c>
      <c r="Q1136" t="s">
        <v>20991</v>
      </c>
      <c r="U1136" t="s">
        <v>22034</v>
      </c>
      <c r="W1136" t="s">
        <v>22918</v>
      </c>
    </row>
    <row r="1137" spans="1:25">
      <c r="A1137" s="1">
        <v>1143</v>
      </c>
      <c r="C1137" t="s">
        <v>992</v>
      </c>
      <c r="G1137" t="s">
        <v>10967</v>
      </c>
      <c r="H1137" t="s">
        <v>11785</v>
      </c>
      <c r="I1137" t="s">
        <v>18507</v>
      </c>
      <c r="J1137" t="s">
        <v>18509</v>
      </c>
      <c r="L1137" t="s">
        <v>18837</v>
      </c>
      <c r="O1137" t="s">
        <v>20887</v>
      </c>
      <c r="P1137" t="s">
        <v>20919</v>
      </c>
      <c r="Q1137" t="s">
        <v>20989</v>
      </c>
      <c r="U1137" t="s">
        <v>22032</v>
      </c>
      <c r="W1137" t="s">
        <v>22917</v>
      </c>
      <c r="X1137" t="s">
        <v>23072</v>
      </c>
    </row>
    <row r="1138" spans="1:25">
      <c r="A1138" s="1">
        <v>1144</v>
      </c>
      <c r="C1138" t="s">
        <v>993</v>
      </c>
      <c r="G1138" t="s">
        <v>10967</v>
      </c>
      <c r="H1138" t="s">
        <v>11786</v>
      </c>
      <c r="I1138" t="s">
        <v>18507</v>
      </c>
      <c r="J1138" t="s">
        <v>18509</v>
      </c>
      <c r="L1138" t="s">
        <v>18639</v>
      </c>
      <c r="O1138" t="s">
        <v>20888</v>
      </c>
      <c r="P1138" t="s">
        <v>65</v>
      </c>
      <c r="Q1138" t="s">
        <v>20990</v>
      </c>
      <c r="R1138" t="s">
        <v>21118</v>
      </c>
      <c r="S1138" t="s">
        <v>21153</v>
      </c>
      <c r="T1138" t="s">
        <v>21255</v>
      </c>
      <c r="U1138" t="s">
        <v>22033</v>
      </c>
    </row>
    <row r="1139" spans="1:25">
      <c r="A1139" s="1">
        <v>1145</v>
      </c>
      <c r="C1139" t="s">
        <v>994</v>
      </c>
      <c r="G1139" t="s">
        <v>10967</v>
      </c>
      <c r="H1139" t="s">
        <v>11786</v>
      </c>
      <c r="I1139" t="s">
        <v>18507</v>
      </c>
      <c r="J1139" t="s">
        <v>18509</v>
      </c>
      <c r="L1139" t="s">
        <v>18640</v>
      </c>
      <c r="O1139" t="s">
        <v>20888</v>
      </c>
      <c r="P1139" t="s">
        <v>20920</v>
      </c>
      <c r="Q1139" t="s">
        <v>20991</v>
      </c>
      <c r="U1139" t="s">
        <v>22034</v>
      </c>
      <c r="W1139" t="s">
        <v>22918</v>
      </c>
    </row>
    <row r="1140" spans="1:25">
      <c r="A1140" s="1">
        <v>1146</v>
      </c>
      <c r="C1140" t="s">
        <v>995</v>
      </c>
      <c r="G1140" t="s">
        <v>10967</v>
      </c>
      <c r="H1140" t="s">
        <v>11787</v>
      </c>
      <c r="I1140" t="s">
        <v>18507</v>
      </c>
      <c r="J1140" t="s">
        <v>18509</v>
      </c>
      <c r="L1140" t="s">
        <v>18838</v>
      </c>
      <c r="O1140" t="s">
        <v>20887</v>
      </c>
      <c r="P1140" t="s">
        <v>20919</v>
      </c>
      <c r="Q1140" t="s">
        <v>20989</v>
      </c>
      <c r="U1140" t="s">
        <v>22032</v>
      </c>
      <c r="W1140" t="s">
        <v>22917</v>
      </c>
      <c r="X1140" t="s">
        <v>23073</v>
      </c>
    </row>
    <row r="1141" spans="1:25">
      <c r="A1141" s="1">
        <v>1147</v>
      </c>
      <c r="C1141" t="s">
        <v>996</v>
      </c>
      <c r="G1141" t="s">
        <v>10967</v>
      </c>
      <c r="H1141" t="s">
        <v>11788</v>
      </c>
      <c r="I1141" t="s">
        <v>18507</v>
      </c>
      <c r="J1141" t="s">
        <v>18509</v>
      </c>
      <c r="L1141" t="s">
        <v>18639</v>
      </c>
      <c r="O1141" t="s">
        <v>20888</v>
      </c>
      <c r="P1141" t="s">
        <v>65</v>
      </c>
      <c r="Q1141" t="s">
        <v>20990</v>
      </c>
      <c r="R1141" t="s">
        <v>21118</v>
      </c>
      <c r="S1141" t="s">
        <v>21153</v>
      </c>
      <c r="T1141" t="s">
        <v>21256</v>
      </c>
      <c r="U1141" t="s">
        <v>22033</v>
      </c>
    </row>
    <row r="1142" spans="1:25">
      <c r="A1142" s="1">
        <v>1148</v>
      </c>
      <c r="C1142" t="s">
        <v>997</v>
      </c>
      <c r="G1142" t="s">
        <v>10967</v>
      </c>
      <c r="H1142" t="s">
        <v>11788</v>
      </c>
      <c r="I1142" t="s">
        <v>18507</v>
      </c>
      <c r="J1142" t="s">
        <v>18509</v>
      </c>
      <c r="L1142" t="s">
        <v>18640</v>
      </c>
      <c r="O1142" t="s">
        <v>20888</v>
      </c>
      <c r="P1142" t="s">
        <v>20920</v>
      </c>
      <c r="Q1142" t="s">
        <v>20991</v>
      </c>
      <c r="U1142" t="s">
        <v>22034</v>
      </c>
      <c r="W1142" t="s">
        <v>22918</v>
      </c>
    </row>
    <row r="1143" spans="1:25">
      <c r="A1143" s="1">
        <v>1149</v>
      </c>
      <c r="C1143" t="s">
        <v>998</v>
      </c>
      <c r="G1143" t="s">
        <v>10967</v>
      </c>
      <c r="H1143" t="s">
        <v>11789</v>
      </c>
      <c r="I1143" t="s">
        <v>18507</v>
      </c>
      <c r="J1143" t="s">
        <v>18509</v>
      </c>
      <c r="L1143" t="s">
        <v>18639</v>
      </c>
      <c r="O1143" t="s">
        <v>20888</v>
      </c>
      <c r="P1143" t="s">
        <v>65</v>
      </c>
      <c r="Q1143" t="s">
        <v>20990</v>
      </c>
      <c r="R1143" t="s">
        <v>21118</v>
      </c>
      <c r="S1143" t="s">
        <v>21153</v>
      </c>
      <c r="T1143" t="s">
        <v>21257</v>
      </c>
      <c r="U1143" t="s">
        <v>22033</v>
      </c>
    </row>
    <row r="1144" spans="1:25">
      <c r="A1144" s="1">
        <v>1150</v>
      </c>
      <c r="C1144" t="s">
        <v>999</v>
      </c>
      <c r="G1144" t="s">
        <v>10967</v>
      </c>
      <c r="H1144" t="s">
        <v>11789</v>
      </c>
      <c r="I1144" t="s">
        <v>18507</v>
      </c>
      <c r="J1144" t="s">
        <v>18509</v>
      </c>
      <c r="L1144" t="s">
        <v>18640</v>
      </c>
      <c r="O1144" t="s">
        <v>20888</v>
      </c>
      <c r="P1144" t="s">
        <v>20920</v>
      </c>
      <c r="Q1144" t="s">
        <v>20991</v>
      </c>
      <c r="U1144" t="s">
        <v>22034</v>
      </c>
      <c r="W1144" t="s">
        <v>22918</v>
      </c>
    </row>
    <row r="1145" spans="1:25">
      <c r="A1145" s="1">
        <v>1151</v>
      </c>
      <c r="C1145" t="s">
        <v>1000</v>
      </c>
      <c r="G1145" t="s">
        <v>10967</v>
      </c>
      <c r="H1145" t="s">
        <v>11789</v>
      </c>
      <c r="I1145" t="s">
        <v>18507</v>
      </c>
      <c r="J1145" t="s">
        <v>18509</v>
      </c>
      <c r="L1145" t="s">
        <v>18839</v>
      </c>
      <c r="O1145" t="s">
        <v>20887</v>
      </c>
      <c r="P1145" t="s">
        <v>20919</v>
      </c>
      <c r="Q1145" t="s">
        <v>20989</v>
      </c>
      <c r="U1145" t="s">
        <v>22032</v>
      </c>
      <c r="W1145" t="s">
        <v>22917</v>
      </c>
      <c r="X1145" t="s">
        <v>23074</v>
      </c>
    </row>
    <row r="1146" spans="1:25">
      <c r="A1146" s="1">
        <v>1152</v>
      </c>
      <c r="C1146" t="s">
        <v>1001</v>
      </c>
      <c r="G1146" t="s">
        <v>10967</v>
      </c>
      <c r="H1146" t="s">
        <v>11790</v>
      </c>
      <c r="I1146" t="s">
        <v>18507</v>
      </c>
      <c r="J1146" t="s">
        <v>18509</v>
      </c>
      <c r="L1146" t="s">
        <v>18838</v>
      </c>
      <c r="O1146" t="s">
        <v>20887</v>
      </c>
      <c r="P1146" t="s">
        <v>20919</v>
      </c>
      <c r="Q1146" t="s">
        <v>20989</v>
      </c>
      <c r="U1146" t="s">
        <v>22032</v>
      </c>
      <c r="W1146" t="s">
        <v>22917</v>
      </c>
      <c r="X1146" t="s">
        <v>23075</v>
      </c>
    </row>
    <row r="1147" spans="1:25">
      <c r="A1147" s="1">
        <v>1153</v>
      </c>
      <c r="C1147" t="s">
        <v>1002</v>
      </c>
      <c r="G1147" t="s">
        <v>10967</v>
      </c>
      <c r="H1147" t="s">
        <v>11791</v>
      </c>
      <c r="I1147" t="s">
        <v>18507</v>
      </c>
      <c r="J1147" t="s">
        <v>18509</v>
      </c>
      <c r="L1147" t="s">
        <v>18639</v>
      </c>
      <c r="O1147" t="s">
        <v>20888</v>
      </c>
      <c r="P1147" t="s">
        <v>65</v>
      </c>
      <c r="Q1147" t="s">
        <v>20990</v>
      </c>
      <c r="R1147" t="s">
        <v>21118</v>
      </c>
      <c r="S1147" t="s">
        <v>21153</v>
      </c>
      <c r="T1147" t="s">
        <v>21258</v>
      </c>
      <c r="U1147" t="s">
        <v>22033</v>
      </c>
    </row>
    <row r="1148" spans="1:25">
      <c r="A1148" s="1">
        <v>1154</v>
      </c>
      <c r="C1148" t="s">
        <v>1003</v>
      </c>
      <c r="G1148" t="s">
        <v>10967</v>
      </c>
      <c r="H1148" t="s">
        <v>11792</v>
      </c>
      <c r="I1148" t="s">
        <v>18507</v>
      </c>
      <c r="J1148" t="s">
        <v>18509</v>
      </c>
      <c r="L1148" t="s">
        <v>18640</v>
      </c>
      <c r="O1148" t="s">
        <v>20888</v>
      </c>
      <c r="P1148" t="s">
        <v>20920</v>
      </c>
      <c r="Q1148" t="s">
        <v>20991</v>
      </c>
      <c r="U1148" t="s">
        <v>22034</v>
      </c>
      <c r="W1148" t="s">
        <v>22918</v>
      </c>
    </row>
    <row r="1149" spans="1:25">
      <c r="A1149" s="1">
        <v>1155</v>
      </c>
      <c r="C1149" t="s">
        <v>1004</v>
      </c>
      <c r="G1149" t="s">
        <v>10967</v>
      </c>
      <c r="H1149" t="s">
        <v>11793</v>
      </c>
      <c r="I1149" t="s">
        <v>18507</v>
      </c>
      <c r="J1149" t="s">
        <v>18510</v>
      </c>
      <c r="L1149" t="s">
        <v>18840</v>
      </c>
      <c r="N1149" t="s">
        <v>32</v>
      </c>
      <c r="P1149" t="s">
        <v>32</v>
      </c>
      <c r="Q1149" t="s">
        <v>20992</v>
      </c>
      <c r="R1149" t="s">
        <v>21119</v>
      </c>
      <c r="S1149" t="s">
        <v>21154</v>
      </c>
      <c r="U1149" t="s">
        <v>22035</v>
      </c>
      <c r="Y1149" t="s">
        <v>23859</v>
      </c>
    </row>
    <row r="1150" spans="1:25">
      <c r="A1150" s="1">
        <v>1156</v>
      </c>
      <c r="B1150" t="s">
        <v>32</v>
      </c>
      <c r="C1150" t="s">
        <v>1004</v>
      </c>
      <c r="D1150" t="s">
        <v>9251</v>
      </c>
      <c r="E1150" t="s">
        <v>10905</v>
      </c>
      <c r="F1150" t="s">
        <v>10906</v>
      </c>
      <c r="H1150" t="s">
        <v>11794</v>
      </c>
      <c r="V1150">
        <f>72856863 pm¡Ã2024041krissy_g4@hotmail.com                              ANMLFException as file currently locked by another user for an Acct no 840012230000</f>
        <v>0</v>
      </c>
    </row>
    <row r="1151" spans="1:25">
      <c r="A1151" s="1">
        <v>1157</v>
      </c>
      <c r="C1151" t="s">
        <v>1005</v>
      </c>
      <c r="G1151" t="s">
        <v>10967</v>
      </c>
      <c r="H1151" t="s">
        <v>11795</v>
      </c>
      <c r="I1151" t="s">
        <v>18507</v>
      </c>
      <c r="J1151" t="s">
        <v>18510</v>
      </c>
      <c r="L1151" t="s">
        <v>18841</v>
      </c>
      <c r="N1151" t="s">
        <v>32</v>
      </c>
      <c r="P1151" t="s">
        <v>32</v>
      </c>
      <c r="Q1151" t="s">
        <v>20992</v>
      </c>
      <c r="R1151" t="s">
        <v>21119</v>
      </c>
      <c r="S1151" t="s">
        <v>21154</v>
      </c>
      <c r="U1151" t="s">
        <v>22035</v>
      </c>
      <c r="Y1151" t="s">
        <v>23860</v>
      </c>
    </row>
    <row r="1152" spans="1:25">
      <c r="A1152" s="1">
        <v>1158</v>
      </c>
      <c r="B1152" t="s">
        <v>32</v>
      </c>
      <c r="C1152" t="s">
        <v>1005</v>
      </c>
      <c r="D1152" t="s">
        <v>9252</v>
      </c>
      <c r="E1152" t="s">
        <v>10905</v>
      </c>
      <c r="F1152" t="s">
        <v>10906</v>
      </c>
      <c r="H1152" t="s">
        <v>11795</v>
      </c>
      <c r="V1152">
        <f>72856864 0&lt;I2024041djturanda@yahoo.com                               ANMLFException as file currently locked by another user for an Acct no 313660030000</f>
        <v>0</v>
      </c>
    </row>
    <row r="1153" spans="1:25">
      <c r="A1153" s="1">
        <v>1159</v>
      </c>
      <c r="C1153" t="s">
        <v>1006</v>
      </c>
      <c r="G1153" t="s">
        <v>10967</v>
      </c>
      <c r="H1153" t="s">
        <v>11796</v>
      </c>
      <c r="I1153" t="s">
        <v>18507</v>
      </c>
      <c r="J1153" t="s">
        <v>18510</v>
      </c>
      <c r="L1153" t="s">
        <v>18842</v>
      </c>
      <c r="N1153" t="s">
        <v>32</v>
      </c>
      <c r="P1153" t="s">
        <v>32</v>
      </c>
      <c r="Q1153" t="s">
        <v>20992</v>
      </c>
      <c r="R1153" t="s">
        <v>21119</v>
      </c>
      <c r="S1153" t="s">
        <v>21154</v>
      </c>
      <c r="U1153" t="s">
        <v>22035</v>
      </c>
      <c r="Y1153" t="s">
        <v>23861</v>
      </c>
    </row>
    <row r="1154" spans="1:25">
      <c r="A1154" s="1">
        <v>1160</v>
      </c>
      <c r="B1154" t="s">
        <v>32</v>
      </c>
      <c r="C1154" t="s">
        <v>1006</v>
      </c>
      <c r="D1154" t="s">
        <v>9253</v>
      </c>
      <c r="E1154" t="s">
        <v>10905</v>
      </c>
      <c r="F1154" t="s">
        <v>10906</v>
      </c>
      <c r="H1154" t="s">
        <v>11797</v>
      </c>
      <c r="V1154">
        <f>72856865 &gt;#Q2024041tampat74@gmail.com                               ANMLFException as file currently locked by another user for an Acct no 348079210000</f>
        <v>0</v>
      </c>
    </row>
    <row r="1155" spans="1:25">
      <c r="A1155" s="1">
        <v>1161</v>
      </c>
      <c r="C1155" t="s">
        <v>1007</v>
      </c>
      <c r="G1155" t="s">
        <v>10967</v>
      </c>
      <c r="H1155" t="s">
        <v>11798</v>
      </c>
      <c r="I1155" t="s">
        <v>18507</v>
      </c>
      <c r="J1155" t="s">
        <v>18510</v>
      </c>
      <c r="L1155" t="s">
        <v>18843</v>
      </c>
      <c r="N1155" t="s">
        <v>32</v>
      </c>
      <c r="P1155" t="s">
        <v>32</v>
      </c>
      <c r="Q1155" t="s">
        <v>20992</v>
      </c>
      <c r="R1155" t="s">
        <v>21119</v>
      </c>
      <c r="S1155" t="s">
        <v>21154</v>
      </c>
      <c r="U1155" t="s">
        <v>22035</v>
      </c>
      <c r="Y1155" t="s">
        <v>23862</v>
      </c>
    </row>
    <row r="1156" spans="1:25">
      <c r="A1156" s="1">
        <v>1162</v>
      </c>
      <c r="B1156" t="s">
        <v>32</v>
      </c>
      <c r="C1156" t="s">
        <v>1007</v>
      </c>
      <c r="D1156" t="s">
        <v>9254</v>
      </c>
      <c r="E1156" t="s">
        <v>10905</v>
      </c>
      <c r="F1156" t="s">
        <v>10906</v>
      </c>
      <c r="H1156" t="s">
        <v>11798</v>
      </c>
      <c r="V1156">
        <f>72856866 Ð`²¤O2024031moriehinds2@gmail.com                              BNMLFException as file currently locked by another user for an Acct no 342065570000</f>
        <v>0</v>
      </c>
    </row>
    <row r="1157" spans="1:25">
      <c r="A1157" s="1">
        <v>1163</v>
      </c>
      <c r="C1157" t="s">
        <v>1008</v>
      </c>
      <c r="G1157" t="s">
        <v>10967</v>
      </c>
      <c r="H1157" t="s">
        <v>11799</v>
      </c>
      <c r="I1157" t="s">
        <v>18507</v>
      </c>
      <c r="J1157" t="s">
        <v>18510</v>
      </c>
      <c r="L1157" t="s">
        <v>18844</v>
      </c>
      <c r="N1157" t="s">
        <v>32</v>
      </c>
      <c r="P1157" t="s">
        <v>32</v>
      </c>
      <c r="Q1157" t="s">
        <v>20992</v>
      </c>
      <c r="R1157" t="s">
        <v>21119</v>
      </c>
      <c r="S1157" t="s">
        <v>21154</v>
      </c>
      <c r="U1157" t="s">
        <v>22035</v>
      </c>
      <c r="Y1157" t="s">
        <v>23863</v>
      </c>
    </row>
    <row r="1158" spans="1:25">
      <c r="A1158" s="1">
        <v>1164</v>
      </c>
      <c r="B1158" t="s">
        <v>32</v>
      </c>
      <c r="C1158" t="s">
        <v>1008</v>
      </c>
      <c r="D1158" t="s">
        <v>9255</v>
      </c>
      <c r="E1158" t="s">
        <v>10905</v>
      </c>
      <c r="F1158" t="s">
        <v>10906</v>
      </c>
      <c r="H1158" t="s">
        <v>11799</v>
      </c>
      <c r="V1158">
        <f>72856867 @Ü'E2024041cavrilleogarro@yahoo.com                            BNMLFException as file currently locked by another user for an Acct no 297021480000</f>
        <v>0</v>
      </c>
    </row>
    <row r="1159" spans="1:25">
      <c r="A1159" s="1">
        <v>1165</v>
      </c>
      <c r="C1159" t="s">
        <v>1009</v>
      </c>
      <c r="G1159" t="s">
        <v>10967</v>
      </c>
      <c r="H1159" t="s">
        <v>11800</v>
      </c>
      <c r="I1159" t="s">
        <v>18507</v>
      </c>
      <c r="J1159" t="s">
        <v>18510</v>
      </c>
      <c r="L1159" t="s">
        <v>18845</v>
      </c>
      <c r="N1159" t="s">
        <v>32</v>
      </c>
      <c r="P1159" t="s">
        <v>32</v>
      </c>
      <c r="Q1159" t="s">
        <v>20992</v>
      </c>
      <c r="R1159" t="s">
        <v>21119</v>
      </c>
      <c r="S1159" t="s">
        <v>21154</v>
      </c>
      <c r="U1159" t="s">
        <v>22035</v>
      </c>
      <c r="Y1159" t="s">
        <v>23864</v>
      </c>
    </row>
    <row r="1160" spans="1:25">
      <c r="A1160" s="1">
        <v>1166</v>
      </c>
      <c r="B1160" t="s">
        <v>32</v>
      </c>
      <c r="C1160" t="s">
        <v>1009</v>
      </c>
      <c r="D1160" t="s">
        <v>9256</v>
      </c>
      <c r="E1160" t="s">
        <v>10905</v>
      </c>
      <c r="F1160" t="s">
        <v>10906</v>
      </c>
      <c r="H1160" t="s">
        <v>11800</v>
      </c>
      <c r="V1160">
        <f>72856868 ø8æÌ2024031tamika.campbell@ksac.gov.jm                           CNMLFException as file currently locked by another user for an Acct no 880032561400</f>
        <v>0</v>
      </c>
    </row>
    <row r="1161" spans="1:25">
      <c r="A1161" s="1">
        <v>1167</v>
      </c>
      <c r="C1161" t="s">
        <v>1010</v>
      </c>
      <c r="G1161" t="s">
        <v>10967</v>
      </c>
      <c r="H1161" t="s">
        <v>11801</v>
      </c>
      <c r="I1161" t="s">
        <v>18507</v>
      </c>
      <c r="J1161" t="s">
        <v>18510</v>
      </c>
      <c r="L1161" t="s">
        <v>18846</v>
      </c>
      <c r="N1161" t="s">
        <v>32</v>
      </c>
      <c r="P1161" t="s">
        <v>32</v>
      </c>
      <c r="Q1161" t="s">
        <v>20992</v>
      </c>
      <c r="R1161" t="s">
        <v>21119</v>
      </c>
      <c r="S1161" t="s">
        <v>21154</v>
      </c>
      <c r="U1161" t="s">
        <v>22035</v>
      </c>
      <c r="Y1161" t="s">
        <v>23865</v>
      </c>
    </row>
    <row r="1162" spans="1:25">
      <c r="A1162" s="1">
        <v>1168</v>
      </c>
      <c r="B1162" t="s">
        <v>32</v>
      </c>
      <c r="C1162" t="s">
        <v>1010</v>
      </c>
      <c r="D1162" t="s">
        <v>9257</v>
      </c>
      <c r="E1162" t="s">
        <v>10905</v>
      </c>
      <c r="F1162" t="s">
        <v>10906</v>
      </c>
      <c r="H1162" t="s">
        <v>11801</v>
      </c>
      <c r="V1162">
        <f>72856869 0@2024031kededradennis@gmail.com                             CNMLFException as file currently locked by another user for an Acct no 277429760000</f>
        <v>0</v>
      </c>
    </row>
    <row r="1163" spans="1:25">
      <c r="A1163" s="1">
        <v>1169</v>
      </c>
      <c r="C1163" t="s">
        <v>1011</v>
      </c>
      <c r="G1163" t="s">
        <v>10967</v>
      </c>
      <c r="H1163" t="s">
        <v>11802</v>
      </c>
      <c r="I1163" t="s">
        <v>18507</v>
      </c>
      <c r="J1163" t="s">
        <v>18510</v>
      </c>
      <c r="L1163" t="s">
        <v>18847</v>
      </c>
      <c r="N1163" t="s">
        <v>32</v>
      </c>
      <c r="P1163" t="s">
        <v>32</v>
      </c>
      <c r="Q1163" t="s">
        <v>20992</v>
      </c>
      <c r="R1163" t="s">
        <v>21119</v>
      </c>
      <c r="S1163" t="s">
        <v>21154</v>
      </c>
      <c r="U1163" t="s">
        <v>22035</v>
      </c>
      <c r="Y1163" t="s">
        <v>23866</v>
      </c>
    </row>
    <row r="1164" spans="1:25">
      <c r="A1164" s="1">
        <v>1170</v>
      </c>
      <c r="B1164" t="s">
        <v>32</v>
      </c>
      <c r="C1164" t="s">
        <v>1011</v>
      </c>
      <c r="D1164" t="s">
        <v>9258</v>
      </c>
      <c r="E1164" t="s">
        <v>10905</v>
      </c>
      <c r="F1164" t="s">
        <v>10906</v>
      </c>
      <c r="H1164" t="s">
        <v>11802</v>
      </c>
      <c r="V1164">
        <f>72856870 ÐEá\$2024041faypetgrave@cwjamica.com                            DNMLFException as file currently locked by another user for an Acct no 156177090000</f>
        <v>0</v>
      </c>
    </row>
    <row r="1165" spans="1:25">
      <c r="A1165" s="1">
        <v>1171</v>
      </c>
      <c r="C1165" t="s">
        <v>1012</v>
      </c>
      <c r="G1165" t="s">
        <v>10967</v>
      </c>
      <c r="H1165" t="s">
        <v>11803</v>
      </c>
      <c r="I1165" t="s">
        <v>18507</v>
      </c>
      <c r="J1165" t="s">
        <v>18510</v>
      </c>
      <c r="L1165" t="s">
        <v>18848</v>
      </c>
      <c r="N1165" t="s">
        <v>32</v>
      </c>
      <c r="P1165" t="s">
        <v>32</v>
      </c>
      <c r="Q1165" t="s">
        <v>20992</v>
      </c>
      <c r="R1165" t="s">
        <v>21119</v>
      </c>
      <c r="S1165" t="s">
        <v>21154</v>
      </c>
      <c r="U1165" t="s">
        <v>22035</v>
      </c>
      <c r="Y1165" t="s">
        <v>23867</v>
      </c>
    </row>
    <row r="1166" spans="1:25">
      <c r="A1166" s="1">
        <v>1172</v>
      </c>
      <c r="B1166" t="s">
        <v>32</v>
      </c>
      <c r="C1166" t="s">
        <v>1012</v>
      </c>
      <c r="D1166" t="s">
        <v>9259</v>
      </c>
      <c r="E1166" t="s">
        <v>10905</v>
      </c>
      <c r="F1166" t="s">
        <v>10906</v>
      </c>
      <c r="H1166" t="s">
        <v>11804</v>
      </c>
      <c r="V1166">
        <f>72856871 p°7ÖD2024041christinacaine1@gmail.com                            DNMLFException as file currently locked by another user for an Acct no 295651750000</f>
        <v>0</v>
      </c>
    </row>
    <row r="1167" spans="1:25">
      <c r="A1167" s="1">
        <v>1173</v>
      </c>
      <c r="C1167" t="s">
        <v>1013</v>
      </c>
      <c r="G1167" t="s">
        <v>10967</v>
      </c>
      <c r="H1167" t="s">
        <v>11805</v>
      </c>
      <c r="I1167" t="s">
        <v>18507</v>
      </c>
      <c r="J1167" t="s">
        <v>18510</v>
      </c>
      <c r="L1167" t="s">
        <v>18849</v>
      </c>
      <c r="N1167" t="s">
        <v>32</v>
      </c>
      <c r="P1167" t="s">
        <v>32</v>
      </c>
      <c r="Q1167" t="s">
        <v>20992</v>
      </c>
      <c r="R1167" t="s">
        <v>21119</v>
      </c>
      <c r="S1167" t="s">
        <v>21154</v>
      </c>
      <c r="U1167" t="s">
        <v>22035</v>
      </c>
      <c r="Y1167" t="s">
        <v>23868</v>
      </c>
    </row>
    <row r="1168" spans="1:25">
      <c r="A1168" s="1">
        <v>1174</v>
      </c>
      <c r="B1168" t="s">
        <v>32</v>
      </c>
      <c r="C1168" t="s">
        <v>1013</v>
      </c>
      <c r="D1168" t="s">
        <v>9260</v>
      </c>
      <c r="E1168" t="s">
        <v>10905</v>
      </c>
      <c r="F1168" t="s">
        <v>10906</v>
      </c>
      <c r="H1168" t="s">
        <v>11805</v>
      </c>
      <c r="V1168">
        <f>72856872 ÐÈQ(B2024041stamic123@gmail.com                               DNMLFException as file currently locked by another user for an Acct no 284144290000</f>
        <v>0</v>
      </c>
    </row>
    <row r="1169" spans="1:25">
      <c r="A1169" s="1">
        <v>1175</v>
      </c>
      <c r="C1169" t="s">
        <v>1014</v>
      </c>
      <c r="G1169" t="s">
        <v>10967</v>
      </c>
      <c r="H1169" t="s">
        <v>11806</v>
      </c>
      <c r="I1169" t="s">
        <v>18507</v>
      </c>
      <c r="J1169" t="s">
        <v>18510</v>
      </c>
      <c r="L1169" t="s">
        <v>18850</v>
      </c>
      <c r="N1169" t="s">
        <v>32</v>
      </c>
      <c r="P1169" t="s">
        <v>32</v>
      </c>
      <c r="Q1169" t="s">
        <v>20992</v>
      </c>
      <c r="R1169" t="s">
        <v>21119</v>
      </c>
      <c r="S1169" t="s">
        <v>21154</v>
      </c>
      <c r="U1169" t="s">
        <v>22035</v>
      </c>
      <c r="Y1169" t="s">
        <v>23869</v>
      </c>
    </row>
    <row r="1170" spans="1:25">
      <c r="A1170" s="1">
        <v>1176</v>
      </c>
      <c r="B1170" t="s">
        <v>32</v>
      </c>
      <c r="C1170" t="s">
        <v>1014</v>
      </c>
      <c r="D1170" t="s">
        <v>9261</v>
      </c>
      <c r="E1170" t="s">
        <v>10905</v>
      </c>
      <c r="F1170" t="s">
        <v>10906</v>
      </c>
      <c r="H1170" t="s">
        <v>11806</v>
      </c>
      <c r="V1170">
        <f>72856873 0&amp;3&amp;P2024041DUNROBPRIM@GMAIL.COM                              DNMLFException as file currently locked by another user for an Acct no 344238270000</f>
        <v>0</v>
      </c>
    </row>
    <row r="1171" spans="1:25">
      <c r="A1171" s="1">
        <v>1177</v>
      </c>
      <c r="C1171" t="s">
        <v>1015</v>
      </c>
      <c r="G1171" t="s">
        <v>10967</v>
      </c>
      <c r="H1171" t="s">
        <v>11807</v>
      </c>
      <c r="I1171" t="s">
        <v>18507</v>
      </c>
      <c r="J1171" t="s">
        <v>18510</v>
      </c>
      <c r="L1171" t="s">
        <v>18851</v>
      </c>
      <c r="N1171" t="s">
        <v>32</v>
      </c>
      <c r="P1171" t="s">
        <v>32</v>
      </c>
      <c r="Q1171" t="s">
        <v>20992</v>
      </c>
      <c r="R1171" t="s">
        <v>21119</v>
      </c>
      <c r="S1171" t="s">
        <v>21154</v>
      </c>
      <c r="U1171" t="s">
        <v>22035</v>
      </c>
      <c r="Y1171" t="s">
        <v>23870</v>
      </c>
    </row>
    <row r="1172" spans="1:25">
      <c r="A1172" s="1">
        <v>1178</v>
      </c>
      <c r="B1172" t="s">
        <v>32</v>
      </c>
      <c r="C1172" t="s">
        <v>1015</v>
      </c>
      <c r="D1172" t="s">
        <v>9262</v>
      </c>
      <c r="E1172" t="s">
        <v>10905</v>
      </c>
      <c r="F1172" t="s">
        <v>10906</v>
      </c>
      <c r="H1172" t="s">
        <v>11808</v>
      </c>
      <c r="V1172">
        <f>72856874 @äçNJ2024041romainbrown023@gmail.com                            ENMLFException as file currently locked by another user for an Acct no 319151400000</f>
        <v>0</v>
      </c>
    </row>
    <row r="1173" spans="1:25">
      <c r="A1173" s="1">
        <v>1179</v>
      </c>
      <c r="C1173" t="s">
        <v>1016</v>
      </c>
      <c r="G1173" t="s">
        <v>10967</v>
      </c>
      <c r="H1173" t="s">
        <v>11809</v>
      </c>
      <c r="I1173" t="s">
        <v>18507</v>
      </c>
      <c r="J1173" t="s">
        <v>18510</v>
      </c>
      <c r="L1173" t="s">
        <v>18852</v>
      </c>
      <c r="N1173" t="s">
        <v>32</v>
      </c>
      <c r="P1173" t="s">
        <v>32</v>
      </c>
      <c r="Q1173" t="s">
        <v>20992</v>
      </c>
      <c r="R1173" t="s">
        <v>21119</v>
      </c>
      <c r="S1173" t="s">
        <v>21154</v>
      </c>
      <c r="U1173" t="s">
        <v>22035</v>
      </c>
      <c r="Y1173" t="s">
        <v>23871</v>
      </c>
    </row>
    <row r="1174" spans="1:25">
      <c r="A1174" s="1">
        <v>1180</v>
      </c>
      <c r="B1174" t="s">
        <v>32</v>
      </c>
      <c r="C1174" t="s">
        <v>1016</v>
      </c>
      <c r="D1174" t="s">
        <v>9263</v>
      </c>
      <c r="E1174" t="s">
        <v>10905</v>
      </c>
      <c r="F1174" t="s">
        <v>10906</v>
      </c>
      <c r="H1174" t="s">
        <v>11810</v>
      </c>
      <c r="V1174">
        <f>72856875 @å~\J2024041sexychrisann1@gmail.com                             ENMLFException as file currently locked by another user for an Acct no 319379400000</f>
        <v>0</v>
      </c>
    </row>
    <row r="1175" spans="1:25">
      <c r="A1175" s="1">
        <v>1181</v>
      </c>
      <c r="C1175" t="s">
        <v>1017</v>
      </c>
      <c r="G1175" t="s">
        <v>10967</v>
      </c>
      <c r="H1175" t="s">
        <v>11811</v>
      </c>
      <c r="I1175" t="s">
        <v>18507</v>
      </c>
      <c r="J1175" t="s">
        <v>18510</v>
      </c>
      <c r="L1175" t="s">
        <v>18853</v>
      </c>
      <c r="N1175" t="s">
        <v>32</v>
      </c>
      <c r="P1175" t="s">
        <v>32</v>
      </c>
      <c r="Q1175" t="s">
        <v>20992</v>
      </c>
      <c r="R1175" t="s">
        <v>21119</v>
      </c>
      <c r="S1175" t="s">
        <v>21154</v>
      </c>
      <c r="U1175" t="s">
        <v>22035</v>
      </c>
      <c r="Y1175" t="s">
        <v>23872</v>
      </c>
    </row>
    <row r="1176" spans="1:25">
      <c r="A1176" s="1">
        <v>1182</v>
      </c>
      <c r="B1176" t="s">
        <v>32</v>
      </c>
      <c r="C1176" t="s">
        <v>1017</v>
      </c>
      <c r="D1176" t="s">
        <v>9264</v>
      </c>
      <c r="E1176" t="s">
        <v>10905</v>
      </c>
      <c r="F1176" t="s">
        <v>10906</v>
      </c>
      <c r="H1176" t="s">
        <v>11811</v>
      </c>
      <c r="V1176">
        <f>72856876 °7úA2024041ANDREHEPBURN_88@YAHOO.COM                            ENMLFException as file currently locked by another user for an Acct no 283368110000</f>
        <v>0</v>
      </c>
    </row>
    <row r="1177" spans="1:25">
      <c r="A1177" s="1">
        <v>1183</v>
      </c>
      <c r="C1177" t="s">
        <v>1018</v>
      </c>
      <c r="G1177" t="s">
        <v>10967</v>
      </c>
      <c r="H1177" t="s">
        <v>11812</v>
      </c>
      <c r="I1177" t="s">
        <v>18507</v>
      </c>
      <c r="J1177" t="s">
        <v>18510</v>
      </c>
      <c r="L1177" t="s">
        <v>18854</v>
      </c>
      <c r="N1177" t="s">
        <v>32</v>
      </c>
      <c r="P1177" t="s">
        <v>32</v>
      </c>
      <c r="Q1177" t="s">
        <v>20992</v>
      </c>
      <c r="R1177" t="s">
        <v>21119</v>
      </c>
      <c r="S1177" t="s">
        <v>21154</v>
      </c>
      <c r="U1177" t="s">
        <v>22035</v>
      </c>
      <c r="Y1177" t="s">
        <v>23873</v>
      </c>
    </row>
    <row r="1178" spans="1:25">
      <c r="A1178" s="1">
        <v>1184</v>
      </c>
      <c r="B1178" t="s">
        <v>32</v>
      </c>
      <c r="C1178" t="s">
        <v>1018</v>
      </c>
      <c r="D1178" t="s">
        <v>9265</v>
      </c>
      <c r="E1178" t="s">
        <v>10905</v>
      </c>
      <c r="F1178" t="s">
        <v>10906</v>
      </c>
      <c r="H1178" t="s">
        <v>11813</v>
      </c>
      <c r="V1178">
        <f>72856877 @ÝEÆI2024041orainthomas@gmail.com                              GNMLFException as file currently locked by another user for an Acct no 316859080000</f>
        <v>0</v>
      </c>
    </row>
    <row r="1179" spans="1:25">
      <c r="A1179" s="1">
        <v>1185</v>
      </c>
      <c r="C1179" t="s">
        <v>1019</v>
      </c>
      <c r="G1179" t="s">
        <v>10967</v>
      </c>
      <c r="H1179" t="s">
        <v>11814</v>
      </c>
      <c r="I1179" t="s">
        <v>18507</v>
      </c>
      <c r="J1179" t="s">
        <v>18509</v>
      </c>
      <c r="L1179" t="s">
        <v>18639</v>
      </c>
      <c r="O1179" t="s">
        <v>20888</v>
      </c>
      <c r="P1179" t="s">
        <v>65</v>
      </c>
      <c r="Q1179" t="s">
        <v>20990</v>
      </c>
      <c r="R1179" t="s">
        <v>21118</v>
      </c>
      <c r="S1179" t="s">
        <v>21153</v>
      </c>
      <c r="T1179" t="s">
        <v>21259</v>
      </c>
      <c r="U1179" t="s">
        <v>22033</v>
      </c>
    </row>
    <row r="1180" spans="1:25">
      <c r="A1180" s="1">
        <v>1186</v>
      </c>
      <c r="C1180" t="s">
        <v>1020</v>
      </c>
      <c r="G1180" t="s">
        <v>10967</v>
      </c>
      <c r="H1180" t="s">
        <v>11814</v>
      </c>
      <c r="I1180" t="s">
        <v>18507</v>
      </c>
      <c r="J1180" t="s">
        <v>18509</v>
      </c>
      <c r="L1180" t="s">
        <v>18837</v>
      </c>
      <c r="O1180" t="s">
        <v>20887</v>
      </c>
      <c r="P1180" t="s">
        <v>20919</v>
      </c>
      <c r="Q1180" t="s">
        <v>20989</v>
      </c>
      <c r="U1180" t="s">
        <v>22032</v>
      </c>
      <c r="W1180" t="s">
        <v>22917</v>
      </c>
      <c r="X1180" t="s">
        <v>23076</v>
      </c>
    </row>
    <row r="1181" spans="1:25">
      <c r="A1181" s="1">
        <v>1187</v>
      </c>
      <c r="C1181" t="s">
        <v>1021</v>
      </c>
      <c r="G1181" t="s">
        <v>10967</v>
      </c>
      <c r="H1181" t="s">
        <v>11814</v>
      </c>
      <c r="I1181" t="s">
        <v>18507</v>
      </c>
      <c r="J1181" t="s">
        <v>18509</v>
      </c>
      <c r="L1181" t="s">
        <v>18640</v>
      </c>
      <c r="O1181" t="s">
        <v>20888</v>
      </c>
      <c r="P1181" t="s">
        <v>20920</v>
      </c>
      <c r="Q1181" t="s">
        <v>20991</v>
      </c>
      <c r="U1181" t="s">
        <v>22034</v>
      </c>
      <c r="W1181" t="s">
        <v>22918</v>
      </c>
    </row>
    <row r="1182" spans="1:25">
      <c r="A1182" s="1">
        <v>1188</v>
      </c>
      <c r="C1182" t="s">
        <v>1022</v>
      </c>
      <c r="G1182" t="s">
        <v>10967</v>
      </c>
      <c r="H1182" t="s">
        <v>11815</v>
      </c>
      <c r="I1182" t="s">
        <v>18507</v>
      </c>
      <c r="J1182" t="s">
        <v>18509</v>
      </c>
      <c r="L1182" t="s">
        <v>18837</v>
      </c>
      <c r="O1182" t="s">
        <v>20887</v>
      </c>
      <c r="P1182" t="s">
        <v>20919</v>
      </c>
      <c r="Q1182" t="s">
        <v>20989</v>
      </c>
      <c r="U1182" t="s">
        <v>22032</v>
      </c>
      <c r="W1182" t="s">
        <v>22917</v>
      </c>
      <c r="X1182" t="s">
        <v>23077</v>
      </c>
    </row>
    <row r="1183" spans="1:25">
      <c r="A1183" s="1">
        <v>1189</v>
      </c>
      <c r="C1183" t="s">
        <v>1023</v>
      </c>
      <c r="G1183" t="s">
        <v>10967</v>
      </c>
      <c r="H1183" t="s">
        <v>11816</v>
      </c>
      <c r="I1183" t="s">
        <v>18507</v>
      </c>
      <c r="J1183" t="s">
        <v>18509</v>
      </c>
      <c r="L1183" t="s">
        <v>18639</v>
      </c>
      <c r="O1183" t="s">
        <v>20888</v>
      </c>
      <c r="P1183" t="s">
        <v>65</v>
      </c>
      <c r="Q1183" t="s">
        <v>20990</v>
      </c>
      <c r="R1183" t="s">
        <v>21118</v>
      </c>
      <c r="S1183" t="s">
        <v>21153</v>
      </c>
      <c r="T1183" t="s">
        <v>21260</v>
      </c>
      <c r="U1183" t="s">
        <v>22033</v>
      </c>
    </row>
    <row r="1184" spans="1:25">
      <c r="A1184" s="1">
        <v>1190</v>
      </c>
      <c r="C1184" t="s">
        <v>1024</v>
      </c>
      <c r="G1184" t="s">
        <v>10967</v>
      </c>
      <c r="H1184" t="s">
        <v>11816</v>
      </c>
      <c r="I1184" t="s">
        <v>18507</v>
      </c>
      <c r="J1184" t="s">
        <v>18509</v>
      </c>
      <c r="L1184" t="s">
        <v>18640</v>
      </c>
      <c r="O1184" t="s">
        <v>20888</v>
      </c>
      <c r="P1184" t="s">
        <v>20920</v>
      </c>
      <c r="Q1184" t="s">
        <v>20991</v>
      </c>
      <c r="U1184" t="s">
        <v>22034</v>
      </c>
      <c r="W1184" t="s">
        <v>22918</v>
      </c>
    </row>
    <row r="1185" spans="1:25">
      <c r="A1185" s="1">
        <v>1191</v>
      </c>
      <c r="C1185" t="s">
        <v>1025</v>
      </c>
      <c r="G1185" t="s">
        <v>10967</v>
      </c>
      <c r="H1185" t="s">
        <v>11817</v>
      </c>
      <c r="I1185" t="s">
        <v>18507</v>
      </c>
      <c r="J1185" t="s">
        <v>18511</v>
      </c>
      <c r="L1185" t="s">
        <v>18855</v>
      </c>
      <c r="O1185" t="s">
        <v>20889</v>
      </c>
      <c r="P1185" t="s">
        <v>20889</v>
      </c>
      <c r="Q1185" t="s">
        <v>20994</v>
      </c>
      <c r="U1185" t="s">
        <v>22041</v>
      </c>
      <c r="W1185" t="s">
        <v>22730</v>
      </c>
    </row>
    <row r="1186" spans="1:25">
      <c r="A1186" s="1">
        <v>1192</v>
      </c>
      <c r="C1186" t="s">
        <v>1026</v>
      </c>
      <c r="G1186" t="s">
        <v>10967</v>
      </c>
      <c r="H1186" t="s">
        <v>11818</v>
      </c>
      <c r="I1186" t="s">
        <v>18507</v>
      </c>
      <c r="J1186" t="s">
        <v>18509</v>
      </c>
      <c r="L1186" t="s">
        <v>18856</v>
      </c>
      <c r="O1186" t="s">
        <v>20887</v>
      </c>
      <c r="P1186" t="s">
        <v>20919</v>
      </c>
      <c r="Q1186" t="s">
        <v>20989</v>
      </c>
      <c r="U1186" t="s">
        <v>22032</v>
      </c>
      <c r="W1186" t="s">
        <v>22917</v>
      </c>
      <c r="X1186" t="s">
        <v>23071</v>
      </c>
    </row>
    <row r="1187" spans="1:25">
      <c r="A1187" s="1">
        <v>1193</v>
      </c>
      <c r="C1187" t="s">
        <v>1027</v>
      </c>
      <c r="G1187" t="s">
        <v>10967</v>
      </c>
      <c r="H1187" t="s">
        <v>11819</v>
      </c>
      <c r="I1187" t="s">
        <v>18507</v>
      </c>
      <c r="J1187" t="s">
        <v>18509</v>
      </c>
      <c r="L1187" t="s">
        <v>18838</v>
      </c>
      <c r="O1187" t="s">
        <v>20887</v>
      </c>
      <c r="P1187" t="s">
        <v>20919</v>
      </c>
      <c r="Q1187" t="s">
        <v>20989</v>
      </c>
      <c r="U1187" t="s">
        <v>22032</v>
      </c>
      <c r="W1187" t="s">
        <v>22917</v>
      </c>
      <c r="X1187" t="s">
        <v>23071</v>
      </c>
    </row>
    <row r="1188" spans="1:25">
      <c r="A1188" s="1">
        <v>1194</v>
      </c>
      <c r="C1188" t="s">
        <v>1028</v>
      </c>
      <c r="G1188" t="s">
        <v>10967</v>
      </c>
      <c r="H1188" t="s">
        <v>11820</v>
      </c>
      <c r="I1188" t="s">
        <v>18507</v>
      </c>
      <c r="J1188" t="s">
        <v>18509</v>
      </c>
      <c r="L1188" t="s">
        <v>18857</v>
      </c>
      <c r="O1188" t="s">
        <v>20887</v>
      </c>
      <c r="P1188" t="s">
        <v>20919</v>
      </c>
      <c r="Q1188" t="s">
        <v>20989</v>
      </c>
      <c r="U1188" t="s">
        <v>22032</v>
      </c>
      <c r="W1188" t="s">
        <v>22917</v>
      </c>
      <c r="X1188" t="s">
        <v>23071</v>
      </c>
    </row>
    <row r="1189" spans="1:25">
      <c r="A1189" s="1">
        <v>1195</v>
      </c>
      <c r="C1189" t="s">
        <v>1029</v>
      </c>
      <c r="G1189" t="s">
        <v>10967</v>
      </c>
      <c r="H1189" t="s">
        <v>11821</v>
      </c>
      <c r="I1189" t="s">
        <v>18507</v>
      </c>
      <c r="J1189" t="s">
        <v>18509</v>
      </c>
      <c r="L1189" t="s">
        <v>18858</v>
      </c>
      <c r="O1189" t="s">
        <v>20888</v>
      </c>
      <c r="P1189" t="s">
        <v>65</v>
      </c>
      <c r="Q1189" t="s">
        <v>20990</v>
      </c>
      <c r="R1189" t="s">
        <v>21118</v>
      </c>
      <c r="S1189" t="s">
        <v>21153</v>
      </c>
      <c r="T1189" t="s">
        <v>21254</v>
      </c>
      <c r="U1189" t="s">
        <v>22033</v>
      </c>
    </row>
    <row r="1190" spans="1:25">
      <c r="A1190" s="1">
        <v>1196</v>
      </c>
      <c r="C1190" t="s">
        <v>1030</v>
      </c>
      <c r="G1190" t="s">
        <v>10967</v>
      </c>
      <c r="H1190" t="s">
        <v>11822</v>
      </c>
      <c r="I1190" t="s">
        <v>18507</v>
      </c>
      <c r="J1190" t="s">
        <v>18509</v>
      </c>
      <c r="L1190" t="s">
        <v>18859</v>
      </c>
      <c r="O1190" t="s">
        <v>20888</v>
      </c>
      <c r="P1190" t="s">
        <v>20920</v>
      </c>
      <c r="Q1190" t="s">
        <v>20991</v>
      </c>
      <c r="U1190" t="s">
        <v>22034</v>
      </c>
      <c r="W1190" t="s">
        <v>22918</v>
      </c>
    </row>
    <row r="1191" spans="1:25">
      <c r="A1191" s="1">
        <v>1197</v>
      </c>
      <c r="C1191" t="s">
        <v>1031</v>
      </c>
      <c r="G1191" t="s">
        <v>10967</v>
      </c>
      <c r="H1191" t="s">
        <v>11823</v>
      </c>
      <c r="I1191" t="s">
        <v>18507</v>
      </c>
      <c r="J1191" t="s">
        <v>18509</v>
      </c>
      <c r="L1191" t="s">
        <v>18858</v>
      </c>
      <c r="O1191" t="s">
        <v>20888</v>
      </c>
      <c r="P1191" t="s">
        <v>65</v>
      </c>
      <c r="Q1191" t="s">
        <v>20990</v>
      </c>
      <c r="R1191" t="s">
        <v>21118</v>
      </c>
      <c r="S1191" t="s">
        <v>21153</v>
      </c>
      <c r="T1191" t="s">
        <v>21254</v>
      </c>
      <c r="U1191" t="s">
        <v>22033</v>
      </c>
    </row>
    <row r="1192" spans="1:25">
      <c r="A1192" s="1">
        <v>1198</v>
      </c>
      <c r="C1192" t="s">
        <v>1032</v>
      </c>
      <c r="G1192" t="s">
        <v>10967</v>
      </c>
      <c r="H1192" t="s">
        <v>11823</v>
      </c>
      <c r="I1192" t="s">
        <v>18507</v>
      </c>
      <c r="J1192" t="s">
        <v>18509</v>
      </c>
      <c r="L1192" t="s">
        <v>18859</v>
      </c>
      <c r="O1192" t="s">
        <v>20888</v>
      </c>
      <c r="P1192" t="s">
        <v>20920</v>
      </c>
      <c r="Q1192" t="s">
        <v>20991</v>
      </c>
      <c r="U1192" t="s">
        <v>22034</v>
      </c>
      <c r="W1192" t="s">
        <v>22918</v>
      </c>
    </row>
    <row r="1193" spans="1:25">
      <c r="A1193" s="1">
        <v>1199</v>
      </c>
      <c r="C1193" t="s">
        <v>1033</v>
      </c>
      <c r="G1193" t="s">
        <v>10967</v>
      </c>
      <c r="H1193" t="s">
        <v>11824</v>
      </c>
      <c r="I1193" t="s">
        <v>18507</v>
      </c>
      <c r="J1193" t="s">
        <v>18509</v>
      </c>
      <c r="L1193" t="s">
        <v>18858</v>
      </c>
      <c r="O1193" t="s">
        <v>20888</v>
      </c>
      <c r="P1193" t="s">
        <v>65</v>
      </c>
      <c r="Q1193" t="s">
        <v>20990</v>
      </c>
      <c r="R1193" t="s">
        <v>21118</v>
      </c>
      <c r="S1193" t="s">
        <v>21153</v>
      </c>
      <c r="T1193" t="s">
        <v>21254</v>
      </c>
      <c r="U1193" t="s">
        <v>22033</v>
      </c>
    </row>
    <row r="1194" spans="1:25">
      <c r="A1194" s="1">
        <v>1200</v>
      </c>
      <c r="C1194" t="s">
        <v>1034</v>
      </c>
      <c r="G1194" t="s">
        <v>10967</v>
      </c>
      <c r="H1194" t="s">
        <v>11824</v>
      </c>
      <c r="I1194" t="s">
        <v>18507</v>
      </c>
      <c r="J1194" t="s">
        <v>18509</v>
      </c>
      <c r="L1194" t="s">
        <v>18859</v>
      </c>
      <c r="O1194" t="s">
        <v>20888</v>
      </c>
      <c r="P1194" t="s">
        <v>20920</v>
      </c>
      <c r="Q1194" t="s">
        <v>20991</v>
      </c>
      <c r="U1194" t="s">
        <v>22034</v>
      </c>
      <c r="W1194" t="s">
        <v>22918</v>
      </c>
    </row>
    <row r="1195" spans="1:25">
      <c r="A1195" s="1">
        <v>1201</v>
      </c>
      <c r="C1195" t="s">
        <v>1035</v>
      </c>
      <c r="G1195" t="s">
        <v>10967</v>
      </c>
      <c r="H1195" t="s">
        <v>11825</v>
      </c>
      <c r="I1195" t="s">
        <v>18507</v>
      </c>
      <c r="J1195" t="s">
        <v>18509</v>
      </c>
      <c r="L1195" t="s">
        <v>18858</v>
      </c>
      <c r="O1195" t="s">
        <v>20888</v>
      </c>
      <c r="P1195" t="s">
        <v>65</v>
      </c>
      <c r="Q1195" t="s">
        <v>20990</v>
      </c>
      <c r="R1195" t="s">
        <v>21118</v>
      </c>
      <c r="S1195" t="s">
        <v>21153</v>
      </c>
      <c r="T1195" t="s">
        <v>21261</v>
      </c>
      <c r="U1195" t="s">
        <v>22033</v>
      </c>
    </row>
    <row r="1196" spans="1:25">
      <c r="A1196" s="1">
        <v>1202</v>
      </c>
      <c r="C1196" t="s">
        <v>1036</v>
      </c>
      <c r="G1196" t="s">
        <v>10967</v>
      </c>
      <c r="H1196" t="s">
        <v>11825</v>
      </c>
      <c r="I1196" t="s">
        <v>18507</v>
      </c>
      <c r="J1196" t="s">
        <v>18509</v>
      </c>
      <c r="L1196" t="s">
        <v>18837</v>
      </c>
      <c r="O1196" t="s">
        <v>20887</v>
      </c>
      <c r="P1196" t="s">
        <v>20919</v>
      </c>
      <c r="Q1196" t="s">
        <v>20989</v>
      </c>
      <c r="U1196" t="s">
        <v>22032</v>
      </c>
      <c r="W1196" t="s">
        <v>22917</v>
      </c>
      <c r="X1196" t="s">
        <v>23078</v>
      </c>
    </row>
    <row r="1197" spans="1:25">
      <c r="A1197" s="1">
        <v>1203</v>
      </c>
      <c r="C1197" t="s">
        <v>1037</v>
      </c>
      <c r="G1197" t="s">
        <v>10967</v>
      </c>
      <c r="H1197" t="s">
        <v>11825</v>
      </c>
      <c r="I1197" t="s">
        <v>18507</v>
      </c>
      <c r="J1197" t="s">
        <v>18509</v>
      </c>
      <c r="L1197" t="s">
        <v>18859</v>
      </c>
      <c r="O1197" t="s">
        <v>20888</v>
      </c>
      <c r="P1197" t="s">
        <v>20920</v>
      </c>
      <c r="Q1197" t="s">
        <v>20991</v>
      </c>
      <c r="U1197" t="s">
        <v>22034</v>
      </c>
      <c r="W1197" t="s">
        <v>22918</v>
      </c>
    </row>
    <row r="1198" spans="1:25">
      <c r="A1198" s="1">
        <v>1204</v>
      </c>
      <c r="C1198" t="s">
        <v>1038</v>
      </c>
      <c r="G1198" t="s">
        <v>10967</v>
      </c>
      <c r="H1198" t="s">
        <v>11826</v>
      </c>
      <c r="I1198" t="s">
        <v>18507</v>
      </c>
      <c r="J1198" t="s">
        <v>18509</v>
      </c>
      <c r="L1198" t="s">
        <v>18857</v>
      </c>
      <c r="O1198" t="s">
        <v>20887</v>
      </c>
      <c r="P1198" t="s">
        <v>20919</v>
      </c>
      <c r="Q1198" t="s">
        <v>20989</v>
      </c>
      <c r="U1198" t="s">
        <v>22032</v>
      </c>
      <c r="W1198" t="s">
        <v>22917</v>
      </c>
      <c r="X1198" t="s">
        <v>23079</v>
      </c>
    </row>
    <row r="1199" spans="1:25">
      <c r="A1199" s="1">
        <v>1205</v>
      </c>
      <c r="C1199" t="s">
        <v>1039</v>
      </c>
      <c r="G1199" t="s">
        <v>10967</v>
      </c>
      <c r="H1199" t="s">
        <v>11827</v>
      </c>
      <c r="I1199" t="s">
        <v>18507</v>
      </c>
      <c r="J1199" t="s">
        <v>18510</v>
      </c>
      <c r="L1199" t="s">
        <v>18860</v>
      </c>
      <c r="N1199" t="s">
        <v>32</v>
      </c>
      <c r="P1199" t="s">
        <v>32</v>
      </c>
      <c r="Q1199" t="s">
        <v>20992</v>
      </c>
      <c r="R1199" t="s">
        <v>21119</v>
      </c>
      <c r="S1199" t="s">
        <v>21154</v>
      </c>
      <c r="U1199" t="s">
        <v>22035</v>
      </c>
      <c r="Y1199" t="s">
        <v>23859</v>
      </c>
    </row>
    <row r="1200" spans="1:25">
      <c r="A1200" s="1">
        <v>1206</v>
      </c>
      <c r="B1200" t="s">
        <v>32</v>
      </c>
      <c r="C1200" t="s">
        <v>1039</v>
      </c>
      <c r="D1200" t="s">
        <v>9266</v>
      </c>
      <c r="E1200" t="s">
        <v>10905</v>
      </c>
      <c r="F1200" t="s">
        <v>10906</v>
      </c>
      <c r="H1200" t="s">
        <v>11828</v>
      </c>
      <c r="V1200">
        <f>72856898 pm¡Ã2024041krissy_g4@hotmail.com                              ANMLFException as file currently locked by another user for an Acct no 840012230000</f>
        <v>0</v>
      </c>
    </row>
    <row r="1201" spans="1:25">
      <c r="A1201" s="1">
        <v>1207</v>
      </c>
      <c r="C1201" t="s">
        <v>1040</v>
      </c>
      <c r="G1201" t="s">
        <v>10967</v>
      </c>
      <c r="H1201" t="s">
        <v>11829</v>
      </c>
      <c r="I1201" t="s">
        <v>18507</v>
      </c>
      <c r="J1201" t="s">
        <v>18510</v>
      </c>
      <c r="L1201" t="s">
        <v>18861</v>
      </c>
      <c r="N1201" t="s">
        <v>32</v>
      </c>
      <c r="P1201" t="s">
        <v>32</v>
      </c>
      <c r="Q1201" t="s">
        <v>20992</v>
      </c>
      <c r="R1201" t="s">
        <v>21119</v>
      </c>
      <c r="S1201" t="s">
        <v>21154</v>
      </c>
      <c r="U1201" t="s">
        <v>22035</v>
      </c>
      <c r="Y1201" t="s">
        <v>23860</v>
      </c>
    </row>
    <row r="1202" spans="1:25">
      <c r="A1202" s="1">
        <v>1208</v>
      </c>
      <c r="B1202" t="s">
        <v>32</v>
      </c>
      <c r="C1202" t="s">
        <v>1040</v>
      </c>
      <c r="D1202" t="s">
        <v>9267</v>
      </c>
      <c r="E1202" t="s">
        <v>10905</v>
      </c>
      <c r="F1202" t="s">
        <v>10906</v>
      </c>
      <c r="H1202" t="s">
        <v>11829</v>
      </c>
      <c r="V1202">
        <f>72856899 0&lt;I2024041djturanda@yahoo.com                               ANMLFException as file currently locked by another user for an Acct no 313660030000</f>
        <v>0</v>
      </c>
    </row>
    <row r="1203" spans="1:25">
      <c r="A1203" s="1">
        <v>1209</v>
      </c>
      <c r="C1203" t="s">
        <v>1041</v>
      </c>
      <c r="G1203" t="s">
        <v>10967</v>
      </c>
      <c r="H1203" t="s">
        <v>11830</v>
      </c>
      <c r="I1203" t="s">
        <v>18507</v>
      </c>
      <c r="J1203" t="s">
        <v>18510</v>
      </c>
      <c r="L1203" t="s">
        <v>18862</v>
      </c>
      <c r="N1203" t="s">
        <v>32</v>
      </c>
      <c r="P1203" t="s">
        <v>32</v>
      </c>
      <c r="Q1203" t="s">
        <v>20992</v>
      </c>
      <c r="R1203" t="s">
        <v>21119</v>
      </c>
      <c r="S1203" t="s">
        <v>21154</v>
      </c>
      <c r="U1203" t="s">
        <v>22035</v>
      </c>
      <c r="Y1203" t="s">
        <v>23861</v>
      </c>
    </row>
    <row r="1204" spans="1:25">
      <c r="A1204" s="1">
        <v>1210</v>
      </c>
      <c r="B1204" t="s">
        <v>32</v>
      </c>
      <c r="C1204" t="s">
        <v>1041</v>
      </c>
      <c r="D1204" t="s">
        <v>9268</v>
      </c>
      <c r="E1204" t="s">
        <v>10905</v>
      </c>
      <c r="F1204" t="s">
        <v>10906</v>
      </c>
      <c r="H1204" t="s">
        <v>11830</v>
      </c>
      <c r="V1204">
        <f>72856900 &gt;#Q2024041tampat74@gmail.com                               ANMLFException as file currently locked by another user for an Acct no 348079210000</f>
        <v>0</v>
      </c>
    </row>
    <row r="1205" spans="1:25">
      <c r="A1205" s="1">
        <v>1211</v>
      </c>
      <c r="C1205" t="s">
        <v>1042</v>
      </c>
      <c r="G1205" t="s">
        <v>10967</v>
      </c>
      <c r="H1205" t="s">
        <v>11831</v>
      </c>
      <c r="I1205" t="s">
        <v>18507</v>
      </c>
      <c r="J1205" t="s">
        <v>18510</v>
      </c>
      <c r="L1205" t="s">
        <v>18863</v>
      </c>
      <c r="N1205" t="s">
        <v>32</v>
      </c>
      <c r="P1205" t="s">
        <v>32</v>
      </c>
      <c r="Q1205" t="s">
        <v>20992</v>
      </c>
      <c r="R1205" t="s">
        <v>21119</v>
      </c>
      <c r="S1205" t="s">
        <v>21154</v>
      </c>
      <c r="U1205" t="s">
        <v>22035</v>
      </c>
      <c r="Y1205" t="s">
        <v>23862</v>
      </c>
    </row>
    <row r="1206" spans="1:25">
      <c r="A1206" s="1">
        <v>1212</v>
      </c>
      <c r="B1206" t="s">
        <v>32</v>
      </c>
      <c r="C1206" t="s">
        <v>1042</v>
      </c>
      <c r="D1206" t="s">
        <v>9269</v>
      </c>
      <c r="E1206" t="s">
        <v>10905</v>
      </c>
      <c r="F1206" t="s">
        <v>10906</v>
      </c>
      <c r="H1206" t="s">
        <v>11831</v>
      </c>
      <c r="V1206">
        <f>72856901 Ð`²¤O2024031moriehinds2@gmail.com                              BNMLFException as file currently locked by another user for an Acct no 342065570000</f>
        <v>0</v>
      </c>
    </row>
    <row r="1207" spans="1:25">
      <c r="A1207" s="1">
        <v>1213</v>
      </c>
      <c r="C1207" t="s">
        <v>1043</v>
      </c>
      <c r="G1207" t="s">
        <v>10967</v>
      </c>
      <c r="H1207" t="s">
        <v>11832</v>
      </c>
      <c r="I1207" t="s">
        <v>18507</v>
      </c>
      <c r="J1207" t="s">
        <v>18510</v>
      </c>
      <c r="L1207" t="s">
        <v>18864</v>
      </c>
      <c r="N1207" t="s">
        <v>32</v>
      </c>
      <c r="P1207" t="s">
        <v>32</v>
      </c>
      <c r="Q1207" t="s">
        <v>20992</v>
      </c>
      <c r="R1207" t="s">
        <v>21119</v>
      </c>
      <c r="S1207" t="s">
        <v>21154</v>
      </c>
      <c r="U1207" t="s">
        <v>22035</v>
      </c>
      <c r="Y1207" t="s">
        <v>23863</v>
      </c>
    </row>
    <row r="1208" spans="1:25">
      <c r="A1208" s="1">
        <v>1214</v>
      </c>
      <c r="B1208" t="s">
        <v>32</v>
      </c>
      <c r="C1208" t="s">
        <v>1043</v>
      </c>
      <c r="D1208" t="s">
        <v>9270</v>
      </c>
      <c r="E1208" t="s">
        <v>10905</v>
      </c>
      <c r="F1208" t="s">
        <v>10906</v>
      </c>
      <c r="H1208" t="s">
        <v>11833</v>
      </c>
      <c r="V1208">
        <f>72856902 @Ü'E2024041cavrilleogarro@yahoo.com                            BNMLFException as file currently locked by another user for an Acct no 297021480000</f>
        <v>0</v>
      </c>
    </row>
    <row r="1209" spans="1:25">
      <c r="A1209" s="1">
        <v>1215</v>
      </c>
      <c r="C1209" t="s">
        <v>1044</v>
      </c>
      <c r="G1209" t="s">
        <v>10967</v>
      </c>
      <c r="H1209" t="s">
        <v>11834</v>
      </c>
      <c r="I1209" t="s">
        <v>18507</v>
      </c>
      <c r="J1209" t="s">
        <v>18510</v>
      </c>
      <c r="L1209" t="s">
        <v>18865</v>
      </c>
      <c r="N1209" t="s">
        <v>32</v>
      </c>
      <c r="P1209" t="s">
        <v>32</v>
      </c>
      <c r="Q1209" t="s">
        <v>20992</v>
      </c>
      <c r="R1209" t="s">
        <v>21119</v>
      </c>
      <c r="S1209" t="s">
        <v>21154</v>
      </c>
      <c r="U1209" t="s">
        <v>22035</v>
      </c>
      <c r="Y1209" t="s">
        <v>23864</v>
      </c>
    </row>
    <row r="1210" spans="1:25">
      <c r="A1210" s="1">
        <v>1216</v>
      </c>
      <c r="B1210" t="s">
        <v>32</v>
      </c>
      <c r="C1210" t="s">
        <v>1044</v>
      </c>
      <c r="D1210" t="s">
        <v>9271</v>
      </c>
      <c r="E1210" t="s">
        <v>10905</v>
      </c>
      <c r="F1210" t="s">
        <v>10906</v>
      </c>
      <c r="H1210" t="s">
        <v>11834</v>
      </c>
      <c r="V1210">
        <f>72856903 ø8æÌ2024031tamika.campbell@ksac.gov.jm                           CNMLFException as file currently locked by another user for an Acct no 880032561400</f>
        <v>0</v>
      </c>
    </row>
    <row r="1211" spans="1:25">
      <c r="A1211" s="1">
        <v>1217</v>
      </c>
      <c r="C1211" t="s">
        <v>1045</v>
      </c>
      <c r="G1211" t="s">
        <v>10967</v>
      </c>
      <c r="H1211" t="s">
        <v>11835</v>
      </c>
      <c r="I1211" t="s">
        <v>18507</v>
      </c>
      <c r="J1211" t="s">
        <v>18510</v>
      </c>
      <c r="L1211" t="s">
        <v>18866</v>
      </c>
      <c r="N1211" t="s">
        <v>32</v>
      </c>
      <c r="P1211" t="s">
        <v>32</v>
      </c>
      <c r="Q1211" t="s">
        <v>20992</v>
      </c>
      <c r="R1211" t="s">
        <v>21119</v>
      </c>
      <c r="S1211" t="s">
        <v>21154</v>
      </c>
      <c r="U1211" t="s">
        <v>22035</v>
      </c>
      <c r="Y1211" t="s">
        <v>23865</v>
      </c>
    </row>
    <row r="1212" spans="1:25">
      <c r="A1212" s="1">
        <v>1218</v>
      </c>
      <c r="B1212" t="s">
        <v>32</v>
      </c>
      <c r="C1212" t="s">
        <v>1045</v>
      </c>
      <c r="D1212" t="s">
        <v>9272</v>
      </c>
      <c r="E1212" t="s">
        <v>10905</v>
      </c>
      <c r="F1212" t="s">
        <v>10906</v>
      </c>
      <c r="H1212" t="s">
        <v>11836</v>
      </c>
      <c r="V1212">
        <f>72856904 0@2024031kededradennis@gmail.com                             CNMLFException as file currently locked by another user for an Acct no 277429760000</f>
        <v>0</v>
      </c>
    </row>
    <row r="1213" spans="1:25">
      <c r="A1213" s="1">
        <v>1219</v>
      </c>
      <c r="C1213" t="s">
        <v>1046</v>
      </c>
      <c r="G1213" t="s">
        <v>10967</v>
      </c>
      <c r="H1213" t="s">
        <v>11837</v>
      </c>
      <c r="I1213" t="s">
        <v>18507</v>
      </c>
      <c r="J1213" t="s">
        <v>18509</v>
      </c>
      <c r="L1213" t="s">
        <v>18858</v>
      </c>
      <c r="O1213" t="s">
        <v>20888</v>
      </c>
      <c r="P1213" t="s">
        <v>65</v>
      </c>
      <c r="Q1213" t="s">
        <v>20990</v>
      </c>
      <c r="R1213" t="s">
        <v>21118</v>
      </c>
      <c r="S1213" t="s">
        <v>21153</v>
      </c>
      <c r="T1213" t="s">
        <v>21262</v>
      </c>
      <c r="U1213" t="s">
        <v>22033</v>
      </c>
    </row>
    <row r="1214" spans="1:25">
      <c r="A1214" s="1">
        <v>1220</v>
      </c>
      <c r="C1214" t="s">
        <v>1047</v>
      </c>
      <c r="G1214" t="s">
        <v>10967</v>
      </c>
      <c r="H1214" t="s">
        <v>11837</v>
      </c>
      <c r="I1214" t="s">
        <v>18507</v>
      </c>
      <c r="J1214" t="s">
        <v>18509</v>
      </c>
      <c r="L1214" t="s">
        <v>18839</v>
      </c>
      <c r="O1214" t="s">
        <v>20887</v>
      </c>
      <c r="P1214" t="s">
        <v>20919</v>
      </c>
      <c r="Q1214" t="s">
        <v>20989</v>
      </c>
      <c r="U1214" t="s">
        <v>22032</v>
      </c>
      <c r="W1214" t="s">
        <v>22917</v>
      </c>
      <c r="X1214" t="s">
        <v>23080</v>
      </c>
    </row>
    <row r="1215" spans="1:25">
      <c r="A1215" s="1">
        <v>1221</v>
      </c>
      <c r="C1215" t="s">
        <v>1048</v>
      </c>
      <c r="G1215" t="s">
        <v>10967</v>
      </c>
      <c r="H1215" t="s">
        <v>11838</v>
      </c>
      <c r="I1215" t="s">
        <v>18507</v>
      </c>
      <c r="J1215" t="s">
        <v>18509</v>
      </c>
      <c r="L1215" t="s">
        <v>18859</v>
      </c>
      <c r="O1215" t="s">
        <v>20888</v>
      </c>
      <c r="P1215" t="s">
        <v>20920</v>
      </c>
      <c r="Q1215" t="s">
        <v>20991</v>
      </c>
      <c r="U1215" t="s">
        <v>22034</v>
      </c>
      <c r="W1215" t="s">
        <v>22918</v>
      </c>
    </row>
    <row r="1216" spans="1:25">
      <c r="A1216" s="1">
        <v>1222</v>
      </c>
      <c r="C1216" t="s">
        <v>1049</v>
      </c>
      <c r="G1216" t="s">
        <v>10967</v>
      </c>
      <c r="H1216" t="s">
        <v>11839</v>
      </c>
      <c r="I1216" t="s">
        <v>18507</v>
      </c>
      <c r="J1216" t="s">
        <v>18509</v>
      </c>
      <c r="L1216" t="s">
        <v>18857</v>
      </c>
      <c r="O1216" t="s">
        <v>20887</v>
      </c>
      <c r="P1216" t="s">
        <v>20919</v>
      </c>
      <c r="Q1216" t="s">
        <v>20989</v>
      </c>
      <c r="U1216" t="s">
        <v>22032</v>
      </c>
      <c r="W1216" t="s">
        <v>22917</v>
      </c>
      <c r="X1216" t="s">
        <v>23081</v>
      </c>
    </row>
    <row r="1217" spans="1:25">
      <c r="A1217" s="1">
        <v>1223</v>
      </c>
      <c r="C1217" t="s">
        <v>1050</v>
      </c>
      <c r="G1217" t="s">
        <v>10967</v>
      </c>
      <c r="H1217" t="s">
        <v>11840</v>
      </c>
      <c r="I1217" t="s">
        <v>18507</v>
      </c>
      <c r="J1217" t="s">
        <v>18509</v>
      </c>
      <c r="L1217" t="s">
        <v>18858</v>
      </c>
      <c r="O1217" t="s">
        <v>20888</v>
      </c>
      <c r="P1217" t="s">
        <v>65</v>
      </c>
      <c r="Q1217" t="s">
        <v>20990</v>
      </c>
      <c r="R1217" t="s">
        <v>21118</v>
      </c>
      <c r="S1217" t="s">
        <v>21153</v>
      </c>
      <c r="T1217" t="s">
        <v>21262</v>
      </c>
      <c r="U1217" t="s">
        <v>22033</v>
      </c>
    </row>
    <row r="1218" spans="1:25">
      <c r="A1218" s="1">
        <v>1224</v>
      </c>
      <c r="C1218" t="s">
        <v>1051</v>
      </c>
      <c r="G1218" t="s">
        <v>10967</v>
      </c>
      <c r="H1218" t="s">
        <v>11840</v>
      </c>
      <c r="I1218" t="s">
        <v>18507</v>
      </c>
      <c r="J1218" t="s">
        <v>18509</v>
      </c>
      <c r="L1218" t="s">
        <v>18859</v>
      </c>
      <c r="O1218" t="s">
        <v>20888</v>
      </c>
      <c r="P1218" t="s">
        <v>20920</v>
      </c>
      <c r="Q1218" t="s">
        <v>20991</v>
      </c>
      <c r="U1218" t="s">
        <v>22034</v>
      </c>
      <c r="W1218" t="s">
        <v>22918</v>
      </c>
    </row>
    <row r="1219" spans="1:25">
      <c r="A1219" s="1">
        <v>1225</v>
      </c>
      <c r="C1219" t="s">
        <v>1052</v>
      </c>
      <c r="G1219" t="s">
        <v>10967</v>
      </c>
      <c r="H1219" t="s">
        <v>11841</v>
      </c>
      <c r="I1219" t="s">
        <v>18507</v>
      </c>
      <c r="J1219" t="s">
        <v>18510</v>
      </c>
      <c r="L1219" t="s">
        <v>18867</v>
      </c>
      <c r="N1219" t="s">
        <v>32</v>
      </c>
      <c r="P1219" t="s">
        <v>32</v>
      </c>
      <c r="Q1219" t="s">
        <v>20992</v>
      </c>
      <c r="R1219" t="s">
        <v>21119</v>
      </c>
      <c r="S1219" t="s">
        <v>21154</v>
      </c>
      <c r="U1219" t="s">
        <v>22035</v>
      </c>
      <c r="Y1219" t="s">
        <v>23866</v>
      </c>
    </row>
    <row r="1220" spans="1:25">
      <c r="A1220" s="1">
        <v>1226</v>
      </c>
      <c r="B1220" t="s">
        <v>32</v>
      </c>
      <c r="C1220" t="s">
        <v>1052</v>
      </c>
      <c r="D1220" t="s">
        <v>9273</v>
      </c>
      <c r="E1220" t="s">
        <v>10905</v>
      </c>
      <c r="F1220" t="s">
        <v>10906</v>
      </c>
      <c r="H1220" t="s">
        <v>11842</v>
      </c>
      <c r="V1220">
        <f>72856911 ÐEá\$2024041faypetgrave@cwjamica.com                            DNMLFException as file currently locked by another user for an Acct no 156177090000</f>
        <v>0</v>
      </c>
    </row>
    <row r="1221" spans="1:25">
      <c r="A1221" s="1">
        <v>1227</v>
      </c>
      <c r="C1221" t="s">
        <v>1053</v>
      </c>
      <c r="G1221" t="s">
        <v>10967</v>
      </c>
      <c r="H1221" t="s">
        <v>11843</v>
      </c>
      <c r="I1221" t="s">
        <v>18507</v>
      </c>
      <c r="J1221" t="s">
        <v>18510</v>
      </c>
      <c r="L1221" t="s">
        <v>18868</v>
      </c>
      <c r="N1221" t="s">
        <v>32</v>
      </c>
      <c r="P1221" t="s">
        <v>32</v>
      </c>
      <c r="Q1221" t="s">
        <v>20992</v>
      </c>
      <c r="R1221" t="s">
        <v>21119</v>
      </c>
      <c r="S1221" t="s">
        <v>21154</v>
      </c>
      <c r="U1221" t="s">
        <v>22035</v>
      </c>
      <c r="Y1221" t="s">
        <v>23867</v>
      </c>
    </row>
    <row r="1222" spans="1:25">
      <c r="A1222" s="1">
        <v>1228</v>
      </c>
      <c r="B1222" t="s">
        <v>32</v>
      </c>
      <c r="C1222" t="s">
        <v>1053</v>
      </c>
      <c r="D1222" t="s">
        <v>9274</v>
      </c>
      <c r="E1222" t="s">
        <v>10905</v>
      </c>
      <c r="F1222" t="s">
        <v>10906</v>
      </c>
      <c r="H1222" t="s">
        <v>11844</v>
      </c>
      <c r="V1222">
        <f>72856912 p°7ÖD2024041christinacaine1@gmail.com                            DNMLFException as file currently locked by another user for an Acct no 295651750000</f>
        <v>0</v>
      </c>
    </row>
    <row r="1223" spans="1:25">
      <c r="A1223" s="1">
        <v>1229</v>
      </c>
      <c r="C1223" t="s">
        <v>1054</v>
      </c>
      <c r="G1223" t="s">
        <v>10967</v>
      </c>
      <c r="H1223" t="s">
        <v>11845</v>
      </c>
      <c r="I1223" t="s">
        <v>18507</v>
      </c>
      <c r="J1223" t="s">
        <v>18510</v>
      </c>
      <c r="L1223" t="s">
        <v>18869</v>
      </c>
      <c r="N1223" t="s">
        <v>32</v>
      </c>
      <c r="P1223" t="s">
        <v>32</v>
      </c>
      <c r="Q1223" t="s">
        <v>20992</v>
      </c>
      <c r="R1223" t="s">
        <v>21119</v>
      </c>
      <c r="S1223" t="s">
        <v>21154</v>
      </c>
      <c r="U1223" t="s">
        <v>22035</v>
      </c>
      <c r="Y1223" t="s">
        <v>23868</v>
      </c>
    </row>
    <row r="1224" spans="1:25">
      <c r="A1224" s="1">
        <v>1230</v>
      </c>
      <c r="B1224" t="s">
        <v>32</v>
      </c>
      <c r="C1224" t="s">
        <v>1054</v>
      </c>
      <c r="D1224" t="s">
        <v>9275</v>
      </c>
      <c r="E1224" t="s">
        <v>10905</v>
      </c>
      <c r="F1224" t="s">
        <v>10906</v>
      </c>
      <c r="H1224" t="s">
        <v>11845</v>
      </c>
      <c r="V1224">
        <f>72856913 ÐÈQ(B2024041stamic123@gmail.com                               DNMLFException as file currently locked by another user for an Acct no 284144290000</f>
        <v>0</v>
      </c>
    </row>
    <row r="1225" spans="1:25">
      <c r="A1225" s="1">
        <v>1231</v>
      </c>
      <c r="C1225" t="s">
        <v>1055</v>
      </c>
      <c r="G1225" t="s">
        <v>10967</v>
      </c>
      <c r="H1225" t="s">
        <v>11846</v>
      </c>
      <c r="I1225" t="s">
        <v>18507</v>
      </c>
      <c r="J1225" t="s">
        <v>18509</v>
      </c>
      <c r="L1225" t="s">
        <v>18857</v>
      </c>
      <c r="O1225" t="s">
        <v>20887</v>
      </c>
      <c r="P1225" t="s">
        <v>20919</v>
      </c>
      <c r="Q1225" t="s">
        <v>20989</v>
      </c>
      <c r="U1225" t="s">
        <v>22032</v>
      </c>
      <c r="W1225" t="s">
        <v>22917</v>
      </c>
      <c r="X1225" t="s">
        <v>23082</v>
      </c>
    </row>
    <row r="1226" spans="1:25">
      <c r="A1226" s="1">
        <v>1232</v>
      </c>
      <c r="C1226" t="s">
        <v>1056</v>
      </c>
      <c r="G1226" t="s">
        <v>10967</v>
      </c>
      <c r="H1226" t="s">
        <v>11847</v>
      </c>
      <c r="I1226" t="s">
        <v>18507</v>
      </c>
      <c r="J1226" t="s">
        <v>18509</v>
      </c>
      <c r="L1226" t="s">
        <v>18858</v>
      </c>
      <c r="O1226" t="s">
        <v>20888</v>
      </c>
      <c r="P1226" t="s">
        <v>65</v>
      </c>
      <c r="Q1226" t="s">
        <v>20990</v>
      </c>
      <c r="R1226" t="s">
        <v>21118</v>
      </c>
      <c r="S1226" t="s">
        <v>21153</v>
      </c>
      <c r="T1226" t="s">
        <v>21263</v>
      </c>
      <c r="U1226" t="s">
        <v>22033</v>
      </c>
    </row>
    <row r="1227" spans="1:25">
      <c r="A1227" s="1">
        <v>1233</v>
      </c>
      <c r="C1227" t="s">
        <v>1057</v>
      </c>
      <c r="G1227" t="s">
        <v>10967</v>
      </c>
      <c r="H1227" t="s">
        <v>11847</v>
      </c>
      <c r="I1227" t="s">
        <v>18507</v>
      </c>
      <c r="J1227" t="s">
        <v>18509</v>
      </c>
      <c r="L1227" t="s">
        <v>18859</v>
      </c>
      <c r="O1227" t="s">
        <v>20888</v>
      </c>
      <c r="P1227" t="s">
        <v>20920</v>
      </c>
      <c r="Q1227" t="s">
        <v>20991</v>
      </c>
      <c r="U1227" t="s">
        <v>22034</v>
      </c>
      <c r="W1227" t="s">
        <v>22918</v>
      </c>
    </row>
    <row r="1228" spans="1:25">
      <c r="A1228" s="1">
        <v>1234</v>
      </c>
      <c r="C1228" t="s">
        <v>1058</v>
      </c>
      <c r="G1228" t="s">
        <v>10967</v>
      </c>
      <c r="H1228" t="s">
        <v>11848</v>
      </c>
      <c r="I1228" t="s">
        <v>18507</v>
      </c>
      <c r="J1228" t="s">
        <v>18509</v>
      </c>
      <c r="L1228" t="s">
        <v>18858</v>
      </c>
      <c r="O1228" t="s">
        <v>20888</v>
      </c>
      <c r="P1228" t="s">
        <v>65</v>
      </c>
      <c r="Q1228" t="s">
        <v>20990</v>
      </c>
      <c r="R1228" t="s">
        <v>21118</v>
      </c>
      <c r="S1228" t="s">
        <v>21153</v>
      </c>
      <c r="T1228" t="s">
        <v>21263</v>
      </c>
      <c r="U1228" t="s">
        <v>22033</v>
      </c>
    </row>
    <row r="1229" spans="1:25">
      <c r="A1229" s="1">
        <v>1235</v>
      </c>
      <c r="C1229" t="s">
        <v>1059</v>
      </c>
      <c r="G1229" t="s">
        <v>10967</v>
      </c>
      <c r="H1229" t="s">
        <v>11848</v>
      </c>
      <c r="I1229" t="s">
        <v>18507</v>
      </c>
      <c r="J1229" t="s">
        <v>18509</v>
      </c>
      <c r="L1229" t="s">
        <v>18859</v>
      </c>
      <c r="O1229" t="s">
        <v>20888</v>
      </c>
      <c r="P1229" t="s">
        <v>20920</v>
      </c>
      <c r="Q1229" t="s">
        <v>20991</v>
      </c>
      <c r="U1229" t="s">
        <v>22034</v>
      </c>
      <c r="W1229" t="s">
        <v>22918</v>
      </c>
    </row>
    <row r="1230" spans="1:25">
      <c r="A1230" s="1">
        <v>1236</v>
      </c>
      <c r="C1230" t="s">
        <v>1060</v>
      </c>
      <c r="G1230" t="s">
        <v>10967</v>
      </c>
      <c r="H1230" t="s">
        <v>11849</v>
      </c>
      <c r="I1230" t="s">
        <v>18507</v>
      </c>
      <c r="J1230" t="s">
        <v>18509</v>
      </c>
      <c r="L1230" t="s">
        <v>18837</v>
      </c>
      <c r="O1230" t="s">
        <v>20887</v>
      </c>
      <c r="P1230" t="s">
        <v>20919</v>
      </c>
      <c r="Q1230" t="s">
        <v>20989</v>
      </c>
      <c r="U1230" t="s">
        <v>22032</v>
      </c>
      <c r="W1230" t="s">
        <v>22917</v>
      </c>
      <c r="X1230" t="s">
        <v>23082</v>
      </c>
    </row>
    <row r="1231" spans="1:25">
      <c r="A1231" s="1">
        <v>1237</v>
      </c>
      <c r="C1231" t="s">
        <v>1061</v>
      </c>
      <c r="G1231" t="s">
        <v>10967</v>
      </c>
      <c r="H1231" t="s">
        <v>11850</v>
      </c>
      <c r="I1231" t="s">
        <v>18507</v>
      </c>
      <c r="J1231" t="s">
        <v>18510</v>
      </c>
      <c r="L1231" t="s">
        <v>18870</v>
      </c>
      <c r="N1231" t="s">
        <v>32</v>
      </c>
      <c r="P1231" t="s">
        <v>32</v>
      </c>
      <c r="Q1231" t="s">
        <v>20992</v>
      </c>
      <c r="R1231" t="s">
        <v>21119</v>
      </c>
      <c r="S1231" t="s">
        <v>21154</v>
      </c>
      <c r="U1231" t="s">
        <v>22035</v>
      </c>
      <c r="Y1231" t="s">
        <v>23869</v>
      </c>
    </row>
    <row r="1232" spans="1:25">
      <c r="A1232" s="1">
        <v>1238</v>
      </c>
      <c r="B1232" t="s">
        <v>32</v>
      </c>
      <c r="C1232" t="s">
        <v>1061</v>
      </c>
      <c r="D1232" t="s">
        <v>9276</v>
      </c>
      <c r="E1232" t="s">
        <v>10905</v>
      </c>
      <c r="F1232" t="s">
        <v>10906</v>
      </c>
      <c r="H1232" t="s">
        <v>11851</v>
      </c>
      <c r="V1232">
        <f>72856920 0&amp;3&amp;P2024041DUNROBPRIM@GMAIL.COM                              DNMLFException as file currently locked by another user for an Acct no 344238270000</f>
        <v>0</v>
      </c>
    </row>
    <row r="1233" spans="1:25">
      <c r="A1233" s="1">
        <v>1239</v>
      </c>
      <c r="C1233" t="s">
        <v>1062</v>
      </c>
      <c r="G1233" t="s">
        <v>10967</v>
      </c>
      <c r="H1233" t="s">
        <v>11852</v>
      </c>
      <c r="I1233" t="s">
        <v>18507</v>
      </c>
      <c r="J1233" t="s">
        <v>18510</v>
      </c>
      <c r="L1233" t="s">
        <v>18871</v>
      </c>
      <c r="N1233" t="s">
        <v>32</v>
      </c>
      <c r="P1233" t="s">
        <v>32</v>
      </c>
      <c r="Q1233" t="s">
        <v>20992</v>
      </c>
      <c r="R1233" t="s">
        <v>21119</v>
      </c>
      <c r="S1233" t="s">
        <v>21154</v>
      </c>
      <c r="U1233" t="s">
        <v>22035</v>
      </c>
      <c r="Y1233" t="s">
        <v>23870</v>
      </c>
    </row>
    <row r="1234" spans="1:25">
      <c r="A1234" s="1">
        <v>1240</v>
      </c>
      <c r="B1234" t="s">
        <v>32</v>
      </c>
      <c r="C1234" t="s">
        <v>1062</v>
      </c>
      <c r="D1234" t="s">
        <v>9277</v>
      </c>
      <c r="E1234" t="s">
        <v>10905</v>
      </c>
      <c r="F1234" t="s">
        <v>10906</v>
      </c>
      <c r="H1234" t="s">
        <v>11852</v>
      </c>
      <c r="V1234">
        <f>72856921 @äçNJ2024041romainbrown023@gmail.com                            ENMLFException as file currently locked by another user for an Acct no 319151400000</f>
        <v>0</v>
      </c>
    </row>
    <row r="1235" spans="1:25">
      <c r="A1235" s="1">
        <v>1241</v>
      </c>
      <c r="C1235" t="s">
        <v>1063</v>
      </c>
      <c r="G1235" t="s">
        <v>10967</v>
      </c>
      <c r="H1235" t="s">
        <v>11853</v>
      </c>
      <c r="I1235" t="s">
        <v>18507</v>
      </c>
      <c r="J1235" t="s">
        <v>18510</v>
      </c>
      <c r="L1235" t="s">
        <v>18872</v>
      </c>
      <c r="N1235" t="s">
        <v>32</v>
      </c>
      <c r="P1235" t="s">
        <v>32</v>
      </c>
      <c r="Q1235" t="s">
        <v>20992</v>
      </c>
      <c r="R1235" t="s">
        <v>21119</v>
      </c>
      <c r="S1235" t="s">
        <v>21154</v>
      </c>
      <c r="U1235" t="s">
        <v>22035</v>
      </c>
      <c r="Y1235" t="s">
        <v>23871</v>
      </c>
    </row>
    <row r="1236" spans="1:25">
      <c r="A1236" s="1">
        <v>1242</v>
      </c>
      <c r="B1236" t="s">
        <v>32</v>
      </c>
      <c r="C1236" t="s">
        <v>1063</v>
      </c>
      <c r="D1236" t="s">
        <v>9278</v>
      </c>
      <c r="E1236" t="s">
        <v>10905</v>
      </c>
      <c r="F1236" t="s">
        <v>10906</v>
      </c>
      <c r="H1236" t="s">
        <v>11853</v>
      </c>
      <c r="V1236">
        <f>72856922 @å~\J2024041sexychrisann1@gmail.com                             ENMLFException as file currently locked by another user for an Acct no 319379400000</f>
        <v>0</v>
      </c>
    </row>
    <row r="1237" spans="1:25">
      <c r="A1237" s="1">
        <v>1243</v>
      </c>
      <c r="C1237" t="s">
        <v>1064</v>
      </c>
      <c r="G1237" t="s">
        <v>10967</v>
      </c>
      <c r="H1237" t="s">
        <v>11854</v>
      </c>
      <c r="I1237" t="s">
        <v>18507</v>
      </c>
      <c r="J1237" t="s">
        <v>18510</v>
      </c>
      <c r="L1237" t="s">
        <v>18873</v>
      </c>
      <c r="N1237" t="s">
        <v>32</v>
      </c>
      <c r="P1237" t="s">
        <v>32</v>
      </c>
      <c r="Q1237" t="s">
        <v>20992</v>
      </c>
      <c r="R1237" t="s">
        <v>21119</v>
      </c>
      <c r="S1237" t="s">
        <v>21154</v>
      </c>
      <c r="U1237" t="s">
        <v>22035</v>
      </c>
      <c r="Y1237" t="s">
        <v>23872</v>
      </c>
    </row>
    <row r="1238" spans="1:25">
      <c r="A1238" s="1">
        <v>1244</v>
      </c>
      <c r="B1238" t="s">
        <v>32</v>
      </c>
      <c r="C1238" t="s">
        <v>1064</v>
      </c>
      <c r="D1238" t="s">
        <v>9279</v>
      </c>
      <c r="E1238" t="s">
        <v>10905</v>
      </c>
      <c r="F1238" t="s">
        <v>10906</v>
      </c>
      <c r="H1238" t="s">
        <v>11854</v>
      </c>
      <c r="V1238">
        <f>72856923 °7úA2024041ANDREHEPBURN_88@YAHOO.COM                            ENMLFException as file currently locked by another user for an Acct no 283368110000</f>
        <v>0</v>
      </c>
    </row>
    <row r="1239" spans="1:25">
      <c r="A1239" s="1">
        <v>1245</v>
      </c>
      <c r="C1239" t="s">
        <v>1065</v>
      </c>
      <c r="G1239" t="s">
        <v>10967</v>
      </c>
      <c r="H1239" t="s">
        <v>11855</v>
      </c>
      <c r="I1239" t="s">
        <v>18507</v>
      </c>
      <c r="J1239" t="s">
        <v>18510</v>
      </c>
      <c r="L1239" t="s">
        <v>18874</v>
      </c>
      <c r="N1239" t="s">
        <v>32</v>
      </c>
      <c r="P1239" t="s">
        <v>32</v>
      </c>
      <c r="Q1239" t="s">
        <v>20992</v>
      </c>
      <c r="R1239" t="s">
        <v>21119</v>
      </c>
      <c r="S1239" t="s">
        <v>21154</v>
      </c>
      <c r="U1239" t="s">
        <v>22035</v>
      </c>
      <c r="Y1239" t="s">
        <v>23873</v>
      </c>
    </row>
    <row r="1240" spans="1:25">
      <c r="A1240" s="1">
        <v>1246</v>
      </c>
      <c r="B1240" t="s">
        <v>32</v>
      </c>
      <c r="C1240" t="s">
        <v>1065</v>
      </c>
      <c r="D1240" t="s">
        <v>9280</v>
      </c>
      <c r="E1240" t="s">
        <v>10905</v>
      </c>
      <c r="F1240" t="s">
        <v>10906</v>
      </c>
      <c r="H1240" t="s">
        <v>11855</v>
      </c>
      <c r="V1240">
        <f>72856924 @ÝEÆI2024041orainthomas@gmail.com                              GNMLFException as file currently locked by another user for an Acct no 316859080000</f>
        <v>0</v>
      </c>
    </row>
    <row r="1241" spans="1:25">
      <c r="A1241" s="1">
        <v>1247</v>
      </c>
      <c r="C1241" t="s">
        <v>1066</v>
      </c>
      <c r="G1241" t="s">
        <v>10967</v>
      </c>
      <c r="H1241" t="s">
        <v>11856</v>
      </c>
      <c r="I1241" t="s">
        <v>18507</v>
      </c>
      <c r="J1241" t="s">
        <v>18509</v>
      </c>
      <c r="L1241" t="s">
        <v>18839</v>
      </c>
      <c r="O1241" t="s">
        <v>20887</v>
      </c>
      <c r="P1241" t="s">
        <v>20919</v>
      </c>
      <c r="Q1241" t="s">
        <v>20989</v>
      </c>
      <c r="U1241" t="s">
        <v>22032</v>
      </c>
      <c r="W1241" t="s">
        <v>22917</v>
      </c>
      <c r="X1241" t="s">
        <v>23083</v>
      </c>
    </row>
    <row r="1242" spans="1:25">
      <c r="A1242" s="1">
        <v>1248</v>
      </c>
      <c r="C1242" t="s">
        <v>1067</v>
      </c>
      <c r="G1242" t="s">
        <v>10967</v>
      </c>
      <c r="H1242" t="s">
        <v>11856</v>
      </c>
      <c r="I1242" t="s">
        <v>18507</v>
      </c>
      <c r="J1242" t="s">
        <v>18509</v>
      </c>
      <c r="L1242" t="s">
        <v>18858</v>
      </c>
      <c r="O1242" t="s">
        <v>20888</v>
      </c>
      <c r="P1242" t="s">
        <v>65</v>
      </c>
      <c r="Q1242" t="s">
        <v>20990</v>
      </c>
      <c r="R1242" t="s">
        <v>21118</v>
      </c>
      <c r="S1242" t="s">
        <v>21153</v>
      </c>
      <c r="T1242" t="s">
        <v>21264</v>
      </c>
      <c r="U1242" t="s">
        <v>22033</v>
      </c>
    </row>
    <row r="1243" spans="1:25">
      <c r="A1243" s="1">
        <v>1249</v>
      </c>
      <c r="C1243" t="s">
        <v>1068</v>
      </c>
      <c r="G1243" t="s">
        <v>10967</v>
      </c>
      <c r="H1243" t="s">
        <v>11856</v>
      </c>
      <c r="I1243" t="s">
        <v>18507</v>
      </c>
      <c r="J1243" t="s">
        <v>18509</v>
      </c>
      <c r="L1243" t="s">
        <v>18859</v>
      </c>
      <c r="O1243" t="s">
        <v>20888</v>
      </c>
      <c r="P1243" t="s">
        <v>20920</v>
      </c>
      <c r="Q1243" t="s">
        <v>20991</v>
      </c>
      <c r="U1243" t="s">
        <v>22034</v>
      </c>
      <c r="W1243" t="s">
        <v>22918</v>
      </c>
    </row>
    <row r="1244" spans="1:25">
      <c r="A1244" s="1">
        <v>1250</v>
      </c>
      <c r="C1244" t="s">
        <v>1069</v>
      </c>
      <c r="G1244" t="s">
        <v>10967</v>
      </c>
      <c r="H1244" t="s">
        <v>11857</v>
      </c>
      <c r="I1244" t="s">
        <v>18507</v>
      </c>
      <c r="J1244" t="s">
        <v>18509</v>
      </c>
      <c r="L1244" t="s">
        <v>18858</v>
      </c>
      <c r="O1244" t="s">
        <v>20888</v>
      </c>
      <c r="P1244" t="s">
        <v>65</v>
      </c>
      <c r="Q1244" t="s">
        <v>20990</v>
      </c>
      <c r="R1244" t="s">
        <v>21118</v>
      </c>
      <c r="S1244" t="s">
        <v>21153</v>
      </c>
      <c r="T1244" t="s">
        <v>21264</v>
      </c>
      <c r="U1244" t="s">
        <v>22033</v>
      </c>
    </row>
    <row r="1245" spans="1:25">
      <c r="A1245" s="1">
        <v>1251</v>
      </c>
      <c r="C1245" t="s">
        <v>1070</v>
      </c>
      <c r="G1245" t="s">
        <v>10967</v>
      </c>
      <c r="H1245" t="s">
        <v>11857</v>
      </c>
      <c r="I1245" t="s">
        <v>18507</v>
      </c>
      <c r="J1245" t="s">
        <v>18509</v>
      </c>
      <c r="L1245" t="s">
        <v>18838</v>
      </c>
      <c r="O1245" t="s">
        <v>20887</v>
      </c>
      <c r="P1245" t="s">
        <v>20919</v>
      </c>
      <c r="Q1245" t="s">
        <v>20989</v>
      </c>
      <c r="U1245" t="s">
        <v>22032</v>
      </c>
      <c r="W1245" t="s">
        <v>22917</v>
      </c>
      <c r="X1245" t="s">
        <v>23083</v>
      </c>
    </row>
    <row r="1246" spans="1:25">
      <c r="A1246" s="1">
        <v>1252</v>
      </c>
      <c r="C1246" t="s">
        <v>1071</v>
      </c>
      <c r="G1246" t="s">
        <v>10967</v>
      </c>
      <c r="H1246" t="s">
        <v>11858</v>
      </c>
      <c r="I1246" t="s">
        <v>18507</v>
      </c>
      <c r="J1246" t="s">
        <v>18509</v>
      </c>
      <c r="L1246" t="s">
        <v>18859</v>
      </c>
      <c r="O1246" t="s">
        <v>20888</v>
      </c>
      <c r="P1246" t="s">
        <v>20920</v>
      </c>
      <c r="Q1246" t="s">
        <v>20991</v>
      </c>
      <c r="U1246" t="s">
        <v>22034</v>
      </c>
      <c r="W1246" t="s">
        <v>22918</v>
      </c>
    </row>
    <row r="1247" spans="1:25">
      <c r="A1247" s="1">
        <v>1253</v>
      </c>
      <c r="C1247" t="s">
        <v>1072</v>
      </c>
      <c r="G1247" t="s">
        <v>10967</v>
      </c>
      <c r="H1247" t="s">
        <v>11859</v>
      </c>
      <c r="I1247" t="s">
        <v>18507</v>
      </c>
      <c r="J1247" t="s">
        <v>18509</v>
      </c>
      <c r="L1247" t="s">
        <v>18837</v>
      </c>
      <c r="O1247" t="s">
        <v>20887</v>
      </c>
      <c r="P1247" t="s">
        <v>20919</v>
      </c>
      <c r="Q1247" t="s">
        <v>20989</v>
      </c>
      <c r="U1247" t="s">
        <v>22032</v>
      </c>
      <c r="W1247" t="s">
        <v>22917</v>
      </c>
      <c r="X1247" t="s">
        <v>23084</v>
      </c>
    </row>
    <row r="1248" spans="1:25">
      <c r="A1248" s="1">
        <v>1254</v>
      </c>
      <c r="C1248" t="s">
        <v>1073</v>
      </c>
      <c r="G1248" t="s">
        <v>10967</v>
      </c>
      <c r="H1248" t="s">
        <v>11859</v>
      </c>
      <c r="I1248" t="s">
        <v>18507</v>
      </c>
      <c r="J1248" t="s">
        <v>18509</v>
      </c>
      <c r="L1248" t="s">
        <v>18858</v>
      </c>
      <c r="O1248" t="s">
        <v>20888</v>
      </c>
      <c r="P1248" t="s">
        <v>65</v>
      </c>
      <c r="Q1248" t="s">
        <v>20990</v>
      </c>
      <c r="R1248" t="s">
        <v>21118</v>
      </c>
      <c r="S1248" t="s">
        <v>21153</v>
      </c>
      <c r="T1248" t="s">
        <v>21265</v>
      </c>
      <c r="U1248" t="s">
        <v>22033</v>
      </c>
    </row>
    <row r="1249" spans="1:24">
      <c r="A1249" s="1">
        <v>1255</v>
      </c>
      <c r="C1249" t="s">
        <v>1074</v>
      </c>
      <c r="G1249" t="s">
        <v>10967</v>
      </c>
      <c r="H1249" t="s">
        <v>11859</v>
      </c>
      <c r="I1249" t="s">
        <v>18507</v>
      </c>
      <c r="J1249" t="s">
        <v>18509</v>
      </c>
      <c r="L1249" t="s">
        <v>18859</v>
      </c>
      <c r="O1249" t="s">
        <v>20888</v>
      </c>
      <c r="P1249" t="s">
        <v>20920</v>
      </c>
      <c r="Q1249" t="s">
        <v>20991</v>
      </c>
      <c r="U1249" t="s">
        <v>22034</v>
      </c>
      <c r="W1249" t="s">
        <v>22918</v>
      </c>
    </row>
    <row r="1250" spans="1:24">
      <c r="A1250" s="1">
        <v>1256</v>
      </c>
      <c r="C1250" t="s">
        <v>1075</v>
      </c>
      <c r="G1250" t="s">
        <v>10967</v>
      </c>
      <c r="H1250" t="s">
        <v>11860</v>
      </c>
      <c r="I1250" t="s">
        <v>18507</v>
      </c>
      <c r="J1250" t="s">
        <v>18509</v>
      </c>
      <c r="L1250" t="s">
        <v>18838</v>
      </c>
      <c r="O1250" t="s">
        <v>20887</v>
      </c>
      <c r="P1250" t="s">
        <v>20919</v>
      </c>
      <c r="Q1250" t="s">
        <v>20989</v>
      </c>
      <c r="U1250" t="s">
        <v>22032</v>
      </c>
      <c r="W1250" t="s">
        <v>22917</v>
      </c>
      <c r="X1250" t="s">
        <v>23085</v>
      </c>
    </row>
    <row r="1251" spans="1:24">
      <c r="A1251" s="1">
        <v>1257</v>
      </c>
      <c r="C1251" t="s">
        <v>1076</v>
      </c>
      <c r="G1251" t="s">
        <v>10967</v>
      </c>
      <c r="H1251" t="s">
        <v>11861</v>
      </c>
      <c r="I1251" t="s">
        <v>18507</v>
      </c>
      <c r="J1251" t="s">
        <v>18509</v>
      </c>
      <c r="L1251" t="s">
        <v>18858</v>
      </c>
      <c r="O1251" t="s">
        <v>20888</v>
      </c>
      <c r="P1251" t="s">
        <v>65</v>
      </c>
      <c r="Q1251" t="s">
        <v>20990</v>
      </c>
      <c r="R1251" t="s">
        <v>21118</v>
      </c>
      <c r="S1251" t="s">
        <v>21153</v>
      </c>
      <c r="T1251" t="s">
        <v>21266</v>
      </c>
      <c r="U1251" t="s">
        <v>22033</v>
      </c>
    </row>
    <row r="1252" spans="1:24">
      <c r="A1252" s="1">
        <v>1258</v>
      </c>
      <c r="C1252" t="s">
        <v>1077</v>
      </c>
      <c r="G1252" t="s">
        <v>10967</v>
      </c>
      <c r="H1252" t="s">
        <v>11861</v>
      </c>
      <c r="I1252" t="s">
        <v>18507</v>
      </c>
      <c r="J1252" t="s">
        <v>18509</v>
      </c>
      <c r="L1252" t="s">
        <v>18859</v>
      </c>
      <c r="O1252" t="s">
        <v>20888</v>
      </c>
      <c r="P1252" t="s">
        <v>20920</v>
      </c>
      <c r="Q1252" t="s">
        <v>20991</v>
      </c>
      <c r="U1252" t="s">
        <v>22034</v>
      </c>
      <c r="W1252" t="s">
        <v>22918</v>
      </c>
    </row>
    <row r="1253" spans="1:24">
      <c r="A1253" s="1">
        <v>1259</v>
      </c>
      <c r="C1253" t="s">
        <v>1078</v>
      </c>
      <c r="G1253" t="s">
        <v>10967</v>
      </c>
      <c r="H1253" t="s">
        <v>11862</v>
      </c>
      <c r="I1253" t="s">
        <v>18507</v>
      </c>
      <c r="J1253" t="s">
        <v>18509</v>
      </c>
      <c r="L1253" t="s">
        <v>18856</v>
      </c>
      <c r="O1253" t="s">
        <v>20887</v>
      </c>
      <c r="P1253" t="s">
        <v>20919</v>
      </c>
      <c r="Q1253" t="s">
        <v>20989</v>
      </c>
      <c r="U1253" t="s">
        <v>22032</v>
      </c>
      <c r="W1253" t="s">
        <v>22917</v>
      </c>
      <c r="X1253" t="s">
        <v>23086</v>
      </c>
    </row>
    <row r="1254" spans="1:24">
      <c r="A1254" s="1">
        <v>1260</v>
      </c>
      <c r="C1254" t="s">
        <v>1079</v>
      </c>
      <c r="G1254" t="s">
        <v>10967</v>
      </c>
      <c r="H1254" t="s">
        <v>11863</v>
      </c>
      <c r="I1254" t="s">
        <v>18507</v>
      </c>
      <c r="J1254" t="s">
        <v>18509</v>
      </c>
      <c r="L1254" t="s">
        <v>18858</v>
      </c>
      <c r="O1254" t="s">
        <v>20888</v>
      </c>
      <c r="P1254" t="s">
        <v>65</v>
      </c>
      <c r="Q1254" t="s">
        <v>20990</v>
      </c>
      <c r="R1254" t="s">
        <v>21118</v>
      </c>
      <c r="S1254" t="s">
        <v>21153</v>
      </c>
      <c r="T1254" t="s">
        <v>21267</v>
      </c>
      <c r="U1254" t="s">
        <v>22033</v>
      </c>
    </row>
    <row r="1255" spans="1:24">
      <c r="A1255" s="1">
        <v>1261</v>
      </c>
      <c r="C1255" t="s">
        <v>1080</v>
      </c>
      <c r="G1255" t="s">
        <v>10967</v>
      </c>
      <c r="H1255" t="s">
        <v>11863</v>
      </c>
      <c r="I1255" t="s">
        <v>18507</v>
      </c>
      <c r="J1255" t="s">
        <v>18509</v>
      </c>
      <c r="L1255" t="s">
        <v>18859</v>
      </c>
      <c r="O1255" t="s">
        <v>20888</v>
      </c>
      <c r="P1255" t="s">
        <v>20920</v>
      </c>
      <c r="Q1255" t="s">
        <v>20991</v>
      </c>
      <c r="U1255" t="s">
        <v>22034</v>
      </c>
      <c r="W1255" t="s">
        <v>22918</v>
      </c>
    </row>
    <row r="1256" spans="1:24">
      <c r="A1256" s="1">
        <v>1262</v>
      </c>
      <c r="C1256" t="s">
        <v>1081</v>
      </c>
      <c r="G1256" t="s">
        <v>10967</v>
      </c>
      <c r="H1256" t="s">
        <v>11864</v>
      </c>
      <c r="I1256" t="s">
        <v>18507</v>
      </c>
      <c r="J1256" t="s">
        <v>18509</v>
      </c>
      <c r="L1256" t="s">
        <v>18858</v>
      </c>
      <c r="O1256" t="s">
        <v>20888</v>
      </c>
      <c r="P1256" t="s">
        <v>65</v>
      </c>
      <c r="Q1256" t="s">
        <v>20990</v>
      </c>
      <c r="R1256" t="s">
        <v>21118</v>
      </c>
      <c r="S1256" t="s">
        <v>21153</v>
      </c>
      <c r="T1256" t="s">
        <v>21268</v>
      </c>
      <c r="U1256" t="s">
        <v>22033</v>
      </c>
    </row>
    <row r="1257" spans="1:24">
      <c r="A1257" s="1">
        <v>1263</v>
      </c>
      <c r="C1257" t="s">
        <v>1082</v>
      </c>
      <c r="G1257" t="s">
        <v>10967</v>
      </c>
      <c r="H1257" t="s">
        <v>11864</v>
      </c>
      <c r="I1257" t="s">
        <v>18507</v>
      </c>
      <c r="J1257" t="s">
        <v>18509</v>
      </c>
      <c r="L1257" t="s">
        <v>18838</v>
      </c>
      <c r="O1257" t="s">
        <v>20887</v>
      </c>
      <c r="P1257" t="s">
        <v>20919</v>
      </c>
      <c r="Q1257" t="s">
        <v>20989</v>
      </c>
      <c r="U1257" t="s">
        <v>22032</v>
      </c>
      <c r="W1257" t="s">
        <v>22917</v>
      </c>
      <c r="X1257" t="s">
        <v>23087</v>
      </c>
    </row>
    <row r="1258" spans="1:24">
      <c r="A1258" s="1">
        <v>1264</v>
      </c>
      <c r="C1258" t="s">
        <v>1083</v>
      </c>
      <c r="G1258" t="s">
        <v>10967</v>
      </c>
      <c r="H1258" t="s">
        <v>11864</v>
      </c>
      <c r="I1258" t="s">
        <v>18507</v>
      </c>
      <c r="J1258" t="s">
        <v>18509</v>
      </c>
      <c r="L1258" t="s">
        <v>18859</v>
      </c>
      <c r="O1258" t="s">
        <v>20888</v>
      </c>
      <c r="P1258" t="s">
        <v>20920</v>
      </c>
      <c r="Q1258" t="s">
        <v>20991</v>
      </c>
      <c r="U1258" t="s">
        <v>22034</v>
      </c>
      <c r="W1258" t="s">
        <v>22918</v>
      </c>
    </row>
    <row r="1259" spans="1:24">
      <c r="A1259" s="1">
        <v>1265</v>
      </c>
      <c r="C1259" t="s">
        <v>1084</v>
      </c>
      <c r="G1259" t="s">
        <v>10967</v>
      </c>
      <c r="H1259" t="s">
        <v>11865</v>
      </c>
      <c r="I1259" t="s">
        <v>18507</v>
      </c>
      <c r="J1259" t="s">
        <v>18509</v>
      </c>
      <c r="L1259" t="s">
        <v>18858</v>
      </c>
      <c r="O1259" t="s">
        <v>20888</v>
      </c>
      <c r="P1259" t="s">
        <v>65</v>
      </c>
      <c r="Q1259" t="s">
        <v>20990</v>
      </c>
      <c r="R1259" t="s">
        <v>21118</v>
      </c>
      <c r="S1259" t="s">
        <v>21153</v>
      </c>
      <c r="T1259" t="s">
        <v>21267</v>
      </c>
      <c r="U1259" t="s">
        <v>22033</v>
      </c>
    </row>
    <row r="1260" spans="1:24">
      <c r="A1260" s="1">
        <v>1266</v>
      </c>
      <c r="C1260" t="s">
        <v>1085</v>
      </c>
      <c r="G1260" t="s">
        <v>10967</v>
      </c>
      <c r="H1260" t="s">
        <v>11865</v>
      </c>
      <c r="I1260" t="s">
        <v>18507</v>
      </c>
      <c r="J1260" t="s">
        <v>18509</v>
      </c>
      <c r="L1260" t="s">
        <v>18837</v>
      </c>
      <c r="O1260" t="s">
        <v>20887</v>
      </c>
      <c r="P1260" t="s">
        <v>20919</v>
      </c>
      <c r="Q1260" t="s">
        <v>20989</v>
      </c>
      <c r="U1260" t="s">
        <v>22032</v>
      </c>
      <c r="W1260" t="s">
        <v>22917</v>
      </c>
      <c r="X1260" t="s">
        <v>23086</v>
      </c>
    </row>
    <row r="1261" spans="1:24">
      <c r="A1261" s="1">
        <v>1267</v>
      </c>
      <c r="C1261" t="s">
        <v>1086</v>
      </c>
      <c r="G1261" t="s">
        <v>10967</v>
      </c>
      <c r="H1261" t="s">
        <v>11866</v>
      </c>
      <c r="I1261" t="s">
        <v>18507</v>
      </c>
      <c r="J1261" t="s">
        <v>18509</v>
      </c>
      <c r="L1261" t="s">
        <v>18859</v>
      </c>
      <c r="O1261" t="s">
        <v>20888</v>
      </c>
      <c r="P1261" t="s">
        <v>20920</v>
      </c>
      <c r="Q1261" t="s">
        <v>20991</v>
      </c>
      <c r="U1261" t="s">
        <v>22034</v>
      </c>
      <c r="W1261" t="s">
        <v>22918</v>
      </c>
    </row>
    <row r="1262" spans="1:24">
      <c r="A1262" s="1">
        <v>1268</v>
      </c>
      <c r="C1262" t="s">
        <v>1087</v>
      </c>
      <c r="G1262" t="s">
        <v>10967</v>
      </c>
      <c r="H1262" t="s">
        <v>11867</v>
      </c>
      <c r="I1262" t="s">
        <v>18507</v>
      </c>
      <c r="J1262" t="s">
        <v>18509</v>
      </c>
      <c r="L1262" t="s">
        <v>18858</v>
      </c>
      <c r="O1262" t="s">
        <v>20888</v>
      </c>
      <c r="P1262" t="s">
        <v>65</v>
      </c>
      <c r="Q1262" t="s">
        <v>20990</v>
      </c>
      <c r="R1262" t="s">
        <v>21118</v>
      </c>
      <c r="S1262" t="s">
        <v>21153</v>
      </c>
      <c r="T1262" t="s">
        <v>21268</v>
      </c>
      <c r="U1262" t="s">
        <v>22033</v>
      </c>
    </row>
    <row r="1263" spans="1:24">
      <c r="A1263" s="1">
        <v>1269</v>
      </c>
      <c r="C1263" t="s">
        <v>1088</v>
      </c>
      <c r="G1263" t="s">
        <v>10967</v>
      </c>
      <c r="H1263" t="s">
        <v>11867</v>
      </c>
      <c r="I1263" t="s">
        <v>18507</v>
      </c>
      <c r="J1263" t="s">
        <v>18509</v>
      </c>
      <c r="L1263" t="s">
        <v>18838</v>
      </c>
      <c r="O1263" t="s">
        <v>20887</v>
      </c>
      <c r="P1263" t="s">
        <v>20919</v>
      </c>
      <c r="Q1263" t="s">
        <v>20989</v>
      </c>
      <c r="U1263" t="s">
        <v>22032</v>
      </c>
      <c r="W1263" t="s">
        <v>22917</v>
      </c>
      <c r="X1263" t="s">
        <v>23087</v>
      </c>
    </row>
    <row r="1264" spans="1:24">
      <c r="A1264" s="1">
        <v>1270</v>
      </c>
      <c r="C1264" t="s">
        <v>1089</v>
      </c>
      <c r="G1264" t="s">
        <v>10967</v>
      </c>
      <c r="H1264" t="s">
        <v>11867</v>
      </c>
      <c r="I1264" t="s">
        <v>18507</v>
      </c>
      <c r="J1264" t="s">
        <v>18509</v>
      </c>
      <c r="L1264" t="s">
        <v>18859</v>
      </c>
      <c r="O1264" t="s">
        <v>20888</v>
      </c>
      <c r="P1264" t="s">
        <v>20920</v>
      </c>
      <c r="Q1264" t="s">
        <v>20991</v>
      </c>
      <c r="U1264" t="s">
        <v>22034</v>
      </c>
      <c r="W1264" t="s">
        <v>22918</v>
      </c>
    </row>
    <row r="1265" spans="1:25">
      <c r="A1265" s="1">
        <v>1271</v>
      </c>
      <c r="C1265" t="s">
        <v>1090</v>
      </c>
      <c r="G1265" t="s">
        <v>10967</v>
      </c>
      <c r="H1265" t="s">
        <v>11868</v>
      </c>
      <c r="I1265" t="s">
        <v>18507</v>
      </c>
      <c r="J1265" t="s">
        <v>18509</v>
      </c>
      <c r="L1265" t="s">
        <v>18858</v>
      </c>
      <c r="O1265" t="s">
        <v>20888</v>
      </c>
      <c r="P1265" t="s">
        <v>65</v>
      </c>
      <c r="Q1265" t="s">
        <v>20990</v>
      </c>
      <c r="R1265" t="s">
        <v>21118</v>
      </c>
      <c r="S1265" t="s">
        <v>21153</v>
      </c>
      <c r="T1265" t="s">
        <v>21265</v>
      </c>
      <c r="U1265" t="s">
        <v>22033</v>
      </c>
    </row>
    <row r="1266" spans="1:25">
      <c r="A1266" s="1">
        <v>1272</v>
      </c>
      <c r="C1266" t="s">
        <v>1091</v>
      </c>
      <c r="G1266" t="s">
        <v>10967</v>
      </c>
      <c r="H1266" t="s">
        <v>11868</v>
      </c>
      <c r="I1266" t="s">
        <v>18507</v>
      </c>
      <c r="J1266" t="s">
        <v>18509</v>
      </c>
      <c r="L1266" t="s">
        <v>18856</v>
      </c>
      <c r="O1266" t="s">
        <v>20887</v>
      </c>
      <c r="P1266" t="s">
        <v>20919</v>
      </c>
      <c r="Q1266" t="s">
        <v>20989</v>
      </c>
      <c r="U1266" t="s">
        <v>22032</v>
      </c>
      <c r="W1266" t="s">
        <v>22917</v>
      </c>
      <c r="X1266" t="s">
        <v>23084</v>
      </c>
    </row>
    <row r="1267" spans="1:25">
      <c r="A1267" s="1">
        <v>1273</v>
      </c>
      <c r="C1267" t="s">
        <v>1092</v>
      </c>
      <c r="G1267" t="s">
        <v>10967</v>
      </c>
      <c r="H1267" t="s">
        <v>11869</v>
      </c>
      <c r="I1267" t="s">
        <v>18507</v>
      </c>
      <c r="J1267" t="s">
        <v>18509</v>
      </c>
      <c r="L1267" t="s">
        <v>18859</v>
      </c>
      <c r="O1267" t="s">
        <v>20888</v>
      </c>
      <c r="P1267" t="s">
        <v>20920</v>
      </c>
      <c r="Q1267" t="s">
        <v>20991</v>
      </c>
      <c r="U1267" t="s">
        <v>22034</v>
      </c>
      <c r="W1267" t="s">
        <v>22918</v>
      </c>
    </row>
    <row r="1268" spans="1:25">
      <c r="A1268" s="1">
        <v>1274</v>
      </c>
      <c r="C1268" t="s">
        <v>1093</v>
      </c>
      <c r="G1268" t="s">
        <v>10967</v>
      </c>
      <c r="H1268" t="s">
        <v>11870</v>
      </c>
      <c r="I1268" t="s">
        <v>18507</v>
      </c>
      <c r="J1268" t="s">
        <v>18509</v>
      </c>
      <c r="L1268" t="s">
        <v>18858</v>
      </c>
      <c r="O1268" t="s">
        <v>20888</v>
      </c>
      <c r="P1268" t="s">
        <v>65</v>
      </c>
      <c r="Q1268" t="s">
        <v>20990</v>
      </c>
      <c r="R1268" t="s">
        <v>21118</v>
      </c>
      <c r="S1268" t="s">
        <v>21153</v>
      </c>
      <c r="T1268" t="s">
        <v>21269</v>
      </c>
      <c r="U1268" t="s">
        <v>22033</v>
      </c>
    </row>
    <row r="1269" spans="1:25">
      <c r="A1269" s="1">
        <v>1275</v>
      </c>
      <c r="C1269" t="s">
        <v>1094</v>
      </c>
      <c r="G1269" t="s">
        <v>10967</v>
      </c>
      <c r="H1269" t="s">
        <v>11870</v>
      </c>
      <c r="I1269" t="s">
        <v>18507</v>
      </c>
      <c r="J1269" t="s">
        <v>18509</v>
      </c>
      <c r="L1269" t="s">
        <v>18838</v>
      </c>
      <c r="O1269" t="s">
        <v>20887</v>
      </c>
      <c r="P1269" t="s">
        <v>20919</v>
      </c>
      <c r="Q1269" t="s">
        <v>20989</v>
      </c>
      <c r="U1269" t="s">
        <v>22032</v>
      </c>
      <c r="W1269" t="s">
        <v>22917</v>
      </c>
      <c r="X1269" t="s">
        <v>23088</v>
      </c>
    </row>
    <row r="1270" spans="1:25">
      <c r="A1270" s="1">
        <v>1276</v>
      </c>
      <c r="C1270" t="s">
        <v>1095</v>
      </c>
      <c r="G1270" t="s">
        <v>10967</v>
      </c>
      <c r="H1270" t="s">
        <v>11871</v>
      </c>
      <c r="I1270" t="s">
        <v>18507</v>
      </c>
      <c r="J1270" t="s">
        <v>18509</v>
      </c>
      <c r="L1270" t="s">
        <v>18859</v>
      </c>
      <c r="O1270" t="s">
        <v>20888</v>
      </c>
      <c r="P1270" t="s">
        <v>20920</v>
      </c>
      <c r="Q1270" t="s">
        <v>20991</v>
      </c>
      <c r="U1270" t="s">
        <v>22034</v>
      </c>
      <c r="W1270" t="s">
        <v>22918</v>
      </c>
    </row>
    <row r="1271" spans="1:25">
      <c r="A1271" s="1">
        <v>1277</v>
      </c>
      <c r="C1271" t="s">
        <v>1096</v>
      </c>
      <c r="G1271" t="s">
        <v>10967</v>
      </c>
      <c r="H1271" t="s">
        <v>11872</v>
      </c>
      <c r="I1271" t="s">
        <v>18507</v>
      </c>
      <c r="J1271" t="s">
        <v>18509</v>
      </c>
      <c r="L1271" t="s">
        <v>18858</v>
      </c>
      <c r="O1271" t="s">
        <v>20888</v>
      </c>
      <c r="P1271" t="s">
        <v>65</v>
      </c>
      <c r="Q1271" t="s">
        <v>20990</v>
      </c>
      <c r="R1271" t="s">
        <v>21118</v>
      </c>
      <c r="S1271" t="s">
        <v>21153</v>
      </c>
      <c r="T1271" t="s">
        <v>21270</v>
      </c>
      <c r="U1271" t="s">
        <v>22033</v>
      </c>
    </row>
    <row r="1272" spans="1:25">
      <c r="A1272" s="1">
        <v>1278</v>
      </c>
      <c r="C1272" t="s">
        <v>1097</v>
      </c>
      <c r="G1272" t="s">
        <v>10967</v>
      </c>
      <c r="H1272" t="s">
        <v>11872</v>
      </c>
      <c r="I1272" t="s">
        <v>18507</v>
      </c>
      <c r="J1272" t="s">
        <v>18509</v>
      </c>
      <c r="L1272" t="s">
        <v>18838</v>
      </c>
      <c r="O1272" t="s">
        <v>20887</v>
      </c>
      <c r="P1272" t="s">
        <v>20919</v>
      </c>
      <c r="Q1272" t="s">
        <v>20989</v>
      </c>
      <c r="U1272" t="s">
        <v>22032</v>
      </c>
      <c r="W1272" t="s">
        <v>22917</v>
      </c>
      <c r="X1272" t="s">
        <v>23089</v>
      </c>
    </row>
    <row r="1273" spans="1:25">
      <c r="A1273" s="1">
        <v>1279</v>
      </c>
      <c r="C1273" t="s">
        <v>1098</v>
      </c>
      <c r="G1273" t="s">
        <v>10967</v>
      </c>
      <c r="H1273" t="s">
        <v>11873</v>
      </c>
      <c r="I1273" t="s">
        <v>18507</v>
      </c>
      <c r="J1273" t="s">
        <v>18509</v>
      </c>
      <c r="L1273" t="s">
        <v>18859</v>
      </c>
      <c r="O1273" t="s">
        <v>20888</v>
      </c>
      <c r="P1273" t="s">
        <v>20920</v>
      </c>
      <c r="Q1273" t="s">
        <v>20991</v>
      </c>
      <c r="U1273" t="s">
        <v>22034</v>
      </c>
      <c r="W1273" t="s">
        <v>22918</v>
      </c>
    </row>
    <row r="1274" spans="1:25">
      <c r="A1274" s="1">
        <v>1280</v>
      </c>
      <c r="C1274" t="s">
        <v>1099</v>
      </c>
      <c r="G1274" t="s">
        <v>10967</v>
      </c>
      <c r="H1274" t="s">
        <v>11874</v>
      </c>
      <c r="I1274" t="s">
        <v>18507</v>
      </c>
      <c r="J1274" t="s">
        <v>18509</v>
      </c>
      <c r="L1274" t="s">
        <v>18858</v>
      </c>
      <c r="O1274" t="s">
        <v>20888</v>
      </c>
      <c r="P1274" t="s">
        <v>65</v>
      </c>
      <c r="Q1274" t="s">
        <v>20990</v>
      </c>
      <c r="R1274" t="s">
        <v>21118</v>
      </c>
      <c r="S1274" t="s">
        <v>21153</v>
      </c>
      <c r="T1274" t="s">
        <v>21270</v>
      </c>
      <c r="U1274" t="s">
        <v>22033</v>
      </c>
    </row>
    <row r="1275" spans="1:25">
      <c r="A1275" s="1">
        <v>1281</v>
      </c>
      <c r="C1275" t="s">
        <v>1100</v>
      </c>
      <c r="G1275" t="s">
        <v>10967</v>
      </c>
      <c r="H1275" t="s">
        <v>11875</v>
      </c>
      <c r="I1275" t="s">
        <v>18507</v>
      </c>
      <c r="J1275" t="s">
        <v>18509</v>
      </c>
      <c r="L1275" t="s">
        <v>18859</v>
      </c>
      <c r="O1275" t="s">
        <v>20888</v>
      </c>
      <c r="P1275" t="s">
        <v>20920</v>
      </c>
      <c r="Q1275" t="s">
        <v>20991</v>
      </c>
      <c r="U1275" t="s">
        <v>22034</v>
      </c>
      <c r="W1275" t="s">
        <v>22918</v>
      </c>
    </row>
    <row r="1276" spans="1:25">
      <c r="A1276" s="1">
        <v>1282</v>
      </c>
      <c r="C1276" t="s">
        <v>1101</v>
      </c>
      <c r="G1276" t="s">
        <v>10967</v>
      </c>
      <c r="H1276" t="s">
        <v>11875</v>
      </c>
      <c r="I1276" t="s">
        <v>18507</v>
      </c>
      <c r="J1276" t="s">
        <v>18509</v>
      </c>
      <c r="L1276" t="s">
        <v>18856</v>
      </c>
      <c r="O1276" t="s">
        <v>20887</v>
      </c>
      <c r="P1276" t="s">
        <v>20919</v>
      </c>
      <c r="Q1276" t="s">
        <v>20989</v>
      </c>
      <c r="U1276" t="s">
        <v>22032</v>
      </c>
      <c r="W1276" t="s">
        <v>22917</v>
      </c>
      <c r="X1276" t="s">
        <v>23089</v>
      </c>
    </row>
    <row r="1277" spans="1:25">
      <c r="A1277" s="1">
        <v>1283</v>
      </c>
      <c r="C1277" t="s">
        <v>1102</v>
      </c>
      <c r="G1277" t="s">
        <v>10967</v>
      </c>
      <c r="H1277" t="s">
        <v>11876</v>
      </c>
      <c r="I1277" t="s">
        <v>18507</v>
      </c>
      <c r="J1277" t="s">
        <v>18509</v>
      </c>
      <c r="L1277" t="s">
        <v>18839</v>
      </c>
      <c r="O1277" t="s">
        <v>20887</v>
      </c>
      <c r="P1277" t="s">
        <v>20919</v>
      </c>
      <c r="Q1277" t="s">
        <v>20989</v>
      </c>
      <c r="U1277" t="s">
        <v>22032</v>
      </c>
      <c r="W1277" t="s">
        <v>22917</v>
      </c>
      <c r="X1277" t="s">
        <v>23088</v>
      </c>
    </row>
    <row r="1278" spans="1:25">
      <c r="A1278" s="1">
        <v>1284</v>
      </c>
      <c r="C1278" t="s">
        <v>1103</v>
      </c>
      <c r="G1278" t="s">
        <v>10967</v>
      </c>
      <c r="H1278" t="s">
        <v>11877</v>
      </c>
      <c r="I1278" t="s">
        <v>18507</v>
      </c>
      <c r="J1278" t="s">
        <v>18509</v>
      </c>
      <c r="L1278" t="s">
        <v>18858</v>
      </c>
      <c r="O1278" t="s">
        <v>20888</v>
      </c>
      <c r="P1278" t="s">
        <v>65</v>
      </c>
      <c r="Q1278" t="s">
        <v>20990</v>
      </c>
      <c r="R1278" t="s">
        <v>21118</v>
      </c>
      <c r="S1278" t="s">
        <v>21153</v>
      </c>
      <c r="T1278" t="s">
        <v>21269</v>
      </c>
      <c r="U1278" t="s">
        <v>22033</v>
      </c>
    </row>
    <row r="1279" spans="1:25">
      <c r="A1279" s="1">
        <v>1285</v>
      </c>
      <c r="C1279" t="s">
        <v>1104</v>
      </c>
      <c r="G1279" t="s">
        <v>10967</v>
      </c>
      <c r="H1279" t="s">
        <v>11878</v>
      </c>
      <c r="I1279" t="s">
        <v>18507</v>
      </c>
      <c r="J1279" t="s">
        <v>18509</v>
      </c>
      <c r="L1279" t="s">
        <v>18859</v>
      </c>
      <c r="O1279" t="s">
        <v>20888</v>
      </c>
      <c r="P1279" t="s">
        <v>20920</v>
      </c>
      <c r="Q1279" t="s">
        <v>20991</v>
      </c>
      <c r="U1279" t="s">
        <v>22034</v>
      </c>
      <c r="W1279" t="s">
        <v>22918</v>
      </c>
    </row>
    <row r="1280" spans="1:25">
      <c r="A1280" s="1">
        <v>1286</v>
      </c>
      <c r="C1280" t="s">
        <v>1105</v>
      </c>
      <c r="G1280" t="s">
        <v>10967</v>
      </c>
      <c r="H1280" t="s">
        <v>11879</v>
      </c>
      <c r="I1280" t="s">
        <v>18507</v>
      </c>
      <c r="J1280" t="s">
        <v>18510</v>
      </c>
      <c r="L1280" t="s">
        <v>18875</v>
      </c>
      <c r="N1280" t="s">
        <v>32</v>
      </c>
      <c r="P1280" t="s">
        <v>32</v>
      </c>
      <c r="Q1280" t="s">
        <v>20992</v>
      </c>
      <c r="R1280" t="s">
        <v>21119</v>
      </c>
      <c r="S1280" t="s">
        <v>21154</v>
      </c>
      <c r="U1280" t="s">
        <v>22035</v>
      </c>
      <c r="Y1280" t="s">
        <v>23859</v>
      </c>
    </row>
    <row r="1281" spans="1:25">
      <c r="A1281" s="1">
        <v>1287</v>
      </c>
      <c r="B1281" t="s">
        <v>32</v>
      </c>
      <c r="C1281" t="s">
        <v>1105</v>
      </c>
      <c r="D1281" t="s">
        <v>9281</v>
      </c>
      <c r="E1281" t="s">
        <v>10905</v>
      </c>
      <c r="F1281" t="s">
        <v>10906</v>
      </c>
      <c r="H1281" t="s">
        <v>11880</v>
      </c>
      <c r="V1281">
        <f>72856964 pm¡Ã2024041krissy_g4@hotmail.com                              ANMLFException as file currently locked by another user for an Acct no 840012230000</f>
        <v>0</v>
      </c>
    </row>
    <row r="1282" spans="1:25">
      <c r="A1282" s="1">
        <v>1288</v>
      </c>
      <c r="C1282" t="s">
        <v>1106</v>
      </c>
      <c r="G1282" t="s">
        <v>10967</v>
      </c>
      <c r="H1282" t="s">
        <v>11881</v>
      </c>
      <c r="I1282" t="s">
        <v>18507</v>
      </c>
      <c r="J1282" t="s">
        <v>18510</v>
      </c>
      <c r="L1282" t="s">
        <v>18876</v>
      </c>
      <c r="N1282" t="s">
        <v>32</v>
      </c>
      <c r="P1282" t="s">
        <v>32</v>
      </c>
      <c r="Q1282" t="s">
        <v>20992</v>
      </c>
      <c r="R1282" t="s">
        <v>21119</v>
      </c>
      <c r="S1282" t="s">
        <v>21154</v>
      </c>
      <c r="U1282" t="s">
        <v>22035</v>
      </c>
      <c r="Y1282" t="s">
        <v>23860</v>
      </c>
    </row>
    <row r="1283" spans="1:25">
      <c r="A1283" s="1">
        <v>1289</v>
      </c>
      <c r="B1283" t="s">
        <v>32</v>
      </c>
      <c r="C1283" t="s">
        <v>1106</v>
      </c>
      <c r="D1283" t="s">
        <v>9282</v>
      </c>
      <c r="E1283" t="s">
        <v>10905</v>
      </c>
      <c r="F1283" t="s">
        <v>10906</v>
      </c>
      <c r="H1283" t="s">
        <v>11882</v>
      </c>
      <c r="V1283">
        <f>72856965 0&lt;I2024041djturanda@yahoo.com                               ANMLFException as file currently locked by another user for an Acct no 313660030000</f>
        <v>0</v>
      </c>
    </row>
    <row r="1284" spans="1:25">
      <c r="A1284" s="1">
        <v>1290</v>
      </c>
      <c r="C1284" t="s">
        <v>1107</v>
      </c>
      <c r="G1284" t="s">
        <v>10967</v>
      </c>
      <c r="H1284" t="s">
        <v>11883</v>
      </c>
      <c r="I1284" t="s">
        <v>18507</v>
      </c>
      <c r="J1284" t="s">
        <v>18510</v>
      </c>
      <c r="L1284" t="s">
        <v>18877</v>
      </c>
      <c r="N1284" t="s">
        <v>32</v>
      </c>
      <c r="P1284" t="s">
        <v>32</v>
      </c>
      <c r="Q1284" t="s">
        <v>20992</v>
      </c>
      <c r="R1284" t="s">
        <v>21119</v>
      </c>
      <c r="S1284" t="s">
        <v>21154</v>
      </c>
      <c r="U1284" t="s">
        <v>22035</v>
      </c>
      <c r="Y1284" t="s">
        <v>23861</v>
      </c>
    </row>
    <row r="1285" spans="1:25">
      <c r="A1285" s="1">
        <v>1291</v>
      </c>
      <c r="B1285" t="s">
        <v>32</v>
      </c>
      <c r="C1285" t="s">
        <v>1107</v>
      </c>
      <c r="D1285" t="s">
        <v>9283</v>
      </c>
      <c r="E1285" t="s">
        <v>10905</v>
      </c>
      <c r="F1285" t="s">
        <v>10906</v>
      </c>
      <c r="H1285" t="s">
        <v>11883</v>
      </c>
      <c r="V1285">
        <f>72856966 &gt;#Q2024041tampat74@gmail.com                               ANMLFException as file currently locked by another user for an Acct no 348079210000</f>
        <v>0</v>
      </c>
    </row>
    <row r="1286" spans="1:25">
      <c r="A1286" s="1">
        <v>1292</v>
      </c>
      <c r="C1286" t="s">
        <v>1108</v>
      </c>
      <c r="G1286" t="s">
        <v>10967</v>
      </c>
      <c r="H1286" t="s">
        <v>11884</v>
      </c>
      <c r="I1286" t="s">
        <v>18507</v>
      </c>
      <c r="J1286" t="s">
        <v>18510</v>
      </c>
      <c r="L1286" t="s">
        <v>18878</v>
      </c>
      <c r="N1286" t="s">
        <v>32</v>
      </c>
      <c r="P1286" t="s">
        <v>32</v>
      </c>
      <c r="Q1286" t="s">
        <v>20992</v>
      </c>
      <c r="R1286" t="s">
        <v>21119</v>
      </c>
      <c r="S1286" t="s">
        <v>21154</v>
      </c>
      <c r="U1286" t="s">
        <v>22035</v>
      </c>
      <c r="Y1286" t="s">
        <v>23862</v>
      </c>
    </row>
    <row r="1287" spans="1:25">
      <c r="A1287" s="1">
        <v>1293</v>
      </c>
      <c r="B1287" t="s">
        <v>32</v>
      </c>
      <c r="C1287" t="s">
        <v>1108</v>
      </c>
      <c r="D1287" t="s">
        <v>9284</v>
      </c>
      <c r="E1287" t="s">
        <v>10905</v>
      </c>
      <c r="F1287" t="s">
        <v>10906</v>
      </c>
      <c r="H1287" t="s">
        <v>11885</v>
      </c>
      <c r="V1287">
        <f>72856967 Ð`²¤O2024031moriehinds2@gmail.com                              BNMLFException as file currently locked by another user for an Acct no 342065570000</f>
        <v>0</v>
      </c>
    </row>
    <row r="1288" spans="1:25">
      <c r="A1288" s="1">
        <v>1294</v>
      </c>
      <c r="C1288" t="s">
        <v>1109</v>
      </c>
      <c r="G1288" t="s">
        <v>10967</v>
      </c>
      <c r="H1288" t="s">
        <v>11886</v>
      </c>
      <c r="I1288" t="s">
        <v>18507</v>
      </c>
      <c r="J1288" t="s">
        <v>18510</v>
      </c>
      <c r="L1288" t="s">
        <v>18879</v>
      </c>
      <c r="N1288" t="s">
        <v>32</v>
      </c>
      <c r="P1288" t="s">
        <v>32</v>
      </c>
      <c r="Q1288" t="s">
        <v>20992</v>
      </c>
      <c r="R1288" t="s">
        <v>21119</v>
      </c>
      <c r="S1288" t="s">
        <v>21154</v>
      </c>
      <c r="U1288" t="s">
        <v>22035</v>
      </c>
      <c r="Y1288" t="s">
        <v>23863</v>
      </c>
    </row>
    <row r="1289" spans="1:25">
      <c r="A1289" s="1">
        <v>1295</v>
      </c>
      <c r="B1289" t="s">
        <v>32</v>
      </c>
      <c r="C1289" t="s">
        <v>1109</v>
      </c>
      <c r="D1289" t="s">
        <v>9285</v>
      </c>
      <c r="E1289" t="s">
        <v>10905</v>
      </c>
      <c r="F1289" t="s">
        <v>10906</v>
      </c>
      <c r="H1289" t="s">
        <v>11887</v>
      </c>
      <c r="V1289">
        <f>72856968 @Ü'E2024041cavrilleogarro@yahoo.com                            BNMLFException as file currently locked by another user for an Acct no 297021480000</f>
        <v>0</v>
      </c>
    </row>
    <row r="1290" spans="1:25">
      <c r="A1290" s="1">
        <v>1296</v>
      </c>
      <c r="C1290" t="s">
        <v>1110</v>
      </c>
      <c r="G1290" t="s">
        <v>10967</v>
      </c>
      <c r="H1290" t="s">
        <v>11888</v>
      </c>
      <c r="I1290" t="s">
        <v>18507</v>
      </c>
      <c r="J1290" t="s">
        <v>18510</v>
      </c>
      <c r="L1290" t="s">
        <v>18880</v>
      </c>
      <c r="N1290" t="s">
        <v>32</v>
      </c>
      <c r="P1290" t="s">
        <v>32</v>
      </c>
      <c r="Q1290" t="s">
        <v>20992</v>
      </c>
      <c r="R1290" t="s">
        <v>21119</v>
      </c>
      <c r="S1290" t="s">
        <v>21154</v>
      </c>
      <c r="U1290" t="s">
        <v>22035</v>
      </c>
      <c r="Y1290" t="s">
        <v>23864</v>
      </c>
    </row>
    <row r="1291" spans="1:25">
      <c r="A1291" s="1">
        <v>1297</v>
      </c>
      <c r="B1291" t="s">
        <v>32</v>
      </c>
      <c r="C1291" t="s">
        <v>1110</v>
      </c>
      <c r="D1291" t="s">
        <v>9286</v>
      </c>
      <c r="E1291" t="s">
        <v>10905</v>
      </c>
      <c r="F1291" t="s">
        <v>10906</v>
      </c>
      <c r="H1291" t="s">
        <v>11888</v>
      </c>
      <c r="V1291">
        <f>72856969 ø8æÌ2024031tamika.campbell@ksac.gov.jm                           CNMLFException as file currently locked by another user for an Acct no 880032561400</f>
        <v>0</v>
      </c>
    </row>
    <row r="1292" spans="1:25">
      <c r="A1292" s="1">
        <v>1298</v>
      </c>
      <c r="C1292" t="s">
        <v>1111</v>
      </c>
      <c r="G1292" t="s">
        <v>10967</v>
      </c>
      <c r="H1292" t="s">
        <v>11889</v>
      </c>
      <c r="I1292" t="s">
        <v>18507</v>
      </c>
      <c r="J1292" t="s">
        <v>18510</v>
      </c>
      <c r="L1292" t="s">
        <v>18881</v>
      </c>
      <c r="N1292" t="s">
        <v>32</v>
      </c>
      <c r="P1292" t="s">
        <v>32</v>
      </c>
      <c r="Q1292" t="s">
        <v>20992</v>
      </c>
      <c r="R1292" t="s">
        <v>21119</v>
      </c>
      <c r="S1292" t="s">
        <v>21154</v>
      </c>
      <c r="U1292" t="s">
        <v>22035</v>
      </c>
      <c r="Y1292" t="s">
        <v>23865</v>
      </c>
    </row>
    <row r="1293" spans="1:25">
      <c r="A1293" s="1">
        <v>1299</v>
      </c>
      <c r="B1293" t="s">
        <v>32</v>
      </c>
      <c r="C1293" t="s">
        <v>1111</v>
      </c>
      <c r="D1293" t="s">
        <v>9287</v>
      </c>
      <c r="E1293" t="s">
        <v>10905</v>
      </c>
      <c r="F1293" t="s">
        <v>10906</v>
      </c>
      <c r="H1293" t="s">
        <v>11889</v>
      </c>
      <c r="V1293">
        <f>72856970 0@2024031kededradennis@gmail.com                             CNMLFException as file currently locked by another user for an Acct no 277429760000</f>
        <v>0</v>
      </c>
    </row>
    <row r="1294" spans="1:25">
      <c r="A1294" s="1">
        <v>1300</v>
      </c>
      <c r="C1294" t="s">
        <v>1112</v>
      </c>
      <c r="G1294" t="s">
        <v>10967</v>
      </c>
      <c r="H1294" t="s">
        <v>11890</v>
      </c>
      <c r="I1294" t="s">
        <v>18507</v>
      </c>
      <c r="J1294" t="s">
        <v>18510</v>
      </c>
      <c r="L1294" t="s">
        <v>18882</v>
      </c>
      <c r="N1294" t="s">
        <v>32</v>
      </c>
      <c r="P1294" t="s">
        <v>32</v>
      </c>
      <c r="Q1294" t="s">
        <v>20992</v>
      </c>
      <c r="R1294" t="s">
        <v>21119</v>
      </c>
      <c r="S1294" t="s">
        <v>21154</v>
      </c>
      <c r="U1294" t="s">
        <v>22035</v>
      </c>
      <c r="Y1294" t="s">
        <v>23866</v>
      </c>
    </row>
    <row r="1295" spans="1:25">
      <c r="A1295" s="1">
        <v>1301</v>
      </c>
      <c r="B1295" t="s">
        <v>32</v>
      </c>
      <c r="C1295" t="s">
        <v>1112</v>
      </c>
      <c r="D1295" t="s">
        <v>9288</v>
      </c>
      <c r="E1295" t="s">
        <v>10905</v>
      </c>
      <c r="F1295" t="s">
        <v>10906</v>
      </c>
      <c r="H1295" t="s">
        <v>11890</v>
      </c>
      <c r="V1295">
        <f>72856971 ÐEá\$2024041faypetgrave@cwjamica.com                            DNMLFException as file currently locked by another user for an Acct no 156177090000</f>
        <v>0</v>
      </c>
    </row>
    <row r="1296" spans="1:25">
      <c r="A1296" s="1">
        <v>1302</v>
      </c>
      <c r="C1296" t="s">
        <v>1113</v>
      </c>
      <c r="G1296" t="s">
        <v>10967</v>
      </c>
      <c r="H1296" t="s">
        <v>11891</v>
      </c>
      <c r="I1296" t="s">
        <v>18507</v>
      </c>
      <c r="J1296" t="s">
        <v>18510</v>
      </c>
      <c r="L1296" t="s">
        <v>18883</v>
      </c>
      <c r="N1296" t="s">
        <v>32</v>
      </c>
      <c r="P1296" t="s">
        <v>32</v>
      </c>
      <c r="Q1296" t="s">
        <v>20992</v>
      </c>
      <c r="R1296" t="s">
        <v>21119</v>
      </c>
      <c r="S1296" t="s">
        <v>21154</v>
      </c>
      <c r="U1296" t="s">
        <v>22035</v>
      </c>
      <c r="Y1296" t="s">
        <v>23867</v>
      </c>
    </row>
    <row r="1297" spans="1:25">
      <c r="A1297" s="1">
        <v>1303</v>
      </c>
      <c r="B1297" t="s">
        <v>32</v>
      </c>
      <c r="C1297" t="s">
        <v>1113</v>
      </c>
      <c r="D1297" t="s">
        <v>9289</v>
      </c>
      <c r="E1297" t="s">
        <v>10905</v>
      </c>
      <c r="F1297" t="s">
        <v>10906</v>
      </c>
      <c r="H1297" t="s">
        <v>11892</v>
      </c>
      <c r="V1297">
        <f>72856972 p°7ÖD2024041christinacaine1@gmail.com                            DNMLFException as file currently locked by another user for an Acct no 295651750000</f>
        <v>0</v>
      </c>
    </row>
    <row r="1298" spans="1:25">
      <c r="A1298" s="1">
        <v>1304</v>
      </c>
      <c r="C1298" t="s">
        <v>1114</v>
      </c>
      <c r="G1298" t="s">
        <v>10967</v>
      </c>
      <c r="H1298" t="s">
        <v>11893</v>
      </c>
      <c r="I1298" t="s">
        <v>18507</v>
      </c>
      <c r="J1298" t="s">
        <v>18510</v>
      </c>
      <c r="L1298" t="s">
        <v>18884</v>
      </c>
      <c r="N1298" t="s">
        <v>32</v>
      </c>
      <c r="P1298" t="s">
        <v>32</v>
      </c>
      <c r="Q1298" t="s">
        <v>20992</v>
      </c>
      <c r="R1298" t="s">
        <v>21119</v>
      </c>
      <c r="S1298" t="s">
        <v>21154</v>
      </c>
      <c r="U1298" t="s">
        <v>22035</v>
      </c>
      <c r="Y1298" t="s">
        <v>23868</v>
      </c>
    </row>
    <row r="1299" spans="1:25">
      <c r="A1299" s="1">
        <v>1305</v>
      </c>
      <c r="B1299" t="s">
        <v>32</v>
      </c>
      <c r="C1299" t="s">
        <v>1114</v>
      </c>
      <c r="D1299" t="s">
        <v>9290</v>
      </c>
      <c r="E1299" t="s">
        <v>10905</v>
      </c>
      <c r="F1299" t="s">
        <v>10906</v>
      </c>
      <c r="H1299" t="s">
        <v>11894</v>
      </c>
      <c r="V1299">
        <f>72856973 ÐÈQ(B2024041stamic123@gmail.com                               DNMLFException as file currently locked by another user for an Acct no 284144290000</f>
        <v>0</v>
      </c>
    </row>
    <row r="1300" spans="1:25">
      <c r="A1300" s="1">
        <v>1306</v>
      </c>
      <c r="C1300" t="s">
        <v>1115</v>
      </c>
      <c r="G1300" t="s">
        <v>10967</v>
      </c>
      <c r="H1300" t="s">
        <v>11895</v>
      </c>
      <c r="I1300" t="s">
        <v>18507</v>
      </c>
      <c r="J1300" t="s">
        <v>18510</v>
      </c>
      <c r="L1300" t="s">
        <v>18885</v>
      </c>
      <c r="N1300" t="s">
        <v>32</v>
      </c>
      <c r="P1300" t="s">
        <v>32</v>
      </c>
      <c r="Q1300" t="s">
        <v>20992</v>
      </c>
      <c r="R1300" t="s">
        <v>21119</v>
      </c>
      <c r="S1300" t="s">
        <v>21154</v>
      </c>
      <c r="U1300" t="s">
        <v>22035</v>
      </c>
      <c r="Y1300" t="s">
        <v>23869</v>
      </c>
    </row>
    <row r="1301" spans="1:25">
      <c r="A1301" s="1">
        <v>1307</v>
      </c>
      <c r="B1301" t="s">
        <v>32</v>
      </c>
      <c r="C1301" t="s">
        <v>1115</v>
      </c>
      <c r="D1301" t="s">
        <v>9291</v>
      </c>
      <c r="E1301" t="s">
        <v>10905</v>
      </c>
      <c r="F1301" t="s">
        <v>10906</v>
      </c>
      <c r="H1301" t="s">
        <v>11895</v>
      </c>
      <c r="V1301">
        <f>72856974 0&amp;3&amp;P2024041DUNROBPRIM@GMAIL.COM                              DNMLFException as file currently locked by another user for an Acct no 344238270000</f>
        <v>0</v>
      </c>
    </row>
    <row r="1302" spans="1:25">
      <c r="A1302" s="1">
        <v>1308</v>
      </c>
      <c r="C1302" t="s">
        <v>1116</v>
      </c>
      <c r="G1302" t="s">
        <v>10967</v>
      </c>
      <c r="H1302" t="s">
        <v>11896</v>
      </c>
      <c r="I1302" t="s">
        <v>18507</v>
      </c>
      <c r="J1302" t="s">
        <v>18510</v>
      </c>
      <c r="L1302" t="s">
        <v>18886</v>
      </c>
      <c r="N1302" t="s">
        <v>32</v>
      </c>
      <c r="P1302" t="s">
        <v>32</v>
      </c>
      <c r="Q1302" t="s">
        <v>20992</v>
      </c>
      <c r="R1302" t="s">
        <v>21119</v>
      </c>
      <c r="S1302" t="s">
        <v>21154</v>
      </c>
      <c r="U1302" t="s">
        <v>22035</v>
      </c>
      <c r="Y1302" t="s">
        <v>23870</v>
      </c>
    </row>
    <row r="1303" spans="1:25">
      <c r="A1303" s="1">
        <v>1309</v>
      </c>
      <c r="B1303" t="s">
        <v>32</v>
      </c>
      <c r="C1303" t="s">
        <v>1116</v>
      </c>
      <c r="D1303" t="s">
        <v>9292</v>
      </c>
      <c r="E1303" t="s">
        <v>10905</v>
      </c>
      <c r="F1303" t="s">
        <v>10906</v>
      </c>
      <c r="H1303" t="s">
        <v>11896</v>
      </c>
      <c r="V1303">
        <f>72856975 @äçNJ2024041romainbrown023@gmail.com                            ENMLFException as file currently locked by another user for an Acct no 319151400000</f>
        <v>0</v>
      </c>
    </row>
    <row r="1304" spans="1:25">
      <c r="A1304" s="1">
        <v>1310</v>
      </c>
      <c r="C1304" t="s">
        <v>1117</v>
      </c>
      <c r="G1304" t="s">
        <v>10967</v>
      </c>
      <c r="H1304" t="s">
        <v>11897</v>
      </c>
      <c r="I1304" t="s">
        <v>18507</v>
      </c>
      <c r="J1304" t="s">
        <v>18509</v>
      </c>
      <c r="L1304" t="s">
        <v>18839</v>
      </c>
      <c r="O1304" t="s">
        <v>20887</v>
      </c>
      <c r="P1304" t="s">
        <v>20919</v>
      </c>
      <c r="Q1304" t="s">
        <v>20989</v>
      </c>
      <c r="U1304" t="s">
        <v>22032</v>
      </c>
      <c r="W1304" t="s">
        <v>22917</v>
      </c>
      <c r="X1304" t="s">
        <v>23088</v>
      </c>
    </row>
    <row r="1305" spans="1:25">
      <c r="A1305" s="1">
        <v>1311</v>
      </c>
      <c r="C1305" t="s">
        <v>1118</v>
      </c>
      <c r="G1305" t="s">
        <v>10967</v>
      </c>
      <c r="H1305" t="s">
        <v>11898</v>
      </c>
      <c r="I1305" t="s">
        <v>18507</v>
      </c>
      <c r="J1305" t="s">
        <v>18509</v>
      </c>
      <c r="L1305" t="s">
        <v>18858</v>
      </c>
      <c r="O1305" t="s">
        <v>20888</v>
      </c>
      <c r="P1305" t="s">
        <v>65</v>
      </c>
      <c r="Q1305" t="s">
        <v>20990</v>
      </c>
      <c r="R1305" t="s">
        <v>21118</v>
      </c>
      <c r="S1305" t="s">
        <v>21153</v>
      </c>
      <c r="T1305" t="s">
        <v>21269</v>
      </c>
      <c r="U1305" t="s">
        <v>22033</v>
      </c>
    </row>
    <row r="1306" spans="1:25">
      <c r="A1306" s="1">
        <v>1312</v>
      </c>
      <c r="C1306" t="s">
        <v>1119</v>
      </c>
      <c r="G1306" t="s">
        <v>10967</v>
      </c>
      <c r="H1306" t="s">
        <v>11898</v>
      </c>
      <c r="I1306" t="s">
        <v>18507</v>
      </c>
      <c r="J1306" t="s">
        <v>18509</v>
      </c>
      <c r="L1306" t="s">
        <v>18859</v>
      </c>
      <c r="O1306" t="s">
        <v>20888</v>
      </c>
      <c r="P1306" t="s">
        <v>20920</v>
      </c>
      <c r="Q1306" t="s">
        <v>20991</v>
      </c>
      <c r="U1306" t="s">
        <v>22034</v>
      </c>
      <c r="W1306" t="s">
        <v>22918</v>
      </c>
    </row>
    <row r="1307" spans="1:25">
      <c r="A1307" s="1">
        <v>1313</v>
      </c>
      <c r="C1307" t="s">
        <v>1120</v>
      </c>
      <c r="G1307" t="s">
        <v>10967</v>
      </c>
      <c r="H1307" t="s">
        <v>11899</v>
      </c>
      <c r="I1307" t="s">
        <v>18507</v>
      </c>
      <c r="J1307" t="s">
        <v>18510</v>
      </c>
      <c r="L1307" t="s">
        <v>18887</v>
      </c>
      <c r="N1307" t="s">
        <v>32</v>
      </c>
      <c r="P1307" t="s">
        <v>32</v>
      </c>
      <c r="Q1307" t="s">
        <v>20992</v>
      </c>
      <c r="R1307" t="s">
        <v>21119</v>
      </c>
      <c r="S1307" t="s">
        <v>21154</v>
      </c>
      <c r="U1307" t="s">
        <v>22035</v>
      </c>
      <c r="Y1307" t="s">
        <v>23871</v>
      </c>
    </row>
    <row r="1308" spans="1:25">
      <c r="A1308" s="1">
        <v>1314</v>
      </c>
      <c r="B1308" t="s">
        <v>32</v>
      </c>
      <c r="C1308" t="s">
        <v>1120</v>
      </c>
      <c r="D1308" t="s">
        <v>9293</v>
      </c>
      <c r="E1308" t="s">
        <v>10905</v>
      </c>
      <c r="F1308" t="s">
        <v>10906</v>
      </c>
      <c r="H1308" t="s">
        <v>11900</v>
      </c>
      <c r="V1308">
        <f>72856979 @å~\J2024041sexychrisann1@gmail.com                             ENMLFException as file currently locked by another user for an Acct no 319379400000</f>
        <v>0</v>
      </c>
    </row>
    <row r="1309" spans="1:25">
      <c r="A1309" s="1">
        <v>1315</v>
      </c>
      <c r="C1309" t="s">
        <v>1121</v>
      </c>
      <c r="G1309" t="s">
        <v>10967</v>
      </c>
      <c r="H1309" t="s">
        <v>11901</v>
      </c>
      <c r="I1309" t="s">
        <v>18507</v>
      </c>
      <c r="J1309" t="s">
        <v>18510</v>
      </c>
      <c r="L1309" t="s">
        <v>18888</v>
      </c>
      <c r="N1309" t="s">
        <v>32</v>
      </c>
      <c r="P1309" t="s">
        <v>32</v>
      </c>
      <c r="Q1309" t="s">
        <v>20992</v>
      </c>
      <c r="R1309" t="s">
        <v>21119</v>
      </c>
      <c r="S1309" t="s">
        <v>21154</v>
      </c>
      <c r="U1309" t="s">
        <v>22035</v>
      </c>
      <c r="Y1309" t="s">
        <v>23872</v>
      </c>
    </row>
    <row r="1310" spans="1:25">
      <c r="A1310" s="1">
        <v>1316</v>
      </c>
      <c r="B1310" t="s">
        <v>32</v>
      </c>
      <c r="C1310" t="s">
        <v>1121</v>
      </c>
      <c r="D1310" t="s">
        <v>9294</v>
      </c>
      <c r="E1310" t="s">
        <v>10905</v>
      </c>
      <c r="F1310" t="s">
        <v>10906</v>
      </c>
      <c r="H1310" t="s">
        <v>11902</v>
      </c>
      <c r="V1310">
        <f>72856980 °7úA2024041ANDREHEPBURN_88@YAHOO.COM                            ENMLFException as file currently locked by another user for an Acct no 283368110000</f>
        <v>0</v>
      </c>
    </row>
    <row r="1311" spans="1:25">
      <c r="A1311" s="1">
        <v>1317</v>
      </c>
      <c r="C1311" t="s">
        <v>1122</v>
      </c>
      <c r="G1311" t="s">
        <v>10967</v>
      </c>
      <c r="H1311" t="s">
        <v>11903</v>
      </c>
      <c r="I1311" t="s">
        <v>18507</v>
      </c>
      <c r="J1311" t="s">
        <v>18510</v>
      </c>
      <c r="L1311" t="s">
        <v>18889</v>
      </c>
      <c r="N1311" t="s">
        <v>32</v>
      </c>
      <c r="P1311" t="s">
        <v>32</v>
      </c>
      <c r="Q1311" t="s">
        <v>20992</v>
      </c>
      <c r="R1311" t="s">
        <v>21119</v>
      </c>
      <c r="S1311" t="s">
        <v>21154</v>
      </c>
      <c r="U1311" t="s">
        <v>22035</v>
      </c>
      <c r="Y1311" t="s">
        <v>23873</v>
      </c>
    </row>
    <row r="1312" spans="1:25">
      <c r="A1312" s="1">
        <v>1318</v>
      </c>
      <c r="B1312" t="s">
        <v>32</v>
      </c>
      <c r="C1312" t="s">
        <v>1122</v>
      </c>
      <c r="D1312" t="s">
        <v>9295</v>
      </c>
      <c r="E1312" t="s">
        <v>10905</v>
      </c>
      <c r="F1312" t="s">
        <v>10906</v>
      </c>
      <c r="H1312" t="s">
        <v>11904</v>
      </c>
      <c r="V1312">
        <f>72856981 @ÝEÆI2024041orainthomas@gmail.com                              GNMLFException as file currently locked by another user for an Acct no 316859080000</f>
        <v>0</v>
      </c>
    </row>
    <row r="1313" spans="1:24">
      <c r="A1313" s="1">
        <v>1319</v>
      </c>
      <c r="C1313" t="s">
        <v>1123</v>
      </c>
      <c r="G1313" t="s">
        <v>10967</v>
      </c>
      <c r="H1313" t="s">
        <v>11905</v>
      </c>
      <c r="I1313" t="s">
        <v>18507</v>
      </c>
      <c r="J1313" t="s">
        <v>18510</v>
      </c>
      <c r="L1313" t="s">
        <v>18890</v>
      </c>
      <c r="N1313" t="s">
        <v>33</v>
      </c>
      <c r="P1313" t="s">
        <v>20921</v>
      </c>
      <c r="Q1313" t="s">
        <v>20993</v>
      </c>
      <c r="U1313" t="s">
        <v>22036</v>
      </c>
      <c r="W1313" t="s">
        <v>22920</v>
      </c>
    </row>
    <row r="1314" spans="1:24">
      <c r="A1314" s="1">
        <v>1320</v>
      </c>
      <c r="B1314" t="s">
        <v>33</v>
      </c>
      <c r="C1314" t="s">
        <v>1123</v>
      </c>
      <c r="D1314" t="s">
        <v>9296</v>
      </c>
      <c r="E1314" t="s">
        <v>10905</v>
      </c>
      <c r="F1314" t="s">
        <v>10908</v>
      </c>
      <c r="H1314" t="s">
        <v>11906</v>
      </c>
      <c r="V1314">
        <f>72856982 CNI HH1399E                                             M</f>
        <v>0</v>
      </c>
    </row>
    <row r="1315" spans="1:24">
      <c r="A1315" s="1">
        <v>1322</v>
      </c>
      <c r="C1315" t="s">
        <v>1124</v>
      </c>
      <c r="G1315" t="s">
        <v>10967</v>
      </c>
      <c r="H1315" t="s">
        <v>11907</v>
      </c>
      <c r="I1315" t="s">
        <v>18507</v>
      </c>
      <c r="J1315" t="s">
        <v>18509</v>
      </c>
      <c r="L1315" t="s">
        <v>18839</v>
      </c>
      <c r="O1315" t="s">
        <v>20887</v>
      </c>
      <c r="P1315" t="s">
        <v>20919</v>
      </c>
      <c r="Q1315" t="s">
        <v>20989</v>
      </c>
      <c r="U1315" t="s">
        <v>22032</v>
      </c>
      <c r="W1315" t="s">
        <v>22917</v>
      </c>
      <c r="X1315" t="s">
        <v>23090</v>
      </c>
    </row>
    <row r="1316" spans="1:24">
      <c r="A1316" s="1">
        <v>1323</v>
      </c>
      <c r="C1316" t="s">
        <v>1125</v>
      </c>
      <c r="G1316" t="s">
        <v>10967</v>
      </c>
      <c r="H1316" t="s">
        <v>11907</v>
      </c>
      <c r="I1316" t="s">
        <v>18507</v>
      </c>
      <c r="J1316" t="s">
        <v>18509</v>
      </c>
      <c r="L1316" t="s">
        <v>18838</v>
      </c>
      <c r="O1316" t="s">
        <v>20887</v>
      </c>
      <c r="P1316" t="s">
        <v>20919</v>
      </c>
      <c r="Q1316" t="s">
        <v>20989</v>
      </c>
      <c r="U1316" t="s">
        <v>22032</v>
      </c>
      <c r="W1316" t="s">
        <v>22917</v>
      </c>
      <c r="X1316" t="s">
        <v>23091</v>
      </c>
    </row>
    <row r="1317" spans="1:24">
      <c r="A1317" s="1">
        <v>1324</v>
      </c>
      <c r="C1317" t="s">
        <v>1126</v>
      </c>
      <c r="G1317" t="s">
        <v>10967</v>
      </c>
      <c r="H1317" t="s">
        <v>11908</v>
      </c>
      <c r="I1317" t="s">
        <v>18507</v>
      </c>
      <c r="J1317" t="s">
        <v>18509</v>
      </c>
      <c r="L1317" t="s">
        <v>18858</v>
      </c>
      <c r="O1317" t="s">
        <v>20888</v>
      </c>
      <c r="P1317" t="s">
        <v>65</v>
      </c>
      <c r="Q1317" t="s">
        <v>20990</v>
      </c>
      <c r="R1317" t="s">
        <v>21118</v>
      </c>
      <c r="S1317" t="s">
        <v>21153</v>
      </c>
      <c r="T1317" t="s">
        <v>21271</v>
      </c>
      <c r="U1317" t="s">
        <v>22033</v>
      </c>
    </row>
    <row r="1318" spans="1:24">
      <c r="A1318" s="1">
        <v>1325</v>
      </c>
      <c r="C1318" t="s">
        <v>1127</v>
      </c>
      <c r="G1318" t="s">
        <v>10967</v>
      </c>
      <c r="H1318" t="s">
        <v>11909</v>
      </c>
      <c r="I1318" t="s">
        <v>18507</v>
      </c>
      <c r="J1318" t="s">
        <v>18509</v>
      </c>
      <c r="L1318" t="s">
        <v>18859</v>
      </c>
      <c r="O1318" t="s">
        <v>20888</v>
      </c>
      <c r="P1318" t="s">
        <v>20920</v>
      </c>
      <c r="Q1318" t="s">
        <v>20991</v>
      </c>
      <c r="U1318" t="s">
        <v>22034</v>
      </c>
      <c r="W1318" t="s">
        <v>22918</v>
      </c>
    </row>
    <row r="1319" spans="1:24">
      <c r="A1319" s="1">
        <v>1326</v>
      </c>
      <c r="C1319" t="s">
        <v>1128</v>
      </c>
      <c r="G1319" t="s">
        <v>10967</v>
      </c>
      <c r="H1319" t="s">
        <v>11910</v>
      </c>
      <c r="I1319" t="s">
        <v>18507</v>
      </c>
      <c r="J1319" t="s">
        <v>18511</v>
      </c>
      <c r="L1319" t="s">
        <v>18891</v>
      </c>
      <c r="O1319" t="s">
        <v>20889</v>
      </c>
      <c r="P1319" t="s">
        <v>20889</v>
      </c>
      <c r="Q1319" t="s">
        <v>20994</v>
      </c>
      <c r="U1319" t="s">
        <v>22041</v>
      </c>
      <c r="W1319" t="s">
        <v>22730</v>
      </c>
    </row>
    <row r="1320" spans="1:24">
      <c r="A1320" s="1">
        <v>1327</v>
      </c>
      <c r="C1320" t="s">
        <v>1129</v>
      </c>
      <c r="G1320" t="s">
        <v>10967</v>
      </c>
      <c r="H1320" t="s">
        <v>11911</v>
      </c>
      <c r="I1320" t="s">
        <v>18507</v>
      </c>
      <c r="J1320" t="s">
        <v>18509</v>
      </c>
      <c r="L1320" t="s">
        <v>18857</v>
      </c>
      <c r="O1320" t="s">
        <v>20887</v>
      </c>
      <c r="P1320" t="s">
        <v>20919</v>
      </c>
      <c r="Q1320" t="s">
        <v>20989</v>
      </c>
      <c r="U1320" t="s">
        <v>22032</v>
      </c>
      <c r="W1320" t="s">
        <v>22917</v>
      </c>
      <c r="X1320" t="s">
        <v>23092</v>
      </c>
    </row>
    <row r="1321" spans="1:24">
      <c r="A1321" s="1">
        <v>1328</v>
      </c>
      <c r="C1321" t="s">
        <v>1130</v>
      </c>
      <c r="G1321" t="s">
        <v>10967</v>
      </c>
      <c r="H1321" t="s">
        <v>11912</v>
      </c>
      <c r="I1321" t="s">
        <v>18507</v>
      </c>
      <c r="J1321" t="s">
        <v>18509</v>
      </c>
      <c r="L1321" t="s">
        <v>18838</v>
      </c>
      <c r="O1321" t="s">
        <v>20887</v>
      </c>
      <c r="P1321" t="s">
        <v>20919</v>
      </c>
      <c r="Q1321" t="s">
        <v>20989</v>
      </c>
      <c r="U1321" t="s">
        <v>22032</v>
      </c>
      <c r="W1321" t="s">
        <v>22917</v>
      </c>
      <c r="X1321" t="s">
        <v>23092</v>
      </c>
    </row>
    <row r="1322" spans="1:24">
      <c r="A1322" s="1">
        <v>1329</v>
      </c>
      <c r="C1322" t="s">
        <v>1131</v>
      </c>
      <c r="G1322" t="s">
        <v>10967</v>
      </c>
      <c r="H1322" t="s">
        <v>11913</v>
      </c>
      <c r="I1322" t="s">
        <v>18507</v>
      </c>
      <c r="J1322" t="s">
        <v>18510</v>
      </c>
      <c r="L1322" t="s">
        <v>18892</v>
      </c>
      <c r="N1322" t="s">
        <v>33</v>
      </c>
      <c r="P1322" t="s">
        <v>20921</v>
      </c>
      <c r="Q1322" t="s">
        <v>20993</v>
      </c>
      <c r="U1322" t="s">
        <v>22036</v>
      </c>
      <c r="W1322" t="s">
        <v>22920</v>
      </c>
    </row>
    <row r="1323" spans="1:24">
      <c r="A1323" s="1">
        <v>1330</v>
      </c>
      <c r="B1323" t="s">
        <v>33</v>
      </c>
      <c r="C1323" t="s">
        <v>1131</v>
      </c>
      <c r="D1323" t="s">
        <v>9297</v>
      </c>
      <c r="E1323" t="s">
        <v>10905</v>
      </c>
      <c r="F1323" t="s">
        <v>10908</v>
      </c>
      <c r="H1323" t="s">
        <v>11914</v>
      </c>
      <c r="V1323">
        <f>72856990 CNI HL0728E                                             M</f>
        <v>0</v>
      </c>
    </row>
    <row r="1324" spans="1:24">
      <c r="A1324" s="1">
        <v>1332</v>
      </c>
      <c r="C1324" t="s">
        <v>1132</v>
      </c>
      <c r="G1324" t="s">
        <v>10967</v>
      </c>
      <c r="H1324" t="s">
        <v>11915</v>
      </c>
      <c r="I1324" t="s">
        <v>18507</v>
      </c>
      <c r="J1324" t="s">
        <v>18514</v>
      </c>
      <c r="L1324" t="s">
        <v>18893</v>
      </c>
      <c r="O1324" t="s">
        <v>20891</v>
      </c>
      <c r="P1324" t="s">
        <v>20891</v>
      </c>
      <c r="Q1324" t="s">
        <v>21006</v>
      </c>
      <c r="R1324" t="s">
        <v>21121</v>
      </c>
      <c r="S1324" t="s">
        <v>21155</v>
      </c>
      <c r="T1324" t="s">
        <v>21272</v>
      </c>
      <c r="U1324" t="s">
        <v>22048</v>
      </c>
    </row>
    <row r="1325" spans="1:24">
      <c r="A1325" s="1">
        <v>1333</v>
      </c>
      <c r="C1325" t="s">
        <v>1133</v>
      </c>
      <c r="G1325" t="s">
        <v>10967</v>
      </c>
      <c r="H1325" t="s">
        <v>11916</v>
      </c>
      <c r="I1325" t="s">
        <v>18507</v>
      </c>
      <c r="J1325" t="s">
        <v>18509</v>
      </c>
      <c r="L1325" t="s">
        <v>18839</v>
      </c>
      <c r="O1325" t="s">
        <v>20887</v>
      </c>
      <c r="P1325" t="s">
        <v>20919</v>
      </c>
      <c r="Q1325" t="s">
        <v>20989</v>
      </c>
      <c r="U1325" t="s">
        <v>22032</v>
      </c>
      <c r="W1325" t="s">
        <v>22917</v>
      </c>
      <c r="X1325" t="s">
        <v>23093</v>
      </c>
    </row>
    <row r="1326" spans="1:24">
      <c r="A1326" s="1">
        <v>1334</v>
      </c>
      <c r="C1326" t="s">
        <v>1134</v>
      </c>
      <c r="G1326" t="s">
        <v>10967</v>
      </c>
      <c r="H1326" t="s">
        <v>11917</v>
      </c>
      <c r="I1326" t="s">
        <v>18507</v>
      </c>
      <c r="J1326" t="s">
        <v>18509</v>
      </c>
      <c r="L1326" t="s">
        <v>18837</v>
      </c>
      <c r="O1326" t="s">
        <v>20887</v>
      </c>
      <c r="P1326" t="s">
        <v>20919</v>
      </c>
      <c r="Q1326" t="s">
        <v>20989</v>
      </c>
      <c r="U1326" t="s">
        <v>22032</v>
      </c>
      <c r="W1326" t="s">
        <v>22917</v>
      </c>
      <c r="X1326" t="s">
        <v>23094</v>
      </c>
    </row>
    <row r="1327" spans="1:24">
      <c r="A1327" s="1">
        <v>1335</v>
      </c>
      <c r="C1327" t="s">
        <v>1135</v>
      </c>
      <c r="G1327" t="s">
        <v>10967</v>
      </c>
      <c r="H1327" t="s">
        <v>11918</v>
      </c>
      <c r="I1327" t="s">
        <v>18507</v>
      </c>
      <c r="J1327" t="s">
        <v>18509</v>
      </c>
      <c r="L1327" t="s">
        <v>18858</v>
      </c>
      <c r="O1327" t="s">
        <v>20888</v>
      </c>
      <c r="P1327" t="s">
        <v>65</v>
      </c>
      <c r="Q1327" t="s">
        <v>20990</v>
      </c>
      <c r="R1327" t="s">
        <v>21118</v>
      </c>
      <c r="S1327" t="s">
        <v>21153</v>
      </c>
      <c r="T1327" t="s">
        <v>21273</v>
      </c>
      <c r="U1327" t="s">
        <v>22033</v>
      </c>
    </row>
    <row r="1328" spans="1:24">
      <c r="A1328" s="1">
        <v>1336</v>
      </c>
      <c r="C1328" t="s">
        <v>1136</v>
      </c>
      <c r="G1328" t="s">
        <v>10967</v>
      </c>
      <c r="H1328" t="s">
        <v>11918</v>
      </c>
      <c r="I1328" t="s">
        <v>18507</v>
      </c>
      <c r="J1328" t="s">
        <v>18509</v>
      </c>
      <c r="L1328" t="s">
        <v>18859</v>
      </c>
      <c r="O1328" t="s">
        <v>20888</v>
      </c>
      <c r="P1328" t="s">
        <v>20920</v>
      </c>
      <c r="Q1328" t="s">
        <v>20991</v>
      </c>
      <c r="U1328" t="s">
        <v>22034</v>
      </c>
      <c r="W1328" t="s">
        <v>22918</v>
      </c>
    </row>
    <row r="1329" spans="1:25">
      <c r="A1329" s="1">
        <v>1337</v>
      </c>
      <c r="C1329" t="s">
        <v>1137</v>
      </c>
      <c r="G1329" t="s">
        <v>10967</v>
      </c>
      <c r="H1329" t="s">
        <v>11919</v>
      </c>
      <c r="I1329" t="s">
        <v>18507</v>
      </c>
      <c r="J1329" t="s">
        <v>18509</v>
      </c>
      <c r="L1329" t="s">
        <v>18858</v>
      </c>
      <c r="O1329" t="s">
        <v>20888</v>
      </c>
      <c r="P1329" t="s">
        <v>65</v>
      </c>
      <c r="Q1329" t="s">
        <v>20990</v>
      </c>
      <c r="R1329" t="s">
        <v>21118</v>
      </c>
      <c r="S1329" t="s">
        <v>21153</v>
      </c>
      <c r="T1329" t="s">
        <v>21274</v>
      </c>
      <c r="U1329" t="s">
        <v>22033</v>
      </c>
    </row>
    <row r="1330" spans="1:25">
      <c r="A1330" s="1">
        <v>1338</v>
      </c>
      <c r="C1330" t="s">
        <v>1138</v>
      </c>
      <c r="G1330" t="s">
        <v>10967</v>
      </c>
      <c r="H1330" t="s">
        <v>11920</v>
      </c>
      <c r="I1330" t="s">
        <v>18507</v>
      </c>
      <c r="J1330" t="s">
        <v>18509</v>
      </c>
      <c r="L1330" t="s">
        <v>18859</v>
      </c>
      <c r="O1330" t="s">
        <v>20888</v>
      </c>
      <c r="P1330" t="s">
        <v>20920</v>
      </c>
      <c r="Q1330" t="s">
        <v>20991</v>
      </c>
      <c r="U1330" t="s">
        <v>22034</v>
      </c>
      <c r="W1330" t="s">
        <v>22918</v>
      </c>
    </row>
    <row r="1331" spans="1:25">
      <c r="A1331" s="1">
        <v>1339</v>
      </c>
      <c r="C1331" t="s">
        <v>1139</v>
      </c>
      <c r="G1331" t="s">
        <v>10967</v>
      </c>
      <c r="H1331" t="s">
        <v>11921</v>
      </c>
      <c r="I1331" t="s">
        <v>18507</v>
      </c>
      <c r="J1331" t="s">
        <v>18509</v>
      </c>
      <c r="L1331" t="s">
        <v>18858</v>
      </c>
      <c r="O1331" t="s">
        <v>20888</v>
      </c>
      <c r="P1331" t="s">
        <v>65</v>
      </c>
      <c r="Q1331" t="s">
        <v>20990</v>
      </c>
      <c r="R1331" t="s">
        <v>21118</v>
      </c>
      <c r="S1331" t="s">
        <v>21153</v>
      </c>
      <c r="T1331" t="s">
        <v>21275</v>
      </c>
      <c r="U1331" t="s">
        <v>22033</v>
      </c>
    </row>
    <row r="1332" spans="1:25">
      <c r="A1332" s="1">
        <v>1340</v>
      </c>
      <c r="C1332" t="s">
        <v>1140</v>
      </c>
      <c r="G1332" t="s">
        <v>10967</v>
      </c>
      <c r="H1332" t="s">
        <v>11921</v>
      </c>
      <c r="I1332" t="s">
        <v>18507</v>
      </c>
      <c r="J1332" t="s">
        <v>18509</v>
      </c>
      <c r="L1332" t="s">
        <v>18859</v>
      </c>
      <c r="O1332" t="s">
        <v>20888</v>
      </c>
      <c r="P1332" t="s">
        <v>20920</v>
      </c>
      <c r="Q1332" t="s">
        <v>20991</v>
      </c>
      <c r="U1332" t="s">
        <v>22034</v>
      </c>
      <c r="W1332" t="s">
        <v>22918</v>
      </c>
    </row>
    <row r="1333" spans="1:25">
      <c r="A1333" s="1">
        <v>1341</v>
      </c>
      <c r="C1333" t="s">
        <v>1141</v>
      </c>
      <c r="G1333" t="s">
        <v>10967</v>
      </c>
      <c r="H1333" t="s">
        <v>11922</v>
      </c>
      <c r="I1333" t="s">
        <v>18507</v>
      </c>
      <c r="J1333" t="s">
        <v>18509</v>
      </c>
      <c r="L1333" t="s">
        <v>18857</v>
      </c>
      <c r="O1333" t="s">
        <v>20887</v>
      </c>
      <c r="P1333" t="s">
        <v>20919</v>
      </c>
      <c r="Q1333" t="s">
        <v>20989</v>
      </c>
      <c r="U1333" t="s">
        <v>22032</v>
      </c>
      <c r="W1333" t="s">
        <v>22917</v>
      </c>
      <c r="X1333" t="s">
        <v>23095</v>
      </c>
    </row>
    <row r="1334" spans="1:25">
      <c r="A1334" s="1">
        <v>1342</v>
      </c>
      <c r="C1334" t="s">
        <v>1142</v>
      </c>
      <c r="G1334" t="s">
        <v>10967</v>
      </c>
      <c r="H1334" t="s">
        <v>11923</v>
      </c>
      <c r="I1334" t="s">
        <v>18507</v>
      </c>
      <c r="J1334" t="s">
        <v>18509</v>
      </c>
      <c r="L1334" t="s">
        <v>18858</v>
      </c>
      <c r="O1334" t="s">
        <v>20888</v>
      </c>
      <c r="P1334" t="s">
        <v>65</v>
      </c>
      <c r="Q1334" t="s">
        <v>20990</v>
      </c>
      <c r="R1334" t="s">
        <v>21118</v>
      </c>
      <c r="S1334" t="s">
        <v>21153</v>
      </c>
      <c r="T1334" t="s">
        <v>21276</v>
      </c>
      <c r="U1334" t="s">
        <v>22033</v>
      </c>
    </row>
    <row r="1335" spans="1:25">
      <c r="A1335" s="1">
        <v>1343</v>
      </c>
      <c r="C1335" t="s">
        <v>1143</v>
      </c>
      <c r="G1335" t="s">
        <v>10967</v>
      </c>
      <c r="H1335" t="s">
        <v>11923</v>
      </c>
      <c r="I1335" t="s">
        <v>18507</v>
      </c>
      <c r="J1335" t="s">
        <v>18509</v>
      </c>
      <c r="L1335" t="s">
        <v>18837</v>
      </c>
      <c r="O1335" t="s">
        <v>20887</v>
      </c>
      <c r="P1335" t="s">
        <v>20919</v>
      </c>
      <c r="Q1335" t="s">
        <v>20989</v>
      </c>
      <c r="U1335" t="s">
        <v>22032</v>
      </c>
      <c r="W1335" t="s">
        <v>22917</v>
      </c>
      <c r="X1335" t="s">
        <v>23096</v>
      </c>
    </row>
    <row r="1336" spans="1:25">
      <c r="A1336" s="1">
        <v>1344</v>
      </c>
      <c r="C1336" t="s">
        <v>1144</v>
      </c>
      <c r="G1336" t="s">
        <v>10967</v>
      </c>
      <c r="H1336" t="s">
        <v>11924</v>
      </c>
      <c r="I1336" t="s">
        <v>18507</v>
      </c>
      <c r="J1336" t="s">
        <v>18509</v>
      </c>
      <c r="L1336" t="s">
        <v>18859</v>
      </c>
      <c r="O1336" t="s">
        <v>20888</v>
      </c>
      <c r="P1336" t="s">
        <v>20920</v>
      </c>
      <c r="Q1336" t="s">
        <v>20991</v>
      </c>
      <c r="U1336" t="s">
        <v>22034</v>
      </c>
      <c r="W1336" t="s">
        <v>22918</v>
      </c>
    </row>
    <row r="1337" spans="1:25">
      <c r="A1337" s="1">
        <v>1345</v>
      </c>
      <c r="C1337" t="s">
        <v>1145</v>
      </c>
      <c r="G1337" t="s">
        <v>10967</v>
      </c>
      <c r="H1337" t="s">
        <v>11925</v>
      </c>
      <c r="I1337" t="s">
        <v>18507</v>
      </c>
      <c r="J1337" t="s">
        <v>18510</v>
      </c>
      <c r="L1337" t="s">
        <v>18894</v>
      </c>
      <c r="N1337" t="s">
        <v>32</v>
      </c>
      <c r="P1337" t="s">
        <v>32</v>
      </c>
      <c r="Q1337" t="s">
        <v>20992</v>
      </c>
      <c r="R1337" t="s">
        <v>21119</v>
      </c>
      <c r="S1337" t="s">
        <v>21154</v>
      </c>
      <c r="U1337" t="s">
        <v>22035</v>
      </c>
      <c r="Y1337" t="s">
        <v>23859</v>
      </c>
    </row>
    <row r="1338" spans="1:25">
      <c r="A1338" s="1">
        <v>1346</v>
      </c>
      <c r="B1338" t="s">
        <v>32</v>
      </c>
      <c r="C1338" t="s">
        <v>1145</v>
      </c>
      <c r="D1338" t="s">
        <v>9298</v>
      </c>
      <c r="E1338" t="s">
        <v>10905</v>
      </c>
      <c r="F1338" t="s">
        <v>10906</v>
      </c>
      <c r="H1338" t="s">
        <v>11926</v>
      </c>
      <c r="V1338">
        <f>72857004 pm¡Ã2024041krissy_g4@hotmail.com                              ANMLFException as file currently locked by another user for an Acct no 840012230000</f>
        <v>0</v>
      </c>
    </row>
    <row r="1339" spans="1:25">
      <c r="A1339" s="1">
        <v>1347</v>
      </c>
      <c r="C1339" t="s">
        <v>1146</v>
      </c>
      <c r="G1339" t="s">
        <v>10967</v>
      </c>
      <c r="H1339" t="s">
        <v>11927</v>
      </c>
      <c r="I1339" t="s">
        <v>18507</v>
      </c>
      <c r="J1339" t="s">
        <v>18510</v>
      </c>
      <c r="L1339" t="s">
        <v>18895</v>
      </c>
      <c r="N1339" t="s">
        <v>32</v>
      </c>
      <c r="P1339" t="s">
        <v>32</v>
      </c>
      <c r="Q1339" t="s">
        <v>20992</v>
      </c>
      <c r="R1339" t="s">
        <v>21119</v>
      </c>
      <c r="S1339" t="s">
        <v>21154</v>
      </c>
      <c r="U1339" t="s">
        <v>22035</v>
      </c>
      <c r="Y1339" t="s">
        <v>23860</v>
      </c>
    </row>
    <row r="1340" spans="1:25">
      <c r="A1340" s="1">
        <v>1348</v>
      </c>
      <c r="B1340" t="s">
        <v>32</v>
      </c>
      <c r="C1340" t="s">
        <v>1146</v>
      </c>
      <c r="D1340" t="s">
        <v>9299</v>
      </c>
      <c r="E1340" t="s">
        <v>10905</v>
      </c>
      <c r="F1340" t="s">
        <v>10906</v>
      </c>
      <c r="H1340" t="s">
        <v>11928</v>
      </c>
      <c r="V1340">
        <f>72857005 0&lt;I2024041djturanda@yahoo.com                               ANMLFException as file currently locked by another user for an Acct no 313660030000</f>
        <v>0</v>
      </c>
    </row>
    <row r="1341" spans="1:25">
      <c r="A1341" s="1">
        <v>1349</v>
      </c>
      <c r="C1341" t="s">
        <v>1147</v>
      </c>
      <c r="G1341" t="s">
        <v>10967</v>
      </c>
      <c r="H1341" t="s">
        <v>11929</v>
      </c>
      <c r="I1341" t="s">
        <v>18507</v>
      </c>
      <c r="J1341" t="s">
        <v>18510</v>
      </c>
      <c r="L1341" t="s">
        <v>18896</v>
      </c>
      <c r="N1341" t="s">
        <v>32</v>
      </c>
      <c r="P1341" t="s">
        <v>32</v>
      </c>
      <c r="Q1341" t="s">
        <v>20992</v>
      </c>
      <c r="R1341" t="s">
        <v>21119</v>
      </c>
      <c r="S1341" t="s">
        <v>21154</v>
      </c>
      <c r="U1341" t="s">
        <v>22035</v>
      </c>
      <c r="Y1341" t="s">
        <v>23861</v>
      </c>
    </row>
    <row r="1342" spans="1:25">
      <c r="A1342" s="1">
        <v>1350</v>
      </c>
      <c r="B1342" t="s">
        <v>32</v>
      </c>
      <c r="C1342" t="s">
        <v>1147</v>
      </c>
      <c r="D1342" t="s">
        <v>9300</v>
      </c>
      <c r="E1342" t="s">
        <v>10905</v>
      </c>
      <c r="F1342" t="s">
        <v>10906</v>
      </c>
      <c r="H1342" t="s">
        <v>11930</v>
      </c>
      <c r="V1342">
        <f>72857006 &gt;#Q2024041tampat74@gmail.com                               ANMLFException as file currently locked by another user for an Acct no 348079210000</f>
        <v>0</v>
      </c>
    </row>
    <row r="1343" spans="1:25">
      <c r="A1343" s="1">
        <v>1351</v>
      </c>
      <c r="C1343" t="s">
        <v>1148</v>
      </c>
      <c r="G1343" t="s">
        <v>10967</v>
      </c>
      <c r="H1343" t="s">
        <v>11931</v>
      </c>
      <c r="I1343" t="s">
        <v>18507</v>
      </c>
      <c r="J1343" t="s">
        <v>18510</v>
      </c>
      <c r="L1343" t="s">
        <v>18897</v>
      </c>
      <c r="N1343" t="s">
        <v>32</v>
      </c>
      <c r="P1343" t="s">
        <v>32</v>
      </c>
      <c r="Q1343" t="s">
        <v>20992</v>
      </c>
      <c r="R1343" t="s">
        <v>21119</v>
      </c>
      <c r="S1343" t="s">
        <v>21154</v>
      </c>
      <c r="U1343" t="s">
        <v>22035</v>
      </c>
      <c r="Y1343" t="s">
        <v>23862</v>
      </c>
    </row>
    <row r="1344" spans="1:25">
      <c r="A1344" s="1">
        <v>1352</v>
      </c>
      <c r="B1344" t="s">
        <v>32</v>
      </c>
      <c r="C1344" t="s">
        <v>1148</v>
      </c>
      <c r="D1344" t="s">
        <v>9301</v>
      </c>
      <c r="E1344" t="s">
        <v>10905</v>
      </c>
      <c r="F1344" t="s">
        <v>10906</v>
      </c>
      <c r="H1344" t="s">
        <v>11932</v>
      </c>
      <c r="V1344">
        <f>72857007 Ð`²¤O2024031moriehinds2@gmail.com                              BNMLFException as file currently locked by another user for an Acct no 342065570000</f>
        <v>0</v>
      </c>
    </row>
    <row r="1345" spans="1:25">
      <c r="A1345" s="1">
        <v>1353</v>
      </c>
      <c r="C1345" t="s">
        <v>1149</v>
      </c>
      <c r="G1345" t="s">
        <v>10967</v>
      </c>
      <c r="H1345" t="s">
        <v>11933</v>
      </c>
      <c r="I1345" t="s">
        <v>18507</v>
      </c>
      <c r="J1345" t="s">
        <v>18510</v>
      </c>
      <c r="L1345" t="s">
        <v>18898</v>
      </c>
      <c r="N1345" t="s">
        <v>32</v>
      </c>
      <c r="P1345" t="s">
        <v>32</v>
      </c>
      <c r="Q1345" t="s">
        <v>20992</v>
      </c>
      <c r="R1345" t="s">
        <v>21119</v>
      </c>
      <c r="S1345" t="s">
        <v>21154</v>
      </c>
      <c r="U1345" t="s">
        <v>22035</v>
      </c>
      <c r="Y1345" t="s">
        <v>23863</v>
      </c>
    </row>
    <row r="1346" spans="1:25">
      <c r="A1346" s="1">
        <v>1354</v>
      </c>
      <c r="B1346" t="s">
        <v>32</v>
      </c>
      <c r="C1346" t="s">
        <v>1149</v>
      </c>
      <c r="D1346" t="s">
        <v>9302</v>
      </c>
      <c r="E1346" t="s">
        <v>10905</v>
      </c>
      <c r="F1346" t="s">
        <v>10906</v>
      </c>
      <c r="H1346" t="s">
        <v>11934</v>
      </c>
      <c r="V1346">
        <f>72857008 @Ü'E2024041cavrilleogarro@yahoo.com                            BNMLFException as file currently locked by another user for an Acct no 297021480000</f>
        <v>0</v>
      </c>
    </row>
    <row r="1347" spans="1:25">
      <c r="A1347" s="1">
        <v>1355</v>
      </c>
      <c r="C1347" t="s">
        <v>1150</v>
      </c>
      <c r="G1347" t="s">
        <v>10967</v>
      </c>
      <c r="H1347" t="s">
        <v>11935</v>
      </c>
      <c r="I1347" t="s">
        <v>18507</v>
      </c>
      <c r="J1347" t="s">
        <v>18510</v>
      </c>
      <c r="L1347" t="s">
        <v>18899</v>
      </c>
      <c r="N1347" t="s">
        <v>32</v>
      </c>
      <c r="P1347" t="s">
        <v>32</v>
      </c>
      <c r="Q1347" t="s">
        <v>20992</v>
      </c>
      <c r="R1347" t="s">
        <v>21119</v>
      </c>
      <c r="S1347" t="s">
        <v>21154</v>
      </c>
      <c r="U1347" t="s">
        <v>22035</v>
      </c>
      <c r="Y1347" t="s">
        <v>23864</v>
      </c>
    </row>
    <row r="1348" spans="1:25">
      <c r="A1348" s="1">
        <v>1356</v>
      </c>
      <c r="B1348" t="s">
        <v>32</v>
      </c>
      <c r="C1348" t="s">
        <v>1150</v>
      </c>
      <c r="D1348" t="s">
        <v>9303</v>
      </c>
      <c r="E1348" t="s">
        <v>10905</v>
      </c>
      <c r="F1348" t="s">
        <v>10906</v>
      </c>
      <c r="H1348" t="s">
        <v>11936</v>
      </c>
      <c r="V1348">
        <f>72857009 ø8æÌ2024031tamika.campbell@ksac.gov.jm                           CNMLFException as file currently locked by another user for an Acct no 880032561400</f>
        <v>0</v>
      </c>
    </row>
    <row r="1349" spans="1:25">
      <c r="A1349" s="1">
        <v>1357</v>
      </c>
      <c r="C1349" t="s">
        <v>1151</v>
      </c>
      <c r="G1349" t="s">
        <v>10967</v>
      </c>
      <c r="H1349" t="s">
        <v>11937</v>
      </c>
      <c r="I1349" t="s">
        <v>18507</v>
      </c>
      <c r="J1349" t="s">
        <v>18510</v>
      </c>
      <c r="L1349" t="s">
        <v>18900</v>
      </c>
      <c r="N1349" t="s">
        <v>32</v>
      </c>
      <c r="P1349" t="s">
        <v>32</v>
      </c>
      <c r="Q1349" t="s">
        <v>20992</v>
      </c>
      <c r="R1349" t="s">
        <v>21119</v>
      </c>
      <c r="S1349" t="s">
        <v>21154</v>
      </c>
      <c r="U1349" t="s">
        <v>22035</v>
      </c>
      <c r="Y1349" t="s">
        <v>23865</v>
      </c>
    </row>
    <row r="1350" spans="1:25">
      <c r="A1350" s="1">
        <v>1358</v>
      </c>
      <c r="B1350" t="s">
        <v>32</v>
      </c>
      <c r="C1350" t="s">
        <v>1151</v>
      </c>
      <c r="D1350" t="s">
        <v>9304</v>
      </c>
      <c r="E1350" t="s">
        <v>10905</v>
      </c>
      <c r="F1350" t="s">
        <v>10906</v>
      </c>
      <c r="H1350" t="s">
        <v>11938</v>
      </c>
      <c r="V1350">
        <f>72857010 0@2024031kededradennis@gmail.com                             CNMLFException as file currently locked by another user for an Acct no 277429760000</f>
        <v>0</v>
      </c>
    </row>
    <row r="1351" spans="1:25">
      <c r="A1351" s="1">
        <v>1359</v>
      </c>
      <c r="C1351" t="s">
        <v>1152</v>
      </c>
      <c r="G1351" t="s">
        <v>10967</v>
      </c>
      <c r="H1351" t="s">
        <v>11939</v>
      </c>
      <c r="I1351" t="s">
        <v>18507</v>
      </c>
      <c r="J1351" t="s">
        <v>18510</v>
      </c>
      <c r="L1351" t="s">
        <v>18901</v>
      </c>
      <c r="N1351" t="s">
        <v>32</v>
      </c>
      <c r="P1351" t="s">
        <v>32</v>
      </c>
      <c r="Q1351" t="s">
        <v>20992</v>
      </c>
      <c r="R1351" t="s">
        <v>21119</v>
      </c>
      <c r="S1351" t="s">
        <v>21154</v>
      </c>
      <c r="U1351" t="s">
        <v>22035</v>
      </c>
      <c r="Y1351" t="s">
        <v>23866</v>
      </c>
    </row>
    <row r="1352" spans="1:25">
      <c r="A1352" s="1">
        <v>1360</v>
      </c>
      <c r="B1352" t="s">
        <v>32</v>
      </c>
      <c r="C1352" t="s">
        <v>1152</v>
      </c>
      <c r="D1352" t="s">
        <v>9305</v>
      </c>
      <c r="E1352" t="s">
        <v>10905</v>
      </c>
      <c r="F1352" t="s">
        <v>10906</v>
      </c>
      <c r="H1352" t="s">
        <v>11940</v>
      </c>
      <c r="V1352">
        <f>72857011 ÐEá\$2024041faypetgrave@cwjamica.com                            DNMLFException as file currently locked by another user for an Acct no 156177090000</f>
        <v>0</v>
      </c>
    </row>
    <row r="1353" spans="1:25">
      <c r="A1353" s="1">
        <v>1361</v>
      </c>
      <c r="C1353" t="s">
        <v>1153</v>
      </c>
      <c r="G1353" t="s">
        <v>10967</v>
      </c>
      <c r="H1353" t="s">
        <v>11941</v>
      </c>
      <c r="I1353" t="s">
        <v>18507</v>
      </c>
      <c r="J1353" t="s">
        <v>18510</v>
      </c>
      <c r="L1353" t="s">
        <v>18902</v>
      </c>
      <c r="N1353" t="s">
        <v>32</v>
      </c>
      <c r="P1353" t="s">
        <v>32</v>
      </c>
      <c r="Q1353" t="s">
        <v>20992</v>
      </c>
      <c r="R1353" t="s">
        <v>21119</v>
      </c>
      <c r="S1353" t="s">
        <v>21154</v>
      </c>
      <c r="U1353" t="s">
        <v>22035</v>
      </c>
      <c r="Y1353" t="s">
        <v>23868</v>
      </c>
    </row>
    <row r="1354" spans="1:25">
      <c r="A1354" s="1">
        <v>1362</v>
      </c>
      <c r="B1354" t="s">
        <v>32</v>
      </c>
      <c r="C1354" t="s">
        <v>1153</v>
      </c>
      <c r="D1354" t="s">
        <v>9306</v>
      </c>
      <c r="E1354" t="s">
        <v>10905</v>
      </c>
      <c r="F1354" t="s">
        <v>10906</v>
      </c>
      <c r="H1354" t="s">
        <v>11941</v>
      </c>
      <c r="V1354">
        <f>72857012 ÐÈQ(B2024041stamic123@gmail.com                               DNMLFException as file currently locked by another user for an Acct no 284144290000</f>
        <v>0</v>
      </c>
    </row>
    <row r="1355" spans="1:25">
      <c r="A1355" s="1">
        <v>1363</v>
      </c>
      <c r="C1355" t="s">
        <v>1154</v>
      </c>
      <c r="G1355" t="s">
        <v>10967</v>
      </c>
      <c r="H1355" t="s">
        <v>11942</v>
      </c>
      <c r="I1355" t="s">
        <v>18507</v>
      </c>
      <c r="J1355" t="s">
        <v>18510</v>
      </c>
      <c r="L1355" t="s">
        <v>18903</v>
      </c>
      <c r="N1355" t="s">
        <v>32</v>
      </c>
      <c r="P1355" t="s">
        <v>32</v>
      </c>
      <c r="Q1355" t="s">
        <v>20992</v>
      </c>
      <c r="R1355" t="s">
        <v>21119</v>
      </c>
      <c r="S1355" t="s">
        <v>21154</v>
      </c>
      <c r="U1355" t="s">
        <v>22035</v>
      </c>
      <c r="Y1355" t="s">
        <v>23869</v>
      </c>
    </row>
    <row r="1356" spans="1:25">
      <c r="A1356" s="1">
        <v>1364</v>
      </c>
      <c r="B1356" t="s">
        <v>32</v>
      </c>
      <c r="C1356" t="s">
        <v>1154</v>
      </c>
      <c r="D1356" t="s">
        <v>9307</v>
      </c>
      <c r="E1356" t="s">
        <v>10905</v>
      </c>
      <c r="F1356" t="s">
        <v>10906</v>
      </c>
      <c r="H1356" t="s">
        <v>11942</v>
      </c>
      <c r="V1356">
        <f>72857013 0&amp;3&amp;P2024041DUNROBPRIM@GMAIL.COM                              DNMLFException as file currently locked by another user for an Acct no 344238270000</f>
        <v>0</v>
      </c>
    </row>
    <row r="1357" spans="1:25">
      <c r="A1357" s="1">
        <v>1365</v>
      </c>
      <c r="C1357" t="s">
        <v>1155</v>
      </c>
      <c r="G1357" t="s">
        <v>10967</v>
      </c>
      <c r="H1357" t="s">
        <v>11943</v>
      </c>
      <c r="I1357" t="s">
        <v>18507</v>
      </c>
      <c r="J1357" t="s">
        <v>18510</v>
      </c>
      <c r="L1357" t="s">
        <v>18904</v>
      </c>
      <c r="N1357" t="s">
        <v>32</v>
      </c>
      <c r="P1357" t="s">
        <v>32</v>
      </c>
      <c r="Q1357" t="s">
        <v>20992</v>
      </c>
      <c r="R1357" t="s">
        <v>21119</v>
      </c>
      <c r="S1357" t="s">
        <v>21154</v>
      </c>
      <c r="U1357" t="s">
        <v>22035</v>
      </c>
      <c r="Y1357" t="s">
        <v>23867</v>
      </c>
    </row>
    <row r="1358" spans="1:25">
      <c r="A1358" s="1">
        <v>1366</v>
      </c>
      <c r="B1358" t="s">
        <v>32</v>
      </c>
      <c r="C1358" t="s">
        <v>1155</v>
      </c>
      <c r="D1358" t="s">
        <v>9308</v>
      </c>
      <c r="E1358" t="s">
        <v>10905</v>
      </c>
      <c r="F1358" t="s">
        <v>10906</v>
      </c>
      <c r="H1358" t="s">
        <v>11943</v>
      </c>
      <c r="V1358">
        <f>72857014 p°7ÖD2024041christinacaine1@gmail.com                            DNMLFException as file currently locked by another user for an Acct no 295651750000</f>
        <v>0</v>
      </c>
    </row>
    <row r="1359" spans="1:25">
      <c r="A1359" s="1">
        <v>1367</v>
      </c>
      <c r="C1359" t="s">
        <v>1156</v>
      </c>
      <c r="G1359" t="s">
        <v>10967</v>
      </c>
      <c r="H1359" t="s">
        <v>11944</v>
      </c>
      <c r="I1359" t="s">
        <v>18507</v>
      </c>
      <c r="J1359" t="s">
        <v>18510</v>
      </c>
      <c r="L1359" t="s">
        <v>18905</v>
      </c>
      <c r="N1359" t="s">
        <v>32</v>
      </c>
      <c r="P1359" t="s">
        <v>32</v>
      </c>
      <c r="Q1359" t="s">
        <v>20992</v>
      </c>
      <c r="R1359" t="s">
        <v>21119</v>
      </c>
      <c r="S1359" t="s">
        <v>21154</v>
      </c>
      <c r="U1359" t="s">
        <v>22035</v>
      </c>
      <c r="Y1359" t="s">
        <v>23870</v>
      </c>
    </row>
    <row r="1360" spans="1:25">
      <c r="A1360" s="1">
        <v>1368</v>
      </c>
      <c r="B1360" t="s">
        <v>32</v>
      </c>
      <c r="C1360" t="s">
        <v>1156</v>
      </c>
      <c r="D1360" t="s">
        <v>9309</v>
      </c>
      <c r="E1360" t="s">
        <v>10905</v>
      </c>
      <c r="F1360" t="s">
        <v>10906</v>
      </c>
      <c r="H1360" t="s">
        <v>11945</v>
      </c>
      <c r="V1360">
        <f>72857015 @äçNJ2024041romainbrown023@gmail.com                            ENMLFException as file currently locked by another user for an Acct no 319151400000</f>
        <v>0</v>
      </c>
    </row>
    <row r="1361" spans="1:25">
      <c r="A1361" s="1">
        <v>1369</v>
      </c>
      <c r="C1361" t="s">
        <v>1157</v>
      </c>
      <c r="G1361" t="s">
        <v>10967</v>
      </c>
      <c r="H1361" t="s">
        <v>11946</v>
      </c>
      <c r="I1361" t="s">
        <v>18507</v>
      </c>
      <c r="J1361" t="s">
        <v>18510</v>
      </c>
      <c r="L1361" t="s">
        <v>18906</v>
      </c>
      <c r="N1361" t="s">
        <v>32</v>
      </c>
      <c r="P1361" t="s">
        <v>32</v>
      </c>
      <c r="Q1361" t="s">
        <v>20992</v>
      </c>
      <c r="R1361" t="s">
        <v>21119</v>
      </c>
      <c r="S1361" t="s">
        <v>21154</v>
      </c>
      <c r="U1361" t="s">
        <v>22035</v>
      </c>
      <c r="Y1361" t="s">
        <v>23871</v>
      </c>
    </row>
    <row r="1362" spans="1:25">
      <c r="A1362" s="1">
        <v>1370</v>
      </c>
      <c r="B1362" t="s">
        <v>32</v>
      </c>
      <c r="C1362" t="s">
        <v>1157</v>
      </c>
      <c r="D1362" t="s">
        <v>9310</v>
      </c>
      <c r="E1362" t="s">
        <v>10905</v>
      </c>
      <c r="F1362" t="s">
        <v>10906</v>
      </c>
      <c r="H1362" t="s">
        <v>11947</v>
      </c>
      <c r="V1362">
        <f>72857016 @å~\J2024041sexychrisann1@gmail.com                             ENMLFException as file currently locked by another user for an Acct no 319379400000</f>
        <v>0</v>
      </c>
    </row>
    <row r="1363" spans="1:25">
      <c r="A1363" s="1">
        <v>1371</v>
      </c>
      <c r="C1363" t="s">
        <v>1158</v>
      </c>
      <c r="G1363" t="s">
        <v>10967</v>
      </c>
      <c r="H1363" t="s">
        <v>11948</v>
      </c>
      <c r="I1363" t="s">
        <v>18507</v>
      </c>
      <c r="J1363" t="s">
        <v>18509</v>
      </c>
      <c r="L1363" t="s">
        <v>18838</v>
      </c>
      <c r="O1363" t="s">
        <v>20887</v>
      </c>
      <c r="P1363" t="s">
        <v>20919</v>
      </c>
      <c r="Q1363" t="s">
        <v>20989</v>
      </c>
      <c r="U1363" t="s">
        <v>22032</v>
      </c>
      <c r="W1363" t="s">
        <v>22917</v>
      </c>
      <c r="X1363" t="s">
        <v>23097</v>
      </c>
    </row>
    <row r="1364" spans="1:25">
      <c r="A1364" s="1">
        <v>1372</v>
      </c>
      <c r="C1364" t="s">
        <v>1159</v>
      </c>
      <c r="G1364" t="s">
        <v>10967</v>
      </c>
      <c r="H1364" t="s">
        <v>11949</v>
      </c>
      <c r="I1364" t="s">
        <v>18507</v>
      </c>
      <c r="J1364" t="s">
        <v>18509</v>
      </c>
      <c r="L1364" t="s">
        <v>18858</v>
      </c>
      <c r="O1364" t="s">
        <v>20888</v>
      </c>
      <c r="P1364" t="s">
        <v>65</v>
      </c>
      <c r="Q1364" t="s">
        <v>20990</v>
      </c>
      <c r="R1364" t="s">
        <v>21118</v>
      </c>
      <c r="S1364" t="s">
        <v>21153</v>
      </c>
      <c r="T1364" t="s">
        <v>21277</v>
      </c>
      <c r="U1364" t="s">
        <v>22033</v>
      </c>
    </row>
    <row r="1365" spans="1:25">
      <c r="A1365" s="1">
        <v>1373</v>
      </c>
      <c r="C1365" t="s">
        <v>1160</v>
      </c>
      <c r="G1365" t="s">
        <v>10967</v>
      </c>
      <c r="H1365" t="s">
        <v>11950</v>
      </c>
      <c r="I1365" t="s">
        <v>18507</v>
      </c>
      <c r="J1365" t="s">
        <v>18509</v>
      </c>
      <c r="L1365" t="s">
        <v>18859</v>
      </c>
      <c r="O1365" t="s">
        <v>20888</v>
      </c>
      <c r="P1365" t="s">
        <v>20920</v>
      </c>
      <c r="Q1365" t="s">
        <v>20991</v>
      </c>
      <c r="U1365" t="s">
        <v>22034</v>
      </c>
      <c r="W1365" t="s">
        <v>22918</v>
      </c>
    </row>
    <row r="1366" spans="1:25">
      <c r="A1366" s="1">
        <v>1374</v>
      </c>
      <c r="C1366" t="s">
        <v>1161</v>
      </c>
      <c r="G1366" t="s">
        <v>10967</v>
      </c>
      <c r="H1366" t="s">
        <v>11951</v>
      </c>
      <c r="I1366" t="s">
        <v>18507</v>
      </c>
      <c r="J1366" t="s">
        <v>18510</v>
      </c>
      <c r="L1366" t="s">
        <v>18907</v>
      </c>
      <c r="N1366" t="s">
        <v>32</v>
      </c>
      <c r="P1366" t="s">
        <v>32</v>
      </c>
      <c r="Q1366" t="s">
        <v>20992</v>
      </c>
      <c r="R1366" t="s">
        <v>21119</v>
      </c>
      <c r="S1366" t="s">
        <v>21154</v>
      </c>
      <c r="U1366" t="s">
        <v>22035</v>
      </c>
      <c r="Y1366" t="s">
        <v>23872</v>
      </c>
    </row>
    <row r="1367" spans="1:25">
      <c r="A1367" s="1">
        <v>1375</v>
      </c>
      <c r="B1367" t="s">
        <v>32</v>
      </c>
      <c r="C1367" t="s">
        <v>1161</v>
      </c>
      <c r="D1367" t="s">
        <v>9311</v>
      </c>
      <c r="E1367" t="s">
        <v>10905</v>
      </c>
      <c r="F1367" t="s">
        <v>10906</v>
      </c>
      <c r="H1367" t="s">
        <v>11952</v>
      </c>
      <c r="V1367">
        <f>72857020 °7úA2024041ANDREHEPBURN_88@YAHOO.COM                            ENMLFException as file currently locked by another user for an Acct no 283368110000</f>
        <v>0</v>
      </c>
    </row>
    <row r="1368" spans="1:25">
      <c r="A1368" s="1">
        <v>1376</v>
      </c>
      <c r="C1368" t="s">
        <v>1162</v>
      </c>
      <c r="G1368" t="s">
        <v>10967</v>
      </c>
      <c r="H1368" t="s">
        <v>11953</v>
      </c>
      <c r="I1368" t="s">
        <v>18507</v>
      </c>
      <c r="J1368" t="s">
        <v>18510</v>
      </c>
      <c r="L1368" t="s">
        <v>18908</v>
      </c>
      <c r="N1368" t="s">
        <v>32</v>
      </c>
      <c r="P1368" t="s">
        <v>32</v>
      </c>
      <c r="Q1368" t="s">
        <v>20992</v>
      </c>
      <c r="R1368" t="s">
        <v>21119</v>
      </c>
      <c r="S1368" t="s">
        <v>21154</v>
      </c>
      <c r="U1368" t="s">
        <v>22035</v>
      </c>
      <c r="Y1368" t="s">
        <v>23873</v>
      </c>
    </row>
    <row r="1369" spans="1:25">
      <c r="A1369" s="1">
        <v>1377</v>
      </c>
      <c r="B1369" t="s">
        <v>32</v>
      </c>
      <c r="C1369" t="s">
        <v>1162</v>
      </c>
      <c r="D1369" t="s">
        <v>9312</v>
      </c>
      <c r="E1369" t="s">
        <v>10905</v>
      </c>
      <c r="F1369" t="s">
        <v>10906</v>
      </c>
      <c r="H1369" t="s">
        <v>11954</v>
      </c>
      <c r="V1369">
        <f>72857021 @ÝEÆI2024041orainthomas@gmail.com                              GNMLFException as file currently locked by another user for an Acct no 316859080000</f>
        <v>0</v>
      </c>
    </row>
    <row r="1370" spans="1:25">
      <c r="A1370" s="1">
        <v>1378</v>
      </c>
      <c r="C1370" t="s">
        <v>1163</v>
      </c>
      <c r="G1370" t="s">
        <v>10967</v>
      </c>
      <c r="H1370" t="s">
        <v>11955</v>
      </c>
      <c r="I1370" t="s">
        <v>18507</v>
      </c>
      <c r="J1370" t="s">
        <v>18509</v>
      </c>
      <c r="L1370" t="s">
        <v>18858</v>
      </c>
      <c r="O1370" t="s">
        <v>20888</v>
      </c>
      <c r="P1370" t="s">
        <v>65</v>
      </c>
      <c r="Q1370" t="s">
        <v>20990</v>
      </c>
      <c r="R1370" t="s">
        <v>21118</v>
      </c>
      <c r="S1370" t="s">
        <v>21153</v>
      </c>
      <c r="T1370" t="s">
        <v>21274</v>
      </c>
      <c r="U1370" t="s">
        <v>22033</v>
      </c>
    </row>
    <row r="1371" spans="1:25">
      <c r="A1371" s="1">
        <v>1379</v>
      </c>
      <c r="C1371" t="s">
        <v>1164</v>
      </c>
      <c r="G1371" t="s">
        <v>10967</v>
      </c>
      <c r="H1371" t="s">
        <v>11956</v>
      </c>
      <c r="I1371" t="s">
        <v>18507</v>
      </c>
      <c r="J1371" t="s">
        <v>18509</v>
      </c>
      <c r="L1371" t="s">
        <v>18839</v>
      </c>
      <c r="O1371" t="s">
        <v>20887</v>
      </c>
      <c r="P1371" t="s">
        <v>20919</v>
      </c>
      <c r="Q1371" t="s">
        <v>20989</v>
      </c>
      <c r="U1371" t="s">
        <v>22032</v>
      </c>
      <c r="W1371" t="s">
        <v>22917</v>
      </c>
      <c r="X1371" t="s">
        <v>23094</v>
      </c>
    </row>
    <row r="1372" spans="1:25">
      <c r="A1372" s="1">
        <v>1380</v>
      </c>
      <c r="C1372" t="s">
        <v>1165</v>
      </c>
      <c r="G1372" t="s">
        <v>10967</v>
      </c>
      <c r="H1372" t="s">
        <v>11956</v>
      </c>
      <c r="I1372" t="s">
        <v>18507</v>
      </c>
      <c r="J1372" t="s">
        <v>18509</v>
      </c>
      <c r="L1372" t="s">
        <v>18859</v>
      </c>
      <c r="O1372" t="s">
        <v>20888</v>
      </c>
      <c r="P1372" t="s">
        <v>20920</v>
      </c>
      <c r="Q1372" t="s">
        <v>20991</v>
      </c>
      <c r="U1372" t="s">
        <v>22034</v>
      </c>
      <c r="W1372" t="s">
        <v>22918</v>
      </c>
    </row>
    <row r="1373" spans="1:25">
      <c r="A1373" s="1">
        <v>1381</v>
      </c>
      <c r="C1373" t="s">
        <v>1166</v>
      </c>
      <c r="G1373" t="s">
        <v>10967</v>
      </c>
      <c r="H1373" t="s">
        <v>11957</v>
      </c>
      <c r="I1373" t="s">
        <v>18507</v>
      </c>
      <c r="J1373" t="s">
        <v>18509</v>
      </c>
      <c r="L1373" t="s">
        <v>18858</v>
      </c>
      <c r="O1373" t="s">
        <v>20888</v>
      </c>
      <c r="P1373" t="s">
        <v>65</v>
      </c>
      <c r="Q1373" t="s">
        <v>20990</v>
      </c>
      <c r="R1373" t="s">
        <v>21118</v>
      </c>
      <c r="S1373" t="s">
        <v>21153</v>
      </c>
      <c r="T1373" t="s">
        <v>21273</v>
      </c>
      <c r="U1373" t="s">
        <v>22033</v>
      </c>
    </row>
    <row r="1374" spans="1:25">
      <c r="A1374" s="1">
        <v>1382</v>
      </c>
      <c r="C1374" t="s">
        <v>1167</v>
      </c>
      <c r="G1374" t="s">
        <v>10967</v>
      </c>
      <c r="H1374" t="s">
        <v>11958</v>
      </c>
      <c r="I1374" t="s">
        <v>18507</v>
      </c>
      <c r="J1374" t="s">
        <v>18509</v>
      </c>
      <c r="L1374" t="s">
        <v>18859</v>
      </c>
      <c r="O1374" t="s">
        <v>20888</v>
      </c>
      <c r="P1374" t="s">
        <v>20920</v>
      </c>
      <c r="Q1374" t="s">
        <v>20991</v>
      </c>
      <c r="U1374" t="s">
        <v>22034</v>
      </c>
      <c r="W1374" t="s">
        <v>22918</v>
      </c>
    </row>
    <row r="1375" spans="1:25">
      <c r="A1375" s="1">
        <v>1383</v>
      </c>
      <c r="C1375" t="s">
        <v>1168</v>
      </c>
      <c r="G1375" t="s">
        <v>10967</v>
      </c>
      <c r="H1375" t="s">
        <v>11959</v>
      </c>
      <c r="I1375" t="s">
        <v>18507</v>
      </c>
      <c r="J1375" t="s">
        <v>18509</v>
      </c>
      <c r="L1375" t="s">
        <v>18838</v>
      </c>
      <c r="O1375" t="s">
        <v>20887</v>
      </c>
      <c r="P1375" t="s">
        <v>20919</v>
      </c>
      <c r="Q1375" t="s">
        <v>20989</v>
      </c>
      <c r="U1375" t="s">
        <v>22032</v>
      </c>
      <c r="W1375" t="s">
        <v>22917</v>
      </c>
      <c r="X1375" t="s">
        <v>23093</v>
      </c>
    </row>
    <row r="1376" spans="1:25">
      <c r="A1376" s="1">
        <v>1384</v>
      </c>
      <c r="C1376" t="s">
        <v>1169</v>
      </c>
      <c r="G1376" t="s">
        <v>10967</v>
      </c>
      <c r="H1376" t="s">
        <v>11960</v>
      </c>
      <c r="I1376" t="s">
        <v>18507</v>
      </c>
      <c r="J1376" t="s">
        <v>18509</v>
      </c>
      <c r="L1376" t="s">
        <v>18857</v>
      </c>
      <c r="O1376" t="s">
        <v>20887</v>
      </c>
      <c r="P1376" t="s">
        <v>20919</v>
      </c>
      <c r="Q1376" t="s">
        <v>20989</v>
      </c>
      <c r="U1376" t="s">
        <v>22032</v>
      </c>
      <c r="W1376" t="s">
        <v>22917</v>
      </c>
      <c r="X1376" t="s">
        <v>23093</v>
      </c>
    </row>
    <row r="1377" spans="1:24">
      <c r="A1377" s="1">
        <v>1385</v>
      </c>
      <c r="C1377" t="s">
        <v>1170</v>
      </c>
      <c r="G1377" t="s">
        <v>10967</v>
      </c>
      <c r="H1377" t="s">
        <v>11961</v>
      </c>
      <c r="I1377" t="s">
        <v>18507</v>
      </c>
      <c r="J1377" t="s">
        <v>18509</v>
      </c>
      <c r="L1377" t="s">
        <v>18838</v>
      </c>
      <c r="O1377" t="s">
        <v>20887</v>
      </c>
      <c r="P1377" t="s">
        <v>20919</v>
      </c>
      <c r="Q1377" t="s">
        <v>20989</v>
      </c>
      <c r="U1377" t="s">
        <v>22032</v>
      </c>
      <c r="W1377" t="s">
        <v>22917</v>
      </c>
      <c r="X1377" t="s">
        <v>23094</v>
      </c>
    </row>
    <row r="1378" spans="1:24">
      <c r="A1378" s="1">
        <v>1386</v>
      </c>
      <c r="C1378" t="s">
        <v>1171</v>
      </c>
      <c r="G1378" t="s">
        <v>10967</v>
      </c>
      <c r="H1378" t="s">
        <v>11962</v>
      </c>
      <c r="I1378" t="s">
        <v>18507</v>
      </c>
      <c r="J1378" t="s">
        <v>18509</v>
      </c>
      <c r="L1378" t="s">
        <v>18858</v>
      </c>
      <c r="O1378" t="s">
        <v>20888</v>
      </c>
      <c r="P1378" t="s">
        <v>65</v>
      </c>
      <c r="Q1378" t="s">
        <v>20990</v>
      </c>
      <c r="R1378" t="s">
        <v>21118</v>
      </c>
      <c r="S1378" t="s">
        <v>21153</v>
      </c>
      <c r="T1378" t="s">
        <v>21273</v>
      </c>
      <c r="U1378" t="s">
        <v>22033</v>
      </c>
    </row>
    <row r="1379" spans="1:24">
      <c r="A1379" s="1">
        <v>1387</v>
      </c>
      <c r="C1379" t="s">
        <v>1172</v>
      </c>
      <c r="G1379" t="s">
        <v>10967</v>
      </c>
      <c r="H1379" t="s">
        <v>11963</v>
      </c>
      <c r="I1379" t="s">
        <v>18507</v>
      </c>
      <c r="J1379" t="s">
        <v>18509</v>
      </c>
      <c r="L1379" t="s">
        <v>18859</v>
      </c>
      <c r="O1379" t="s">
        <v>20888</v>
      </c>
      <c r="P1379" t="s">
        <v>20920</v>
      </c>
      <c r="Q1379" t="s">
        <v>20991</v>
      </c>
      <c r="U1379" t="s">
        <v>22034</v>
      </c>
      <c r="W1379" t="s">
        <v>22918</v>
      </c>
    </row>
    <row r="1380" spans="1:24">
      <c r="A1380" s="1">
        <v>1388</v>
      </c>
      <c r="C1380" t="s">
        <v>1173</v>
      </c>
      <c r="G1380" t="s">
        <v>10967</v>
      </c>
      <c r="H1380" t="s">
        <v>11964</v>
      </c>
      <c r="I1380" t="s">
        <v>18507</v>
      </c>
      <c r="J1380" t="s">
        <v>18509</v>
      </c>
      <c r="L1380" t="s">
        <v>18858</v>
      </c>
      <c r="O1380" t="s">
        <v>20888</v>
      </c>
      <c r="P1380" t="s">
        <v>65</v>
      </c>
      <c r="Q1380" t="s">
        <v>20990</v>
      </c>
      <c r="R1380" t="s">
        <v>21118</v>
      </c>
      <c r="S1380" t="s">
        <v>21153</v>
      </c>
      <c r="T1380" t="s">
        <v>21274</v>
      </c>
      <c r="U1380" t="s">
        <v>22033</v>
      </c>
    </row>
    <row r="1381" spans="1:24">
      <c r="A1381" s="1">
        <v>1389</v>
      </c>
      <c r="C1381" t="s">
        <v>1174</v>
      </c>
      <c r="G1381" t="s">
        <v>10967</v>
      </c>
      <c r="H1381" t="s">
        <v>11964</v>
      </c>
      <c r="I1381" t="s">
        <v>18507</v>
      </c>
      <c r="J1381" t="s">
        <v>18509</v>
      </c>
      <c r="L1381" t="s">
        <v>18859</v>
      </c>
      <c r="O1381" t="s">
        <v>20888</v>
      </c>
      <c r="P1381" t="s">
        <v>20920</v>
      </c>
      <c r="Q1381" t="s">
        <v>20991</v>
      </c>
      <c r="U1381" t="s">
        <v>22034</v>
      </c>
      <c r="W1381" t="s">
        <v>22918</v>
      </c>
    </row>
    <row r="1382" spans="1:24">
      <c r="A1382" s="1">
        <v>1390</v>
      </c>
      <c r="C1382" t="s">
        <v>1175</v>
      </c>
      <c r="G1382" t="s">
        <v>10967</v>
      </c>
      <c r="H1382" t="s">
        <v>11965</v>
      </c>
      <c r="I1382" t="s">
        <v>18507</v>
      </c>
      <c r="J1382" t="s">
        <v>18509</v>
      </c>
      <c r="L1382" t="s">
        <v>18858</v>
      </c>
      <c r="O1382" t="s">
        <v>20888</v>
      </c>
      <c r="P1382" t="s">
        <v>65</v>
      </c>
      <c r="Q1382" t="s">
        <v>20990</v>
      </c>
      <c r="R1382" t="s">
        <v>21118</v>
      </c>
      <c r="S1382" t="s">
        <v>21153</v>
      </c>
      <c r="T1382" t="s">
        <v>21273</v>
      </c>
      <c r="U1382" t="s">
        <v>22033</v>
      </c>
    </row>
    <row r="1383" spans="1:24">
      <c r="A1383" s="1">
        <v>1391</v>
      </c>
      <c r="C1383" t="s">
        <v>1176</v>
      </c>
      <c r="G1383" t="s">
        <v>10967</v>
      </c>
      <c r="H1383" t="s">
        <v>11965</v>
      </c>
      <c r="I1383" t="s">
        <v>18507</v>
      </c>
      <c r="J1383" t="s">
        <v>18509</v>
      </c>
      <c r="L1383" t="s">
        <v>18837</v>
      </c>
      <c r="O1383" t="s">
        <v>20887</v>
      </c>
      <c r="P1383" t="s">
        <v>20919</v>
      </c>
      <c r="Q1383" t="s">
        <v>20989</v>
      </c>
      <c r="U1383" t="s">
        <v>22032</v>
      </c>
      <c r="W1383" t="s">
        <v>22917</v>
      </c>
      <c r="X1383" t="s">
        <v>23093</v>
      </c>
    </row>
    <row r="1384" spans="1:24">
      <c r="A1384" s="1">
        <v>1392</v>
      </c>
      <c r="C1384" t="s">
        <v>1177</v>
      </c>
      <c r="G1384" t="s">
        <v>10967</v>
      </c>
      <c r="H1384" t="s">
        <v>11966</v>
      </c>
      <c r="I1384" t="s">
        <v>18507</v>
      </c>
      <c r="J1384" t="s">
        <v>18509</v>
      </c>
      <c r="L1384" t="s">
        <v>18856</v>
      </c>
      <c r="O1384" t="s">
        <v>20887</v>
      </c>
      <c r="P1384" t="s">
        <v>20919</v>
      </c>
      <c r="Q1384" t="s">
        <v>20989</v>
      </c>
      <c r="U1384" t="s">
        <v>22032</v>
      </c>
      <c r="W1384" t="s">
        <v>22917</v>
      </c>
      <c r="X1384" t="s">
        <v>23094</v>
      </c>
    </row>
    <row r="1385" spans="1:24">
      <c r="A1385" s="1">
        <v>1393</v>
      </c>
      <c r="C1385" t="s">
        <v>1178</v>
      </c>
      <c r="G1385" t="s">
        <v>10967</v>
      </c>
      <c r="H1385" t="s">
        <v>11967</v>
      </c>
      <c r="I1385" t="s">
        <v>18507</v>
      </c>
      <c r="J1385" t="s">
        <v>18509</v>
      </c>
      <c r="L1385" t="s">
        <v>18859</v>
      </c>
      <c r="O1385" t="s">
        <v>20888</v>
      </c>
      <c r="P1385" t="s">
        <v>20920</v>
      </c>
      <c r="Q1385" t="s">
        <v>20991</v>
      </c>
      <c r="U1385" t="s">
        <v>22034</v>
      </c>
      <c r="W1385" t="s">
        <v>22918</v>
      </c>
    </row>
    <row r="1386" spans="1:24">
      <c r="A1386" s="1">
        <v>1394</v>
      </c>
      <c r="C1386" t="s">
        <v>1179</v>
      </c>
      <c r="G1386" t="s">
        <v>10967</v>
      </c>
      <c r="H1386" t="s">
        <v>11968</v>
      </c>
      <c r="I1386" t="s">
        <v>18507</v>
      </c>
      <c r="J1386" t="s">
        <v>18509</v>
      </c>
      <c r="L1386" t="s">
        <v>18858</v>
      </c>
      <c r="O1386" t="s">
        <v>20888</v>
      </c>
      <c r="P1386" t="s">
        <v>65</v>
      </c>
      <c r="Q1386" t="s">
        <v>20990</v>
      </c>
      <c r="R1386" t="s">
        <v>21118</v>
      </c>
      <c r="S1386" t="s">
        <v>21153</v>
      </c>
      <c r="T1386" t="s">
        <v>21274</v>
      </c>
      <c r="U1386" t="s">
        <v>22033</v>
      </c>
    </row>
    <row r="1387" spans="1:24">
      <c r="A1387" s="1">
        <v>1395</v>
      </c>
      <c r="C1387" t="s">
        <v>1180</v>
      </c>
      <c r="G1387" t="s">
        <v>10967</v>
      </c>
      <c r="H1387" t="s">
        <v>11969</v>
      </c>
      <c r="I1387" t="s">
        <v>18507</v>
      </c>
      <c r="J1387" t="s">
        <v>18509</v>
      </c>
      <c r="L1387" t="s">
        <v>18859</v>
      </c>
      <c r="O1387" t="s">
        <v>20888</v>
      </c>
      <c r="P1387" t="s">
        <v>20920</v>
      </c>
      <c r="Q1387" t="s">
        <v>20991</v>
      </c>
      <c r="U1387" t="s">
        <v>22034</v>
      </c>
      <c r="W1387" t="s">
        <v>22918</v>
      </c>
    </row>
    <row r="1388" spans="1:24">
      <c r="A1388" s="1">
        <v>1396</v>
      </c>
      <c r="C1388" t="s">
        <v>1181</v>
      </c>
      <c r="G1388" t="s">
        <v>10967</v>
      </c>
      <c r="H1388" t="s">
        <v>11970</v>
      </c>
      <c r="I1388" t="s">
        <v>18507</v>
      </c>
      <c r="J1388" t="s">
        <v>18511</v>
      </c>
      <c r="L1388" t="s">
        <v>18909</v>
      </c>
      <c r="O1388" t="s">
        <v>20889</v>
      </c>
      <c r="P1388" t="s">
        <v>20889</v>
      </c>
      <c r="Q1388" t="s">
        <v>20994</v>
      </c>
      <c r="U1388" t="s">
        <v>22041</v>
      </c>
      <c r="W1388" t="s">
        <v>22730</v>
      </c>
    </row>
    <row r="1389" spans="1:24">
      <c r="A1389" s="1">
        <v>1397</v>
      </c>
      <c r="C1389" t="s">
        <v>1182</v>
      </c>
      <c r="G1389" t="s">
        <v>10967</v>
      </c>
      <c r="H1389" t="s">
        <v>11971</v>
      </c>
      <c r="I1389" t="s">
        <v>18507</v>
      </c>
      <c r="J1389" t="s">
        <v>18509</v>
      </c>
      <c r="L1389" t="s">
        <v>18858</v>
      </c>
      <c r="O1389" t="s">
        <v>20888</v>
      </c>
      <c r="P1389" t="s">
        <v>65</v>
      </c>
      <c r="Q1389" t="s">
        <v>20990</v>
      </c>
      <c r="R1389" t="s">
        <v>21118</v>
      </c>
      <c r="S1389" t="s">
        <v>21153</v>
      </c>
      <c r="T1389" t="s">
        <v>21273</v>
      </c>
      <c r="U1389" t="s">
        <v>22033</v>
      </c>
    </row>
    <row r="1390" spans="1:24">
      <c r="A1390" s="1">
        <v>1398</v>
      </c>
      <c r="C1390" t="s">
        <v>1183</v>
      </c>
      <c r="G1390" t="s">
        <v>10967</v>
      </c>
      <c r="H1390" t="s">
        <v>11971</v>
      </c>
      <c r="I1390" t="s">
        <v>18507</v>
      </c>
      <c r="J1390" t="s">
        <v>18509</v>
      </c>
      <c r="L1390" t="s">
        <v>18839</v>
      </c>
      <c r="O1390" t="s">
        <v>20887</v>
      </c>
      <c r="P1390" t="s">
        <v>20919</v>
      </c>
      <c r="Q1390" t="s">
        <v>20989</v>
      </c>
      <c r="U1390" t="s">
        <v>22032</v>
      </c>
      <c r="W1390" t="s">
        <v>22917</v>
      </c>
      <c r="X1390" t="s">
        <v>23093</v>
      </c>
    </row>
    <row r="1391" spans="1:24">
      <c r="A1391" s="1">
        <v>1399</v>
      </c>
      <c r="C1391" t="s">
        <v>1184</v>
      </c>
      <c r="G1391" t="s">
        <v>10967</v>
      </c>
      <c r="H1391" t="s">
        <v>11972</v>
      </c>
      <c r="I1391" t="s">
        <v>18507</v>
      </c>
      <c r="J1391" t="s">
        <v>18509</v>
      </c>
      <c r="L1391" t="s">
        <v>18859</v>
      </c>
      <c r="O1391" t="s">
        <v>20888</v>
      </c>
      <c r="P1391" t="s">
        <v>20920</v>
      </c>
      <c r="Q1391" t="s">
        <v>20991</v>
      </c>
      <c r="U1391" t="s">
        <v>22034</v>
      </c>
      <c r="W1391" t="s">
        <v>22918</v>
      </c>
    </row>
    <row r="1392" spans="1:24">
      <c r="A1392" s="1">
        <v>1400</v>
      </c>
      <c r="C1392" t="s">
        <v>1185</v>
      </c>
      <c r="G1392" t="s">
        <v>10967</v>
      </c>
      <c r="H1392" t="s">
        <v>11972</v>
      </c>
      <c r="I1392" t="s">
        <v>18507</v>
      </c>
      <c r="J1392" t="s">
        <v>18509</v>
      </c>
      <c r="L1392" t="s">
        <v>18837</v>
      </c>
      <c r="O1392" t="s">
        <v>20887</v>
      </c>
      <c r="P1392" t="s">
        <v>20919</v>
      </c>
      <c r="Q1392" t="s">
        <v>20989</v>
      </c>
      <c r="U1392" t="s">
        <v>22032</v>
      </c>
      <c r="W1392" t="s">
        <v>22917</v>
      </c>
      <c r="X1392" t="s">
        <v>23094</v>
      </c>
    </row>
    <row r="1393" spans="1:25">
      <c r="A1393" s="1">
        <v>1401</v>
      </c>
      <c r="C1393" t="s">
        <v>1186</v>
      </c>
      <c r="G1393" t="s">
        <v>10967</v>
      </c>
      <c r="H1393" t="s">
        <v>11973</v>
      </c>
      <c r="I1393" t="s">
        <v>18507</v>
      </c>
      <c r="J1393" t="s">
        <v>18509</v>
      </c>
      <c r="L1393" t="s">
        <v>18858</v>
      </c>
      <c r="O1393" t="s">
        <v>20888</v>
      </c>
      <c r="P1393" t="s">
        <v>65</v>
      </c>
      <c r="Q1393" t="s">
        <v>20990</v>
      </c>
      <c r="R1393" t="s">
        <v>21118</v>
      </c>
      <c r="S1393" t="s">
        <v>21153</v>
      </c>
      <c r="T1393" t="s">
        <v>21274</v>
      </c>
      <c r="U1393" t="s">
        <v>22033</v>
      </c>
    </row>
    <row r="1394" spans="1:25">
      <c r="A1394" s="1">
        <v>1402</v>
      </c>
      <c r="C1394" t="s">
        <v>1187</v>
      </c>
      <c r="G1394" t="s">
        <v>10967</v>
      </c>
      <c r="H1394" t="s">
        <v>11973</v>
      </c>
      <c r="I1394" t="s">
        <v>18507</v>
      </c>
      <c r="J1394" t="s">
        <v>18509</v>
      </c>
      <c r="L1394" t="s">
        <v>18859</v>
      </c>
      <c r="O1394" t="s">
        <v>20888</v>
      </c>
      <c r="P1394" t="s">
        <v>20920</v>
      </c>
      <c r="Q1394" t="s">
        <v>20991</v>
      </c>
      <c r="U1394" t="s">
        <v>22034</v>
      </c>
      <c r="W1394" t="s">
        <v>22918</v>
      </c>
    </row>
    <row r="1395" spans="1:25">
      <c r="A1395" s="1">
        <v>1403</v>
      </c>
      <c r="C1395" t="s">
        <v>1188</v>
      </c>
      <c r="G1395" t="s">
        <v>10967</v>
      </c>
      <c r="H1395" t="s">
        <v>11974</v>
      </c>
      <c r="I1395" t="s">
        <v>18507</v>
      </c>
      <c r="J1395" t="s">
        <v>18514</v>
      </c>
      <c r="L1395" t="s">
        <v>18910</v>
      </c>
      <c r="O1395" t="s">
        <v>20892</v>
      </c>
      <c r="P1395" t="s">
        <v>20892</v>
      </c>
      <c r="Q1395" t="s">
        <v>21007</v>
      </c>
      <c r="U1395" t="s">
        <v>22049</v>
      </c>
      <c r="W1395" t="s">
        <v>22916</v>
      </c>
    </row>
    <row r="1396" spans="1:25">
      <c r="A1396" s="1">
        <v>1404</v>
      </c>
      <c r="C1396" t="s">
        <v>1189</v>
      </c>
      <c r="G1396" t="s">
        <v>10967</v>
      </c>
      <c r="H1396" t="s">
        <v>11975</v>
      </c>
      <c r="I1396" t="s">
        <v>18507</v>
      </c>
      <c r="J1396" t="s">
        <v>18511</v>
      </c>
      <c r="L1396" t="s">
        <v>18911</v>
      </c>
      <c r="O1396" t="s">
        <v>20893</v>
      </c>
      <c r="P1396" t="s">
        <v>20893</v>
      </c>
      <c r="Q1396" t="s">
        <v>21008</v>
      </c>
      <c r="R1396" t="s">
        <v>21122</v>
      </c>
      <c r="S1396" t="s">
        <v>21153</v>
      </c>
      <c r="T1396" t="s">
        <v>21278</v>
      </c>
      <c r="U1396" t="s">
        <v>22050</v>
      </c>
    </row>
    <row r="1397" spans="1:25">
      <c r="A1397" s="1">
        <v>1405</v>
      </c>
      <c r="C1397" t="s">
        <v>1190</v>
      </c>
      <c r="G1397" t="s">
        <v>10967</v>
      </c>
      <c r="H1397" t="s">
        <v>11976</v>
      </c>
      <c r="I1397" t="s">
        <v>18507</v>
      </c>
      <c r="J1397" t="s">
        <v>18509</v>
      </c>
      <c r="L1397" t="s">
        <v>18857</v>
      </c>
      <c r="O1397" t="s">
        <v>20887</v>
      </c>
      <c r="P1397" t="s">
        <v>20919</v>
      </c>
      <c r="Q1397" t="s">
        <v>20989</v>
      </c>
      <c r="U1397" t="s">
        <v>22032</v>
      </c>
      <c r="W1397" t="s">
        <v>22917</v>
      </c>
      <c r="X1397" t="s">
        <v>23056</v>
      </c>
    </row>
    <row r="1398" spans="1:25">
      <c r="A1398" s="1">
        <v>1406</v>
      </c>
      <c r="C1398" t="s">
        <v>1191</v>
      </c>
      <c r="G1398" t="s">
        <v>10967</v>
      </c>
      <c r="H1398" t="s">
        <v>11977</v>
      </c>
      <c r="I1398" t="s">
        <v>18507</v>
      </c>
      <c r="J1398" t="s">
        <v>18509</v>
      </c>
      <c r="L1398" t="s">
        <v>18858</v>
      </c>
      <c r="O1398" t="s">
        <v>20888</v>
      </c>
      <c r="P1398" t="s">
        <v>65</v>
      </c>
      <c r="Q1398" t="s">
        <v>20990</v>
      </c>
      <c r="R1398" t="s">
        <v>21118</v>
      </c>
      <c r="S1398" t="s">
        <v>21153</v>
      </c>
      <c r="T1398" t="s">
        <v>21243</v>
      </c>
      <c r="U1398" t="s">
        <v>22033</v>
      </c>
    </row>
    <row r="1399" spans="1:25">
      <c r="A1399" s="1">
        <v>1407</v>
      </c>
      <c r="C1399" t="s">
        <v>1192</v>
      </c>
      <c r="G1399" t="s">
        <v>10967</v>
      </c>
      <c r="H1399" t="s">
        <v>11978</v>
      </c>
      <c r="I1399" t="s">
        <v>18507</v>
      </c>
      <c r="J1399" t="s">
        <v>18509</v>
      </c>
      <c r="L1399" t="s">
        <v>18859</v>
      </c>
      <c r="O1399" t="s">
        <v>20888</v>
      </c>
      <c r="P1399" t="s">
        <v>20920</v>
      </c>
      <c r="Q1399" t="s">
        <v>20991</v>
      </c>
      <c r="U1399" t="s">
        <v>22034</v>
      </c>
      <c r="W1399" t="s">
        <v>22918</v>
      </c>
    </row>
    <row r="1400" spans="1:25">
      <c r="A1400" s="1">
        <v>1408</v>
      </c>
      <c r="C1400" t="s">
        <v>1193</v>
      </c>
      <c r="G1400" t="s">
        <v>10967</v>
      </c>
      <c r="H1400" t="s">
        <v>11979</v>
      </c>
      <c r="I1400" t="s">
        <v>18507</v>
      </c>
      <c r="J1400" t="s">
        <v>18509</v>
      </c>
      <c r="L1400" t="s">
        <v>18839</v>
      </c>
      <c r="O1400" t="s">
        <v>20887</v>
      </c>
      <c r="P1400" t="s">
        <v>20919</v>
      </c>
      <c r="Q1400" t="s">
        <v>20989</v>
      </c>
      <c r="U1400" t="s">
        <v>22032</v>
      </c>
      <c r="W1400" t="s">
        <v>22917</v>
      </c>
      <c r="X1400" t="s">
        <v>23098</v>
      </c>
    </row>
    <row r="1401" spans="1:25">
      <c r="A1401" s="1">
        <v>1409</v>
      </c>
      <c r="C1401" t="s">
        <v>1194</v>
      </c>
      <c r="G1401" t="s">
        <v>10967</v>
      </c>
      <c r="H1401" t="s">
        <v>11980</v>
      </c>
      <c r="I1401" t="s">
        <v>18507</v>
      </c>
      <c r="J1401" t="s">
        <v>18509</v>
      </c>
      <c r="L1401" t="s">
        <v>18858</v>
      </c>
      <c r="O1401" t="s">
        <v>20888</v>
      </c>
      <c r="P1401" t="s">
        <v>65</v>
      </c>
      <c r="Q1401" t="s">
        <v>20990</v>
      </c>
      <c r="R1401" t="s">
        <v>21118</v>
      </c>
      <c r="S1401" t="s">
        <v>21153</v>
      </c>
      <c r="T1401" t="s">
        <v>21279</v>
      </c>
      <c r="U1401" t="s">
        <v>22033</v>
      </c>
    </row>
    <row r="1402" spans="1:25">
      <c r="A1402" s="1">
        <v>1410</v>
      </c>
      <c r="C1402" t="s">
        <v>1195</v>
      </c>
      <c r="G1402" t="s">
        <v>10967</v>
      </c>
      <c r="H1402" t="s">
        <v>11981</v>
      </c>
      <c r="I1402" t="s">
        <v>18507</v>
      </c>
      <c r="J1402" t="s">
        <v>18509</v>
      </c>
      <c r="L1402" t="s">
        <v>18859</v>
      </c>
      <c r="O1402" t="s">
        <v>20888</v>
      </c>
      <c r="P1402" t="s">
        <v>20920</v>
      </c>
      <c r="Q1402" t="s">
        <v>20991</v>
      </c>
      <c r="U1402" t="s">
        <v>22034</v>
      </c>
      <c r="W1402" t="s">
        <v>22918</v>
      </c>
    </row>
    <row r="1403" spans="1:25">
      <c r="A1403" s="1">
        <v>1411</v>
      </c>
      <c r="C1403" t="s">
        <v>1196</v>
      </c>
      <c r="G1403" t="s">
        <v>10967</v>
      </c>
      <c r="H1403" t="s">
        <v>11982</v>
      </c>
      <c r="I1403" t="s">
        <v>18507</v>
      </c>
      <c r="J1403" t="s">
        <v>18509</v>
      </c>
      <c r="L1403" t="s">
        <v>18837</v>
      </c>
      <c r="O1403" t="s">
        <v>20887</v>
      </c>
      <c r="P1403" t="s">
        <v>20919</v>
      </c>
      <c r="Q1403" t="s">
        <v>20989</v>
      </c>
      <c r="U1403" t="s">
        <v>22032</v>
      </c>
      <c r="W1403" t="s">
        <v>22917</v>
      </c>
      <c r="X1403" t="s">
        <v>23098</v>
      </c>
    </row>
    <row r="1404" spans="1:25">
      <c r="A1404" s="1">
        <v>1412</v>
      </c>
      <c r="C1404" t="s">
        <v>1197</v>
      </c>
      <c r="G1404" t="s">
        <v>10967</v>
      </c>
      <c r="H1404" t="s">
        <v>11983</v>
      </c>
      <c r="I1404" t="s">
        <v>18507</v>
      </c>
      <c r="J1404" t="s">
        <v>18509</v>
      </c>
      <c r="L1404" t="s">
        <v>18858</v>
      </c>
      <c r="O1404" t="s">
        <v>20888</v>
      </c>
      <c r="P1404" t="s">
        <v>65</v>
      </c>
      <c r="Q1404" t="s">
        <v>20990</v>
      </c>
      <c r="R1404" t="s">
        <v>21118</v>
      </c>
      <c r="S1404" t="s">
        <v>21153</v>
      </c>
      <c r="T1404" t="s">
        <v>21279</v>
      </c>
      <c r="U1404" t="s">
        <v>22033</v>
      </c>
    </row>
    <row r="1405" spans="1:25">
      <c r="A1405" s="1">
        <v>1413</v>
      </c>
      <c r="C1405" t="s">
        <v>1198</v>
      </c>
      <c r="G1405" t="s">
        <v>10967</v>
      </c>
      <c r="H1405" t="s">
        <v>11983</v>
      </c>
      <c r="I1405" t="s">
        <v>18507</v>
      </c>
      <c r="J1405" t="s">
        <v>18509</v>
      </c>
      <c r="L1405" t="s">
        <v>18859</v>
      </c>
      <c r="O1405" t="s">
        <v>20888</v>
      </c>
      <c r="P1405" t="s">
        <v>20920</v>
      </c>
      <c r="Q1405" t="s">
        <v>20991</v>
      </c>
      <c r="U1405" t="s">
        <v>22034</v>
      </c>
      <c r="W1405" t="s">
        <v>22918</v>
      </c>
    </row>
    <row r="1406" spans="1:25">
      <c r="A1406" s="1">
        <v>1414</v>
      </c>
      <c r="C1406" t="s">
        <v>1199</v>
      </c>
      <c r="G1406" t="s">
        <v>10967</v>
      </c>
      <c r="H1406" t="s">
        <v>11984</v>
      </c>
      <c r="I1406" t="s">
        <v>18507</v>
      </c>
      <c r="J1406" t="s">
        <v>18510</v>
      </c>
      <c r="L1406" t="s">
        <v>18912</v>
      </c>
      <c r="N1406" t="s">
        <v>32</v>
      </c>
      <c r="P1406" t="s">
        <v>32</v>
      </c>
      <c r="Q1406" t="s">
        <v>20992</v>
      </c>
      <c r="R1406" t="s">
        <v>21119</v>
      </c>
      <c r="S1406" t="s">
        <v>21154</v>
      </c>
      <c r="U1406" t="s">
        <v>22035</v>
      </c>
      <c r="Y1406" t="s">
        <v>23859</v>
      </c>
    </row>
    <row r="1407" spans="1:25">
      <c r="A1407" s="1">
        <v>1415</v>
      </c>
      <c r="B1407" t="s">
        <v>32</v>
      </c>
      <c r="C1407" t="s">
        <v>1199</v>
      </c>
      <c r="D1407" t="s">
        <v>9313</v>
      </c>
      <c r="E1407" t="s">
        <v>10905</v>
      </c>
      <c r="F1407" t="s">
        <v>10906</v>
      </c>
      <c r="H1407" t="s">
        <v>11985</v>
      </c>
      <c r="V1407">
        <f>72857058 pm¡Ã2024041krissy_g4@hotmail.com                              ANMLFException as file currently locked by another user for an Acct no 840012230000</f>
        <v>0</v>
      </c>
    </row>
    <row r="1408" spans="1:25">
      <c r="A1408" s="1">
        <v>1416</v>
      </c>
      <c r="C1408" t="s">
        <v>1200</v>
      </c>
      <c r="G1408" t="s">
        <v>10967</v>
      </c>
      <c r="H1408" t="s">
        <v>11986</v>
      </c>
      <c r="I1408" t="s">
        <v>18507</v>
      </c>
      <c r="J1408" t="s">
        <v>18510</v>
      </c>
      <c r="L1408" t="s">
        <v>18913</v>
      </c>
      <c r="N1408" t="s">
        <v>32</v>
      </c>
      <c r="P1408" t="s">
        <v>32</v>
      </c>
      <c r="Q1408" t="s">
        <v>20992</v>
      </c>
      <c r="R1408" t="s">
        <v>21119</v>
      </c>
      <c r="S1408" t="s">
        <v>21154</v>
      </c>
      <c r="U1408" t="s">
        <v>22035</v>
      </c>
      <c r="Y1408" t="s">
        <v>23860</v>
      </c>
    </row>
    <row r="1409" spans="1:25">
      <c r="A1409" s="1">
        <v>1417</v>
      </c>
      <c r="B1409" t="s">
        <v>32</v>
      </c>
      <c r="C1409" t="s">
        <v>1200</v>
      </c>
      <c r="D1409" t="s">
        <v>9314</v>
      </c>
      <c r="E1409" t="s">
        <v>10905</v>
      </c>
      <c r="F1409" t="s">
        <v>10906</v>
      </c>
      <c r="H1409" t="s">
        <v>11987</v>
      </c>
      <c r="V1409">
        <f>72857059 0&lt;I2024041djturanda@yahoo.com                               ANMLFException as file currently locked by another user for an Acct no 313660030000</f>
        <v>0</v>
      </c>
    </row>
    <row r="1410" spans="1:25">
      <c r="A1410" s="1">
        <v>1418</v>
      </c>
      <c r="C1410" t="s">
        <v>1201</v>
      </c>
      <c r="G1410" t="s">
        <v>10967</v>
      </c>
      <c r="H1410" t="s">
        <v>11988</v>
      </c>
      <c r="I1410" t="s">
        <v>18507</v>
      </c>
      <c r="J1410" t="s">
        <v>18510</v>
      </c>
      <c r="L1410" t="s">
        <v>18914</v>
      </c>
      <c r="N1410" t="s">
        <v>32</v>
      </c>
      <c r="P1410" t="s">
        <v>32</v>
      </c>
      <c r="Q1410" t="s">
        <v>20992</v>
      </c>
      <c r="R1410" t="s">
        <v>21119</v>
      </c>
      <c r="S1410" t="s">
        <v>21154</v>
      </c>
      <c r="U1410" t="s">
        <v>22035</v>
      </c>
      <c r="Y1410" t="s">
        <v>23861</v>
      </c>
    </row>
    <row r="1411" spans="1:25">
      <c r="A1411" s="1">
        <v>1419</v>
      </c>
      <c r="B1411" t="s">
        <v>32</v>
      </c>
      <c r="C1411" t="s">
        <v>1201</v>
      </c>
      <c r="D1411" t="s">
        <v>9315</v>
      </c>
      <c r="E1411" t="s">
        <v>10905</v>
      </c>
      <c r="F1411" t="s">
        <v>10906</v>
      </c>
      <c r="H1411" t="s">
        <v>11988</v>
      </c>
      <c r="V1411">
        <f>72857060 &gt;#Q2024041tampat74@gmail.com                               ANMLFException as file currently locked by another user for an Acct no 348079210000</f>
        <v>0</v>
      </c>
    </row>
    <row r="1412" spans="1:25">
      <c r="A1412" s="1">
        <v>1420</v>
      </c>
      <c r="C1412" t="s">
        <v>1202</v>
      </c>
      <c r="G1412" t="s">
        <v>10967</v>
      </c>
      <c r="H1412" t="s">
        <v>11989</v>
      </c>
      <c r="I1412" t="s">
        <v>18507</v>
      </c>
      <c r="J1412" t="s">
        <v>18510</v>
      </c>
      <c r="L1412" t="s">
        <v>18915</v>
      </c>
      <c r="N1412" t="s">
        <v>32</v>
      </c>
      <c r="P1412" t="s">
        <v>32</v>
      </c>
      <c r="Q1412" t="s">
        <v>20992</v>
      </c>
      <c r="R1412" t="s">
        <v>21119</v>
      </c>
      <c r="S1412" t="s">
        <v>21154</v>
      </c>
      <c r="U1412" t="s">
        <v>22035</v>
      </c>
      <c r="Y1412" t="s">
        <v>23862</v>
      </c>
    </row>
    <row r="1413" spans="1:25">
      <c r="A1413" s="1">
        <v>1421</v>
      </c>
      <c r="B1413" t="s">
        <v>32</v>
      </c>
      <c r="C1413" t="s">
        <v>1202</v>
      </c>
      <c r="D1413" t="s">
        <v>9316</v>
      </c>
      <c r="E1413" t="s">
        <v>10905</v>
      </c>
      <c r="F1413" t="s">
        <v>10906</v>
      </c>
      <c r="H1413" t="s">
        <v>11989</v>
      </c>
      <c r="V1413">
        <f>72857061 Ð`²¤O2024031moriehinds2@gmail.com                              BNMLFException as file currently locked by another user for an Acct no 342065570000</f>
        <v>0</v>
      </c>
    </row>
    <row r="1414" spans="1:25">
      <c r="A1414" s="1">
        <v>1422</v>
      </c>
      <c r="C1414" t="s">
        <v>1203</v>
      </c>
      <c r="G1414" t="s">
        <v>10967</v>
      </c>
      <c r="H1414" t="s">
        <v>11990</v>
      </c>
      <c r="I1414" t="s">
        <v>18507</v>
      </c>
      <c r="J1414" t="s">
        <v>18510</v>
      </c>
      <c r="L1414" t="s">
        <v>18916</v>
      </c>
      <c r="N1414" t="s">
        <v>32</v>
      </c>
      <c r="P1414" t="s">
        <v>32</v>
      </c>
      <c r="Q1414" t="s">
        <v>20992</v>
      </c>
      <c r="R1414" t="s">
        <v>21119</v>
      </c>
      <c r="S1414" t="s">
        <v>21154</v>
      </c>
      <c r="U1414" t="s">
        <v>22035</v>
      </c>
      <c r="Y1414" t="s">
        <v>23863</v>
      </c>
    </row>
    <row r="1415" spans="1:25">
      <c r="A1415" s="1">
        <v>1423</v>
      </c>
      <c r="B1415" t="s">
        <v>32</v>
      </c>
      <c r="C1415" t="s">
        <v>1203</v>
      </c>
      <c r="D1415" t="s">
        <v>9317</v>
      </c>
      <c r="E1415" t="s">
        <v>10905</v>
      </c>
      <c r="F1415" t="s">
        <v>10906</v>
      </c>
      <c r="H1415" t="s">
        <v>11990</v>
      </c>
      <c r="V1415">
        <f>72857062 @Ü'E2024041cavrilleogarro@yahoo.com                            BNMLFException as file currently locked by another user for an Acct no 297021480000</f>
        <v>0</v>
      </c>
    </row>
    <row r="1416" spans="1:25">
      <c r="A1416" s="1">
        <v>1424</v>
      </c>
      <c r="C1416" t="s">
        <v>1204</v>
      </c>
      <c r="G1416" t="s">
        <v>10967</v>
      </c>
      <c r="H1416" t="s">
        <v>11991</v>
      </c>
      <c r="I1416" t="s">
        <v>18507</v>
      </c>
      <c r="J1416" t="s">
        <v>18510</v>
      </c>
      <c r="L1416" t="s">
        <v>18917</v>
      </c>
      <c r="N1416" t="s">
        <v>32</v>
      </c>
      <c r="P1416" t="s">
        <v>32</v>
      </c>
      <c r="Q1416" t="s">
        <v>20992</v>
      </c>
      <c r="R1416" t="s">
        <v>21119</v>
      </c>
      <c r="S1416" t="s">
        <v>21154</v>
      </c>
      <c r="U1416" t="s">
        <v>22035</v>
      </c>
      <c r="Y1416" t="s">
        <v>23864</v>
      </c>
    </row>
    <row r="1417" spans="1:25">
      <c r="A1417" s="1">
        <v>1425</v>
      </c>
      <c r="B1417" t="s">
        <v>32</v>
      </c>
      <c r="C1417" t="s">
        <v>1204</v>
      </c>
      <c r="D1417" t="s">
        <v>9318</v>
      </c>
      <c r="E1417" t="s">
        <v>10905</v>
      </c>
      <c r="F1417" t="s">
        <v>10906</v>
      </c>
      <c r="H1417" t="s">
        <v>11992</v>
      </c>
      <c r="V1417">
        <f>72857063 ø8æÌ2024031tamika.campbell@ksac.gov.jm                           CNMLFException as file currently locked by another user for an Acct no 880032561400</f>
        <v>0</v>
      </c>
    </row>
    <row r="1418" spans="1:25">
      <c r="A1418" s="1">
        <v>1426</v>
      </c>
      <c r="C1418" t="s">
        <v>1205</v>
      </c>
      <c r="G1418" t="s">
        <v>10967</v>
      </c>
      <c r="H1418" t="s">
        <v>11993</v>
      </c>
      <c r="I1418" t="s">
        <v>18507</v>
      </c>
      <c r="J1418" t="s">
        <v>18510</v>
      </c>
      <c r="L1418" t="s">
        <v>18918</v>
      </c>
      <c r="N1418" t="s">
        <v>32</v>
      </c>
      <c r="P1418" t="s">
        <v>32</v>
      </c>
      <c r="Q1418" t="s">
        <v>20992</v>
      </c>
      <c r="R1418" t="s">
        <v>21119</v>
      </c>
      <c r="S1418" t="s">
        <v>21154</v>
      </c>
      <c r="U1418" t="s">
        <v>22035</v>
      </c>
      <c r="Y1418" t="s">
        <v>23865</v>
      </c>
    </row>
    <row r="1419" spans="1:25">
      <c r="A1419" s="1">
        <v>1427</v>
      </c>
      <c r="B1419" t="s">
        <v>32</v>
      </c>
      <c r="C1419" t="s">
        <v>1205</v>
      </c>
      <c r="D1419" t="s">
        <v>9319</v>
      </c>
      <c r="E1419" t="s">
        <v>10905</v>
      </c>
      <c r="F1419" t="s">
        <v>10906</v>
      </c>
      <c r="H1419" t="s">
        <v>11994</v>
      </c>
      <c r="V1419">
        <f>72857064 0@2024031kededradennis@gmail.com                             CNMLFException as file currently locked by another user for an Acct no 277429760000</f>
        <v>0</v>
      </c>
    </row>
    <row r="1420" spans="1:25">
      <c r="A1420" s="1">
        <v>1428</v>
      </c>
      <c r="C1420" t="s">
        <v>1206</v>
      </c>
      <c r="G1420" t="s">
        <v>10967</v>
      </c>
      <c r="H1420" t="s">
        <v>11995</v>
      </c>
      <c r="I1420" t="s">
        <v>18507</v>
      </c>
      <c r="J1420" t="s">
        <v>18510</v>
      </c>
      <c r="L1420" t="s">
        <v>18919</v>
      </c>
      <c r="N1420" t="s">
        <v>32</v>
      </c>
      <c r="P1420" t="s">
        <v>32</v>
      </c>
      <c r="Q1420" t="s">
        <v>20992</v>
      </c>
      <c r="R1420" t="s">
        <v>21119</v>
      </c>
      <c r="S1420" t="s">
        <v>21154</v>
      </c>
      <c r="U1420" t="s">
        <v>22035</v>
      </c>
      <c r="Y1420" t="s">
        <v>23866</v>
      </c>
    </row>
    <row r="1421" spans="1:25">
      <c r="A1421" s="1">
        <v>1429</v>
      </c>
      <c r="B1421" t="s">
        <v>32</v>
      </c>
      <c r="C1421" t="s">
        <v>1206</v>
      </c>
      <c r="D1421" t="s">
        <v>9320</v>
      </c>
      <c r="E1421" t="s">
        <v>10905</v>
      </c>
      <c r="F1421" t="s">
        <v>10906</v>
      </c>
      <c r="H1421" t="s">
        <v>11996</v>
      </c>
      <c r="V1421">
        <f>72857065 ÐEá\$2024041faypetgrave@cwjamica.com                            DNMLFException as file currently locked by another user for an Acct no 156177090000</f>
        <v>0</v>
      </c>
    </row>
    <row r="1422" spans="1:25">
      <c r="A1422" s="1">
        <v>1430</v>
      </c>
      <c r="C1422" t="s">
        <v>1207</v>
      </c>
      <c r="G1422" t="s">
        <v>10967</v>
      </c>
      <c r="H1422" t="s">
        <v>11997</v>
      </c>
      <c r="I1422" t="s">
        <v>18507</v>
      </c>
      <c r="J1422" t="s">
        <v>18510</v>
      </c>
      <c r="L1422" t="s">
        <v>18920</v>
      </c>
      <c r="N1422" t="s">
        <v>32</v>
      </c>
      <c r="P1422" t="s">
        <v>32</v>
      </c>
      <c r="Q1422" t="s">
        <v>20992</v>
      </c>
      <c r="R1422" t="s">
        <v>21119</v>
      </c>
      <c r="S1422" t="s">
        <v>21154</v>
      </c>
      <c r="U1422" t="s">
        <v>22035</v>
      </c>
      <c r="Y1422" t="s">
        <v>23868</v>
      </c>
    </row>
    <row r="1423" spans="1:25">
      <c r="A1423" s="1">
        <v>1431</v>
      </c>
      <c r="B1423" t="s">
        <v>32</v>
      </c>
      <c r="C1423" t="s">
        <v>1207</v>
      </c>
      <c r="D1423" t="s">
        <v>9321</v>
      </c>
      <c r="E1423" t="s">
        <v>10905</v>
      </c>
      <c r="F1423" t="s">
        <v>10906</v>
      </c>
      <c r="H1423" t="s">
        <v>11998</v>
      </c>
      <c r="V1423">
        <f>72857066 ÐÈQ(B2024041stamic123@gmail.com                               DNMLFException as file currently locked by another user for an Acct no 284144290000</f>
        <v>0</v>
      </c>
    </row>
    <row r="1424" spans="1:25">
      <c r="A1424" s="1">
        <v>1432</v>
      </c>
      <c r="C1424" t="s">
        <v>1208</v>
      </c>
      <c r="G1424" t="s">
        <v>10967</v>
      </c>
      <c r="H1424" t="s">
        <v>11999</v>
      </c>
      <c r="I1424" t="s">
        <v>18507</v>
      </c>
      <c r="J1424" t="s">
        <v>18510</v>
      </c>
      <c r="L1424" t="s">
        <v>18921</v>
      </c>
      <c r="N1424" t="s">
        <v>32</v>
      </c>
      <c r="P1424" t="s">
        <v>32</v>
      </c>
      <c r="Q1424" t="s">
        <v>20992</v>
      </c>
      <c r="R1424" t="s">
        <v>21119</v>
      </c>
      <c r="S1424" t="s">
        <v>21154</v>
      </c>
      <c r="U1424" t="s">
        <v>22035</v>
      </c>
      <c r="Y1424" t="s">
        <v>23869</v>
      </c>
    </row>
    <row r="1425" spans="1:25">
      <c r="A1425" s="1">
        <v>1433</v>
      </c>
      <c r="B1425" t="s">
        <v>32</v>
      </c>
      <c r="C1425" t="s">
        <v>1208</v>
      </c>
      <c r="D1425" t="s">
        <v>9322</v>
      </c>
      <c r="E1425" t="s">
        <v>10905</v>
      </c>
      <c r="F1425" t="s">
        <v>10906</v>
      </c>
      <c r="H1425" t="s">
        <v>12000</v>
      </c>
      <c r="V1425">
        <f>72857067 0&amp;3&amp;P2024041DUNROBPRIM@GMAIL.COM                              DNMLFException as file currently locked by another user for an Acct no 344238270000</f>
        <v>0</v>
      </c>
    </row>
    <row r="1426" spans="1:25">
      <c r="A1426" s="1">
        <v>1434</v>
      </c>
      <c r="C1426" t="s">
        <v>1209</v>
      </c>
      <c r="G1426" t="s">
        <v>10967</v>
      </c>
      <c r="H1426" t="s">
        <v>12001</v>
      </c>
      <c r="I1426" t="s">
        <v>18507</v>
      </c>
      <c r="J1426" t="s">
        <v>18510</v>
      </c>
      <c r="L1426" t="s">
        <v>18922</v>
      </c>
      <c r="N1426" t="s">
        <v>32</v>
      </c>
      <c r="P1426" t="s">
        <v>32</v>
      </c>
      <c r="Q1426" t="s">
        <v>20992</v>
      </c>
      <c r="R1426" t="s">
        <v>21119</v>
      </c>
      <c r="S1426" t="s">
        <v>21154</v>
      </c>
      <c r="U1426" t="s">
        <v>22035</v>
      </c>
      <c r="Y1426" t="s">
        <v>23867</v>
      </c>
    </row>
    <row r="1427" spans="1:25">
      <c r="A1427" s="1">
        <v>1435</v>
      </c>
      <c r="B1427" t="s">
        <v>32</v>
      </c>
      <c r="C1427" t="s">
        <v>1209</v>
      </c>
      <c r="D1427" t="s">
        <v>9323</v>
      </c>
      <c r="E1427" t="s">
        <v>10905</v>
      </c>
      <c r="F1427" t="s">
        <v>10906</v>
      </c>
      <c r="H1427" t="s">
        <v>12002</v>
      </c>
      <c r="V1427">
        <f>72857068 p°7ÖD2024041christinacaine1@gmail.com                            DNMLFException as file currently locked by another user for an Acct no 295651750000</f>
        <v>0</v>
      </c>
    </row>
    <row r="1428" spans="1:25">
      <c r="A1428" s="1">
        <v>1436</v>
      </c>
      <c r="C1428" t="s">
        <v>1210</v>
      </c>
      <c r="G1428" t="s">
        <v>10967</v>
      </c>
      <c r="H1428" t="s">
        <v>12003</v>
      </c>
      <c r="I1428" t="s">
        <v>18507</v>
      </c>
      <c r="J1428" t="s">
        <v>18510</v>
      </c>
      <c r="L1428" t="s">
        <v>18923</v>
      </c>
      <c r="N1428" t="s">
        <v>32</v>
      </c>
      <c r="P1428" t="s">
        <v>32</v>
      </c>
      <c r="Q1428" t="s">
        <v>20992</v>
      </c>
      <c r="R1428" t="s">
        <v>21119</v>
      </c>
      <c r="S1428" t="s">
        <v>21154</v>
      </c>
      <c r="U1428" t="s">
        <v>22035</v>
      </c>
      <c r="Y1428" t="s">
        <v>23870</v>
      </c>
    </row>
    <row r="1429" spans="1:25">
      <c r="A1429" s="1">
        <v>1437</v>
      </c>
      <c r="B1429" t="s">
        <v>32</v>
      </c>
      <c r="C1429" t="s">
        <v>1210</v>
      </c>
      <c r="D1429" t="s">
        <v>9324</v>
      </c>
      <c r="E1429" t="s">
        <v>10905</v>
      </c>
      <c r="F1429" t="s">
        <v>10906</v>
      </c>
      <c r="H1429" t="s">
        <v>12004</v>
      </c>
      <c r="V1429">
        <f>72857069 @äçNJ2024041romainbrown023@gmail.com                            ENMLFException as file currently locked by another user for an Acct no 319151400000</f>
        <v>0</v>
      </c>
    </row>
    <row r="1430" spans="1:25">
      <c r="A1430" s="1">
        <v>1438</v>
      </c>
      <c r="C1430" t="s">
        <v>1211</v>
      </c>
      <c r="G1430" t="s">
        <v>10967</v>
      </c>
      <c r="H1430" t="s">
        <v>12005</v>
      </c>
      <c r="I1430" t="s">
        <v>18507</v>
      </c>
      <c r="J1430" t="s">
        <v>18510</v>
      </c>
      <c r="L1430" t="s">
        <v>18924</v>
      </c>
      <c r="N1430" t="s">
        <v>32</v>
      </c>
      <c r="P1430" t="s">
        <v>32</v>
      </c>
      <c r="Q1430" t="s">
        <v>20992</v>
      </c>
      <c r="R1430" t="s">
        <v>21119</v>
      </c>
      <c r="S1430" t="s">
        <v>21154</v>
      </c>
      <c r="U1430" t="s">
        <v>22035</v>
      </c>
      <c r="Y1430" t="s">
        <v>23871</v>
      </c>
    </row>
    <row r="1431" spans="1:25">
      <c r="A1431" s="1">
        <v>1439</v>
      </c>
      <c r="B1431" t="s">
        <v>32</v>
      </c>
      <c r="C1431" t="s">
        <v>1211</v>
      </c>
      <c r="D1431" t="s">
        <v>9325</v>
      </c>
      <c r="E1431" t="s">
        <v>10905</v>
      </c>
      <c r="F1431" t="s">
        <v>10906</v>
      </c>
      <c r="H1431" t="s">
        <v>12006</v>
      </c>
      <c r="V1431">
        <f>72857070 @å~\J2024041sexychrisann1@gmail.com                             ENMLFException as file currently locked by another user for an Acct no 319379400000</f>
        <v>0</v>
      </c>
    </row>
    <row r="1432" spans="1:25">
      <c r="A1432" s="1">
        <v>1440</v>
      </c>
      <c r="C1432" t="s">
        <v>1212</v>
      </c>
      <c r="G1432" t="s">
        <v>10967</v>
      </c>
      <c r="H1432" t="s">
        <v>12007</v>
      </c>
      <c r="I1432" t="s">
        <v>18507</v>
      </c>
      <c r="J1432" t="s">
        <v>18509</v>
      </c>
      <c r="L1432" t="s">
        <v>18839</v>
      </c>
      <c r="O1432" t="s">
        <v>20887</v>
      </c>
      <c r="P1432" t="s">
        <v>20919</v>
      </c>
      <c r="Q1432" t="s">
        <v>20989</v>
      </c>
      <c r="U1432" t="s">
        <v>22032</v>
      </c>
      <c r="W1432" t="s">
        <v>22917</v>
      </c>
      <c r="X1432" t="s">
        <v>23099</v>
      </c>
    </row>
    <row r="1433" spans="1:25">
      <c r="A1433" s="1">
        <v>1441</v>
      </c>
      <c r="C1433" t="s">
        <v>1213</v>
      </c>
      <c r="G1433" t="s">
        <v>10967</v>
      </c>
      <c r="H1433" t="s">
        <v>12008</v>
      </c>
      <c r="I1433" t="s">
        <v>18507</v>
      </c>
      <c r="J1433" t="s">
        <v>18510</v>
      </c>
      <c r="L1433" t="s">
        <v>18925</v>
      </c>
      <c r="N1433" t="s">
        <v>32</v>
      </c>
      <c r="P1433" t="s">
        <v>32</v>
      </c>
      <c r="Q1433" t="s">
        <v>20992</v>
      </c>
      <c r="R1433" t="s">
        <v>21119</v>
      </c>
      <c r="S1433" t="s">
        <v>21154</v>
      </c>
      <c r="U1433" t="s">
        <v>22035</v>
      </c>
      <c r="Y1433" t="s">
        <v>23872</v>
      </c>
    </row>
    <row r="1434" spans="1:25">
      <c r="A1434" s="1">
        <v>1442</v>
      </c>
      <c r="B1434" t="s">
        <v>32</v>
      </c>
      <c r="C1434" t="s">
        <v>1213</v>
      </c>
      <c r="D1434" t="s">
        <v>9326</v>
      </c>
      <c r="E1434" t="s">
        <v>10905</v>
      </c>
      <c r="F1434" t="s">
        <v>10906</v>
      </c>
      <c r="H1434" t="s">
        <v>12008</v>
      </c>
      <c r="V1434">
        <f>72857072 °7úA2024041ANDREHEPBURN_88@YAHOO.COM                            ENMLFException as file currently locked by another user for an Acct no 283368110000</f>
        <v>0</v>
      </c>
    </row>
    <row r="1435" spans="1:25">
      <c r="A1435" s="1">
        <v>1443</v>
      </c>
      <c r="C1435" t="s">
        <v>1214</v>
      </c>
      <c r="G1435" t="s">
        <v>10967</v>
      </c>
      <c r="H1435" t="s">
        <v>12009</v>
      </c>
      <c r="I1435" t="s">
        <v>18507</v>
      </c>
      <c r="J1435" t="s">
        <v>18510</v>
      </c>
      <c r="L1435" t="s">
        <v>18926</v>
      </c>
      <c r="N1435" t="s">
        <v>32</v>
      </c>
      <c r="P1435" t="s">
        <v>32</v>
      </c>
      <c r="Q1435" t="s">
        <v>20992</v>
      </c>
      <c r="R1435" t="s">
        <v>21119</v>
      </c>
      <c r="S1435" t="s">
        <v>21154</v>
      </c>
      <c r="U1435" t="s">
        <v>22035</v>
      </c>
      <c r="Y1435" t="s">
        <v>23873</v>
      </c>
    </row>
    <row r="1436" spans="1:25">
      <c r="A1436" s="1">
        <v>1444</v>
      </c>
      <c r="B1436" t="s">
        <v>32</v>
      </c>
      <c r="C1436" t="s">
        <v>1214</v>
      </c>
      <c r="D1436" t="s">
        <v>9327</v>
      </c>
      <c r="E1436" t="s">
        <v>10905</v>
      </c>
      <c r="F1436" t="s">
        <v>10906</v>
      </c>
      <c r="H1436" t="s">
        <v>12009</v>
      </c>
      <c r="V1436">
        <f>72857073 @ÝEÆI2024041orainthomas@gmail.com                              GNMLFException as file currently locked by another user for an Acct no 316859080000</f>
        <v>0</v>
      </c>
    </row>
    <row r="1437" spans="1:25">
      <c r="A1437" s="1">
        <v>1445</v>
      </c>
      <c r="C1437" t="s">
        <v>1215</v>
      </c>
      <c r="G1437" t="s">
        <v>10967</v>
      </c>
      <c r="H1437" t="s">
        <v>12010</v>
      </c>
      <c r="I1437" t="s">
        <v>18507</v>
      </c>
      <c r="J1437" t="s">
        <v>18509</v>
      </c>
      <c r="L1437" t="s">
        <v>18838</v>
      </c>
      <c r="O1437" t="s">
        <v>20887</v>
      </c>
      <c r="P1437" t="s">
        <v>20919</v>
      </c>
      <c r="Q1437" t="s">
        <v>20989</v>
      </c>
      <c r="U1437" t="s">
        <v>22032</v>
      </c>
      <c r="W1437" t="s">
        <v>22917</v>
      </c>
      <c r="X1437" t="s">
        <v>23100</v>
      </c>
    </row>
    <row r="1438" spans="1:25">
      <c r="A1438" s="1">
        <v>1446</v>
      </c>
      <c r="C1438" t="s">
        <v>1216</v>
      </c>
      <c r="G1438" t="s">
        <v>10967</v>
      </c>
      <c r="H1438" t="s">
        <v>12011</v>
      </c>
      <c r="I1438" t="s">
        <v>18507</v>
      </c>
      <c r="J1438" t="s">
        <v>18509</v>
      </c>
      <c r="L1438" t="s">
        <v>18858</v>
      </c>
      <c r="O1438" t="s">
        <v>20888</v>
      </c>
      <c r="P1438" t="s">
        <v>65</v>
      </c>
      <c r="Q1438" t="s">
        <v>20990</v>
      </c>
      <c r="R1438" t="s">
        <v>21118</v>
      </c>
      <c r="S1438" t="s">
        <v>21153</v>
      </c>
      <c r="T1438" t="s">
        <v>21280</v>
      </c>
      <c r="U1438" t="s">
        <v>22033</v>
      </c>
    </row>
    <row r="1439" spans="1:25">
      <c r="A1439" s="1">
        <v>1447</v>
      </c>
      <c r="C1439" t="s">
        <v>1217</v>
      </c>
      <c r="G1439" t="s">
        <v>10967</v>
      </c>
      <c r="H1439" t="s">
        <v>12011</v>
      </c>
      <c r="I1439" t="s">
        <v>18507</v>
      </c>
      <c r="J1439" t="s">
        <v>18509</v>
      </c>
      <c r="L1439" t="s">
        <v>18859</v>
      </c>
      <c r="O1439" t="s">
        <v>20888</v>
      </c>
      <c r="P1439" t="s">
        <v>20920</v>
      </c>
      <c r="Q1439" t="s">
        <v>20991</v>
      </c>
      <c r="U1439" t="s">
        <v>22034</v>
      </c>
      <c r="W1439" t="s">
        <v>22918</v>
      </c>
    </row>
    <row r="1440" spans="1:25">
      <c r="A1440" s="1">
        <v>1448</v>
      </c>
      <c r="C1440" t="s">
        <v>1218</v>
      </c>
      <c r="G1440" t="s">
        <v>10967</v>
      </c>
      <c r="H1440" t="s">
        <v>12012</v>
      </c>
      <c r="I1440" t="s">
        <v>18507</v>
      </c>
      <c r="J1440" t="s">
        <v>18509</v>
      </c>
      <c r="L1440" t="s">
        <v>18838</v>
      </c>
      <c r="O1440" t="s">
        <v>20887</v>
      </c>
      <c r="P1440" t="s">
        <v>20919</v>
      </c>
      <c r="Q1440" t="s">
        <v>20989</v>
      </c>
      <c r="U1440" t="s">
        <v>22032</v>
      </c>
      <c r="W1440" t="s">
        <v>22917</v>
      </c>
      <c r="X1440" t="s">
        <v>23099</v>
      </c>
    </row>
    <row r="1441" spans="1:25">
      <c r="A1441" s="1">
        <v>1449</v>
      </c>
      <c r="C1441" t="s">
        <v>1219</v>
      </c>
      <c r="G1441" t="s">
        <v>10967</v>
      </c>
      <c r="H1441" t="s">
        <v>12013</v>
      </c>
      <c r="I1441" t="s">
        <v>18507</v>
      </c>
      <c r="J1441" t="s">
        <v>18509</v>
      </c>
      <c r="L1441" t="s">
        <v>18856</v>
      </c>
      <c r="O1441" t="s">
        <v>20887</v>
      </c>
      <c r="P1441" t="s">
        <v>20919</v>
      </c>
      <c r="Q1441" t="s">
        <v>20989</v>
      </c>
      <c r="U1441" t="s">
        <v>22032</v>
      </c>
      <c r="W1441" t="s">
        <v>22917</v>
      </c>
      <c r="X1441" t="s">
        <v>23099</v>
      </c>
    </row>
    <row r="1442" spans="1:25">
      <c r="A1442" s="1">
        <v>1450</v>
      </c>
      <c r="C1442" t="s">
        <v>1220</v>
      </c>
      <c r="G1442" t="s">
        <v>10967</v>
      </c>
      <c r="H1442" t="s">
        <v>12014</v>
      </c>
      <c r="I1442" t="s">
        <v>18507</v>
      </c>
      <c r="J1442" t="s">
        <v>18509</v>
      </c>
      <c r="L1442" t="s">
        <v>18838</v>
      </c>
      <c r="O1442" t="s">
        <v>20887</v>
      </c>
      <c r="P1442" t="s">
        <v>20919</v>
      </c>
      <c r="Q1442" t="s">
        <v>20989</v>
      </c>
      <c r="U1442" t="s">
        <v>22032</v>
      </c>
      <c r="W1442" t="s">
        <v>22917</v>
      </c>
      <c r="X1442" t="s">
        <v>23101</v>
      </c>
    </row>
    <row r="1443" spans="1:25">
      <c r="A1443" s="1">
        <v>1451</v>
      </c>
      <c r="C1443" t="s">
        <v>1221</v>
      </c>
      <c r="G1443" t="s">
        <v>10967</v>
      </c>
      <c r="H1443" t="s">
        <v>12014</v>
      </c>
      <c r="I1443" t="s">
        <v>18507</v>
      </c>
      <c r="J1443" t="s">
        <v>18509</v>
      </c>
      <c r="L1443" t="s">
        <v>18858</v>
      </c>
      <c r="O1443" t="s">
        <v>20888</v>
      </c>
      <c r="P1443" t="s">
        <v>65</v>
      </c>
      <c r="Q1443" t="s">
        <v>20990</v>
      </c>
      <c r="R1443" t="s">
        <v>21118</v>
      </c>
      <c r="S1443" t="s">
        <v>21153</v>
      </c>
      <c r="T1443" t="s">
        <v>21281</v>
      </c>
      <c r="U1443" t="s">
        <v>22033</v>
      </c>
    </row>
    <row r="1444" spans="1:25">
      <c r="A1444" s="1">
        <v>1452</v>
      </c>
      <c r="C1444" t="s">
        <v>1222</v>
      </c>
      <c r="G1444" t="s">
        <v>10967</v>
      </c>
      <c r="H1444" t="s">
        <v>12015</v>
      </c>
      <c r="I1444" t="s">
        <v>18507</v>
      </c>
      <c r="J1444" t="s">
        <v>18509</v>
      </c>
      <c r="L1444" t="s">
        <v>18857</v>
      </c>
      <c r="O1444" t="s">
        <v>20887</v>
      </c>
      <c r="P1444" t="s">
        <v>20919</v>
      </c>
      <c r="Q1444" t="s">
        <v>20989</v>
      </c>
      <c r="U1444" t="s">
        <v>22032</v>
      </c>
      <c r="W1444" t="s">
        <v>22917</v>
      </c>
      <c r="X1444" t="s">
        <v>23101</v>
      </c>
    </row>
    <row r="1445" spans="1:25">
      <c r="A1445" s="1">
        <v>1453</v>
      </c>
      <c r="C1445" t="s">
        <v>1223</v>
      </c>
      <c r="G1445" t="s">
        <v>10967</v>
      </c>
      <c r="H1445" t="s">
        <v>12015</v>
      </c>
      <c r="I1445" t="s">
        <v>18507</v>
      </c>
      <c r="J1445" t="s">
        <v>18509</v>
      </c>
      <c r="L1445" t="s">
        <v>18859</v>
      </c>
      <c r="O1445" t="s">
        <v>20888</v>
      </c>
      <c r="P1445" t="s">
        <v>20920</v>
      </c>
      <c r="Q1445" t="s">
        <v>20991</v>
      </c>
      <c r="U1445" t="s">
        <v>22034</v>
      </c>
      <c r="W1445" t="s">
        <v>22918</v>
      </c>
    </row>
    <row r="1446" spans="1:25">
      <c r="A1446" s="1">
        <v>1454</v>
      </c>
      <c r="C1446" t="s">
        <v>1224</v>
      </c>
      <c r="G1446" t="s">
        <v>10967</v>
      </c>
      <c r="H1446" t="s">
        <v>12016</v>
      </c>
      <c r="I1446" t="s">
        <v>18507</v>
      </c>
      <c r="J1446" t="s">
        <v>18509</v>
      </c>
      <c r="L1446" t="s">
        <v>18858</v>
      </c>
      <c r="O1446" t="s">
        <v>20888</v>
      </c>
      <c r="P1446" t="s">
        <v>65</v>
      </c>
      <c r="Q1446" t="s">
        <v>20990</v>
      </c>
      <c r="R1446" t="s">
        <v>21118</v>
      </c>
      <c r="S1446" t="s">
        <v>21153</v>
      </c>
      <c r="T1446" t="s">
        <v>21281</v>
      </c>
      <c r="U1446" t="s">
        <v>22033</v>
      </c>
    </row>
    <row r="1447" spans="1:25">
      <c r="A1447" s="1">
        <v>1455</v>
      </c>
      <c r="C1447" t="s">
        <v>1225</v>
      </c>
      <c r="G1447" t="s">
        <v>10967</v>
      </c>
      <c r="H1447" t="s">
        <v>12016</v>
      </c>
      <c r="I1447" t="s">
        <v>18507</v>
      </c>
      <c r="J1447" t="s">
        <v>18509</v>
      </c>
      <c r="L1447" t="s">
        <v>18859</v>
      </c>
      <c r="O1447" t="s">
        <v>20888</v>
      </c>
      <c r="P1447" t="s">
        <v>20920</v>
      </c>
      <c r="Q1447" t="s">
        <v>20991</v>
      </c>
      <c r="U1447" t="s">
        <v>22034</v>
      </c>
      <c r="W1447" t="s">
        <v>22918</v>
      </c>
    </row>
    <row r="1448" spans="1:25">
      <c r="A1448" s="1">
        <v>1456</v>
      </c>
      <c r="C1448" t="s">
        <v>1226</v>
      </c>
      <c r="G1448" t="s">
        <v>10967</v>
      </c>
      <c r="H1448" t="s">
        <v>12017</v>
      </c>
      <c r="I1448" t="s">
        <v>18507</v>
      </c>
      <c r="J1448" t="s">
        <v>18509</v>
      </c>
      <c r="L1448" t="s">
        <v>18856</v>
      </c>
      <c r="O1448" t="s">
        <v>20887</v>
      </c>
      <c r="P1448" t="s">
        <v>20919</v>
      </c>
      <c r="Q1448" t="s">
        <v>20989</v>
      </c>
      <c r="U1448" t="s">
        <v>22032</v>
      </c>
      <c r="W1448" t="s">
        <v>22917</v>
      </c>
      <c r="X1448" t="s">
        <v>23102</v>
      </c>
    </row>
    <row r="1449" spans="1:25">
      <c r="A1449" s="1">
        <v>1457</v>
      </c>
      <c r="C1449" t="s">
        <v>1227</v>
      </c>
      <c r="G1449" t="s">
        <v>10967</v>
      </c>
      <c r="H1449" t="s">
        <v>12018</v>
      </c>
      <c r="I1449" t="s">
        <v>18507</v>
      </c>
      <c r="J1449" t="s">
        <v>18509</v>
      </c>
      <c r="L1449" t="s">
        <v>18858</v>
      </c>
      <c r="O1449" t="s">
        <v>20888</v>
      </c>
      <c r="P1449" t="s">
        <v>65</v>
      </c>
      <c r="Q1449" t="s">
        <v>20990</v>
      </c>
      <c r="R1449" t="s">
        <v>21118</v>
      </c>
      <c r="S1449" t="s">
        <v>21153</v>
      </c>
      <c r="T1449" t="s">
        <v>21282</v>
      </c>
      <c r="U1449" t="s">
        <v>22033</v>
      </c>
    </row>
    <row r="1450" spans="1:25">
      <c r="A1450" s="1">
        <v>1458</v>
      </c>
      <c r="C1450" t="s">
        <v>1228</v>
      </c>
      <c r="G1450" t="s">
        <v>10967</v>
      </c>
      <c r="H1450" t="s">
        <v>12019</v>
      </c>
      <c r="I1450" t="s">
        <v>18507</v>
      </c>
      <c r="J1450" t="s">
        <v>18509</v>
      </c>
      <c r="L1450" t="s">
        <v>18859</v>
      </c>
      <c r="O1450" t="s">
        <v>20888</v>
      </c>
      <c r="P1450" t="s">
        <v>20920</v>
      </c>
      <c r="Q1450" t="s">
        <v>20991</v>
      </c>
      <c r="U1450" t="s">
        <v>22034</v>
      </c>
      <c r="W1450" t="s">
        <v>22918</v>
      </c>
    </row>
    <row r="1451" spans="1:25">
      <c r="A1451" s="1">
        <v>1459</v>
      </c>
      <c r="C1451" t="s">
        <v>1229</v>
      </c>
      <c r="G1451" t="s">
        <v>10967</v>
      </c>
      <c r="H1451" t="s">
        <v>12020</v>
      </c>
      <c r="I1451" t="s">
        <v>18507</v>
      </c>
      <c r="J1451" t="s">
        <v>18510</v>
      </c>
      <c r="L1451" t="s">
        <v>18927</v>
      </c>
      <c r="N1451" t="s">
        <v>32</v>
      </c>
      <c r="P1451" t="s">
        <v>32</v>
      </c>
      <c r="Q1451" t="s">
        <v>20992</v>
      </c>
      <c r="R1451" t="s">
        <v>21119</v>
      </c>
      <c r="S1451" t="s">
        <v>21154</v>
      </c>
      <c r="U1451" t="s">
        <v>22035</v>
      </c>
      <c r="Y1451" t="s">
        <v>23859</v>
      </c>
    </row>
    <row r="1452" spans="1:25">
      <c r="A1452" s="1">
        <v>1460</v>
      </c>
      <c r="B1452" t="s">
        <v>32</v>
      </c>
      <c r="C1452" t="s">
        <v>1229</v>
      </c>
      <c r="D1452" t="s">
        <v>9328</v>
      </c>
      <c r="E1452" t="s">
        <v>10905</v>
      </c>
      <c r="F1452" t="s">
        <v>10906</v>
      </c>
      <c r="H1452" t="s">
        <v>12020</v>
      </c>
      <c r="V1452">
        <f>72857088 pm¡Ã2024041krissy_g4@hotmail.com                              ANMLFException as file currently locked by another user for an Acct no 840012230000</f>
        <v>0</v>
      </c>
    </row>
    <row r="1453" spans="1:25">
      <c r="A1453" s="1">
        <v>1461</v>
      </c>
      <c r="C1453" t="s">
        <v>1230</v>
      </c>
      <c r="G1453" t="s">
        <v>10967</v>
      </c>
      <c r="H1453" t="s">
        <v>12021</v>
      </c>
      <c r="I1453" t="s">
        <v>18507</v>
      </c>
      <c r="J1453" t="s">
        <v>18510</v>
      </c>
      <c r="L1453" t="s">
        <v>18928</v>
      </c>
      <c r="N1453" t="s">
        <v>32</v>
      </c>
      <c r="P1453" t="s">
        <v>32</v>
      </c>
      <c r="Q1453" t="s">
        <v>20992</v>
      </c>
      <c r="R1453" t="s">
        <v>21119</v>
      </c>
      <c r="S1453" t="s">
        <v>21154</v>
      </c>
      <c r="U1453" t="s">
        <v>22035</v>
      </c>
      <c r="Y1453" t="s">
        <v>23860</v>
      </c>
    </row>
    <row r="1454" spans="1:25">
      <c r="A1454" s="1">
        <v>1462</v>
      </c>
      <c r="B1454" t="s">
        <v>32</v>
      </c>
      <c r="C1454" t="s">
        <v>1230</v>
      </c>
      <c r="D1454" t="s">
        <v>9329</v>
      </c>
      <c r="E1454" t="s">
        <v>10905</v>
      </c>
      <c r="F1454" t="s">
        <v>10906</v>
      </c>
      <c r="H1454" t="s">
        <v>12022</v>
      </c>
      <c r="V1454">
        <f>72857089 0&lt;I2024041djturanda@yahoo.com                               ANMLFException as file currently locked by another user for an Acct no 313660030000</f>
        <v>0</v>
      </c>
    </row>
    <row r="1455" spans="1:25">
      <c r="A1455" s="1">
        <v>1463</v>
      </c>
      <c r="C1455" t="s">
        <v>1231</v>
      </c>
      <c r="G1455" t="s">
        <v>10967</v>
      </c>
      <c r="H1455" t="s">
        <v>12023</v>
      </c>
      <c r="I1455" t="s">
        <v>18507</v>
      </c>
      <c r="J1455" t="s">
        <v>18510</v>
      </c>
      <c r="L1455" t="s">
        <v>18929</v>
      </c>
      <c r="N1455" t="s">
        <v>32</v>
      </c>
      <c r="P1455" t="s">
        <v>32</v>
      </c>
      <c r="Q1455" t="s">
        <v>20992</v>
      </c>
      <c r="R1455" t="s">
        <v>21119</v>
      </c>
      <c r="S1455" t="s">
        <v>21154</v>
      </c>
      <c r="U1455" t="s">
        <v>22035</v>
      </c>
      <c r="Y1455" t="s">
        <v>23861</v>
      </c>
    </row>
    <row r="1456" spans="1:25">
      <c r="A1456" s="1">
        <v>1464</v>
      </c>
      <c r="B1456" t="s">
        <v>32</v>
      </c>
      <c r="C1456" t="s">
        <v>1231</v>
      </c>
      <c r="D1456" t="s">
        <v>9330</v>
      </c>
      <c r="E1456" t="s">
        <v>10905</v>
      </c>
      <c r="F1456" t="s">
        <v>10906</v>
      </c>
      <c r="H1456" t="s">
        <v>12023</v>
      </c>
      <c r="V1456">
        <f>72857090 &gt;#Q2024041tampat74@gmail.com                               ANMLFException as file currently locked by another user for an Acct no 348079210000</f>
        <v>0</v>
      </c>
    </row>
    <row r="1457" spans="1:25">
      <c r="A1457" s="1">
        <v>1465</v>
      </c>
      <c r="C1457" t="s">
        <v>1232</v>
      </c>
      <c r="G1457" t="s">
        <v>10967</v>
      </c>
      <c r="H1457" t="s">
        <v>12024</v>
      </c>
      <c r="I1457" t="s">
        <v>18507</v>
      </c>
      <c r="J1457" t="s">
        <v>18510</v>
      </c>
      <c r="L1457" t="s">
        <v>18930</v>
      </c>
      <c r="N1457" t="s">
        <v>32</v>
      </c>
      <c r="P1457" t="s">
        <v>32</v>
      </c>
      <c r="Q1457" t="s">
        <v>20992</v>
      </c>
      <c r="R1457" t="s">
        <v>21119</v>
      </c>
      <c r="S1457" t="s">
        <v>21154</v>
      </c>
      <c r="U1457" t="s">
        <v>22035</v>
      </c>
      <c r="Y1457" t="s">
        <v>23862</v>
      </c>
    </row>
    <row r="1458" spans="1:25">
      <c r="A1458" s="1">
        <v>1466</v>
      </c>
      <c r="B1458" t="s">
        <v>32</v>
      </c>
      <c r="C1458" t="s">
        <v>1232</v>
      </c>
      <c r="D1458" t="s">
        <v>9331</v>
      </c>
      <c r="E1458" t="s">
        <v>10905</v>
      </c>
      <c r="F1458" t="s">
        <v>10906</v>
      </c>
      <c r="H1458" t="s">
        <v>12025</v>
      </c>
      <c r="V1458">
        <f>72857091 Ð`²¤O2024031moriehinds2@gmail.com                              BNMLFException as file currently locked by another user for an Acct no 342065570000</f>
        <v>0</v>
      </c>
    </row>
    <row r="1459" spans="1:25">
      <c r="A1459" s="1">
        <v>1467</v>
      </c>
      <c r="C1459" t="s">
        <v>1233</v>
      </c>
      <c r="G1459" t="s">
        <v>10967</v>
      </c>
      <c r="H1459" t="s">
        <v>12026</v>
      </c>
      <c r="I1459" t="s">
        <v>18507</v>
      </c>
      <c r="J1459" t="s">
        <v>18510</v>
      </c>
      <c r="L1459" t="s">
        <v>18931</v>
      </c>
      <c r="N1459" t="s">
        <v>32</v>
      </c>
      <c r="P1459" t="s">
        <v>32</v>
      </c>
      <c r="Q1459" t="s">
        <v>20992</v>
      </c>
      <c r="R1459" t="s">
        <v>21119</v>
      </c>
      <c r="S1459" t="s">
        <v>21154</v>
      </c>
      <c r="U1459" t="s">
        <v>22035</v>
      </c>
      <c r="Y1459" t="s">
        <v>23863</v>
      </c>
    </row>
    <row r="1460" spans="1:25">
      <c r="A1460" s="1">
        <v>1468</v>
      </c>
      <c r="B1460" t="s">
        <v>32</v>
      </c>
      <c r="C1460" t="s">
        <v>1233</v>
      </c>
      <c r="D1460" t="s">
        <v>9332</v>
      </c>
      <c r="E1460" t="s">
        <v>10905</v>
      </c>
      <c r="F1460" t="s">
        <v>10906</v>
      </c>
      <c r="H1460" t="s">
        <v>12027</v>
      </c>
      <c r="V1460">
        <f>72857092 @Ü'E2024041cavrilleogarro@yahoo.com                            BNMLFException as file currently locked by another user for an Acct no 297021480000</f>
        <v>0</v>
      </c>
    </row>
    <row r="1461" spans="1:25">
      <c r="A1461" s="1">
        <v>1469</v>
      </c>
      <c r="C1461" t="s">
        <v>1234</v>
      </c>
      <c r="G1461" t="s">
        <v>10967</v>
      </c>
      <c r="H1461" t="s">
        <v>12028</v>
      </c>
      <c r="I1461" t="s">
        <v>18507</v>
      </c>
      <c r="J1461" t="s">
        <v>18510</v>
      </c>
      <c r="L1461" t="s">
        <v>18932</v>
      </c>
      <c r="N1461" t="s">
        <v>32</v>
      </c>
      <c r="P1461" t="s">
        <v>32</v>
      </c>
      <c r="Q1461" t="s">
        <v>20992</v>
      </c>
      <c r="R1461" t="s">
        <v>21119</v>
      </c>
      <c r="S1461" t="s">
        <v>21154</v>
      </c>
      <c r="U1461" t="s">
        <v>22035</v>
      </c>
      <c r="Y1461" t="s">
        <v>23864</v>
      </c>
    </row>
    <row r="1462" spans="1:25">
      <c r="A1462" s="1">
        <v>1470</v>
      </c>
      <c r="B1462" t="s">
        <v>32</v>
      </c>
      <c r="C1462" t="s">
        <v>1234</v>
      </c>
      <c r="D1462" t="s">
        <v>9333</v>
      </c>
      <c r="E1462" t="s">
        <v>10905</v>
      </c>
      <c r="F1462" t="s">
        <v>10906</v>
      </c>
      <c r="H1462" t="s">
        <v>12029</v>
      </c>
      <c r="V1462">
        <f>72857093 ø8æÌ2024031tamika.campbell@ksac.gov.jm                           CNMLFException as file currently locked by another user for an Acct no 880032561400</f>
        <v>0</v>
      </c>
    </row>
    <row r="1463" spans="1:25">
      <c r="A1463" s="1">
        <v>1471</v>
      </c>
      <c r="C1463" t="s">
        <v>1235</v>
      </c>
      <c r="G1463" t="s">
        <v>10967</v>
      </c>
      <c r="H1463" t="s">
        <v>12030</v>
      </c>
      <c r="I1463" t="s">
        <v>18507</v>
      </c>
      <c r="J1463" t="s">
        <v>18510</v>
      </c>
      <c r="L1463" t="s">
        <v>18933</v>
      </c>
      <c r="N1463" t="s">
        <v>32</v>
      </c>
      <c r="P1463" t="s">
        <v>32</v>
      </c>
      <c r="Q1463" t="s">
        <v>20992</v>
      </c>
      <c r="R1463" t="s">
        <v>21119</v>
      </c>
      <c r="S1463" t="s">
        <v>21154</v>
      </c>
      <c r="U1463" t="s">
        <v>22035</v>
      </c>
      <c r="Y1463" t="s">
        <v>23865</v>
      </c>
    </row>
    <row r="1464" spans="1:25">
      <c r="A1464" s="1">
        <v>1472</v>
      </c>
      <c r="B1464" t="s">
        <v>32</v>
      </c>
      <c r="C1464" t="s">
        <v>1235</v>
      </c>
      <c r="D1464" t="s">
        <v>9334</v>
      </c>
      <c r="E1464" t="s">
        <v>10905</v>
      </c>
      <c r="F1464" t="s">
        <v>10906</v>
      </c>
      <c r="H1464" t="s">
        <v>12031</v>
      </c>
      <c r="V1464">
        <f>72857094 0@2024031kededradennis@gmail.com                             CNMLFException as file currently locked by another user for an Acct no 277429760000</f>
        <v>0</v>
      </c>
    </row>
    <row r="1465" spans="1:25">
      <c r="A1465" s="1">
        <v>1473</v>
      </c>
      <c r="C1465" t="s">
        <v>1236</v>
      </c>
      <c r="G1465" t="s">
        <v>10967</v>
      </c>
      <c r="H1465" t="s">
        <v>12032</v>
      </c>
      <c r="I1465" t="s">
        <v>18507</v>
      </c>
      <c r="J1465" t="s">
        <v>18510</v>
      </c>
      <c r="L1465" t="s">
        <v>18934</v>
      </c>
      <c r="N1465" t="s">
        <v>32</v>
      </c>
      <c r="P1465" t="s">
        <v>32</v>
      </c>
      <c r="Q1465" t="s">
        <v>20992</v>
      </c>
      <c r="R1465" t="s">
        <v>21119</v>
      </c>
      <c r="S1465" t="s">
        <v>21154</v>
      </c>
      <c r="U1465" t="s">
        <v>22035</v>
      </c>
      <c r="Y1465" t="s">
        <v>23866</v>
      </c>
    </row>
    <row r="1466" spans="1:25">
      <c r="A1466" s="1">
        <v>1474</v>
      </c>
      <c r="B1466" t="s">
        <v>32</v>
      </c>
      <c r="C1466" t="s">
        <v>1236</v>
      </c>
      <c r="D1466" t="s">
        <v>9335</v>
      </c>
      <c r="E1466" t="s">
        <v>10905</v>
      </c>
      <c r="F1466" t="s">
        <v>10906</v>
      </c>
      <c r="H1466" t="s">
        <v>12032</v>
      </c>
      <c r="V1466">
        <f>72857095 ÐEá\$2024041faypetgrave@cwjamica.com                            DNMLFException as file currently locked by another user for an Acct no 156177090000</f>
        <v>0</v>
      </c>
    </row>
    <row r="1467" spans="1:25">
      <c r="A1467" s="1">
        <v>1475</v>
      </c>
      <c r="C1467" t="s">
        <v>1237</v>
      </c>
      <c r="G1467" t="s">
        <v>10967</v>
      </c>
      <c r="H1467" t="s">
        <v>12033</v>
      </c>
      <c r="I1467" t="s">
        <v>18507</v>
      </c>
      <c r="J1467" t="s">
        <v>18510</v>
      </c>
      <c r="L1467" t="s">
        <v>18935</v>
      </c>
      <c r="N1467" t="s">
        <v>32</v>
      </c>
      <c r="P1467" t="s">
        <v>32</v>
      </c>
      <c r="Q1467" t="s">
        <v>20992</v>
      </c>
      <c r="R1467" t="s">
        <v>21119</v>
      </c>
      <c r="S1467" t="s">
        <v>21154</v>
      </c>
      <c r="U1467" t="s">
        <v>22035</v>
      </c>
      <c r="Y1467" t="s">
        <v>23868</v>
      </c>
    </row>
    <row r="1468" spans="1:25">
      <c r="A1468" s="1">
        <v>1476</v>
      </c>
      <c r="B1468" t="s">
        <v>32</v>
      </c>
      <c r="C1468" t="s">
        <v>1237</v>
      </c>
      <c r="D1468" t="s">
        <v>9336</v>
      </c>
      <c r="E1468" t="s">
        <v>10905</v>
      </c>
      <c r="F1468" t="s">
        <v>10906</v>
      </c>
      <c r="H1468" t="s">
        <v>12034</v>
      </c>
      <c r="V1468">
        <f>72857096 ÐÈQ(B2024041stamic123@gmail.com                               DNMLFException as file currently locked by another user for an Acct no 284144290000</f>
        <v>0</v>
      </c>
    </row>
    <row r="1469" spans="1:25">
      <c r="A1469" s="1">
        <v>1477</v>
      </c>
      <c r="C1469" t="s">
        <v>1238</v>
      </c>
      <c r="G1469" t="s">
        <v>10967</v>
      </c>
      <c r="H1469" t="s">
        <v>12035</v>
      </c>
      <c r="I1469" t="s">
        <v>18507</v>
      </c>
      <c r="J1469" t="s">
        <v>18510</v>
      </c>
      <c r="L1469" t="s">
        <v>18936</v>
      </c>
      <c r="N1469" t="s">
        <v>32</v>
      </c>
      <c r="P1469" t="s">
        <v>32</v>
      </c>
      <c r="Q1469" t="s">
        <v>20992</v>
      </c>
      <c r="R1469" t="s">
        <v>21119</v>
      </c>
      <c r="S1469" t="s">
        <v>21154</v>
      </c>
      <c r="U1469" t="s">
        <v>22035</v>
      </c>
      <c r="Y1469" t="s">
        <v>23869</v>
      </c>
    </row>
    <row r="1470" spans="1:25">
      <c r="A1470" s="1">
        <v>1478</v>
      </c>
      <c r="B1470" t="s">
        <v>32</v>
      </c>
      <c r="C1470" t="s">
        <v>1238</v>
      </c>
      <c r="D1470" t="s">
        <v>9337</v>
      </c>
      <c r="E1470" t="s">
        <v>10905</v>
      </c>
      <c r="F1470" t="s">
        <v>10906</v>
      </c>
      <c r="H1470" t="s">
        <v>12036</v>
      </c>
      <c r="V1470">
        <f>72857097 0&amp;3&amp;P2024041DUNROBPRIM@GMAIL.COM                              DNMLFException as file currently locked by another user for an Acct no 344238270000</f>
        <v>0</v>
      </c>
    </row>
    <row r="1471" spans="1:25">
      <c r="A1471" s="1">
        <v>1479</v>
      </c>
      <c r="C1471" t="s">
        <v>1239</v>
      </c>
      <c r="G1471" t="s">
        <v>10967</v>
      </c>
      <c r="H1471" t="s">
        <v>12037</v>
      </c>
      <c r="I1471" t="s">
        <v>18507</v>
      </c>
      <c r="J1471" t="s">
        <v>18510</v>
      </c>
      <c r="L1471" t="s">
        <v>18937</v>
      </c>
      <c r="N1471" t="s">
        <v>32</v>
      </c>
      <c r="P1471" t="s">
        <v>32</v>
      </c>
      <c r="Q1471" t="s">
        <v>20992</v>
      </c>
      <c r="R1471" t="s">
        <v>21119</v>
      </c>
      <c r="S1471" t="s">
        <v>21154</v>
      </c>
      <c r="U1471" t="s">
        <v>22035</v>
      </c>
      <c r="Y1471" t="s">
        <v>23867</v>
      </c>
    </row>
    <row r="1472" spans="1:25">
      <c r="A1472" s="1">
        <v>1480</v>
      </c>
      <c r="B1472" t="s">
        <v>32</v>
      </c>
      <c r="C1472" t="s">
        <v>1239</v>
      </c>
      <c r="D1472" t="s">
        <v>9338</v>
      </c>
      <c r="E1472" t="s">
        <v>10905</v>
      </c>
      <c r="F1472" t="s">
        <v>10906</v>
      </c>
      <c r="H1472" t="s">
        <v>12038</v>
      </c>
      <c r="V1472">
        <f>72857098 p°7ÖD2024041christinacaine1@gmail.com                            DNMLFException as file currently locked by another user for an Acct no 295651750000</f>
        <v>0</v>
      </c>
    </row>
    <row r="1473" spans="1:25">
      <c r="A1473" s="1">
        <v>1481</v>
      </c>
      <c r="C1473" t="s">
        <v>1240</v>
      </c>
      <c r="G1473" t="s">
        <v>10967</v>
      </c>
      <c r="H1473" t="s">
        <v>12039</v>
      </c>
      <c r="I1473" t="s">
        <v>18507</v>
      </c>
      <c r="J1473" t="s">
        <v>18510</v>
      </c>
      <c r="L1473" t="s">
        <v>18938</v>
      </c>
      <c r="N1473" t="s">
        <v>32</v>
      </c>
      <c r="P1473" t="s">
        <v>32</v>
      </c>
      <c r="Q1473" t="s">
        <v>20992</v>
      </c>
      <c r="R1473" t="s">
        <v>21119</v>
      </c>
      <c r="S1473" t="s">
        <v>21154</v>
      </c>
      <c r="U1473" t="s">
        <v>22035</v>
      </c>
      <c r="Y1473" t="s">
        <v>23870</v>
      </c>
    </row>
    <row r="1474" spans="1:25">
      <c r="A1474" s="1">
        <v>1482</v>
      </c>
      <c r="B1474" t="s">
        <v>32</v>
      </c>
      <c r="C1474" t="s">
        <v>1240</v>
      </c>
      <c r="D1474" t="s">
        <v>9339</v>
      </c>
      <c r="E1474" t="s">
        <v>10905</v>
      </c>
      <c r="F1474" t="s">
        <v>10906</v>
      </c>
      <c r="H1474" t="s">
        <v>12040</v>
      </c>
      <c r="V1474">
        <f>72857099 @äçNJ2024041romainbrown023@gmail.com                            ENMLFException as file currently locked by another user for an Acct no 319151400000</f>
        <v>0</v>
      </c>
    </row>
    <row r="1475" spans="1:25">
      <c r="A1475" s="1">
        <v>1483</v>
      </c>
      <c r="C1475" t="s">
        <v>1241</v>
      </c>
      <c r="G1475" t="s">
        <v>10967</v>
      </c>
      <c r="H1475" t="s">
        <v>12041</v>
      </c>
      <c r="I1475" t="s">
        <v>18507</v>
      </c>
      <c r="J1475" t="s">
        <v>18510</v>
      </c>
      <c r="L1475" t="s">
        <v>18939</v>
      </c>
      <c r="N1475" t="s">
        <v>32</v>
      </c>
      <c r="P1475" t="s">
        <v>32</v>
      </c>
      <c r="Q1475" t="s">
        <v>20992</v>
      </c>
      <c r="R1475" t="s">
        <v>21119</v>
      </c>
      <c r="S1475" t="s">
        <v>21154</v>
      </c>
      <c r="U1475" t="s">
        <v>22035</v>
      </c>
      <c r="Y1475" t="s">
        <v>23871</v>
      </c>
    </row>
    <row r="1476" spans="1:25">
      <c r="A1476" s="1">
        <v>1484</v>
      </c>
      <c r="B1476" t="s">
        <v>32</v>
      </c>
      <c r="C1476" t="s">
        <v>1241</v>
      </c>
      <c r="D1476" t="s">
        <v>9340</v>
      </c>
      <c r="E1476" t="s">
        <v>10905</v>
      </c>
      <c r="F1476" t="s">
        <v>10906</v>
      </c>
      <c r="H1476" t="s">
        <v>12041</v>
      </c>
      <c r="V1476">
        <f>72857100 @å~\J2024041sexychrisann1@gmail.com                             ENMLFException as file currently locked by another user for an Acct no 319379400000</f>
        <v>0</v>
      </c>
    </row>
    <row r="1477" spans="1:25">
      <c r="A1477" s="1">
        <v>1485</v>
      </c>
      <c r="C1477" t="s">
        <v>1242</v>
      </c>
      <c r="G1477" t="s">
        <v>10967</v>
      </c>
      <c r="H1477" t="s">
        <v>12042</v>
      </c>
      <c r="I1477" t="s">
        <v>18507</v>
      </c>
      <c r="J1477" t="s">
        <v>18510</v>
      </c>
      <c r="L1477" t="s">
        <v>18940</v>
      </c>
      <c r="N1477" t="s">
        <v>32</v>
      </c>
      <c r="P1477" t="s">
        <v>32</v>
      </c>
      <c r="Q1477" t="s">
        <v>20992</v>
      </c>
      <c r="R1477" t="s">
        <v>21119</v>
      </c>
      <c r="S1477" t="s">
        <v>21154</v>
      </c>
      <c r="U1477" t="s">
        <v>22035</v>
      </c>
      <c r="Y1477" t="s">
        <v>23872</v>
      </c>
    </row>
    <row r="1478" spans="1:25">
      <c r="A1478" s="1">
        <v>1486</v>
      </c>
      <c r="B1478" t="s">
        <v>32</v>
      </c>
      <c r="C1478" t="s">
        <v>1242</v>
      </c>
      <c r="D1478" t="s">
        <v>9341</v>
      </c>
      <c r="E1478" t="s">
        <v>10905</v>
      </c>
      <c r="F1478" t="s">
        <v>10906</v>
      </c>
      <c r="H1478" t="s">
        <v>12042</v>
      </c>
      <c r="V1478">
        <f>72857101 °7úA2024041ANDREHEPBURN_88@YAHOO.COM                            ENMLFException as file currently locked by another user for an Acct no 283368110000</f>
        <v>0</v>
      </c>
    </row>
    <row r="1479" spans="1:25">
      <c r="A1479" s="1">
        <v>1487</v>
      </c>
      <c r="C1479" t="s">
        <v>1243</v>
      </c>
      <c r="G1479" t="s">
        <v>10967</v>
      </c>
      <c r="H1479" t="s">
        <v>12043</v>
      </c>
      <c r="I1479" t="s">
        <v>18507</v>
      </c>
      <c r="J1479" t="s">
        <v>18510</v>
      </c>
      <c r="L1479" t="s">
        <v>18941</v>
      </c>
      <c r="N1479" t="s">
        <v>32</v>
      </c>
      <c r="P1479" t="s">
        <v>32</v>
      </c>
      <c r="Q1479" t="s">
        <v>20992</v>
      </c>
      <c r="R1479" t="s">
        <v>21119</v>
      </c>
      <c r="S1479" t="s">
        <v>21154</v>
      </c>
      <c r="U1479" t="s">
        <v>22035</v>
      </c>
      <c r="Y1479" t="s">
        <v>23873</v>
      </c>
    </row>
    <row r="1480" spans="1:25">
      <c r="A1480" s="1">
        <v>1488</v>
      </c>
      <c r="B1480" t="s">
        <v>32</v>
      </c>
      <c r="C1480" t="s">
        <v>1243</v>
      </c>
      <c r="D1480" t="s">
        <v>9342</v>
      </c>
      <c r="E1480" t="s">
        <v>10905</v>
      </c>
      <c r="F1480" t="s">
        <v>10906</v>
      </c>
      <c r="H1480" t="s">
        <v>12044</v>
      </c>
      <c r="V1480">
        <f>72857102 @ÝEÆI2024041orainthomas@gmail.com                              GNMLFException as file currently locked by another user for an Acct no 316859080000</f>
        <v>0</v>
      </c>
    </row>
    <row r="1481" spans="1:25">
      <c r="A1481" s="1">
        <v>1489</v>
      </c>
      <c r="C1481" t="s">
        <v>1244</v>
      </c>
      <c r="G1481" t="s">
        <v>10967</v>
      </c>
      <c r="H1481" t="s">
        <v>12045</v>
      </c>
      <c r="I1481" t="s">
        <v>18507</v>
      </c>
      <c r="J1481" t="s">
        <v>18509</v>
      </c>
      <c r="L1481" t="s">
        <v>18856</v>
      </c>
      <c r="O1481" t="s">
        <v>20887</v>
      </c>
      <c r="P1481" t="s">
        <v>20919</v>
      </c>
      <c r="Q1481" t="s">
        <v>20989</v>
      </c>
      <c r="U1481" t="s">
        <v>22032</v>
      </c>
      <c r="W1481" t="s">
        <v>22917</v>
      </c>
      <c r="X1481" t="s">
        <v>23103</v>
      </c>
    </row>
    <row r="1482" spans="1:25">
      <c r="A1482" s="1">
        <v>1490</v>
      </c>
      <c r="C1482" t="s">
        <v>1245</v>
      </c>
      <c r="G1482" t="s">
        <v>10967</v>
      </c>
      <c r="H1482" t="s">
        <v>12046</v>
      </c>
      <c r="I1482" t="s">
        <v>18507</v>
      </c>
      <c r="J1482" t="s">
        <v>18509</v>
      </c>
      <c r="L1482" t="s">
        <v>18858</v>
      </c>
      <c r="O1482" t="s">
        <v>20888</v>
      </c>
      <c r="P1482" t="s">
        <v>65</v>
      </c>
      <c r="Q1482" t="s">
        <v>20990</v>
      </c>
      <c r="R1482" t="s">
        <v>21118</v>
      </c>
      <c r="S1482" t="s">
        <v>21153</v>
      </c>
      <c r="T1482" t="s">
        <v>21283</v>
      </c>
      <c r="U1482" t="s">
        <v>22033</v>
      </c>
    </row>
    <row r="1483" spans="1:25">
      <c r="A1483" s="1">
        <v>1491</v>
      </c>
      <c r="C1483" t="s">
        <v>1246</v>
      </c>
      <c r="G1483" t="s">
        <v>10967</v>
      </c>
      <c r="H1483" t="s">
        <v>12046</v>
      </c>
      <c r="I1483" t="s">
        <v>18507</v>
      </c>
      <c r="J1483" t="s">
        <v>18509</v>
      </c>
      <c r="L1483" t="s">
        <v>18859</v>
      </c>
      <c r="O1483" t="s">
        <v>20888</v>
      </c>
      <c r="P1483" t="s">
        <v>20920</v>
      </c>
      <c r="Q1483" t="s">
        <v>20991</v>
      </c>
      <c r="U1483" t="s">
        <v>22034</v>
      </c>
      <c r="W1483" t="s">
        <v>22918</v>
      </c>
    </row>
    <row r="1484" spans="1:25">
      <c r="A1484" s="1">
        <v>1492</v>
      </c>
      <c r="C1484" t="s">
        <v>1247</v>
      </c>
      <c r="G1484" t="s">
        <v>10967</v>
      </c>
      <c r="H1484" t="s">
        <v>12047</v>
      </c>
      <c r="I1484" t="s">
        <v>18507</v>
      </c>
      <c r="J1484" t="s">
        <v>18509</v>
      </c>
      <c r="L1484" t="s">
        <v>18839</v>
      </c>
      <c r="O1484" t="s">
        <v>20887</v>
      </c>
      <c r="P1484" t="s">
        <v>20919</v>
      </c>
      <c r="Q1484" t="s">
        <v>20989</v>
      </c>
      <c r="U1484" t="s">
        <v>22032</v>
      </c>
      <c r="W1484" t="s">
        <v>22917</v>
      </c>
      <c r="X1484" t="s">
        <v>23104</v>
      </c>
    </row>
    <row r="1485" spans="1:25">
      <c r="A1485" s="1">
        <v>1493</v>
      </c>
      <c r="C1485" t="s">
        <v>1248</v>
      </c>
      <c r="G1485" t="s">
        <v>10967</v>
      </c>
      <c r="H1485" t="s">
        <v>12047</v>
      </c>
      <c r="I1485" t="s">
        <v>18507</v>
      </c>
      <c r="J1485" t="s">
        <v>18509</v>
      </c>
      <c r="L1485" t="s">
        <v>18858</v>
      </c>
      <c r="O1485" t="s">
        <v>20888</v>
      </c>
      <c r="P1485" t="s">
        <v>65</v>
      </c>
      <c r="Q1485" t="s">
        <v>20990</v>
      </c>
      <c r="R1485" t="s">
        <v>21118</v>
      </c>
      <c r="S1485" t="s">
        <v>21153</v>
      </c>
      <c r="T1485" t="s">
        <v>21284</v>
      </c>
      <c r="U1485" t="s">
        <v>22033</v>
      </c>
    </row>
    <row r="1486" spans="1:25">
      <c r="A1486" s="1">
        <v>1494</v>
      </c>
      <c r="C1486" t="s">
        <v>1249</v>
      </c>
      <c r="G1486" t="s">
        <v>10967</v>
      </c>
      <c r="H1486" t="s">
        <v>12048</v>
      </c>
      <c r="I1486" t="s">
        <v>18507</v>
      </c>
      <c r="J1486" t="s">
        <v>18509</v>
      </c>
      <c r="L1486" t="s">
        <v>18859</v>
      </c>
      <c r="O1486" t="s">
        <v>20888</v>
      </c>
      <c r="P1486" t="s">
        <v>20920</v>
      </c>
      <c r="Q1486" t="s">
        <v>20991</v>
      </c>
      <c r="U1486" t="s">
        <v>22034</v>
      </c>
      <c r="W1486" t="s">
        <v>22918</v>
      </c>
    </row>
    <row r="1487" spans="1:25">
      <c r="A1487" s="1">
        <v>1495</v>
      </c>
      <c r="C1487" t="s">
        <v>1250</v>
      </c>
      <c r="G1487" t="s">
        <v>10967</v>
      </c>
      <c r="H1487" t="s">
        <v>12049</v>
      </c>
      <c r="I1487" t="s">
        <v>18507</v>
      </c>
      <c r="J1487" t="s">
        <v>18509</v>
      </c>
      <c r="L1487" t="s">
        <v>18858</v>
      </c>
      <c r="O1487" t="s">
        <v>20888</v>
      </c>
      <c r="P1487" t="s">
        <v>65</v>
      </c>
      <c r="Q1487" t="s">
        <v>20990</v>
      </c>
      <c r="R1487" t="s">
        <v>21118</v>
      </c>
      <c r="S1487" t="s">
        <v>21153</v>
      </c>
      <c r="T1487" t="s">
        <v>21284</v>
      </c>
      <c r="U1487" t="s">
        <v>22033</v>
      </c>
    </row>
    <row r="1488" spans="1:25">
      <c r="A1488" s="1">
        <v>1496</v>
      </c>
      <c r="C1488" t="s">
        <v>1251</v>
      </c>
      <c r="G1488" t="s">
        <v>10967</v>
      </c>
      <c r="H1488" t="s">
        <v>12049</v>
      </c>
      <c r="I1488" t="s">
        <v>18507</v>
      </c>
      <c r="J1488" t="s">
        <v>18509</v>
      </c>
      <c r="L1488" t="s">
        <v>18856</v>
      </c>
      <c r="O1488" t="s">
        <v>20887</v>
      </c>
      <c r="P1488" t="s">
        <v>20919</v>
      </c>
      <c r="Q1488" t="s">
        <v>20989</v>
      </c>
      <c r="U1488" t="s">
        <v>22032</v>
      </c>
      <c r="W1488" t="s">
        <v>22917</v>
      </c>
      <c r="X1488" t="s">
        <v>23104</v>
      </c>
    </row>
    <row r="1489" spans="1:24">
      <c r="A1489" s="1">
        <v>1497</v>
      </c>
      <c r="C1489" t="s">
        <v>1252</v>
      </c>
      <c r="G1489" t="s">
        <v>10967</v>
      </c>
      <c r="H1489" t="s">
        <v>12049</v>
      </c>
      <c r="I1489" t="s">
        <v>18507</v>
      </c>
      <c r="J1489" t="s">
        <v>18509</v>
      </c>
      <c r="L1489" t="s">
        <v>18859</v>
      </c>
      <c r="O1489" t="s">
        <v>20888</v>
      </c>
      <c r="P1489" t="s">
        <v>20920</v>
      </c>
      <c r="Q1489" t="s">
        <v>20991</v>
      </c>
      <c r="U1489" t="s">
        <v>22034</v>
      </c>
      <c r="W1489" t="s">
        <v>22918</v>
      </c>
    </row>
    <row r="1490" spans="1:24">
      <c r="A1490" s="1">
        <v>1498</v>
      </c>
      <c r="C1490" t="s">
        <v>1253</v>
      </c>
      <c r="G1490" t="s">
        <v>10967</v>
      </c>
      <c r="H1490" t="s">
        <v>12050</v>
      </c>
      <c r="I1490" t="s">
        <v>18507</v>
      </c>
      <c r="J1490" t="s">
        <v>18509</v>
      </c>
      <c r="L1490" t="s">
        <v>18838</v>
      </c>
      <c r="O1490" t="s">
        <v>20887</v>
      </c>
      <c r="P1490" t="s">
        <v>20919</v>
      </c>
      <c r="Q1490" t="s">
        <v>20989</v>
      </c>
      <c r="U1490" t="s">
        <v>22032</v>
      </c>
      <c r="W1490" t="s">
        <v>22917</v>
      </c>
      <c r="X1490" t="s">
        <v>23105</v>
      </c>
    </row>
    <row r="1491" spans="1:24">
      <c r="A1491" s="1">
        <v>1499</v>
      </c>
      <c r="C1491" t="s">
        <v>1254</v>
      </c>
      <c r="G1491" t="s">
        <v>10967</v>
      </c>
      <c r="H1491" t="s">
        <v>12051</v>
      </c>
      <c r="I1491" t="s">
        <v>18507</v>
      </c>
      <c r="J1491" t="s">
        <v>18509</v>
      </c>
      <c r="L1491" t="s">
        <v>18858</v>
      </c>
      <c r="O1491" t="s">
        <v>20888</v>
      </c>
      <c r="P1491" t="s">
        <v>65</v>
      </c>
      <c r="Q1491" t="s">
        <v>20990</v>
      </c>
      <c r="R1491" t="s">
        <v>21118</v>
      </c>
      <c r="S1491" t="s">
        <v>21153</v>
      </c>
      <c r="T1491" t="s">
        <v>21284</v>
      </c>
      <c r="U1491" t="s">
        <v>22033</v>
      </c>
    </row>
    <row r="1492" spans="1:24">
      <c r="A1492" s="1">
        <v>1500</v>
      </c>
      <c r="C1492" t="s">
        <v>1255</v>
      </c>
      <c r="G1492" t="s">
        <v>10967</v>
      </c>
      <c r="H1492" t="s">
        <v>12051</v>
      </c>
      <c r="I1492" t="s">
        <v>18507</v>
      </c>
      <c r="J1492" t="s">
        <v>18509</v>
      </c>
      <c r="L1492" t="s">
        <v>18837</v>
      </c>
      <c r="O1492" t="s">
        <v>20887</v>
      </c>
      <c r="P1492" t="s">
        <v>20919</v>
      </c>
      <c r="Q1492" t="s">
        <v>20989</v>
      </c>
      <c r="U1492" t="s">
        <v>22032</v>
      </c>
      <c r="W1492" t="s">
        <v>22917</v>
      </c>
      <c r="X1492" t="s">
        <v>23104</v>
      </c>
    </row>
    <row r="1493" spans="1:24">
      <c r="A1493" s="1">
        <v>1501</v>
      </c>
      <c r="C1493" t="s">
        <v>1256</v>
      </c>
      <c r="G1493" t="s">
        <v>10967</v>
      </c>
      <c r="H1493" t="s">
        <v>12052</v>
      </c>
      <c r="I1493" t="s">
        <v>18507</v>
      </c>
      <c r="J1493" t="s">
        <v>18509</v>
      </c>
      <c r="L1493" t="s">
        <v>18859</v>
      </c>
      <c r="O1493" t="s">
        <v>20888</v>
      </c>
      <c r="P1493" t="s">
        <v>20920</v>
      </c>
      <c r="Q1493" t="s">
        <v>20991</v>
      </c>
      <c r="U1493" t="s">
        <v>22034</v>
      </c>
      <c r="W1493" t="s">
        <v>22918</v>
      </c>
    </row>
    <row r="1494" spans="1:24">
      <c r="A1494" s="1">
        <v>1502</v>
      </c>
      <c r="C1494" t="s">
        <v>1257</v>
      </c>
      <c r="G1494" t="s">
        <v>10967</v>
      </c>
      <c r="H1494" t="s">
        <v>12053</v>
      </c>
      <c r="I1494" t="s">
        <v>18507</v>
      </c>
      <c r="J1494" t="s">
        <v>18509</v>
      </c>
      <c r="L1494" t="s">
        <v>18839</v>
      </c>
      <c r="O1494" t="s">
        <v>20887</v>
      </c>
      <c r="P1494" t="s">
        <v>20919</v>
      </c>
      <c r="Q1494" t="s">
        <v>20989</v>
      </c>
      <c r="U1494" t="s">
        <v>22032</v>
      </c>
      <c r="W1494" t="s">
        <v>22917</v>
      </c>
      <c r="X1494" t="s">
        <v>23056</v>
      </c>
    </row>
    <row r="1495" spans="1:24">
      <c r="A1495" s="1">
        <v>1503</v>
      </c>
      <c r="C1495" t="s">
        <v>1258</v>
      </c>
      <c r="G1495" t="s">
        <v>10967</v>
      </c>
      <c r="H1495" t="s">
        <v>12054</v>
      </c>
      <c r="I1495" t="s">
        <v>18507</v>
      </c>
      <c r="J1495" t="s">
        <v>18509</v>
      </c>
      <c r="L1495" t="s">
        <v>18858</v>
      </c>
      <c r="O1495" t="s">
        <v>20888</v>
      </c>
      <c r="P1495" t="s">
        <v>65</v>
      </c>
      <c r="Q1495" t="s">
        <v>20990</v>
      </c>
      <c r="R1495" t="s">
        <v>21118</v>
      </c>
      <c r="S1495" t="s">
        <v>21153</v>
      </c>
      <c r="T1495" t="s">
        <v>21243</v>
      </c>
      <c r="U1495" t="s">
        <v>22033</v>
      </c>
    </row>
    <row r="1496" spans="1:24">
      <c r="A1496" s="1">
        <v>1504</v>
      </c>
      <c r="C1496" t="s">
        <v>1259</v>
      </c>
      <c r="G1496" t="s">
        <v>10967</v>
      </c>
      <c r="H1496" t="s">
        <v>12054</v>
      </c>
      <c r="I1496" t="s">
        <v>18507</v>
      </c>
      <c r="J1496" t="s">
        <v>18509</v>
      </c>
      <c r="L1496" t="s">
        <v>18859</v>
      </c>
      <c r="O1496" t="s">
        <v>20888</v>
      </c>
      <c r="P1496" t="s">
        <v>20920</v>
      </c>
      <c r="Q1496" t="s">
        <v>20991</v>
      </c>
      <c r="U1496" t="s">
        <v>22034</v>
      </c>
      <c r="W1496" t="s">
        <v>22918</v>
      </c>
    </row>
    <row r="1497" spans="1:24">
      <c r="A1497" s="1">
        <v>1505</v>
      </c>
      <c r="C1497" t="s">
        <v>1260</v>
      </c>
      <c r="G1497" t="s">
        <v>10967</v>
      </c>
      <c r="H1497" t="s">
        <v>12055</v>
      </c>
      <c r="I1497" t="s">
        <v>18507</v>
      </c>
      <c r="J1497" t="s">
        <v>18514</v>
      </c>
      <c r="L1497" t="s">
        <v>18942</v>
      </c>
      <c r="O1497" t="s">
        <v>20894</v>
      </c>
      <c r="P1497" t="s">
        <v>20928</v>
      </c>
      <c r="Q1497" t="s">
        <v>20993</v>
      </c>
      <c r="U1497" t="s">
        <v>22051</v>
      </c>
      <c r="W1497" t="s">
        <v>22923</v>
      </c>
    </row>
    <row r="1498" spans="1:24">
      <c r="A1498" s="1">
        <v>1506</v>
      </c>
      <c r="C1498" t="s">
        <v>1261</v>
      </c>
      <c r="G1498" t="s">
        <v>10967</v>
      </c>
      <c r="H1498" t="s">
        <v>12056</v>
      </c>
      <c r="I1498" t="s">
        <v>18507</v>
      </c>
      <c r="J1498" t="s">
        <v>18514</v>
      </c>
      <c r="L1498" t="s">
        <v>18942</v>
      </c>
      <c r="O1498" t="s">
        <v>20894</v>
      </c>
      <c r="P1498" t="s">
        <v>20928</v>
      </c>
      <c r="Q1498" t="s">
        <v>20993</v>
      </c>
      <c r="U1498" t="s">
        <v>22052</v>
      </c>
      <c r="W1498" t="s">
        <v>22923</v>
      </c>
    </row>
    <row r="1499" spans="1:24">
      <c r="A1499" s="1">
        <v>1507</v>
      </c>
      <c r="C1499" t="s">
        <v>1262</v>
      </c>
      <c r="G1499" t="s">
        <v>10967</v>
      </c>
      <c r="H1499" t="s">
        <v>12057</v>
      </c>
      <c r="I1499" t="s">
        <v>18507</v>
      </c>
      <c r="J1499" t="s">
        <v>18509</v>
      </c>
      <c r="L1499" t="s">
        <v>18856</v>
      </c>
      <c r="O1499" t="s">
        <v>20887</v>
      </c>
      <c r="P1499" t="s">
        <v>20919</v>
      </c>
      <c r="Q1499" t="s">
        <v>20989</v>
      </c>
      <c r="U1499" t="s">
        <v>22032</v>
      </c>
      <c r="W1499" t="s">
        <v>22917</v>
      </c>
      <c r="X1499" t="s">
        <v>23106</v>
      </c>
    </row>
    <row r="1500" spans="1:24">
      <c r="A1500" s="1">
        <v>1508</v>
      </c>
      <c r="C1500" t="s">
        <v>1263</v>
      </c>
      <c r="G1500" t="s">
        <v>10967</v>
      </c>
      <c r="H1500" t="s">
        <v>12058</v>
      </c>
      <c r="I1500" t="s">
        <v>18507</v>
      </c>
      <c r="J1500" t="s">
        <v>18509</v>
      </c>
      <c r="L1500" t="s">
        <v>18839</v>
      </c>
      <c r="O1500" t="s">
        <v>20887</v>
      </c>
      <c r="P1500" t="s">
        <v>20919</v>
      </c>
      <c r="Q1500" t="s">
        <v>20989</v>
      </c>
      <c r="U1500" t="s">
        <v>22032</v>
      </c>
      <c r="W1500" t="s">
        <v>22917</v>
      </c>
      <c r="X1500" t="s">
        <v>23106</v>
      </c>
    </row>
    <row r="1501" spans="1:24">
      <c r="A1501" s="1">
        <v>1509</v>
      </c>
      <c r="C1501" t="s">
        <v>1264</v>
      </c>
      <c r="G1501" t="s">
        <v>10967</v>
      </c>
      <c r="H1501" t="s">
        <v>12059</v>
      </c>
      <c r="I1501" t="s">
        <v>18507</v>
      </c>
      <c r="J1501" t="s">
        <v>18509</v>
      </c>
      <c r="L1501" t="s">
        <v>18858</v>
      </c>
      <c r="O1501" t="s">
        <v>20888</v>
      </c>
      <c r="P1501" t="s">
        <v>65</v>
      </c>
      <c r="Q1501" t="s">
        <v>20990</v>
      </c>
      <c r="R1501" t="s">
        <v>21118</v>
      </c>
      <c r="S1501" t="s">
        <v>21153</v>
      </c>
      <c r="T1501" t="s">
        <v>21285</v>
      </c>
      <c r="U1501" t="s">
        <v>22033</v>
      </c>
    </row>
    <row r="1502" spans="1:24">
      <c r="A1502" s="1">
        <v>1510</v>
      </c>
      <c r="C1502" t="s">
        <v>1265</v>
      </c>
      <c r="G1502" t="s">
        <v>10967</v>
      </c>
      <c r="H1502" t="s">
        <v>12059</v>
      </c>
      <c r="I1502" t="s">
        <v>18507</v>
      </c>
      <c r="J1502" t="s">
        <v>18509</v>
      </c>
      <c r="L1502" t="s">
        <v>18859</v>
      </c>
      <c r="O1502" t="s">
        <v>20888</v>
      </c>
      <c r="P1502" t="s">
        <v>20920</v>
      </c>
      <c r="Q1502" t="s">
        <v>20991</v>
      </c>
      <c r="U1502" t="s">
        <v>22034</v>
      </c>
      <c r="W1502" t="s">
        <v>22918</v>
      </c>
    </row>
    <row r="1503" spans="1:24">
      <c r="A1503" s="1">
        <v>1511</v>
      </c>
      <c r="C1503" t="s">
        <v>1266</v>
      </c>
      <c r="G1503" t="s">
        <v>10967</v>
      </c>
      <c r="H1503" t="s">
        <v>12060</v>
      </c>
      <c r="I1503" t="s">
        <v>18507</v>
      </c>
      <c r="J1503" t="s">
        <v>18509</v>
      </c>
      <c r="L1503" t="s">
        <v>18858</v>
      </c>
      <c r="O1503" t="s">
        <v>20888</v>
      </c>
      <c r="P1503" t="s">
        <v>65</v>
      </c>
      <c r="Q1503" t="s">
        <v>20990</v>
      </c>
      <c r="R1503" t="s">
        <v>21118</v>
      </c>
      <c r="S1503" t="s">
        <v>21153</v>
      </c>
      <c r="T1503" t="s">
        <v>21285</v>
      </c>
      <c r="U1503" t="s">
        <v>22033</v>
      </c>
    </row>
    <row r="1504" spans="1:24">
      <c r="A1504" s="1">
        <v>1512</v>
      </c>
      <c r="C1504" t="s">
        <v>1267</v>
      </c>
      <c r="G1504" t="s">
        <v>10967</v>
      </c>
      <c r="H1504" t="s">
        <v>12060</v>
      </c>
      <c r="I1504" t="s">
        <v>18507</v>
      </c>
      <c r="J1504" t="s">
        <v>18509</v>
      </c>
      <c r="L1504" t="s">
        <v>18859</v>
      </c>
      <c r="O1504" t="s">
        <v>20888</v>
      </c>
      <c r="P1504" t="s">
        <v>20920</v>
      </c>
      <c r="Q1504" t="s">
        <v>20991</v>
      </c>
      <c r="U1504" t="s">
        <v>22034</v>
      </c>
      <c r="W1504" t="s">
        <v>22918</v>
      </c>
    </row>
    <row r="1505" spans="1:25">
      <c r="A1505" s="1">
        <v>1513</v>
      </c>
      <c r="C1505" t="s">
        <v>1268</v>
      </c>
      <c r="G1505" t="s">
        <v>10967</v>
      </c>
      <c r="H1505" t="s">
        <v>12061</v>
      </c>
      <c r="I1505" t="s">
        <v>18507</v>
      </c>
      <c r="J1505" t="s">
        <v>18509</v>
      </c>
      <c r="L1505" t="s">
        <v>18858</v>
      </c>
      <c r="O1505" t="s">
        <v>20888</v>
      </c>
      <c r="P1505" t="s">
        <v>65</v>
      </c>
      <c r="Q1505" t="s">
        <v>20990</v>
      </c>
      <c r="R1505" t="s">
        <v>21118</v>
      </c>
      <c r="S1505" t="s">
        <v>21153</v>
      </c>
      <c r="T1505" t="s">
        <v>21285</v>
      </c>
      <c r="U1505" t="s">
        <v>22033</v>
      </c>
    </row>
    <row r="1506" spans="1:25">
      <c r="A1506" s="1">
        <v>1514</v>
      </c>
      <c r="C1506" t="s">
        <v>1269</v>
      </c>
      <c r="G1506" t="s">
        <v>10967</v>
      </c>
      <c r="H1506" t="s">
        <v>12061</v>
      </c>
      <c r="I1506" t="s">
        <v>18507</v>
      </c>
      <c r="J1506" t="s">
        <v>18509</v>
      </c>
      <c r="L1506" t="s">
        <v>18837</v>
      </c>
      <c r="O1506" t="s">
        <v>20887</v>
      </c>
      <c r="P1506" t="s">
        <v>20919</v>
      </c>
      <c r="Q1506" t="s">
        <v>20989</v>
      </c>
      <c r="U1506" t="s">
        <v>22032</v>
      </c>
      <c r="W1506" t="s">
        <v>22917</v>
      </c>
      <c r="X1506" t="s">
        <v>23106</v>
      </c>
    </row>
    <row r="1507" spans="1:25">
      <c r="A1507" s="1">
        <v>1515</v>
      </c>
      <c r="C1507" t="s">
        <v>1270</v>
      </c>
      <c r="G1507" t="s">
        <v>10967</v>
      </c>
      <c r="H1507" t="s">
        <v>12062</v>
      </c>
      <c r="I1507" t="s">
        <v>18507</v>
      </c>
      <c r="J1507" t="s">
        <v>18509</v>
      </c>
      <c r="L1507" t="s">
        <v>18859</v>
      </c>
      <c r="O1507" t="s">
        <v>20888</v>
      </c>
      <c r="P1507" t="s">
        <v>20920</v>
      </c>
      <c r="Q1507" t="s">
        <v>20991</v>
      </c>
      <c r="U1507" t="s">
        <v>22034</v>
      </c>
      <c r="W1507" t="s">
        <v>22918</v>
      </c>
    </row>
    <row r="1508" spans="1:25">
      <c r="A1508" s="1">
        <v>1516</v>
      </c>
      <c r="C1508" t="s">
        <v>1271</v>
      </c>
      <c r="G1508" t="s">
        <v>10967</v>
      </c>
      <c r="H1508" t="s">
        <v>12063</v>
      </c>
      <c r="I1508" t="s">
        <v>18507</v>
      </c>
      <c r="J1508" t="s">
        <v>18509</v>
      </c>
      <c r="L1508" t="s">
        <v>18858</v>
      </c>
      <c r="O1508" t="s">
        <v>20888</v>
      </c>
      <c r="P1508" t="s">
        <v>65</v>
      </c>
      <c r="Q1508" t="s">
        <v>20990</v>
      </c>
      <c r="R1508" t="s">
        <v>21118</v>
      </c>
      <c r="S1508" t="s">
        <v>21153</v>
      </c>
      <c r="T1508" t="s">
        <v>21285</v>
      </c>
      <c r="U1508" t="s">
        <v>22033</v>
      </c>
    </row>
    <row r="1509" spans="1:25">
      <c r="A1509" s="1">
        <v>1517</v>
      </c>
      <c r="C1509" t="s">
        <v>1272</v>
      </c>
      <c r="G1509" t="s">
        <v>10967</v>
      </c>
      <c r="H1509" t="s">
        <v>12064</v>
      </c>
      <c r="I1509" t="s">
        <v>18507</v>
      </c>
      <c r="J1509" t="s">
        <v>18509</v>
      </c>
      <c r="L1509" t="s">
        <v>18859</v>
      </c>
      <c r="O1509" t="s">
        <v>20888</v>
      </c>
      <c r="P1509" t="s">
        <v>20920</v>
      </c>
      <c r="Q1509" t="s">
        <v>20991</v>
      </c>
      <c r="U1509" t="s">
        <v>22034</v>
      </c>
      <c r="W1509" t="s">
        <v>22918</v>
      </c>
    </row>
    <row r="1510" spans="1:25">
      <c r="A1510" s="1">
        <v>1518</v>
      </c>
      <c r="C1510" t="s">
        <v>1273</v>
      </c>
      <c r="G1510" t="s">
        <v>10967</v>
      </c>
      <c r="H1510" t="s">
        <v>12065</v>
      </c>
      <c r="I1510" t="s">
        <v>18507</v>
      </c>
      <c r="J1510" t="s">
        <v>18509</v>
      </c>
      <c r="L1510" t="s">
        <v>18839</v>
      </c>
      <c r="O1510" t="s">
        <v>20887</v>
      </c>
      <c r="P1510" t="s">
        <v>20919</v>
      </c>
      <c r="Q1510" t="s">
        <v>20989</v>
      </c>
      <c r="U1510" t="s">
        <v>22032</v>
      </c>
      <c r="W1510" t="s">
        <v>22917</v>
      </c>
      <c r="X1510" t="s">
        <v>23106</v>
      </c>
    </row>
    <row r="1511" spans="1:25">
      <c r="A1511" s="1">
        <v>1519</v>
      </c>
      <c r="C1511" t="s">
        <v>1274</v>
      </c>
      <c r="G1511" t="s">
        <v>10967</v>
      </c>
      <c r="H1511" t="s">
        <v>12066</v>
      </c>
      <c r="I1511" t="s">
        <v>18507</v>
      </c>
      <c r="J1511" t="s">
        <v>18509</v>
      </c>
      <c r="L1511" t="s">
        <v>18858</v>
      </c>
      <c r="O1511" t="s">
        <v>20888</v>
      </c>
      <c r="P1511" t="s">
        <v>65</v>
      </c>
      <c r="Q1511" t="s">
        <v>20990</v>
      </c>
      <c r="R1511" t="s">
        <v>21118</v>
      </c>
      <c r="S1511" t="s">
        <v>21153</v>
      </c>
      <c r="T1511" t="s">
        <v>21285</v>
      </c>
      <c r="U1511" t="s">
        <v>22033</v>
      </c>
    </row>
    <row r="1512" spans="1:25">
      <c r="A1512" s="1">
        <v>1520</v>
      </c>
      <c r="C1512" t="s">
        <v>1275</v>
      </c>
      <c r="G1512" t="s">
        <v>10967</v>
      </c>
      <c r="H1512" t="s">
        <v>12066</v>
      </c>
      <c r="I1512" t="s">
        <v>18507</v>
      </c>
      <c r="J1512" t="s">
        <v>18509</v>
      </c>
      <c r="L1512" t="s">
        <v>18838</v>
      </c>
      <c r="O1512" t="s">
        <v>20887</v>
      </c>
      <c r="P1512" t="s">
        <v>20919</v>
      </c>
      <c r="Q1512" t="s">
        <v>20989</v>
      </c>
      <c r="U1512" t="s">
        <v>22032</v>
      </c>
      <c r="W1512" t="s">
        <v>22917</v>
      </c>
      <c r="X1512" t="s">
        <v>23106</v>
      </c>
    </row>
    <row r="1513" spans="1:25">
      <c r="A1513" s="1">
        <v>1521</v>
      </c>
      <c r="C1513" t="s">
        <v>1276</v>
      </c>
      <c r="G1513" t="s">
        <v>10967</v>
      </c>
      <c r="H1513" t="s">
        <v>12066</v>
      </c>
      <c r="I1513" t="s">
        <v>18507</v>
      </c>
      <c r="J1513" t="s">
        <v>18509</v>
      </c>
      <c r="L1513" t="s">
        <v>18859</v>
      </c>
      <c r="O1513" t="s">
        <v>20888</v>
      </c>
      <c r="P1513" t="s">
        <v>20920</v>
      </c>
      <c r="Q1513" t="s">
        <v>20991</v>
      </c>
      <c r="U1513" t="s">
        <v>22034</v>
      </c>
      <c r="W1513" t="s">
        <v>22918</v>
      </c>
    </row>
    <row r="1514" spans="1:25">
      <c r="A1514" s="1">
        <v>1522</v>
      </c>
      <c r="C1514" t="s">
        <v>1277</v>
      </c>
      <c r="G1514" t="s">
        <v>10967</v>
      </c>
      <c r="H1514" t="s">
        <v>12067</v>
      </c>
      <c r="I1514" t="s">
        <v>18507</v>
      </c>
      <c r="J1514" t="s">
        <v>18510</v>
      </c>
      <c r="L1514" t="s">
        <v>18943</v>
      </c>
      <c r="N1514" t="s">
        <v>32</v>
      </c>
      <c r="P1514" t="s">
        <v>32</v>
      </c>
      <c r="Q1514" t="s">
        <v>20992</v>
      </c>
      <c r="R1514" t="s">
        <v>21119</v>
      </c>
      <c r="S1514" t="s">
        <v>21154</v>
      </c>
      <c r="U1514" t="s">
        <v>22035</v>
      </c>
      <c r="Y1514" t="s">
        <v>23859</v>
      </c>
    </row>
    <row r="1515" spans="1:25">
      <c r="A1515" s="1">
        <v>1523</v>
      </c>
      <c r="B1515" t="s">
        <v>32</v>
      </c>
      <c r="C1515" t="s">
        <v>1277</v>
      </c>
      <c r="D1515" t="s">
        <v>9343</v>
      </c>
      <c r="E1515" t="s">
        <v>10905</v>
      </c>
      <c r="F1515" t="s">
        <v>10906</v>
      </c>
      <c r="H1515" t="s">
        <v>12068</v>
      </c>
      <c r="V1515">
        <f>72857136 pm¡Ã2024041krissy_g4@hotmail.com                              ANMLFException as file currently locked by another user for an Acct no 840012230000</f>
        <v>0</v>
      </c>
    </row>
    <row r="1516" spans="1:25">
      <c r="A1516" s="1">
        <v>1524</v>
      </c>
      <c r="C1516" t="s">
        <v>1278</v>
      </c>
      <c r="G1516" t="s">
        <v>10967</v>
      </c>
      <c r="H1516" t="s">
        <v>12069</v>
      </c>
      <c r="I1516" t="s">
        <v>18507</v>
      </c>
      <c r="J1516" t="s">
        <v>18510</v>
      </c>
      <c r="L1516" t="s">
        <v>18944</v>
      </c>
      <c r="N1516" t="s">
        <v>32</v>
      </c>
      <c r="P1516" t="s">
        <v>32</v>
      </c>
      <c r="Q1516" t="s">
        <v>20992</v>
      </c>
      <c r="R1516" t="s">
        <v>21119</v>
      </c>
      <c r="S1516" t="s">
        <v>21154</v>
      </c>
      <c r="U1516" t="s">
        <v>22035</v>
      </c>
      <c r="Y1516" t="s">
        <v>23860</v>
      </c>
    </row>
    <row r="1517" spans="1:25">
      <c r="A1517" s="1">
        <v>1525</v>
      </c>
      <c r="B1517" t="s">
        <v>32</v>
      </c>
      <c r="C1517" t="s">
        <v>1278</v>
      </c>
      <c r="D1517" t="s">
        <v>9344</v>
      </c>
      <c r="E1517" t="s">
        <v>10905</v>
      </c>
      <c r="F1517" t="s">
        <v>10906</v>
      </c>
      <c r="H1517" t="s">
        <v>12070</v>
      </c>
      <c r="V1517">
        <f>72857137 0&lt;I2024041djturanda@yahoo.com                               ANMLFException as file currently locked by another user for an Acct no 313660030000</f>
        <v>0</v>
      </c>
    </row>
    <row r="1518" spans="1:25">
      <c r="A1518" s="1">
        <v>1526</v>
      </c>
      <c r="C1518" t="s">
        <v>1279</v>
      </c>
      <c r="G1518" t="s">
        <v>10967</v>
      </c>
      <c r="H1518" t="s">
        <v>12071</v>
      </c>
      <c r="I1518" t="s">
        <v>18507</v>
      </c>
      <c r="J1518" t="s">
        <v>18510</v>
      </c>
      <c r="L1518" t="s">
        <v>18945</v>
      </c>
      <c r="N1518" t="s">
        <v>32</v>
      </c>
      <c r="P1518" t="s">
        <v>32</v>
      </c>
      <c r="Q1518" t="s">
        <v>20992</v>
      </c>
      <c r="R1518" t="s">
        <v>21119</v>
      </c>
      <c r="S1518" t="s">
        <v>21154</v>
      </c>
      <c r="U1518" t="s">
        <v>22035</v>
      </c>
      <c r="Y1518" t="s">
        <v>23861</v>
      </c>
    </row>
    <row r="1519" spans="1:25">
      <c r="A1519" s="1">
        <v>1527</v>
      </c>
      <c r="B1519" t="s">
        <v>32</v>
      </c>
      <c r="C1519" t="s">
        <v>1279</v>
      </c>
      <c r="D1519" t="s">
        <v>9345</v>
      </c>
      <c r="E1519" t="s">
        <v>10905</v>
      </c>
      <c r="F1519" t="s">
        <v>10906</v>
      </c>
      <c r="H1519" t="s">
        <v>12071</v>
      </c>
      <c r="V1519">
        <f>72857138 &gt;#Q2024041tampat74@gmail.com                               ANMLFException as file currently locked by another user for an Acct no 348079210000</f>
        <v>0</v>
      </c>
    </row>
    <row r="1520" spans="1:25">
      <c r="A1520" s="1">
        <v>1528</v>
      </c>
      <c r="C1520" t="s">
        <v>1280</v>
      </c>
      <c r="G1520" t="s">
        <v>10967</v>
      </c>
      <c r="H1520" t="s">
        <v>12072</v>
      </c>
      <c r="I1520" t="s">
        <v>18507</v>
      </c>
      <c r="J1520" t="s">
        <v>18510</v>
      </c>
      <c r="L1520" t="s">
        <v>18946</v>
      </c>
      <c r="N1520" t="s">
        <v>32</v>
      </c>
      <c r="P1520" t="s">
        <v>32</v>
      </c>
      <c r="Q1520" t="s">
        <v>20992</v>
      </c>
      <c r="R1520" t="s">
        <v>21119</v>
      </c>
      <c r="S1520" t="s">
        <v>21154</v>
      </c>
      <c r="U1520" t="s">
        <v>22035</v>
      </c>
      <c r="Y1520" t="s">
        <v>23862</v>
      </c>
    </row>
    <row r="1521" spans="1:25">
      <c r="A1521" s="1">
        <v>1529</v>
      </c>
      <c r="B1521" t="s">
        <v>32</v>
      </c>
      <c r="C1521" t="s">
        <v>1280</v>
      </c>
      <c r="D1521" t="s">
        <v>9346</v>
      </c>
      <c r="E1521" t="s">
        <v>10905</v>
      </c>
      <c r="F1521" t="s">
        <v>10906</v>
      </c>
      <c r="H1521" t="s">
        <v>12073</v>
      </c>
      <c r="V1521">
        <f>72857139 Ð`²¤O2024031moriehinds2@gmail.com                              BNMLFException as file currently locked by another user for an Acct no 342065570000</f>
        <v>0</v>
      </c>
    </row>
    <row r="1522" spans="1:25">
      <c r="A1522" s="1">
        <v>1530</v>
      </c>
      <c r="C1522" t="s">
        <v>1281</v>
      </c>
      <c r="G1522" t="s">
        <v>10967</v>
      </c>
      <c r="H1522" t="s">
        <v>12074</v>
      </c>
      <c r="I1522" t="s">
        <v>18507</v>
      </c>
      <c r="J1522" t="s">
        <v>18510</v>
      </c>
      <c r="L1522" t="s">
        <v>18947</v>
      </c>
      <c r="N1522" t="s">
        <v>32</v>
      </c>
      <c r="P1522" t="s">
        <v>32</v>
      </c>
      <c r="Q1522" t="s">
        <v>20992</v>
      </c>
      <c r="R1522" t="s">
        <v>21119</v>
      </c>
      <c r="S1522" t="s">
        <v>21154</v>
      </c>
      <c r="U1522" t="s">
        <v>22035</v>
      </c>
      <c r="Y1522" t="s">
        <v>23863</v>
      </c>
    </row>
    <row r="1523" spans="1:25">
      <c r="A1523" s="1">
        <v>1531</v>
      </c>
      <c r="B1523" t="s">
        <v>32</v>
      </c>
      <c r="C1523" t="s">
        <v>1281</v>
      </c>
      <c r="D1523" t="s">
        <v>9347</v>
      </c>
      <c r="E1523" t="s">
        <v>10905</v>
      </c>
      <c r="F1523" t="s">
        <v>10906</v>
      </c>
      <c r="H1523" t="s">
        <v>12074</v>
      </c>
      <c r="V1523">
        <f>72857140 @Ü'E2024041cavrilleogarro@yahoo.com                            BNMLFException as file currently locked by another user for an Acct no 297021480000</f>
        <v>0</v>
      </c>
    </row>
    <row r="1524" spans="1:25">
      <c r="A1524" s="1">
        <v>1532</v>
      </c>
      <c r="C1524" t="s">
        <v>1282</v>
      </c>
      <c r="G1524" t="s">
        <v>10967</v>
      </c>
      <c r="H1524" t="s">
        <v>12075</v>
      </c>
      <c r="I1524" t="s">
        <v>18507</v>
      </c>
      <c r="J1524" t="s">
        <v>18510</v>
      </c>
      <c r="L1524" t="s">
        <v>18948</v>
      </c>
      <c r="N1524" t="s">
        <v>32</v>
      </c>
      <c r="P1524" t="s">
        <v>32</v>
      </c>
      <c r="Q1524" t="s">
        <v>20992</v>
      </c>
      <c r="R1524" t="s">
        <v>21119</v>
      </c>
      <c r="S1524" t="s">
        <v>21154</v>
      </c>
      <c r="U1524" t="s">
        <v>22035</v>
      </c>
      <c r="Y1524" t="s">
        <v>23864</v>
      </c>
    </row>
    <row r="1525" spans="1:25">
      <c r="A1525" s="1">
        <v>1533</v>
      </c>
      <c r="B1525" t="s">
        <v>32</v>
      </c>
      <c r="C1525" t="s">
        <v>1282</v>
      </c>
      <c r="D1525" t="s">
        <v>9348</v>
      </c>
      <c r="E1525" t="s">
        <v>10905</v>
      </c>
      <c r="F1525" t="s">
        <v>10906</v>
      </c>
      <c r="H1525" t="s">
        <v>12075</v>
      </c>
      <c r="V1525">
        <f>72857141 ø8æÌ2024031tamika.campbell@ksac.gov.jm                           CNMLFException as file currently locked by another user for an Acct no 880032561400</f>
        <v>0</v>
      </c>
    </row>
    <row r="1526" spans="1:25">
      <c r="A1526" s="1">
        <v>1534</v>
      </c>
      <c r="C1526" t="s">
        <v>1283</v>
      </c>
      <c r="G1526" t="s">
        <v>10967</v>
      </c>
      <c r="H1526" t="s">
        <v>12076</v>
      </c>
      <c r="I1526" t="s">
        <v>18507</v>
      </c>
      <c r="J1526" t="s">
        <v>18509</v>
      </c>
      <c r="L1526" t="s">
        <v>18838</v>
      </c>
      <c r="O1526" t="s">
        <v>20887</v>
      </c>
      <c r="P1526" t="s">
        <v>20919</v>
      </c>
      <c r="Q1526" t="s">
        <v>20989</v>
      </c>
      <c r="U1526" t="s">
        <v>22032</v>
      </c>
      <c r="W1526" t="s">
        <v>22917</v>
      </c>
      <c r="X1526" t="s">
        <v>23107</v>
      </c>
    </row>
    <row r="1527" spans="1:25">
      <c r="A1527" s="1">
        <v>1535</v>
      </c>
      <c r="C1527" t="s">
        <v>1284</v>
      </c>
      <c r="G1527" t="s">
        <v>10967</v>
      </c>
      <c r="H1527" t="s">
        <v>12077</v>
      </c>
      <c r="I1527" t="s">
        <v>18507</v>
      </c>
      <c r="J1527" t="s">
        <v>18509</v>
      </c>
      <c r="L1527" t="s">
        <v>18858</v>
      </c>
      <c r="O1527" t="s">
        <v>20888</v>
      </c>
      <c r="P1527" t="s">
        <v>65</v>
      </c>
      <c r="Q1527" t="s">
        <v>20990</v>
      </c>
      <c r="R1527" t="s">
        <v>21118</v>
      </c>
      <c r="S1527" t="s">
        <v>21153</v>
      </c>
      <c r="T1527" t="s">
        <v>21286</v>
      </c>
      <c r="U1527" t="s">
        <v>22033</v>
      </c>
    </row>
    <row r="1528" spans="1:25">
      <c r="A1528" s="1">
        <v>1536</v>
      </c>
      <c r="C1528" t="s">
        <v>1285</v>
      </c>
      <c r="G1528" t="s">
        <v>10967</v>
      </c>
      <c r="H1528" t="s">
        <v>12077</v>
      </c>
      <c r="I1528" t="s">
        <v>18507</v>
      </c>
      <c r="J1528" t="s">
        <v>18509</v>
      </c>
      <c r="L1528" t="s">
        <v>18859</v>
      </c>
      <c r="O1528" t="s">
        <v>20888</v>
      </c>
      <c r="P1528" t="s">
        <v>20920</v>
      </c>
      <c r="Q1528" t="s">
        <v>20991</v>
      </c>
      <c r="U1528" t="s">
        <v>22034</v>
      </c>
      <c r="W1528" t="s">
        <v>22918</v>
      </c>
    </row>
    <row r="1529" spans="1:25">
      <c r="A1529" s="1">
        <v>1537</v>
      </c>
      <c r="C1529" t="s">
        <v>1286</v>
      </c>
      <c r="G1529" t="s">
        <v>10967</v>
      </c>
      <c r="H1529" t="s">
        <v>12078</v>
      </c>
      <c r="I1529" t="s">
        <v>18507</v>
      </c>
      <c r="J1529" t="s">
        <v>18509</v>
      </c>
      <c r="L1529" t="s">
        <v>18857</v>
      </c>
      <c r="O1529" t="s">
        <v>20887</v>
      </c>
      <c r="P1529" t="s">
        <v>20919</v>
      </c>
      <c r="Q1529" t="s">
        <v>20989</v>
      </c>
      <c r="U1529" t="s">
        <v>22032</v>
      </c>
      <c r="W1529" t="s">
        <v>22917</v>
      </c>
      <c r="X1529" t="s">
        <v>23107</v>
      </c>
    </row>
    <row r="1530" spans="1:25">
      <c r="A1530" s="1">
        <v>1538</v>
      </c>
      <c r="C1530" t="s">
        <v>1287</v>
      </c>
      <c r="G1530" t="s">
        <v>10967</v>
      </c>
      <c r="H1530" t="s">
        <v>12079</v>
      </c>
      <c r="I1530" t="s">
        <v>18507</v>
      </c>
      <c r="J1530" t="s">
        <v>18509</v>
      </c>
      <c r="L1530" t="s">
        <v>18858</v>
      </c>
      <c r="O1530" t="s">
        <v>20888</v>
      </c>
      <c r="P1530" t="s">
        <v>65</v>
      </c>
      <c r="Q1530" t="s">
        <v>20990</v>
      </c>
      <c r="R1530" t="s">
        <v>21118</v>
      </c>
      <c r="S1530" t="s">
        <v>21153</v>
      </c>
      <c r="T1530" t="s">
        <v>21286</v>
      </c>
      <c r="U1530" t="s">
        <v>22033</v>
      </c>
    </row>
    <row r="1531" spans="1:25">
      <c r="A1531" s="1">
        <v>1539</v>
      </c>
      <c r="C1531" t="s">
        <v>1288</v>
      </c>
      <c r="G1531" t="s">
        <v>10967</v>
      </c>
      <c r="H1531" t="s">
        <v>12079</v>
      </c>
      <c r="I1531" t="s">
        <v>18507</v>
      </c>
      <c r="J1531" t="s">
        <v>18509</v>
      </c>
      <c r="L1531" t="s">
        <v>18859</v>
      </c>
      <c r="O1531" t="s">
        <v>20888</v>
      </c>
      <c r="P1531" t="s">
        <v>20920</v>
      </c>
      <c r="Q1531" t="s">
        <v>20991</v>
      </c>
      <c r="U1531" t="s">
        <v>22034</v>
      </c>
      <c r="W1531" t="s">
        <v>22918</v>
      </c>
    </row>
    <row r="1532" spans="1:25">
      <c r="A1532" s="1">
        <v>1540</v>
      </c>
      <c r="C1532" t="s">
        <v>1289</v>
      </c>
      <c r="G1532" t="s">
        <v>10967</v>
      </c>
      <c r="H1532" t="s">
        <v>12080</v>
      </c>
      <c r="I1532" t="s">
        <v>18507</v>
      </c>
      <c r="J1532" t="s">
        <v>18510</v>
      </c>
      <c r="L1532" t="s">
        <v>18949</v>
      </c>
      <c r="N1532" t="s">
        <v>32</v>
      </c>
      <c r="P1532" t="s">
        <v>32</v>
      </c>
      <c r="Q1532" t="s">
        <v>20992</v>
      </c>
      <c r="R1532" t="s">
        <v>21119</v>
      </c>
      <c r="S1532" t="s">
        <v>21154</v>
      </c>
      <c r="U1532" t="s">
        <v>22035</v>
      </c>
      <c r="Y1532" t="s">
        <v>23865</v>
      </c>
    </row>
    <row r="1533" spans="1:25">
      <c r="A1533" s="1">
        <v>1541</v>
      </c>
      <c r="B1533" t="s">
        <v>32</v>
      </c>
      <c r="C1533" t="s">
        <v>1289</v>
      </c>
      <c r="D1533" t="s">
        <v>9349</v>
      </c>
      <c r="E1533" t="s">
        <v>10905</v>
      </c>
      <c r="F1533" t="s">
        <v>10906</v>
      </c>
      <c r="H1533" t="s">
        <v>12080</v>
      </c>
      <c r="V1533">
        <f>72857148 0@2024031kededradennis@gmail.com                             CNMLFException as file currently locked by another user for an Acct no 277429760000</f>
        <v>0</v>
      </c>
    </row>
    <row r="1534" spans="1:25">
      <c r="A1534" s="1">
        <v>1542</v>
      </c>
      <c r="C1534" t="s">
        <v>1290</v>
      </c>
      <c r="G1534" t="s">
        <v>10967</v>
      </c>
      <c r="H1534" t="s">
        <v>12081</v>
      </c>
      <c r="I1534" t="s">
        <v>18507</v>
      </c>
      <c r="J1534" t="s">
        <v>18510</v>
      </c>
      <c r="L1534" t="s">
        <v>18950</v>
      </c>
      <c r="N1534" t="s">
        <v>32</v>
      </c>
      <c r="P1534" t="s">
        <v>32</v>
      </c>
      <c r="Q1534" t="s">
        <v>20992</v>
      </c>
      <c r="R1534" t="s">
        <v>21119</v>
      </c>
      <c r="S1534" t="s">
        <v>21154</v>
      </c>
      <c r="U1534" t="s">
        <v>22035</v>
      </c>
      <c r="Y1534" t="s">
        <v>23866</v>
      </c>
    </row>
    <row r="1535" spans="1:25">
      <c r="A1535" s="1">
        <v>1543</v>
      </c>
      <c r="B1535" t="s">
        <v>32</v>
      </c>
      <c r="C1535" t="s">
        <v>1290</v>
      </c>
      <c r="D1535" t="s">
        <v>9350</v>
      </c>
      <c r="E1535" t="s">
        <v>10905</v>
      </c>
      <c r="F1535" t="s">
        <v>10906</v>
      </c>
      <c r="H1535" t="s">
        <v>12082</v>
      </c>
      <c r="V1535">
        <f>72857149 ÐEá\$2024041faypetgrave@cwjamica.com                            DNMLFException as file currently locked by another user for an Acct no 156177090000</f>
        <v>0</v>
      </c>
    </row>
    <row r="1536" spans="1:25">
      <c r="A1536" s="1">
        <v>1544</v>
      </c>
      <c r="C1536" t="s">
        <v>1291</v>
      </c>
      <c r="G1536" t="s">
        <v>10967</v>
      </c>
      <c r="H1536" t="s">
        <v>12083</v>
      </c>
      <c r="I1536" t="s">
        <v>18507</v>
      </c>
      <c r="J1536" t="s">
        <v>18510</v>
      </c>
      <c r="L1536" t="s">
        <v>18951</v>
      </c>
      <c r="N1536" t="s">
        <v>32</v>
      </c>
      <c r="P1536" t="s">
        <v>32</v>
      </c>
      <c r="Q1536" t="s">
        <v>20992</v>
      </c>
      <c r="R1536" t="s">
        <v>21119</v>
      </c>
      <c r="S1536" t="s">
        <v>21154</v>
      </c>
      <c r="U1536" t="s">
        <v>22035</v>
      </c>
      <c r="Y1536" t="s">
        <v>23868</v>
      </c>
    </row>
    <row r="1537" spans="1:25">
      <c r="A1537" s="1">
        <v>1545</v>
      </c>
      <c r="B1537" t="s">
        <v>32</v>
      </c>
      <c r="C1537" t="s">
        <v>1291</v>
      </c>
      <c r="D1537" t="s">
        <v>9351</v>
      </c>
      <c r="E1537" t="s">
        <v>10905</v>
      </c>
      <c r="F1537" t="s">
        <v>10906</v>
      </c>
      <c r="H1537" t="s">
        <v>12083</v>
      </c>
      <c r="V1537">
        <f>72857150 ÐÈQ(B2024041stamic123@gmail.com                               DNMLFException as file currently locked by another user for an Acct no 284144290000</f>
        <v>0</v>
      </c>
    </row>
    <row r="1538" spans="1:25">
      <c r="A1538" s="1">
        <v>1546</v>
      </c>
      <c r="C1538" t="s">
        <v>1292</v>
      </c>
      <c r="G1538" t="s">
        <v>10967</v>
      </c>
      <c r="H1538" t="s">
        <v>12084</v>
      </c>
      <c r="I1538" t="s">
        <v>18507</v>
      </c>
      <c r="J1538" t="s">
        <v>18510</v>
      </c>
      <c r="L1538" t="s">
        <v>18952</v>
      </c>
      <c r="N1538" t="s">
        <v>32</v>
      </c>
      <c r="P1538" t="s">
        <v>32</v>
      </c>
      <c r="Q1538" t="s">
        <v>20992</v>
      </c>
      <c r="R1538" t="s">
        <v>21119</v>
      </c>
      <c r="S1538" t="s">
        <v>21154</v>
      </c>
      <c r="U1538" t="s">
        <v>22035</v>
      </c>
      <c r="Y1538" t="s">
        <v>23869</v>
      </c>
    </row>
    <row r="1539" spans="1:25">
      <c r="A1539" s="1">
        <v>1547</v>
      </c>
      <c r="B1539" t="s">
        <v>32</v>
      </c>
      <c r="C1539" t="s">
        <v>1292</v>
      </c>
      <c r="D1539" t="s">
        <v>9352</v>
      </c>
      <c r="E1539" t="s">
        <v>10905</v>
      </c>
      <c r="F1539" t="s">
        <v>10906</v>
      </c>
      <c r="H1539" t="s">
        <v>12084</v>
      </c>
      <c r="V1539">
        <f>72857151 0&amp;3&amp;P2024041DUNROBPRIM@GMAIL.COM                              DNMLFException as file currently locked by another user for an Acct no 344238270000</f>
        <v>0</v>
      </c>
    </row>
    <row r="1540" spans="1:25">
      <c r="A1540" s="1">
        <v>1548</v>
      </c>
      <c r="C1540" t="s">
        <v>1293</v>
      </c>
      <c r="G1540" t="s">
        <v>10967</v>
      </c>
      <c r="H1540" t="s">
        <v>12085</v>
      </c>
      <c r="I1540" t="s">
        <v>18507</v>
      </c>
      <c r="J1540" t="s">
        <v>18510</v>
      </c>
      <c r="L1540" t="s">
        <v>18953</v>
      </c>
      <c r="N1540" t="s">
        <v>32</v>
      </c>
      <c r="P1540" t="s">
        <v>32</v>
      </c>
      <c r="Q1540" t="s">
        <v>20992</v>
      </c>
      <c r="R1540" t="s">
        <v>21119</v>
      </c>
      <c r="S1540" t="s">
        <v>21154</v>
      </c>
      <c r="U1540" t="s">
        <v>22035</v>
      </c>
      <c r="Y1540" t="s">
        <v>23867</v>
      </c>
    </row>
    <row r="1541" spans="1:25">
      <c r="A1541" s="1">
        <v>1549</v>
      </c>
      <c r="B1541" t="s">
        <v>32</v>
      </c>
      <c r="C1541" t="s">
        <v>1293</v>
      </c>
      <c r="D1541" t="s">
        <v>9353</v>
      </c>
      <c r="E1541" t="s">
        <v>10905</v>
      </c>
      <c r="F1541" t="s">
        <v>10906</v>
      </c>
      <c r="H1541" t="s">
        <v>12086</v>
      </c>
      <c r="V1541">
        <f>72857152 p°7ÖD2024041christinacaine1@gmail.com                            DNMLFException as file currently locked by another user for an Acct no 295651750000</f>
        <v>0</v>
      </c>
    </row>
    <row r="1542" spans="1:25">
      <c r="A1542" s="1">
        <v>1550</v>
      </c>
      <c r="C1542" t="s">
        <v>1294</v>
      </c>
      <c r="G1542" t="s">
        <v>10967</v>
      </c>
      <c r="H1542" t="s">
        <v>12087</v>
      </c>
      <c r="I1542" t="s">
        <v>18507</v>
      </c>
      <c r="J1542" t="s">
        <v>18510</v>
      </c>
      <c r="L1542" t="s">
        <v>18954</v>
      </c>
      <c r="N1542" t="s">
        <v>32</v>
      </c>
      <c r="P1542" t="s">
        <v>32</v>
      </c>
      <c r="Q1542" t="s">
        <v>20992</v>
      </c>
      <c r="R1542" t="s">
        <v>21119</v>
      </c>
      <c r="S1542" t="s">
        <v>21154</v>
      </c>
      <c r="U1542" t="s">
        <v>22035</v>
      </c>
      <c r="Y1542" t="s">
        <v>23870</v>
      </c>
    </row>
    <row r="1543" spans="1:25">
      <c r="A1543" s="1">
        <v>1551</v>
      </c>
      <c r="B1543" t="s">
        <v>32</v>
      </c>
      <c r="C1543" t="s">
        <v>1294</v>
      </c>
      <c r="D1543" t="s">
        <v>9354</v>
      </c>
      <c r="E1543" t="s">
        <v>10905</v>
      </c>
      <c r="F1543" t="s">
        <v>10906</v>
      </c>
      <c r="H1543" t="s">
        <v>12088</v>
      </c>
      <c r="V1543">
        <f>72857153 @äçNJ2024041romainbrown023@gmail.com                            ENMLFException as file currently locked by another user for an Acct no 319151400000</f>
        <v>0</v>
      </c>
    </row>
    <row r="1544" spans="1:25">
      <c r="A1544" s="1">
        <v>1552</v>
      </c>
      <c r="C1544" t="s">
        <v>1295</v>
      </c>
      <c r="G1544" t="s">
        <v>10967</v>
      </c>
      <c r="H1544" t="s">
        <v>12089</v>
      </c>
      <c r="I1544" t="s">
        <v>18507</v>
      </c>
      <c r="J1544" t="s">
        <v>18510</v>
      </c>
      <c r="L1544" t="s">
        <v>18955</v>
      </c>
      <c r="N1544" t="s">
        <v>32</v>
      </c>
      <c r="P1544" t="s">
        <v>32</v>
      </c>
      <c r="Q1544" t="s">
        <v>20992</v>
      </c>
      <c r="R1544" t="s">
        <v>21119</v>
      </c>
      <c r="S1544" t="s">
        <v>21154</v>
      </c>
      <c r="U1544" t="s">
        <v>22035</v>
      </c>
      <c r="Y1544" t="s">
        <v>23871</v>
      </c>
    </row>
    <row r="1545" spans="1:25">
      <c r="A1545" s="1">
        <v>1553</v>
      </c>
      <c r="B1545" t="s">
        <v>32</v>
      </c>
      <c r="C1545" t="s">
        <v>1295</v>
      </c>
      <c r="D1545" t="s">
        <v>9355</v>
      </c>
      <c r="E1545" t="s">
        <v>10905</v>
      </c>
      <c r="F1545" t="s">
        <v>10906</v>
      </c>
      <c r="H1545" t="s">
        <v>12090</v>
      </c>
      <c r="V1545">
        <f>72857154 @å~\J2024041sexychrisann1@gmail.com                             ENMLFException as file currently locked by another user for an Acct no 319379400000</f>
        <v>0</v>
      </c>
    </row>
    <row r="1546" spans="1:25">
      <c r="A1546" s="1">
        <v>1554</v>
      </c>
      <c r="C1546" t="s">
        <v>1296</v>
      </c>
      <c r="G1546" t="s">
        <v>10967</v>
      </c>
      <c r="H1546" t="s">
        <v>12091</v>
      </c>
      <c r="I1546" t="s">
        <v>18507</v>
      </c>
      <c r="J1546" t="s">
        <v>18510</v>
      </c>
      <c r="L1546" t="s">
        <v>18956</v>
      </c>
      <c r="N1546" t="s">
        <v>32</v>
      </c>
      <c r="P1546" t="s">
        <v>32</v>
      </c>
      <c r="Q1546" t="s">
        <v>20992</v>
      </c>
      <c r="R1546" t="s">
        <v>21119</v>
      </c>
      <c r="S1546" t="s">
        <v>21154</v>
      </c>
      <c r="U1546" t="s">
        <v>22035</v>
      </c>
      <c r="Y1546" t="s">
        <v>23872</v>
      </c>
    </row>
    <row r="1547" spans="1:25">
      <c r="A1547" s="1">
        <v>1555</v>
      </c>
      <c r="B1547" t="s">
        <v>32</v>
      </c>
      <c r="C1547" t="s">
        <v>1296</v>
      </c>
      <c r="D1547" t="s">
        <v>9356</v>
      </c>
      <c r="E1547" t="s">
        <v>10905</v>
      </c>
      <c r="F1547" t="s">
        <v>10906</v>
      </c>
      <c r="H1547" t="s">
        <v>12092</v>
      </c>
      <c r="V1547">
        <f>72857155 °7úA2024041ANDREHEPBURN_88@YAHOO.COM                            ENMLFException as file currently locked by another user for an Acct no 283368110000</f>
        <v>0</v>
      </c>
    </row>
    <row r="1548" spans="1:25">
      <c r="A1548" s="1">
        <v>1556</v>
      </c>
      <c r="C1548" t="s">
        <v>1297</v>
      </c>
      <c r="G1548" t="s">
        <v>10967</v>
      </c>
      <c r="H1548" t="s">
        <v>12093</v>
      </c>
      <c r="I1548" t="s">
        <v>18507</v>
      </c>
      <c r="J1548" t="s">
        <v>18510</v>
      </c>
      <c r="L1548" t="s">
        <v>18957</v>
      </c>
      <c r="N1548" t="s">
        <v>32</v>
      </c>
      <c r="P1548" t="s">
        <v>32</v>
      </c>
      <c r="Q1548" t="s">
        <v>20992</v>
      </c>
      <c r="R1548" t="s">
        <v>21119</v>
      </c>
      <c r="S1548" t="s">
        <v>21154</v>
      </c>
      <c r="U1548" t="s">
        <v>22035</v>
      </c>
      <c r="Y1548" t="s">
        <v>23873</v>
      </c>
    </row>
    <row r="1549" spans="1:25">
      <c r="A1549" s="1">
        <v>1557</v>
      </c>
      <c r="B1549" t="s">
        <v>32</v>
      </c>
      <c r="C1549" t="s">
        <v>1297</v>
      </c>
      <c r="D1549" t="s">
        <v>9357</v>
      </c>
      <c r="E1549" t="s">
        <v>10905</v>
      </c>
      <c r="F1549" t="s">
        <v>10906</v>
      </c>
      <c r="H1549" t="s">
        <v>12094</v>
      </c>
      <c r="V1549">
        <f>72857156 @ÝEÆI2024041orainthomas@gmail.com                              GNMLFException as file currently locked by another user for an Acct no 316859080000</f>
        <v>0</v>
      </c>
    </row>
    <row r="1550" spans="1:25">
      <c r="A1550" s="1">
        <v>1558</v>
      </c>
      <c r="C1550" t="s">
        <v>1298</v>
      </c>
      <c r="G1550" t="s">
        <v>10967</v>
      </c>
      <c r="H1550" t="s">
        <v>12095</v>
      </c>
      <c r="I1550" t="s">
        <v>18507</v>
      </c>
      <c r="J1550" t="s">
        <v>18509</v>
      </c>
      <c r="L1550" t="s">
        <v>18958</v>
      </c>
      <c r="O1550" t="s">
        <v>20895</v>
      </c>
      <c r="P1550" t="s">
        <v>20929</v>
      </c>
      <c r="Q1550" t="s">
        <v>21009</v>
      </c>
      <c r="R1550" t="s">
        <v>21123</v>
      </c>
      <c r="S1550" t="s">
        <v>21156</v>
      </c>
      <c r="U1550" t="s">
        <v>22053</v>
      </c>
    </row>
    <row r="1551" spans="1:25">
      <c r="A1551" s="1">
        <v>1559</v>
      </c>
      <c r="C1551" t="s">
        <v>1299</v>
      </c>
      <c r="G1551" t="s">
        <v>10967</v>
      </c>
      <c r="H1551" t="s">
        <v>12096</v>
      </c>
      <c r="I1551" t="s">
        <v>18507</v>
      </c>
      <c r="J1551" t="s">
        <v>18509</v>
      </c>
      <c r="L1551" t="s">
        <v>18959</v>
      </c>
      <c r="O1551" t="s">
        <v>20887</v>
      </c>
      <c r="P1551" t="s">
        <v>20919</v>
      </c>
      <c r="Q1551" t="s">
        <v>20989</v>
      </c>
      <c r="U1551" t="s">
        <v>22032</v>
      </c>
      <c r="W1551" t="s">
        <v>22917</v>
      </c>
      <c r="X1551" t="s">
        <v>22977</v>
      </c>
    </row>
    <row r="1552" spans="1:25">
      <c r="A1552" s="1">
        <v>1560</v>
      </c>
      <c r="C1552" t="s">
        <v>1300</v>
      </c>
      <c r="G1552" t="s">
        <v>10967</v>
      </c>
      <c r="H1552" t="s">
        <v>12097</v>
      </c>
      <c r="I1552" t="s">
        <v>18507</v>
      </c>
      <c r="J1552" t="s">
        <v>18509</v>
      </c>
      <c r="L1552" t="s">
        <v>18960</v>
      </c>
      <c r="O1552" t="s">
        <v>20888</v>
      </c>
      <c r="P1552" t="s">
        <v>65</v>
      </c>
      <c r="Q1552" t="s">
        <v>20990</v>
      </c>
      <c r="R1552" t="s">
        <v>21118</v>
      </c>
      <c r="S1552" t="s">
        <v>21153</v>
      </c>
      <c r="T1552" t="s">
        <v>21181</v>
      </c>
      <c r="U1552" t="s">
        <v>22033</v>
      </c>
    </row>
    <row r="1553" spans="1:24">
      <c r="A1553" s="1">
        <v>1561</v>
      </c>
      <c r="C1553" t="s">
        <v>1301</v>
      </c>
      <c r="G1553" t="s">
        <v>10967</v>
      </c>
      <c r="H1553" t="s">
        <v>12098</v>
      </c>
      <c r="I1553" t="s">
        <v>18507</v>
      </c>
      <c r="J1553" t="s">
        <v>18509</v>
      </c>
      <c r="L1553" t="s">
        <v>18961</v>
      </c>
      <c r="O1553" t="s">
        <v>20888</v>
      </c>
      <c r="P1553" t="s">
        <v>20920</v>
      </c>
      <c r="Q1553" t="s">
        <v>20991</v>
      </c>
      <c r="U1553" t="s">
        <v>22034</v>
      </c>
      <c r="W1553" t="s">
        <v>22918</v>
      </c>
    </row>
    <row r="1554" spans="1:24">
      <c r="A1554" s="1">
        <v>1562</v>
      </c>
      <c r="C1554" t="s">
        <v>1302</v>
      </c>
      <c r="G1554" t="s">
        <v>10967</v>
      </c>
      <c r="H1554" t="s">
        <v>12099</v>
      </c>
      <c r="I1554" t="s">
        <v>18507</v>
      </c>
      <c r="J1554" t="s">
        <v>18509</v>
      </c>
      <c r="L1554" t="s">
        <v>18960</v>
      </c>
      <c r="O1554" t="s">
        <v>20888</v>
      </c>
      <c r="P1554" t="s">
        <v>65</v>
      </c>
      <c r="Q1554" t="s">
        <v>20990</v>
      </c>
      <c r="R1554" t="s">
        <v>21118</v>
      </c>
      <c r="S1554" t="s">
        <v>21153</v>
      </c>
      <c r="T1554" t="s">
        <v>21181</v>
      </c>
      <c r="U1554" t="s">
        <v>22033</v>
      </c>
    </row>
    <row r="1555" spans="1:24">
      <c r="A1555" s="1">
        <v>1563</v>
      </c>
      <c r="C1555" t="s">
        <v>1303</v>
      </c>
      <c r="G1555" t="s">
        <v>10967</v>
      </c>
      <c r="H1555" t="s">
        <v>12099</v>
      </c>
      <c r="I1555" t="s">
        <v>18507</v>
      </c>
      <c r="J1555" t="s">
        <v>18509</v>
      </c>
      <c r="L1555" t="s">
        <v>18962</v>
      </c>
      <c r="O1555" t="s">
        <v>20887</v>
      </c>
      <c r="P1555" t="s">
        <v>20919</v>
      </c>
      <c r="Q1555" t="s">
        <v>20989</v>
      </c>
      <c r="U1555" t="s">
        <v>22032</v>
      </c>
      <c r="W1555" t="s">
        <v>22917</v>
      </c>
      <c r="X1555" t="s">
        <v>22977</v>
      </c>
    </row>
    <row r="1556" spans="1:24">
      <c r="A1556" s="1">
        <v>1564</v>
      </c>
      <c r="C1556" t="s">
        <v>1304</v>
      </c>
      <c r="G1556" t="s">
        <v>10967</v>
      </c>
      <c r="H1556" t="s">
        <v>12100</v>
      </c>
      <c r="I1556" t="s">
        <v>18507</v>
      </c>
      <c r="J1556" t="s">
        <v>18509</v>
      </c>
      <c r="L1556" t="s">
        <v>18961</v>
      </c>
      <c r="O1556" t="s">
        <v>20888</v>
      </c>
      <c r="P1556" t="s">
        <v>20920</v>
      </c>
      <c r="Q1556" t="s">
        <v>20991</v>
      </c>
      <c r="U1556" t="s">
        <v>22034</v>
      </c>
      <c r="W1556" t="s">
        <v>22918</v>
      </c>
    </row>
    <row r="1557" spans="1:24">
      <c r="A1557" s="1">
        <v>1565</v>
      </c>
      <c r="C1557" t="s">
        <v>1305</v>
      </c>
      <c r="G1557" t="s">
        <v>10967</v>
      </c>
      <c r="H1557" t="s">
        <v>12101</v>
      </c>
      <c r="I1557" t="s">
        <v>18507</v>
      </c>
      <c r="J1557" t="s">
        <v>18511</v>
      </c>
      <c r="L1557" t="s">
        <v>18963</v>
      </c>
      <c r="O1557" t="s">
        <v>20896</v>
      </c>
      <c r="P1557" t="s">
        <v>20896</v>
      </c>
      <c r="Q1557" t="s">
        <v>21010</v>
      </c>
      <c r="R1557" t="s">
        <v>21124</v>
      </c>
      <c r="S1557" t="s">
        <v>21153</v>
      </c>
      <c r="T1557" t="s">
        <v>21287</v>
      </c>
      <c r="U1557" t="s">
        <v>22033</v>
      </c>
    </row>
    <row r="1558" spans="1:24">
      <c r="A1558" s="1">
        <v>1566</v>
      </c>
      <c r="C1558" t="s">
        <v>1306</v>
      </c>
      <c r="G1558" t="s">
        <v>10967</v>
      </c>
      <c r="H1558" t="s">
        <v>12102</v>
      </c>
      <c r="I1558" t="s">
        <v>18507</v>
      </c>
      <c r="J1558" t="s">
        <v>18511</v>
      </c>
      <c r="L1558" t="s">
        <v>18964</v>
      </c>
      <c r="O1558" t="s">
        <v>20897</v>
      </c>
      <c r="P1558" t="s">
        <v>20897</v>
      </c>
      <c r="Q1558" t="s">
        <v>21011</v>
      </c>
      <c r="U1558" t="s">
        <v>22054</v>
      </c>
      <c r="W1558" t="s">
        <v>22923</v>
      </c>
    </row>
    <row r="1559" spans="1:24">
      <c r="A1559" s="1">
        <v>1567</v>
      </c>
      <c r="C1559" t="s">
        <v>1307</v>
      </c>
      <c r="G1559" t="s">
        <v>10967</v>
      </c>
      <c r="H1559" t="s">
        <v>12103</v>
      </c>
      <c r="I1559" t="s">
        <v>18507</v>
      </c>
      <c r="J1559" t="s">
        <v>18511</v>
      </c>
      <c r="L1559" t="s">
        <v>18965</v>
      </c>
      <c r="O1559" t="s">
        <v>20898</v>
      </c>
      <c r="P1559" t="s">
        <v>20898</v>
      </c>
      <c r="Q1559" t="s">
        <v>21011</v>
      </c>
      <c r="U1559" t="s">
        <v>22055</v>
      </c>
      <c r="W1559" t="s">
        <v>22923</v>
      </c>
    </row>
    <row r="1560" spans="1:24">
      <c r="A1560" s="1">
        <v>1568</v>
      </c>
      <c r="C1560" t="s">
        <v>1308</v>
      </c>
      <c r="G1560" t="s">
        <v>10967</v>
      </c>
      <c r="H1560" t="s">
        <v>12104</v>
      </c>
      <c r="I1560" t="s">
        <v>18507</v>
      </c>
      <c r="J1560" t="s">
        <v>18511</v>
      </c>
      <c r="L1560" t="s">
        <v>18966</v>
      </c>
      <c r="O1560" t="s">
        <v>20899</v>
      </c>
      <c r="P1560" t="s">
        <v>20899</v>
      </c>
      <c r="Q1560" t="s">
        <v>21012</v>
      </c>
      <c r="R1560" t="s">
        <v>21125</v>
      </c>
      <c r="S1560" t="s">
        <v>21153</v>
      </c>
      <c r="T1560" t="s">
        <v>21288</v>
      </c>
      <c r="U1560" t="s">
        <v>22033</v>
      </c>
    </row>
    <row r="1561" spans="1:24">
      <c r="A1561" s="1">
        <v>1569</v>
      </c>
      <c r="C1561" t="s">
        <v>1309</v>
      </c>
      <c r="G1561" t="s">
        <v>10967</v>
      </c>
      <c r="H1561" t="s">
        <v>12105</v>
      </c>
      <c r="I1561" t="s">
        <v>18507</v>
      </c>
      <c r="J1561" t="s">
        <v>18511</v>
      </c>
      <c r="L1561" t="s">
        <v>18967</v>
      </c>
      <c r="O1561" t="s">
        <v>20900</v>
      </c>
      <c r="P1561" t="s">
        <v>20900</v>
      </c>
      <c r="Q1561" t="s">
        <v>21013</v>
      </c>
      <c r="U1561" t="s">
        <v>22054</v>
      </c>
      <c r="W1561" t="s">
        <v>22923</v>
      </c>
    </row>
    <row r="1562" spans="1:24">
      <c r="A1562" s="1">
        <v>1570</v>
      </c>
      <c r="C1562" t="s">
        <v>1310</v>
      </c>
      <c r="G1562" t="s">
        <v>10967</v>
      </c>
      <c r="H1562" t="s">
        <v>12106</v>
      </c>
      <c r="I1562" t="s">
        <v>18507</v>
      </c>
      <c r="J1562" t="s">
        <v>18509</v>
      </c>
      <c r="L1562" t="s">
        <v>18968</v>
      </c>
      <c r="O1562" t="s">
        <v>20888</v>
      </c>
      <c r="P1562" t="s">
        <v>65</v>
      </c>
      <c r="Q1562" t="s">
        <v>20990</v>
      </c>
      <c r="R1562" t="s">
        <v>21118</v>
      </c>
      <c r="S1562" t="s">
        <v>21153</v>
      </c>
      <c r="T1562" t="s">
        <v>21181</v>
      </c>
      <c r="U1562" t="s">
        <v>22033</v>
      </c>
    </row>
    <row r="1563" spans="1:24">
      <c r="A1563" s="1">
        <v>1571</v>
      </c>
      <c r="C1563" t="s">
        <v>1311</v>
      </c>
      <c r="G1563" t="s">
        <v>10967</v>
      </c>
      <c r="H1563" t="s">
        <v>12107</v>
      </c>
      <c r="I1563" t="s">
        <v>18507</v>
      </c>
      <c r="J1563" t="s">
        <v>18509</v>
      </c>
      <c r="L1563" t="s">
        <v>18969</v>
      </c>
      <c r="O1563" t="s">
        <v>20888</v>
      </c>
      <c r="P1563" t="s">
        <v>20920</v>
      </c>
      <c r="Q1563" t="s">
        <v>20991</v>
      </c>
      <c r="U1563" t="s">
        <v>22034</v>
      </c>
      <c r="W1563" t="s">
        <v>22918</v>
      </c>
    </row>
    <row r="1564" spans="1:24">
      <c r="A1564" s="1">
        <v>1572</v>
      </c>
      <c r="C1564" t="s">
        <v>1312</v>
      </c>
      <c r="G1564" t="s">
        <v>10967</v>
      </c>
      <c r="H1564" t="s">
        <v>12108</v>
      </c>
      <c r="I1564" t="s">
        <v>18507</v>
      </c>
      <c r="J1564" t="s">
        <v>18509</v>
      </c>
      <c r="L1564" t="s">
        <v>18970</v>
      </c>
      <c r="O1564" t="s">
        <v>20887</v>
      </c>
      <c r="P1564" t="s">
        <v>20919</v>
      </c>
      <c r="Q1564" t="s">
        <v>20989</v>
      </c>
      <c r="U1564" t="s">
        <v>22032</v>
      </c>
      <c r="W1564" t="s">
        <v>22917</v>
      </c>
      <c r="X1564" t="s">
        <v>22977</v>
      </c>
    </row>
    <row r="1565" spans="1:24">
      <c r="A1565" s="1">
        <v>1573</v>
      </c>
      <c r="C1565" t="s">
        <v>1313</v>
      </c>
      <c r="G1565" t="s">
        <v>10967</v>
      </c>
      <c r="H1565" t="s">
        <v>12109</v>
      </c>
      <c r="I1565" t="s">
        <v>18507</v>
      </c>
      <c r="J1565" t="s">
        <v>18509</v>
      </c>
      <c r="L1565" t="s">
        <v>18971</v>
      </c>
      <c r="O1565" t="s">
        <v>20887</v>
      </c>
      <c r="P1565" t="s">
        <v>20919</v>
      </c>
      <c r="Q1565" t="s">
        <v>20989</v>
      </c>
      <c r="U1565" t="s">
        <v>22032</v>
      </c>
      <c r="W1565" t="s">
        <v>22917</v>
      </c>
      <c r="X1565" t="s">
        <v>22977</v>
      </c>
    </row>
    <row r="1566" spans="1:24">
      <c r="A1566" s="1">
        <v>1574</v>
      </c>
      <c r="C1566" t="s">
        <v>1314</v>
      </c>
      <c r="G1566" t="s">
        <v>10967</v>
      </c>
      <c r="H1566" t="s">
        <v>12109</v>
      </c>
      <c r="I1566" t="s">
        <v>18507</v>
      </c>
      <c r="J1566" t="s">
        <v>18509</v>
      </c>
      <c r="L1566" t="s">
        <v>18968</v>
      </c>
      <c r="O1566" t="s">
        <v>20888</v>
      </c>
      <c r="P1566" t="s">
        <v>65</v>
      </c>
      <c r="Q1566" t="s">
        <v>20990</v>
      </c>
      <c r="R1566" t="s">
        <v>21118</v>
      </c>
      <c r="S1566" t="s">
        <v>21153</v>
      </c>
      <c r="T1566" t="s">
        <v>21181</v>
      </c>
      <c r="U1566" t="s">
        <v>22033</v>
      </c>
    </row>
    <row r="1567" spans="1:24">
      <c r="A1567" s="1">
        <v>1575</v>
      </c>
      <c r="C1567" t="s">
        <v>1315</v>
      </c>
      <c r="G1567" t="s">
        <v>10967</v>
      </c>
      <c r="H1567" t="s">
        <v>12110</v>
      </c>
      <c r="I1567" t="s">
        <v>18507</v>
      </c>
      <c r="J1567" t="s">
        <v>18509</v>
      </c>
      <c r="L1567" t="s">
        <v>18969</v>
      </c>
      <c r="O1567" t="s">
        <v>20888</v>
      </c>
      <c r="P1567" t="s">
        <v>20920</v>
      </c>
      <c r="Q1567" t="s">
        <v>20991</v>
      </c>
      <c r="U1567" t="s">
        <v>22034</v>
      </c>
      <c r="W1567" t="s">
        <v>22918</v>
      </c>
    </row>
    <row r="1568" spans="1:24">
      <c r="A1568" s="1">
        <v>1576</v>
      </c>
      <c r="C1568" t="s">
        <v>1316</v>
      </c>
      <c r="G1568" t="s">
        <v>10967</v>
      </c>
      <c r="H1568" t="s">
        <v>12111</v>
      </c>
      <c r="I1568" t="s">
        <v>18507</v>
      </c>
      <c r="J1568" t="s">
        <v>18509</v>
      </c>
      <c r="L1568" t="s">
        <v>18968</v>
      </c>
      <c r="O1568" t="s">
        <v>20888</v>
      </c>
      <c r="P1568" t="s">
        <v>65</v>
      </c>
      <c r="Q1568" t="s">
        <v>20990</v>
      </c>
      <c r="R1568" t="s">
        <v>21118</v>
      </c>
      <c r="S1568" t="s">
        <v>21153</v>
      </c>
      <c r="T1568" t="s">
        <v>21181</v>
      </c>
      <c r="U1568" t="s">
        <v>22033</v>
      </c>
    </row>
    <row r="1569" spans="1:24">
      <c r="A1569" s="1">
        <v>1577</v>
      </c>
      <c r="C1569" t="s">
        <v>1317</v>
      </c>
      <c r="G1569" t="s">
        <v>10967</v>
      </c>
      <c r="H1569" t="s">
        <v>12111</v>
      </c>
      <c r="I1569" t="s">
        <v>18507</v>
      </c>
      <c r="J1569" t="s">
        <v>18509</v>
      </c>
      <c r="L1569" t="s">
        <v>18971</v>
      </c>
      <c r="O1569" t="s">
        <v>20887</v>
      </c>
      <c r="P1569" t="s">
        <v>20919</v>
      </c>
      <c r="Q1569" t="s">
        <v>20989</v>
      </c>
      <c r="U1569" t="s">
        <v>22032</v>
      </c>
      <c r="W1569" t="s">
        <v>22917</v>
      </c>
      <c r="X1569" t="s">
        <v>22977</v>
      </c>
    </row>
    <row r="1570" spans="1:24">
      <c r="A1570" s="1">
        <v>1578</v>
      </c>
      <c r="C1570" t="s">
        <v>1318</v>
      </c>
      <c r="G1570" t="s">
        <v>10967</v>
      </c>
      <c r="H1570" t="s">
        <v>12111</v>
      </c>
      <c r="I1570" t="s">
        <v>18507</v>
      </c>
      <c r="J1570" t="s">
        <v>18509</v>
      </c>
      <c r="L1570" t="s">
        <v>18969</v>
      </c>
      <c r="O1570" t="s">
        <v>20888</v>
      </c>
      <c r="P1570" t="s">
        <v>20920</v>
      </c>
      <c r="Q1570" t="s">
        <v>20991</v>
      </c>
      <c r="U1570" t="s">
        <v>22034</v>
      </c>
      <c r="W1570" t="s">
        <v>22918</v>
      </c>
    </row>
    <row r="1571" spans="1:24">
      <c r="A1571" s="1">
        <v>1579</v>
      </c>
      <c r="C1571" t="s">
        <v>1319</v>
      </c>
      <c r="G1571" t="s">
        <v>10967</v>
      </c>
      <c r="H1571" t="s">
        <v>12112</v>
      </c>
      <c r="I1571" t="s">
        <v>18507</v>
      </c>
      <c r="J1571" t="s">
        <v>18509</v>
      </c>
      <c r="L1571" t="s">
        <v>18972</v>
      </c>
      <c r="O1571" t="s">
        <v>20888</v>
      </c>
      <c r="P1571" t="s">
        <v>65</v>
      </c>
      <c r="Q1571" t="s">
        <v>20990</v>
      </c>
      <c r="R1571" t="s">
        <v>21118</v>
      </c>
      <c r="S1571" t="s">
        <v>21153</v>
      </c>
      <c r="T1571" t="s">
        <v>21181</v>
      </c>
      <c r="U1571" t="s">
        <v>22033</v>
      </c>
    </row>
    <row r="1572" spans="1:24">
      <c r="A1572" s="1">
        <v>1580</v>
      </c>
      <c r="C1572" t="s">
        <v>1320</v>
      </c>
      <c r="G1572" t="s">
        <v>10967</v>
      </c>
      <c r="H1572" t="s">
        <v>12112</v>
      </c>
      <c r="I1572" t="s">
        <v>18507</v>
      </c>
      <c r="J1572" t="s">
        <v>18509</v>
      </c>
      <c r="L1572" t="s">
        <v>18973</v>
      </c>
      <c r="O1572" t="s">
        <v>20888</v>
      </c>
      <c r="P1572" t="s">
        <v>20920</v>
      </c>
      <c r="Q1572" t="s">
        <v>20991</v>
      </c>
      <c r="U1572" t="s">
        <v>22034</v>
      </c>
      <c r="W1572" t="s">
        <v>22918</v>
      </c>
    </row>
    <row r="1573" spans="1:24">
      <c r="A1573" s="1">
        <v>1581</v>
      </c>
      <c r="C1573" t="s">
        <v>1321</v>
      </c>
      <c r="G1573" t="s">
        <v>10967</v>
      </c>
      <c r="H1573" t="s">
        <v>12113</v>
      </c>
      <c r="I1573" t="s">
        <v>18507</v>
      </c>
      <c r="J1573" t="s">
        <v>18509</v>
      </c>
      <c r="L1573" t="s">
        <v>18974</v>
      </c>
      <c r="O1573" t="s">
        <v>20887</v>
      </c>
      <c r="P1573" t="s">
        <v>20919</v>
      </c>
      <c r="Q1573" t="s">
        <v>20989</v>
      </c>
      <c r="U1573" t="s">
        <v>22032</v>
      </c>
      <c r="W1573" t="s">
        <v>22917</v>
      </c>
      <c r="X1573" t="s">
        <v>22977</v>
      </c>
    </row>
    <row r="1574" spans="1:24">
      <c r="A1574" s="1">
        <v>1582</v>
      </c>
      <c r="C1574" t="s">
        <v>1322</v>
      </c>
      <c r="G1574" t="s">
        <v>10967</v>
      </c>
      <c r="H1574" t="s">
        <v>12114</v>
      </c>
      <c r="I1574" t="s">
        <v>18507</v>
      </c>
      <c r="J1574" t="s">
        <v>18509</v>
      </c>
      <c r="L1574" t="s">
        <v>18972</v>
      </c>
      <c r="O1574" t="s">
        <v>20888</v>
      </c>
      <c r="P1574" t="s">
        <v>65</v>
      </c>
      <c r="Q1574" t="s">
        <v>20990</v>
      </c>
      <c r="R1574" t="s">
        <v>21118</v>
      </c>
      <c r="S1574" t="s">
        <v>21153</v>
      </c>
      <c r="T1574" t="s">
        <v>21181</v>
      </c>
      <c r="U1574" t="s">
        <v>22033</v>
      </c>
    </row>
    <row r="1575" spans="1:24">
      <c r="A1575" s="1">
        <v>1583</v>
      </c>
      <c r="C1575" t="s">
        <v>1323</v>
      </c>
      <c r="G1575" t="s">
        <v>10967</v>
      </c>
      <c r="H1575" t="s">
        <v>12115</v>
      </c>
      <c r="I1575" t="s">
        <v>18507</v>
      </c>
      <c r="J1575" t="s">
        <v>18509</v>
      </c>
      <c r="L1575" t="s">
        <v>18973</v>
      </c>
      <c r="O1575" t="s">
        <v>20888</v>
      </c>
      <c r="P1575" t="s">
        <v>20920</v>
      </c>
      <c r="Q1575" t="s">
        <v>20991</v>
      </c>
      <c r="U1575" t="s">
        <v>22034</v>
      </c>
      <c r="W1575" t="s">
        <v>22918</v>
      </c>
    </row>
    <row r="1576" spans="1:24">
      <c r="A1576" s="1">
        <v>1584</v>
      </c>
      <c r="C1576" t="s">
        <v>1324</v>
      </c>
      <c r="G1576" t="s">
        <v>10967</v>
      </c>
      <c r="H1576" t="s">
        <v>12116</v>
      </c>
      <c r="I1576" t="s">
        <v>18507</v>
      </c>
      <c r="J1576" t="s">
        <v>18509</v>
      </c>
      <c r="L1576" t="s">
        <v>18975</v>
      </c>
      <c r="O1576" t="s">
        <v>20887</v>
      </c>
      <c r="P1576" t="s">
        <v>20919</v>
      </c>
      <c r="Q1576" t="s">
        <v>20989</v>
      </c>
      <c r="U1576" t="s">
        <v>22032</v>
      </c>
      <c r="W1576" t="s">
        <v>22917</v>
      </c>
      <c r="X1576" t="s">
        <v>22977</v>
      </c>
    </row>
    <row r="1577" spans="1:24">
      <c r="A1577" s="1">
        <v>1585</v>
      </c>
      <c r="C1577" t="s">
        <v>1325</v>
      </c>
      <c r="G1577" t="s">
        <v>10967</v>
      </c>
      <c r="H1577" t="s">
        <v>12117</v>
      </c>
      <c r="I1577" t="s">
        <v>18507</v>
      </c>
      <c r="J1577" t="s">
        <v>18509</v>
      </c>
      <c r="L1577" t="s">
        <v>18974</v>
      </c>
      <c r="O1577" t="s">
        <v>20887</v>
      </c>
      <c r="P1577" t="s">
        <v>20919</v>
      </c>
      <c r="Q1577" t="s">
        <v>20989</v>
      </c>
      <c r="U1577" t="s">
        <v>22032</v>
      </c>
      <c r="W1577" t="s">
        <v>22917</v>
      </c>
      <c r="X1577" t="s">
        <v>22977</v>
      </c>
    </row>
    <row r="1578" spans="1:24">
      <c r="A1578" s="1">
        <v>1586</v>
      </c>
      <c r="C1578" t="s">
        <v>1326</v>
      </c>
      <c r="G1578" t="s">
        <v>10967</v>
      </c>
      <c r="H1578" t="s">
        <v>12118</v>
      </c>
      <c r="I1578" t="s">
        <v>18507</v>
      </c>
      <c r="J1578" t="s">
        <v>18509</v>
      </c>
      <c r="L1578" t="s">
        <v>18972</v>
      </c>
      <c r="O1578" t="s">
        <v>20888</v>
      </c>
      <c r="P1578" t="s">
        <v>65</v>
      </c>
      <c r="Q1578" t="s">
        <v>20990</v>
      </c>
      <c r="R1578" t="s">
        <v>21118</v>
      </c>
      <c r="S1578" t="s">
        <v>21153</v>
      </c>
      <c r="T1578" t="s">
        <v>21181</v>
      </c>
      <c r="U1578" t="s">
        <v>22033</v>
      </c>
    </row>
    <row r="1579" spans="1:24">
      <c r="A1579" s="1">
        <v>1587</v>
      </c>
      <c r="C1579" t="s">
        <v>1327</v>
      </c>
      <c r="G1579" t="s">
        <v>10967</v>
      </c>
      <c r="H1579" t="s">
        <v>12119</v>
      </c>
      <c r="I1579" t="s">
        <v>18507</v>
      </c>
      <c r="J1579" t="s">
        <v>18509</v>
      </c>
      <c r="L1579" t="s">
        <v>18973</v>
      </c>
      <c r="O1579" t="s">
        <v>20888</v>
      </c>
      <c r="P1579" t="s">
        <v>20920</v>
      </c>
      <c r="Q1579" t="s">
        <v>20991</v>
      </c>
      <c r="U1579" t="s">
        <v>22034</v>
      </c>
      <c r="W1579" t="s">
        <v>22918</v>
      </c>
    </row>
    <row r="1580" spans="1:24">
      <c r="A1580" s="1">
        <v>1588</v>
      </c>
      <c r="C1580" t="s">
        <v>1328</v>
      </c>
      <c r="G1580" t="s">
        <v>10967</v>
      </c>
      <c r="H1580" t="s">
        <v>12120</v>
      </c>
      <c r="I1580" t="s">
        <v>18507</v>
      </c>
      <c r="J1580" t="s">
        <v>18515</v>
      </c>
      <c r="L1580" t="s">
        <v>18976</v>
      </c>
      <c r="O1580" t="s">
        <v>20901</v>
      </c>
      <c r="P1580" t="s">
        <v>20930</v>
      </c>
      <c r="Q1580" t="s">
        <v>21014</v>
      </c>
      <c r="R1580" t="s">
        <v>21126</v>
      </c>
      <c r="S1580" t="s">
        <v>21154</v>
      </c>
      <c r="U1580" t="s">
        <v>22056</v>
      </c>
      <c r="W1580" t="s">
        <v>22924</v>
      </c>
    </row>
    <row r="1581" spans="1:24">
      <c r="A1581" s="1">
        <v>1589</v>
      </c>
      <c r="C1581" t="s">
        <v>1329</v>
      </c>
      <c r="G1581" t="s">
        <v>10967</v>
      </c>
      <c r="H1581" t="s">
        <v>12120</v>
      </c>
      <c r="I1581" t="s">
        <v>18507</v>
      </c>
      <c r="J1581" t="s">
        <v>18515</v>
      </c>
      <c r="L1581" t="s">
        <v>18977</v>
      </c>
      <c r="O1581" t="s">
        <v>20901</v>
      </c>
      <c r="Q1581" t="s">
        <v>21015</v>
      </c>
      <c r="U1581" t="s">
        <v>22057</v>
      </c>
      <c r="W1581" t="s">
        <v>22925</v>
      </c>
    </row>
    <row r="1582" spans="1:24">
      <c r="A1582" s="1">
        <v>1590</v>
      </c>
      <c r="C1582" t="s">
        <v>1330</v>
      </c>
      <c r="G1582" t="s">
        <v>10967</v>
      </c>
      <c r="H1582" t="s">
        <v>12121</v>
      </c>
      <c r="I1582" t="s">
        <v>18507</v>
      </c>
      <c r="J1582" t="s">
        <v>18515</v>
      </c>
      <c r="L1582" t="s">
        <v>18977</v>
      </c>
      <c r="O1582" t="s">
        <v>20901</v>
      </c>
      <c r="P1582" t="s">
        <v>20931</v>
      </c>
      <c r="Q1582" t="s">
        <v>21016</v>
      </c>
      <c r="U1582" t="s">
        <v>22058</v>
      </c>
      <c r="W1582" t="s">
        <v>22921</v>
      </c>
    </row>
    <row r="1583" spans="1:24">
      <c r="A1583" s="1">
        <v>1591</v>
      </c>
      <c r="C1583" t="s">
        <v>1331</v>
      </c>
      <c r="G1583" t="s">
        <v>10967</v>
      </c>
      <c r="H1583" t="s">
        <v>12122</v>
      </c>
      <c r="I1583" t="s">
        <v>18507</v>
      </c>
      <c r="J1583" t="s">
        <v>18511</v>
      </c>
      <c r="L1583" t="s">
        <v>18978</v>
      </c>
      <c r="O1583" t="s">
        <v>20902</v>
      </c>
      <c r="P1583" t="s">
        <v>20932</v>
      </c>
      <c r="Q1583" t="s">
        <v>21017</v>
      </c>
      <c r="U1583" t="s">
        <v>22059</v>
      </c>
      <c r="W1583" t="s">
        <v>22918</v>
      </c>
    </row>
    <row r="1584" spans="1:24">
      <c r="A1584" s="1">
        <v>1592</v>
      </c>
      <c r="C1584" t="s">
        <v>1332</v>
      </c>
      <c r="G1584" t="s">
        <v>10967</v>
      </c>
      <c r="H1584" t="s">
        <v>12123</v>
      </c>
      <c r="I1584" t="s">
        <v>18507</v>
      </c>
      <c r="J1584" t="s">
        <v>18511</v>
      </c>
      <c r="L1584" t="s">
        <v>18978</v>
      </c>
      <c r="O1584" t="s">
        <v>20902</v>
      </c>
      <c r="P1584" t="s">
        <v>20902</v>
      </c>
      <c r="Q1584" t="s">
        <v>21018</v>
      </c>
      <c r="U1584" t="s">
        <v>22060</v>
      </c>
      <c r="W1584" t="s">
        <v>22921</v>
      </c>
    </row>
    <row r="1585" spans="1:25">
      <c r="A1585" s="1">
        <v>1593</v>
      </c>
      <c r="C1585" t="s">
        <v>1333</v>
      </c>
      <c r="G1585" t="s">
        <v>10967</v>
      </c>
      <c r="H1585" t="s">
        <v>12124</v>
      </c>
      <c r="I1585" t="s">
        <v>18507</v>
      </c>
      <c r="J1585" t="s">
        <v>18509</v>
      </c>
      <c r="L1585" t="s">
        <v>18979</v>
      </c>
      <c r="O1585" t="s">
        <v>20888</v>
      </c>
      <c r="P1585" t="s">
        <v>65</v>
      </c>
      <c r="Q1585" t="s">
        <v>20990</v>
      </c>
      <c r="R1585" t="s">
        <v>21118</v>
      </c>
      <c r="S1585" t="s">
        <v>21153</v>
      </c>
      <c r="T1585" t="s">
        <v>21289</v>
      </c>
      <c r="U1585" t="s">
        <v>22033</v>
      </c>
    </row>
    <row r="1586" spans="1:25">
      <c r="A1586" s="1">
        <v>1594</v>
      </c>
      <c r="C1586" t="s">
        <v>1334</v>
      </c>
      <c r="G1586" t="s">
        <v>10967</v>
      </c>
      <c r="H1586" t="s">
        <v>12125</v>
      </c>
      <c r="I1586" t="s">
        <v>18507</v>
      </c>
      <c r="J1586" t="s">
        <v>18509</v>
      </c>
      <c r="L1586" t="s">
        <v>18980</v>
      </c>
      <c r="O1586" t="s">
        <v>20888</v>
      </c>
      <c r="P1586" t="s">
        <v>20920</v>
      </c>
      <c r="Q1586" t="s">
        <v>20991</v>
      </c>
      <c r="U1586" t="s">
        <v>22034</v>
      </c>
      <c r="W1586" t="s">
        <v>22918</v>
      </c>
    </row>
    <row r="1587" spans="1:25">
      <c r="A1587" s="1">
        <v>1595</v>
      </c>
      <c r="C1587" t="s">
        <v>1335</v>
      </c>
      <c r="G1587" t="s">
        <v>10967</v>
      </c>
      <c r="H1587" t="s">
        <v>12126</v>
      </c>
      <c r="I1587" t="s">
        <v>18507</v>
      </c>
      <c r="J1587" t="s">
        <v>18509</v>
      </c>
      <c r="L1587" t="s">
        <v>18981</v>
      </c>
      <c r="O1587" t="s">
        <v>20887</v>
      </c>
      <c r="P1587" t="s">
        <v>20919</v>
      </c>
      <c r="Q1587" t="s">
        <v>20989</v>
      </c>
      <c r="U1587" t="s">
        <v>22032</v>
      </c>
      <c r="W1587" t="s">
        <v>22917</v>
      </c>
      <c r="X1587" t="s">
        <v>23108</v>
      </c>
    </row>
    <row r="1588" spans="1:25">
      <c r="A1588" s="1">
        <v>1596</v>
      </c>
      <c r="C1588" t="s">
        <v>1336</v>
      </c>
      <c r="G1588" t="s">
        <v>10967</v>
      </c>
      <c r="H1588" t="s">
        <v>12127</v>
      </c>
      <c r="I1588" t="s">
        <v>18507</v>
      </c>
      <c r="J1588" t="s">
        <v>18510</v>
      </c>
      <c r="L1588" t="s">
        <v>18982</v>
      </c>
      <c r="N1588" t="s">
        <v>32</v>
      </c>
      <c r="P1588" t="s">
        <v>32</v>
      </c>
      <c r="Q1588" t="s">
        <v>20992</v>
      </c>
      <c r="R1588" t="s">
        <v>21119</v>
      </c>
      <c r="S1588" t="s">
        <v>21154</v>
      </c>
      <c r="U1588" t="s">
        <v>22035</v>
      </c>
      <c r="Y1588" t="s">
        <v>23859</v>
      </c>
    </row>
    <row r="1589" spans="1:25">
      <c r="A1589" s="1">
        <v>1597</v>
      </c>
      <c r="B1589" t="s">
        <v>32</v>
      </c>
      <c r="C1589" t="s">
        <v>1336</v>
      </c>
      <c r="D1589" t="s">
        <v>9358</v>
      </c>
      <c r="E1589" t="s">
        <v>10905</v>
      </c>
      <c r="F1589" t="s">
        <v>10906</v>
      </c>
      <c r="H1589" t="s">
        <v>12128</v>
      </c>
      <c r="V1589">
        <f>72857195 pm¡Ã2024041krissy_g4@hotmail.com                              ANMLFException as file currently locked by another user for an Acct no 840012230000</f>
        <v>0</v>
      </c>
    </row>
    <row r="1590" spans="1:25">
      <c r="A1590" s="1">
        <v>1598</v>
      </c>
      <c r="C1590" t="s">
        <v>1337</v>
      </c>
      <c r="G1590" t="s">
        <v>10967</v>
      </c>
      <c r="H1590" t="s">
        <v>12129</v>
      </c>
      <c r="I1590" t="s">
        <v>18507</v>
      </c>
      <c r="J1590" t="s">
        <v>18510</v>
      </c>
      <c r="L1590" t="s">
        <v>18983</v>
      </c>
      <c r="N1590" t="s">
        <v>32</v>
      </c>
      <c r="P1590" t="s">
        <v>32</v>
      </c>
      <c r="Q1590" t="s">
        <v>20992</v>
      </c>
      <c r="R1590" t="s">
        <v>21119</v>
      </c>
      <c r="S1590" t="s">
        <v>21154</v>
      </c>
      <c r="U1590" t="s">
        <v>22035</v>
      </c>
      <c r="Y1590" t="s">
        <v>23860</v>
      </c>
    </row>
    <row r="1591" spans="1:25">
      <c r="A1591" s="1">
        <v>1599</v>
      </c>
      <c r="B1591" t="s">
        <v>32</v>
      </c>
      <c r="C1591" t="s">
        <v>1337</v>
      </c>
      <c r="D1591" t="s">
        <v>9359</v>
      </c>
      <c r="E1591" t="s">
        <v>10905</v>
      </c>
      <c r="F1591" t="s">
        <v>10906</v>
      </c>
      <c r="H1591" t="s">
        <v>12130</v>
      </c>
      <c r="V1591">
        <f>72857196 0&lt;I2024041djturanda@yahoo.com                               ANMLFException as file currently locked by another user for an Acct no 313660030000</f>
        <v>0</v>
      </c>
    </row>
    <row r="1592" spans="1:25">
      <c r="A1592" s="1">
        <v>1600</v>
      </c>
      <c r="C1592" t="s">
        <v>1338</v>
      </c>
      <c r="G1592" t="s">
        <v>10967</v>
      </c>
      <c r="H1592" t="s">
        <v>12131</v>
      </c>
      <c r="I1592" t="s">
        <v>18507</v>
      </c>
      <c r="J1592" t="s">
        <v>18510</v>
      </c>
      <c r="L1592" t="s">
        <v>18984</v>
      </c>
      <c r="N1592" t="s">
        <v>32</v>
      </c>
      <c r="P1592" t="s">
        <v>32</v>
      </c>
      <c r="Q1592" t="s">
        <v>20992</v>
      </c>
      <c r="R1592" t="s">
        <v>21119</v>
      </c>
      <c r="S1592" t="s">
        <v>21154</v>
      </c>
      <c r="U1592" t="s">
        <v>22035</v>
      </c>
      <c r="Y1592" t="s">
        <v>23861</v>
      </c>
    </row>
    <row r="1593" spans="1:25">
      <c r="A1593" s="1">
        <v>1601</v>
      </c>
      <c r="B1593" t="s">
        <v>32</v>
      </c>
      <c r="C1593" t="s">
        <v>1338</v>
      </c>
      <c r="D1593" t="s">
        <v>9360</v>
      </c>
      <c r="E1593" t="s">
        <v>10905</v>
      </c>
      <c r="F1593" t="s">
        <v>10906</v>
      </c>
      <c r="H1593" t="s">
        <v>12132</v>
      </c>
      <c r="V1593">
        <f>72857197 &gt;#Q2024041tampat74@gmail.com                               ANMLFException as file currently locked by another user for an Acct no 348079210000</f>
        <v>0</v>
      </c>
    </row>
    <row r="1594" spans="1:25">
      <c r="A1594" s="1">
        <v>1602</v>
      </c>
      <c r="C1594" t="s">
        <v>1339</v>
      </c>
      <c r="G1594" t="s">
        <v>10967</v>
      </c>
      <c r="H1594" t="s">
        <v>12133</v>
      </c>
      <c r="I1594" t="s">
        <v>18507</v>
      </c>
      <c r="J1594" t="s">
        <v>18510</v>
      </c>
      <c r="L1594" t="s">
        <v>18985</v>
      </c>
      <c r="N1594" t="s">
        <v>32</v>
      </c>
      <c r="P1594" t="s">
        <v>32</v>
      </c>
      <c r="Q1594" t="s">
        <v>20992</v>
      </c>
      <c r="R1594" t="s">
        <v>21119</v>
      </c>
      <c r="S1594" t="s">
        <v>21154</v>
      </c>
      <c r="U1594" t="s">
        <v>22035</v>
      </c>
      <c r="Y1594" t="s">
        <v>23862</v>
      </c>
    </row>
    <row r="1595" spans="1:25">
      <c r="A1595" s="1">
        <v>1603</v>
      </c>
      <c r="B1595" t="s">
        <v>32</v>
      </c>
      <c r="C1595" t="s">
        <v>1339</v>
      </c>
      <c r="D1595" t="s">
        <v>9361</v>
      </c>
      <c r="E1595" t="s">
        <v>10905</v>
      </c>
      <c r="F1595" t="s">
        <v>10906</v>
      </c>
      <c r="H1595" t="s">
        <v>12133</v>
      </c>
      <c r="V1595">
        <f>72857198 Ð`²¤O2024031moriehinds2@gmail.com                              BNMLFException as file currently locked by another user for an Acct no 342065570000</f>
        <v>0</v>
      </c>
    </row>
    <row r="1596" spans="1:25">
      <c r="A1596" s="1">
        <v>1604</v>
      </c>
      <c r="C1596" t="s">
        <v>1340</v>
      </c>
      <c r="G1596" t="s">
        <v>10967</v>
      </c>
      <c r="H1596" t="s">
        <v>12134</v>
      </c>
      <c r="I1596" t="s">
        <v>18507</v>
      </c>
      <c r="J1596" t="s">
        <v>18510</v>
      </c>
      <c r="L1596" t="s">
        <v>18986</v>
      </c>
      <c r="N1596" t="s">
        <v>32</v>
      </c>
      <c r="P1596" t="s">
        <v>32</v>
      </c>
      <c r="Q1596" t="s">
        <v>20992</v>
      </c>
      <c r="R1596" t="s">
        <v>21119</v>
      </c>
      <c r="S1596" t="s">
        <v>21154</v>
      </c>
      <c r="U1596" t="s">
        <v>22035</v>
      </c>
      <c r="Y1596" t="s">
        <v>23863</v>
      </c>
    </row>
    <row r="1597" spans="1:25">
      <c r="A1597" s="1">
        <v>1605</v>
      </c>
      <c r="B1597" t="s">
        <v>32</v>
      </c>
      <c r="C1597" t="s">
        <v>1340</v>
      </c>
      <c r="D1597" t="s">
        <v>9362</v>
      </c>
      <c r="E1597" t="s">
        <v>10905</v>
      </c>
      <c r="F1597" t="s">
        <v>10906</v>
      </c>
      <c r="H1597" t="s">
        <v>12135</v>
      </c>
      <c r="V1597">
        <f>72857199 @Ü'E2024041cavrilleogarro@yahoo.com                            BNMLFException as file currently locked by another user for an Acct no 297021480000</f>
        <v>0</v>
      </c>
    </row>
    <row r="1598" spans="1:25">
      <c r="A1598" s="1">
        <v>1606</v>
      </c>
      <c r="C1598" t="s">
        <v>1341</v>
      </c>
      <c r="G1598" t="s">
        <v>10967</v>
      </c>
      <c r="H1598" t="s">
        <v>12136</v>
      </c>
      <c r="I1598" t="s">
        <v>18507</v>
      </c>
      <c r="J1598" t="s">
        <v>18510</v>
      </c>
      <c r="L1598" t="s">
        <v>18987</v>
      </c>
      <c r="N1598" t="s">
        <v>32</v>
      </c>
      <c r="P1598" t="s">
        <v>32</v>
      </c>
      <c r="Q1598" t="s">
        <v>20992</v>
      </c>
      <c r="R1598" t="s">
        <v>21119</v>
      </c>
      <c r="S1598" t="s">
        <v>21154</v>
      </c>
      <c r="U1598" t="s">
        <v>22035</v>
      </c>
      <c r="Y1598" t="s">
        <v>23864</v>
      </c>
    </row>
    <row r="1599" spans="1:25">
      <c r="A1599" s="1">
        <v>1607</v>
      </c>
      <c r="B1599" t="s">
        <v>32</v>
      </c>
      <c r="C1599" t="s">
        <v>1341</v>
      </c>
      <c r="D1599" t="s">
        <v>9363</v>
      </c>
      <c r="E1599" t="s">
        <v>10905</v>
      </c>
      <c r="F1599" t="s">
        <v>10906</v>
      </c>
      <c r="H1599" t="s">
        <v>12137</v>
      </c>
      <c r="V1599">
        <f>72857200 ø8æÌ2024031tamika.campbell@ksac.gov.jm                           CNMLFException as file currently locked by another user for an Acct no 880032561400</f>
        <v>0</v>
      </c>
    </row>
    <row r="1600" spans="1:25">
      <c r="A1600" s="1">
        <v>1608</v>
      </c>
      <c r="C1600" t="s">
        <v>1342</v>
      </c>
      <c r="G1600" t="s">
        <v>10967</v>
      </c>
      <c r="H1600" t="s">
        <v>12138</v>
      </c>
      <c r="I1600" t="s">
        <v>18507</v>
      </c>
      <c r="J1600" t="s">
        <v>18510</v>
      </c>
      <c r="L1600" t="s">
        <v>18988</v>
      </c>
      <c r="N1600" t="s">
        <v>32</v>
      </c>
      <c r="P1600" t="s">
        <v>32</v>
      </c>
      <c r="Q1600" t="s">
        <v>20992</v>
      </c>
      <c r="R1600" t="s">
        <v>21119</v>
      </c>
      <c r="S1600" t="s">
        <v>21154</v>
      </c>
      <c r="U1600" t="s">
        <v>22035</v>
      </c>
      <c r="Y1600" t="s">
        <v>23865</v>
      </c>
    </row>
    <row r="1601" spans="1:25">
      <c r="A1601" s="1">
        <v>1609</v>
      </c>
      <c r="B1601" t="s">
        <v>32</v>
      </c>
      <c r="C1601" t="s">
        <v>1342</v>
      </c>
      <c r="D1601" t="s">
        <v>9364</v>
      </c>
      <c r="E1601" t="s">
        <v>10905</v>
      </c>
      <c r="F1601" t="s">
        <v>10906</v>
      </c>
      <c r="H1601" t="s">
        <v>12138</v>
      </c>
      <c r="V1601">
        <f>72857201 0@2024031kededradennis@gmail.com                             CNMLFException as file currently locked by another user for an Acct no 277429760000</f>
        <v>0</v>
      </c>
    </row>
    <row r="1602" spans="1:25">
      <c r="A1602" s="1">
        <v>1610</v>
      </c>
      <c r="C1602" t="s">
        <v>1343</v>
      </c>
      <c r="G1602" t="s">
        <v>10967</v>
      </c>
      <c r="H1602" t="s">
        <v>12139</v>
      </c>
      <c r="I1602" t="s">
        <v>18507</v>
      </c>
      <c r="J1602" t="s">
        <v>18510</v>
      </c>
      <c r="L1602" t="s">
        <v>18989</v>
      </c>
      <c r="N1602" t="s">
        <v>32</v>
      </c>
      <c r="P1602" t="s">
        <v>32</v>
      </c>
      <c r="Q1602" t="s">
        <v>20992</v>
      </c>
      <c r="R1602" t="s">
        <v>21119</v>
      </c>
      <c r="S1602" t="s">
        <v>21154</v>
      </c>
      <c r="U1602" t="s">
        <v>22035</v>
      </c>
      <c r="Y1602" t="s">
        <v>23866</v>
      </c>
    </row>
    <row r="1603" spans="1:25">
      <c r="A1603" s="1">
        <v>1611</v>
      </c>
      <c r="B1603" t="s">
        <v>32</v>
      </c>
      <c r="C1603" t="s">
        <v>1343</v>
      </c>
      <c r="D1603" t="s">
        <v>9365</v>
      </c>
      <c r="E1603" t="s">
        <v>10905</v>
      </c>
      <c r="F1603" t="s">
        <v>10906</v>
      </c>
      <c r="H1603" t="s">
        <v>12140</v>
      </c>
      <c r="V1603">
        <f>72857202 ÐEá\$2024041faypetgrave@cwjamica.com                            DNMLFException as file currently locked by another user for an Acct no 156177090000</f>
        <v>0</v>
      </c>
    </row>
    <row r="1604" spans="1:25">
      <c r="A1604" s="1">
        <v>1612</v>
      </c>
      <c r="C1604" t="s">
        <v>1344</v>
      </c>
      <c r="G1604" t="s">
        <v>10967</v>
      </c>
      <c r="H1604" t="s">
        <v>12141</v>
      </c>
      <c r="I1604" t="s">
        <v>18507</v>
      </c>
      <c r="J1604" t="s">
        <v>18510</v>
      </c>
      <c r="L1604" t="s">
        <v>18990</v>
      </c>
      <c r="N1604" t="s">
        <v>32</v>
      </c>
      <c r="P1604" t="s">
        <v>32</v>
      </c>
      <c r="Q1604" t="s">
        <v>20992</v>
      </c>
      <c r="R1604" t="s">
        <v>21119</v>
      </c>
      <c r="S1604" t="s">
        <v>21154</v>
      </c>
      <c r="U1604" t="s">
        <v>22035</v>
      </c>
      <c r="Y1604" t="s">
        <v>23867</v>
      </c>
    </row>
    <row r="1605" spans="1:25">
      <c r="A1605" s="1">
        <v>1613</v>
      </c>
      <c r="B1605" t="s">
        <v>32</v>
      </c>
      <c r="C1605" t="s">
        <v>1344</v>
      </c>
      <c r="D1605" t="s">
        <v>9366</v>
      </c>
      <c r="E1605" t="s">
        <v>10905</v>
      </c>
      <c r="F1605" t="s">
        <v>10906</v>
      </c>
      <c r="H1605" t="s">
        <v>12142</v>
      </c>
      <c r="V1605">
        <f>72857203 p°7ÖD2024041christinacaine1@gmail.com                            DNMLFException as file currently locked by another user for an Acct no 295651750000</f>
        <v>0</v>
      </c>
    </row>
    <row r="1606" spans="1:25">
      <c r="A1606" s="1">
        <v>1614</v>
      </c>
      <c r="C1606" t="s">
        <v>1345</v>
      </c>
      <c r="G1606" t="s">
        <v>10967</v>
      </c>
      <c r="H1606" t="s">
        <v>12143</v>
      </c>
      <c r="I1606" t="s">
        <v>18507</v>
      </c>
      <c r="J1606" t="s">
        <v>18510</v>
      </c>
      <c r="L1606" t="s">
        <v>18991</v>
      </c>
      <c r="N1606" t="s">
        <v>32</v>
      </c>
      <c r="P1606" t="s">
        <v>32</v>
      </c>
      <c r="Q1606" t="s">
        <v>20992</v>
      </c>
      <c r="R1606" t="s">
        <v>21119</v>
      </c>
      <c r="S1606" t="s">
        <v>21154</v>
      </c>
      <c r="U1606" t="s">
        <v>22035</v>
      </c>
      <c r="Y1606" t="s">
        <v>23868</v>
      </c>
    </row>
    <row r="1607" spans="1:25">
      <c r="A1607" s="1">
        <v>1615</v>
      </c>
      <c r="B1607" t="s">
        <v>32</v>
      </c>
      <c r="C1607" t="s">
        <v>1345</v>
      </c>
      <c r="D1607" t="s">
        <v>9367</v>
      </c>
      <c r="E1607" t="s">
        <v>10905</v>
      </c>
      <c r="F1607" t="s">
        <v>10906</v>
      </c>
      <c r="H1607" t="s">
        <v>12144</v>
      </c>
      <c r="V1607">
        <f>72857204 ÐÈQ(B2024041stamic123@gmail.com                               DNMLFException as file currently locked by another user for an Acct no 284144290000</f>
        <v>0</v>
      </c>
    </row>
    <row r="1608" spans="1:25">
      <c r="A1608" s="1">
        <v>1616</v>
      </c>
      <c r="C1608" t="s">
        <v>1346</v>
      </c>
      <c r="G1608" t="s">
        <v>10967</v>
      </c>
      <c r="H1608" t="s">
        <v>12145</v>
      </c>
      <c r="I1608" t="s">
        <v>18507</v>
      </c>
      <c r="J1608" t="s">
        <v>18510</v>
      </c>
      <c r="L1608" t="s">
        <v>18992</v>
      </c>
      <c r="N1608" t="s">
        <v>32</v>
      </c>
      <c r="P1608" t="s">
        <v>32</v>
      </c>
      <c r="Q1608" t="s">
        <v>20992</v>
      </c>
      <c r="R1608" t="s">
        <v>21119</v>
      </c>
      <c r="S1608" t="s">
        <v>21154</v>
      </c>
      <c r="U1608" t="s">
        <v>22035</v>
      </c>
      <c r="Y1608" t="s">
        <v>23869</v>
      </c>
    </row>
    <row r="1609" spans="1:25">
      <c r="A1609" s="1">
        <v>1617</v>
      </c>
      <c r="B1609" t="s">
        <v>32</v>
      </c>
      <c r="C1609" t="s">
        <v>1346</v>
      </c>
      <c r="D1609" t="s">
        <v>9368</v>
      </c>
      <c r="E1609" t="s">
        <v>10905</v>
      </c>
      <c r="F1609" t="s">
        <v>10906</v>
      </c>
      <c r="H1609" t="s">
        <v>12146</v>
      </c>
      <c r="V1609">
        <f>72857205 0&amp;3&amp;P2024041DUNROBPRIM@GMAIL.COM                              DNMLFException as file currently locked by another user for an Acct no 344238270000</f>
        <v>0</v>
      </c>
    </row>
    <row r="1610" spans="1:25">
      <c r="A1610" s="1">
        <v>1618</v>
      </c>
      <c r="C1610" t="s">
        <v>1347</v>
      </c>
      <c r="G1610" t="s">
        <v>10967</v>
      </c>
      <c r="H1610" t="s">
        <v>12147</v>
      </c>
      <c r="I1610" t="s">
        <v>18507</v>
      </c>
      <c r="J1610" t="s">
        <v>18510</v>
      </c>
      <c r="L1610" t="s">
        <v>18993</v>
      </c>
      <c r="N1610" t="s">
        <v>32</v>
      </c>
      <c r="P1610" t="s">
        <v>32</v>
      </c>
      <c r="Q1610" t="s">
        <v>20992</v>
      </c>
      <c r="R1610" t="s">
        <v>21119</v>
      </c>
      <c r="S1610" t="s">
        <v>21154</v>
      </c>
      <c r="U1610" t="s">
        <v>22035</v>
      </c>
      <c r="Y1610" t="s">
        <v>23870</v>
      </c>
    </row>
    <row r="1611" spans="1:25">
      <c r="A1611" s="1">
        <v>1619</v>
      </c>
      <c r="B1611" t="s">
        <v>32</v>
      </c>
      <c r="C1611" t="s">
        <v>1347</v>
      </c>
      <c r="D1611" t="s">
        <v>9369</v>
      </c>
      <c r="E1611" t="s">
        <v>10905</v>
      </c>
      <c r="F1611" t="s">
        <v>10906</v>
      </c>
      <c r="H1611" t="s">
        <v>12148</v>
      </c>
      <c r="V1611">
        <f>72857206 @äçNJ2024041romainbrown023@gmail.com                            ENMLFException as file currently locked by another user for an Acct no 319151400000</f>
        <v>0</v>
      </c>
    </row>
    <row r="1612" spans="1:25">
      <c r="A1612" s="1">
        <v>1620</v>
      </c>
      <c r="C1612" t="s">
        <v>1348</v>
      </c>
      <c r="G1612" t="s">
        <v>10967</v>
      </c>
      <c r="H1612" t="s">
        <v>12149</v>
      </c>
      <c r="I1612" t="s">
        <v>18507</v>
      </c>
      <c r="J1612" t="s">
        <v>18510</v>
      </c>
      <c r="L1612" t="s">
        <v>18994</v>
      </c>
      <c r="N1612" t="s">
        <v>32</v>
      </c>
      <c r="P1612" t="s">
        <v>32</v>
      </c>
      <c r="Q1612" t="s">
        <v>20992</v>
      </c>
      <c r="R1612" t="s">
        <v>21119</v>
      </c>
      <c r="S1612" t="s">
        <v>21154</v>
      </c>
      <c r="U1612" t="s">
        <v>22035</v>
      </c>
      <c r="Y1612" t="s">
        <v>23871</v>
      </c>
    </row>
    <row r="1613" spans="1:25">
      <c r="A1613" s="1">
        <v>1621</v>
      </c>
      <c r="B1613" t="s">
        <v>32</v>
      </c>
      <c r="C1613" t="s">
        <v>1348</v>
      </c>
      <c r="D1613" t="s">
        <v>9370</v>
      </c>
      <c r="E1613" t="s">
        <v>10905</v>
      </c>
      <c r="F1613" t="s">
        <v>10906</v>
      </c>
      <c r="H1613" t="s">
        <v>12150</v>
      </c>
      <c r="V1613">
        <f>72857207 @å~\J2024041sexychrisann1@gmail.com                             ENMLFException as file currently locked by another user for an Acct no 319379400000</f>
        <v>0</v>
      </c>
    </row>
    <row r="1614" spans="1:25">
      <c r="A1614" s="1">
        <v>1622</v>
      </c>
      <c r="C1614" t="s">
        <v>1349</v>
      </c>
      <c r="G1614" t="s">
        <v>10967</v>
      </c>
      <c r="H1614" t="s">
        <v>12151</v>
      </c>
      <c r="I1614" t="s">
        <v>18507</v>
      </c>
      <c r="J1614" t="s">
        <v>18510</v>
      </c>
      <c r="L1614" t="s">
        <v>18995</v>
      </c>
      <c r="N1614" t="s">
        <v>32</v>
      </c>
      <c r="P1614" t="s">
        <v>32</v>
      </c>
      <c r="Q1614" t="s">
        <v>20992</v>
      </c>
      <c r="R1614" t="s">
        <v>21119</v>
      </c>
      <c r="S1614" t="s">
        <v>21154</v>
      </c>
      <c r="U1614" t="s">
        <v>22035</v>
      </c>
      <c r="Y1614" t="s">
        <v>23872</v>
      </c>
    </row>
    <row r="1615" spans="1:25">
      <c r="A1615" s="1">
        <v>1623</v>
      </c>
      <c r="B1615" t="s">
        <v>32</v>
      </c>
      <c r="C1615" t="s">
        <v>1349</v>
      </c>
      <c r="D1615" t="s">
        <v>9371</v>
      </c>
      <c r="E1615" t="s">
        <v>10905</v>
      </c>
      <c r="F1615" t="s">
        <v>10906</v>
      </c>
      <c r="H1615" t="s">
        <v>12151</v>
      </c>
      <c r="V1615">
        <f>72857208 °7úA2024041ANDREHEPBURN_88@YAHOO.COM                            ENMLFException as file currently locked by another user for an Acct no 283368110000</f>
        <v>0</v>
      </c>
    </row>
    <row r="1616" spans="1:25">
      <c r="A1616" s="1">
        <v>1624</v>
      </c>
      <c r="C1616" t="s">
        <v>1350</v>
      </c>
      <c r="G1616" t="s">
        <v>10967</v>
      </c>
      <c r="H1616" t="s">
        <v>12152</v>
      </c>
      <c r="I1616" t="s">
        <v>18507</v>
      </c>
      <c r="J1616" t="s">
        <v>18510</v>
      </c>
      <c r="L1616" t="s">
        <v>18996</v>
      </c>
      <c r="N1616" t="s">
        <v>32</v>
      </c>
      <c r="P1616" t="s">
        <v>32</v>
      </c>
      <c r="Q1616" t="s">
        <v>20992</v>
      </c>
      <c r="R1616" t="s">
        <v>21119</v>
      </c>
      <c r="S1616" t="s">
        <v>21154</v>
      </c>
      <c r="U1616" t="s">
        <v>22035</v>
      </c>
      <c r="Y1616" t="s">
        <v>23873</v>
      </c>
    </row>
    <row r="1617" spans="1:29">
      <c r="A1617" s="1">
        <v>1625</v>
      </c>
      <c r="B1617" t="s">
        <v>32</v>
      </c>
      <c r="C1617" t="s">
        <v>1350</v>
      </c>
      <c r="D1617" t="s">
        <v>9372</v>
      </c>
      <c r="E1617" t="s">
        <v>10905</v>
      </c>
      <c r="F1617" t="s">
        <v>10906</v>
      </c>
      <c r="H1617" t="s">
        <v>12153</v>
      </c>
      <c r="V1617">
        <f>72857209 @ÝEÆI2024041orainthomas@gmail.com                              GNMLFException as file currently locked by another user for an Acct no 316859080000</f>
        <v>0</v>
      </c>
    </row>
    <row r="1618" spans="1:29">
      <c r="A1618" s="1">
        <v>1626</v>
      </c>
      <c r="C1618" t="s">
        <v>1351</v>
      </c>
      <c r="G1618" t="s">
        <v>10967</v>
      </c>
      <c r="H1618" t="s">
        <v>12154</v>
      </c>
      <c r="I1618" t="s">
        <v>18507</v>
      </c>
      <c r="J1618" t="s">
        <v>18509</v>
      </c>
      <c r="L1618" t="s">
        <v>18997</v>
      </c>
      <c r="O1618" t="s">
        <v>20888</v>
      </c>
      <c r="P1618" t="s">
        <v>65</v>
      </c>
      <c r="Q1618" t="s">
        <v>20990</v>
      </c>
      <c r="R1618" t="s">
        <v>21118</v>
      </c>
      <c r="S1618" t="s">
        <v>21153</v>
      </c>
      <c r="T1618" t="s">
        <v>21290</v>
      </c>
      <c r="U1618" t="s">
        <v>22033</v>
      </c>
    </row>
    <row r="1619" spans="1:29">
      <c r="A1619" s="1">
        <v>1627</v>
      </c>
      <c r="C1619" t="s">
        <v>1352</v>
      </c>
      <c r="G1619" t="s">
        <v>10967</v>
      </c>
      <c r="H1619" t="s">
        <v>12155</v>
      </c>
      <c r="I1619" t="s">
        <v>18507</v>
      </c>
      <c r="J1619" t="s">
        <v>18509</v>
      </c>
      <c r="L1619" t="s">
        <v>18998</v>
      </c>
      <c r="O1619" t="s">
        <v>20888</v>
      </c>
      <c r="P1619" t="s">
        <v>20920</v>
      </c>
      <c r="Q1619" t="s">
        <v>20991</v>
      </c>
      <c r="U1619" t="s">
        <v>22034</v>
      </c>
      <c r="W1619" t="s">
        <v>22918</v>
      </c>
    </row>
    <row r="1620" spans="1:29">
      <c r="A1620" s="1">
        <v>1628</v>
      </c>
      <c r="C1620" t="s">
        <v>1353</v>
      </c>
      <c r="G1620" t="s">
        <v>10967</v>
      </c>
      <c r="H1620" t="s">
        <v>12156</v>
      </c>
      <c r="I1620" t="s">
        <v>18507</v>
      </c>
      <c r="J1620" t="s">
        <v>18509</v>
      </c>
      <c r="L1620" t="s">
        <v>18999</v>
      </c>
      <c r="O1620" t="s">
        <v>20887</v>
      </c>
      <c r="P1620" t="s">
        <v>20919</v>
      </c>
      <c r="Q1620" t="s">
        <v>20989</v>
      </c>
      <c r="U1620" t="s">
        <v>22032</v>
      </c>
      <c r="W1620" t="s">
        <v>22917</v>
      </c>
      <c r="X1620" t="s">
        <v>23109</v>
      </c>
    </row>
    <row r="1621" spans="1:29">
      <c r="A1621" s="1">
        <v>1629</v>
      </c>
      <c r="C1621" t="s">
        <v>1354</v>
      </c>
      <c r="G1621" t="s">
        <v>10967</v>
      </c>
      <c r="H1621" t="s">
        <v>12157</v>
      </c>
      <c r="I1621" t="s">
        <v>18507</v>
      </c>
      <c r="J1621" t="s">
        <v>18509</v>
      </c>
      <c r="L1621" t="s">
        <v>19000</v>
      </c>
      <c r="O1621" t="s">
        <v>20888</v>
      </c>
      <c r="P1621" t="s">
        <v>65</v>
      </c>
      <c r="Q1621" t="s">
        <v>20990</v>
      </c>
      <c r="R1621" t="s">
        <v>21118</v>
      </c>
      <c r="S1621" t="s">
        <v>21153</v>
      </c>
      <c r="T1621" t="s">
        <v>21291</v>
      </c>
      <c r="U1621" t="s">
        <v>22033</v>
      </c>
    </row>
    <row r="1622" spans="1:29">
      <c r="A1622" s="1">
        <v>1630</v>
      </c>
      <c r="C1622" t="s">
        <v>1355</v>
      </c>
      <c r="G1622" t="s">
        <v>10967</v>
      </c>
      <c r="H1622" t="s">
        <v>12158</v>
      </c>
      <c r="I1622" t="s">
        <v>18507</v>
      </c>
      <c r="J1622" t="s">
        <v>18509</v>
      </c>
      <c r="L1622" t="s">
        <v>19001</v>
      </c>
      <c r="O1622" t="s">
        <v>20888</v>
      </c>
      <c r="P1622" t="s">
        <v>20920</v>
      </c>
      <c r="Q1622" t="s">
        <v>20991</v>
      </c>
      <c r="U1622" t="s">
        <v>22034</v>
      </c>
      <c r="W1622" t="s">
        <v>22918</v>
      </c>
    </row>
    <row r="1623" spans="1:29">
      <c r="A1623" s="1">
        <v>1631</v>
      </c>
      <c r="C1623" t="s">
        <v>1356</v>
      </c>
      <c r="G1623" t="s">
        <v>10967</v>
      </c>
      <c r="H1623" t="s">
        <v>12159</v>
      </c>
      <c r="I1623" t="s">
        <v>18507</v>
      </c>
      <c r="J1623" t="s">
        <v>18509</v>
      </c>
      <c r="L1623" t="s">
        <v>19000</v>
      </c>
      <c r="O1623" t="s">
        <v>20888</v>
      </c>
      <c r="P1623" t="s">
        <v>65</v>
      </c>
      <c r="Q1623" t="s">
        <v>20990</v>
      </c>
      <c r="R1623" t="s">
        <v>21118</v>
      </c>
      <c r="S1623" t="s">
        <v>21153</v>
      </c>
      <c r="T1623" t="s">
        <v>21291</v>
      </c>
      <c r="U1623" t="s">
        <v>22033</v>
      </c>
    </row>
    <row r="1624" spans="1:29">
      <c r="A1624" s="1">
        <v>1632</v>
      </c>
      <c r="C1624" t="s">
        <v>1357</v>
      </c>
      <c r="G1624" t="s">
        <v>10967</v>
      </c>
      <c r="H1624" t="s">
        <v>12160</v>
      </c>
      <c r="I1624" t="s">
        <v>18507</v>
      </c>
      <c r="J1624" t="s">
        <v>18509</v>
      </c>
      <c r="L1624" t="s">
        <v>19001</v>
      </c>
      <c r="O1624" t="s">
        <v>20888</v>
      </c>
      <c r="P1624" t="s">
        <v>20920</v>
      </c>
      <c r="Q1624" t="s">
        <v>20991</v>
      </c>
      <c r="U1624" t="s">
        <v>22034</v>
      </c>
      <c r="W1624" t="s">
        <v>22918</v>
      </c>
    </row>
    <row r="1625" spans="1:29">
      <c r="A1625" s="1">
        <v>1633</v>
      </c>
      <c r="C1625" t="s">
        <v>1358</v>
      </c>
      <c r="G1625" t="s">
        <v>10967</v>
      </c>
      <c r="H1625" t="s">
        <v>12161</v>
      </c>
      <c r="I1625" t="s">
        <v>18507</v>
      </c>
      <c r="J1625" t="s">
        <v>18509</v>
      </c>
      <c r="L1625" t="s">
        <v>19002</v>
      </c>
      <c r="O1625" t="s">
        <v>20887</v>
      </c>
      <c r="P1625" t="s">
        <v>20919</v>
      </c>
      <c r="Q1625" t="s">
        <v>20989</v>
      </c>
      <c r="U1625" t="s">
        <v>22032</v>
      </c>
      <c r="W1625" t="s">
        <v>22917</v>
      </c>
      <c r="X1625" t="s">
        <v>23110</v>
      </c>
    </row>
    <row r="1626" spans="1:29">
      <c r="A1626" s="1">
        <v>1634</v>
      </c>
      <c r="C1626" t="s">
        <v>1359</v>
      </c>
      <c r="G1626" t="s">
        <v>10967</v>
      </c>
      <c r="H1626" t="s">
        <v>12162</v>
      </c>
      <c r="I1626" t="s">
        <v>18507</v>
      </c>
      <c r="J1626" t="s">
        <v>18509</v>
      </c>
      <c r="L1626" t="s">
        <v>19003</v>
      </c>
      <c r="O1626" t="s">
        <v>20887</v>
      </c>
      <c r="P1626" t="s">
        <v>20919</v>
      </c>
      <c r="Q1626" t="s">
        <v>20989</v>
      </c>
      <c r="U1626" t="s">
        <v>22032</v>
      </c>
      <c r="W1626" t="s">
        <v>22917</v>
      </c>
      <c r="X1626" t="s">
        <v>23110</v>
      </c>
    </row>
    <row r="1627" spans="1:29">
      <c r="A1627" s="1">
        <v>1635</v>
      </c>
      <c r="C1627" t="s">
        <v>1360</v>
      </c>
      <c r="G1627" t="s">
        <v>10967</v>
      </c>
      <c r="H1627" t="s">
        <v>12163</v>
      </c>
      <c r="I1627" t="s">
        <v>18507</v>
      </c>
      <c r="J1627" t="s">
        <v>18511</v>
      </c>
      <c r="L1627" t="s">
        <v>19004</v>
      </c>
      <c r="O1627" t="s">
        <v>20903</v>
      </c>
      <c r="P1627" t="s">
        <v>20903</v>
      </c>
      <c r="Q1627" t="s">
        <v>21019</v>
      </c>
      <c r="R1627" t="s">
        <v>21122</v>
      </c>
      <c r="S1627" t="s">
        <v>21153</v>
      </c>
      <c r="U1627" t="s">
        <v>22050</v>
      </c>
      <c r="AC1627" t="s">
        <v>23884</v>
      </c>
    </row>
    <row r="1628" spans="1:29">
      <c r="A1628" s="1">
        <v>1636</v>
      </c>
      <c r="C1628" t="s">
        <v>1361</v>
      </c>
      <c r="G1628" t="s">
        <v>10967</v>
      </c>
      <c r="H1628" t="s">
        <v>12164</v>
      </c>
      <c r="I1628" t="s">
        <v>18507</v>
      </c>
      <c r="J1628" t="s">
        <v>18509</v>
      </c>
      <c r="L1628" t="s">
        <v>19005</v>
      </c>
      <c r="O1628" t="s">
        <v>20888</v>
      </c>
      <c r="P1628" t="s">
        <v>65</v>
      </c>
      <c r="Q1628" t="s">
        <v>20990</v>
      </c>
      <c r="R1628" t="s">
        <v>21118</v>
      </c>
      <c r="S1628" t="s">
        <v>21153</v>
      </c>
      <c r="T1628" t="s">
        <v>21270</v>
      </c>
      <c r="U1628" t="s">
        <v>22033</v>
      </c>
    </row>
    <row r="1629" spans="1:29">
      <c r="A1629" s="1">
        <v>1637</v>
      </c>
      <c r="C1629" t="s">
        <v>1362</v>
      </c>
      <c r="G1629" t="s">
        <v>10967</v>
      </c>
      <c r="H1629" t="s">
        <v>12164</v>
      </c>
      <c r="I1629" t="s">
        <v>18507</v>
      </c>
      <c r="J1629" t="s">
        <v>18509</v>
      </c>
      <c r="L1629" t="s">
        <v>19006</v>
      </c>
      <c r="O1629" t="s">
        <v>20888</v>
      </c>
      <c r="P1629" t="s">
        <v>20920</v>
      </c>
      <c r="Q1629" t="s">
        <v>20991</v>
      </c>
      <c r="U1629" t="s">
        <v>22034</v>
      </c>
      <c r="W1629" t="s">
        <v>22918</v>
      </c>
    </row>
    <row r="1630" spans="1:29">
      <c r="A1630" s="1">
        <v>1638</v>
      </c>
      <c r="C1630" t="s">
        <v>1363</v>
      </c>
      <c r="G1630" t="s">
        <v>10967</v>
      </c>
      <c r="H1630" t="s">
        <v>12165</v>
      </c>
      <c r="I1630" t="s">
        <v>18507</v>
      </c>
      <c r="J1630" t="s">
        <v>18509</v>
      </c>
      <c r="L1630" t="s">
        <v>19007</v>
      </c>
      <c r="O1630" t="s">
        <v>20887</v>
      </c>
      <c r="P1630" t="s">
        <v>20919</v>
      </c>
      <c r="Q1630" t="s">
        <v>20989</v>
      </c>
      <c r="U1630" t="s">
        <v>22032</v>
      </c>
      <c r="W1630" t="s">
        <v>22917</v>
      </c>
      <c r="X1630" t="s">
        <v>23089</v>
      </c>
    </row>
    <row r="1631" spans="1:29">
      <c r="A1631" s="1">
        <v>1639</v>
      </c>
      <c r="C1631" t="s">
        <v>1364</v>
      </c>
      <c r="G1631" t="s">
        <v>10967</v>
      </c>
      <c r="H1631" t="s">
        <v>12166</v>
      </c>
      <c r="I1631" t="s">
        <v>18507</v>
      </c>
      <c r="J1631" t="s">
        <v>18509</v>
      </c>
      <c r="L1631" t="s">
        <v>19005</v>
      </c>
      <c r="O1631" t="s">
        <v>20888</v>
      </c>
      <c r="P1631" t="s">
        <v>65</v>
      </c>
      <c r="Q1631" t="s">
        <v>20990</v>
      </c>
      <c r="R1631" t="s">
        <v>21118</v>
      </c>
      <c r="S1631" t="s">
        <v>21153</v>
      </c>
      <c r="T1631" t="s">
        <v>21270</v>
      </c>
      <c r="U1631" t="s">
        <v>22033</v>
      </c>
    </row>
    <row r="1632" spans="1:29">
      <c r="A1632" s="1">
        <v>1640</v>
      </c>
      <c r="C1632" t="s">
        <v>1365</v>
      </c>
      <c r="G1632" t="s">
        <v>10967</v>
      </c>
      <c r="H1632" t="s">
        <v>12166</v>
      </c>
      <c r="I1632" t="s">
        <v>18507</v>
      </c>
      <c r="J1632" t="s">
        <v>18509</v>
      </c>
      <c r="L1632" t="s">
        <v>19008</v>
      </c>
      <c r="O1632" t="s">
        <v>20887</v>
      </c>
      <c r="P1632" t="s">
        <v>20919</v>
      </c>
      <c r="Q1632" t="s">
        <v>20989</v>
      </c>
      <c r="U1632" t="s">
        <v>22032</v>
      </c>
      <c r="W1632" t="s">
        <v>22917</v>
      </c>
      <c r="X1632" t="s">
        <v>23089</v>
      </c>
    </row>
    <row r="1633" spans="1:25">
      <c r="A1633" s="1">
        <v>1641</v>
      </c>
      <c r="C1633" t="s">
        <v>1366</v>
      </c>
      <c r="G1633" t="s">
        <v>10967</v>
      </c>
      <c r="H1633" t="s">
        <v>12166</v>
      </c>
      <c r="I1633" t="s">
        <v>18507</v>
      </c>
      <c r="J1633" t="s">
        <v>18509</v>
      </c>
      <c r="L1633" t="s">
        <v>19006</v>
      </c>
      <c r="O1633" t="s">
        <v>20888</v>
      </c>
      <c r="P1633" t="s">
        <v>20920</v>
      </c>
      <c r="Q1633" t="s">
        <v>20991</v>
      </c>
      <c r="U1633" t="s">
        <v>22034</v>
      </c>
      <c r="W1633" t="s">
        <v>22918</v>
      </c>
    </row>
    <row r="1634" spans="1:25">
      <c r="A1634" s="1">
        <v>1642</v>
      </c>
      <c r="C1634" t="s">
        <v>1367</v>
      </c>
      <c r="G1634" t="s">
        <v>10967</v>
      </c>
      <c r="H1634" t="s">
        <v>12167</v>
      </c>
      <c r="I1634" t="s">
        <v>18507</v>
      </c>
      <c r="J1634" t="s">
        <v>18509</v>
      </c>
      <c r="L1634" t="s">
        <v>19009</v>
      </c>
      <c r="O1634" t="s">
        <v>20888</v>
      </c>
      <c r="P1634" t="s">
        <v>65</v>
      </c>
      <c r="Q1634" t="s">
        <v>20990</v>
      </c>
      <c r="R1634" t="s">
        <v>21118</v>
      </c>
      <c r="S1634" t="s">
        <v>21153</v>
      </c>
      <c r="T1634" t="s">
        <v>21291</v>
      </c>
      <c r="U1634" t="s">
        <v>22033</v>
      </c>
    </row>
    <row r="1635" spans="1:25">
      <c r="A1635" s="1">
        <v>1643</v>
      </c>
      <c r="C1635" t="s">
        <v>1368</v>
      </c>
      <c r="G1635" t="s">
        <v>10967</v>
      </c>
      <c r="H1635" t="s">
        <v>12168</v>
      </c>
      <c r="I1635" t="s">
        <v>18507</v>
      </c>
      <c r="J1635" t="s">
        <v>18509</v>
      </c>
      <c r="L1635" t="s">
        <v>19010</v>
      </c>
      <c r="O1635" t="s">
        <v>20888</v>
      </c>
      <c r="P1635" t="s">
        <v>20920</v>
      </c>
      <c r="Q1635" t="s">
        <v>20991</v>
      </c>
      <c r="U1635" t="s">
        <v>22034</v>
      </c>
      <c r="W1635" t="s">
        <v>22918</v>
      </c>
    </row>
    <row r="1636" spans="1:25">
      <c r="A1636" s="1">
        <v>1644</v>
      </c>
      <c r="C1636" t="s">
        <v>1369</v>
      </c>
      <c r="G1636" t="s">
        <v>10967</v>
      </c>
      <c r="H1636" t="s">
        <v>12169</v>
      </c>
      <c r="I1636" t="s">
        <v>18507</v>
      </c>
      <c r="J1636" t="s">
        <v>18509</v>
      </c>
      <c r="L1636" t="s">
        <v>19009</v>
      </c>
      <c r="O1636" t="s">
        <v>20888</v>
      </c>
      <c r="P1636" t="s">
        <v>65</v>
      </c>
      <c r="Q1636" t="s">
        <v>20990</v>
      </c>
      <c r="R1636" t="s">
        <v>21118</v>
      </c>
      <c r="S1636" t="s">
        <v>21153</v>
      </c>
      <c r="T1636" t="s">
        <v>21291</v>
      </c>
      <c r="U1636" t="s">
        <v>22033</v>
      </c>
    </row>
    <row r="1637" spans="1:25">
      <c r="A1637" s="1">
        <v>1645</v>
      </c>
      <c r="C1637" t="s">
        <v>1370</v>
      </c>
      <c r="G1637" t="s">
        <v>10967</v>
      </c>
      <c r="H1637" t="s">
        <v>12169</v>
      </c>
      <c r="I1637" t="s">
        <v>18507</v>
      </c>
      <c r="J1637" t="s">
        <v>18509</v>
      </c>
      <c r="L1637" t="s">
        <v>19010</v>
      </c>
      <c r="O1637" t="s">
        <v>20888</v>
      </c>
      <c r="P1637" t="s">
        <v>20920</v>
      </c>
      <c r="Q1637" t="s">
        <v>20991</v>
      </c>
      <c r="U1637" t="s">
        <v>22034</v>
      </c>
      <c r="W1637" t="s">
        <v>22918</v>
      </c>
    </row>
    <row r="1638" spans="1:25">
      <c r="A1638" s="1">
        <v>1646</v>
      </c>
      <c r="C1638" t="s">
        <v>1371</v>
      </c>
      <c r="G1638" t="s">
        <v>10967</v>
      </c>
      <c r="H1638" t="s">
        <v>12170</v>
      </c>
      <c r="I1638" t="s">
        <v>18507</v>
      </c>
      <c r="J1638" t="s">
        <v>18509</v>
      </c>
      <c r="L1638" t="s">
        <v>19011</v>
      </c>
      <c r="O1638" t="s">
        <v>20887</v>
      </c>
      <c r="P1638" t="s">
        <v>20919</v>
      </c>
      <c r="Q1638" t="s">
        <v>20989</v>
      </c>
      <c r="U1638" t="s">
        <v>22032</v>
      </c>
      <c r="W1638" t="s">
        <v>22917</v>
      </c>
      <c r="X1638" t="s">
        <v>23110</v>
      </c>
    </row>
    <row r="1639" spans="1:25">
      <c r="A1639" s="1">
        <v>1647</v>
      </c>
      <c r="C1639" t="s">
        <v>1372</v>
      </c>
      <c r="G1639" t="s">
        <v>10967</v>
      </c>
      <c r="H1639" t="s">
        <v>12171</v>
      </c>
      <c r="I1639" t="s">
        <v>18507</v>
      </c>
      <c r="J1639" t="s">
        <v>18509</v>
      </c>
      <c r="L1639" t="s">
        <v>19012</v>
      </c>
      <c r="O1639" t="s">
        <v>20887</v>
      </c>
      <c r="P1639" t="s">
        <v>20919</v>
      </c>
      <c r="Q1639" t="s">
        <v>20989</v>
      </c>
      <c r="U1639" t="s">
        <v>22032</v>
      </c>
      <c r="W1639" t="s">
        <v>22917</v>
      </c>
      <c r="X1639" t="s">
        <v>23110</v>
      </c>
    </row>
    <row r="1640" spans="1:25">
      <c r="A1640" s="1">
        <v>1648</v>
      </c>
      <c r="C1640" t="s">
        <v>1373</v>
      </c>
      <c r="G1640" t="s">
        <v>10967</v>
      </c>
      <c r="H1640" t="s">
        <v>12172</v>
      </c>
      <c r="I1640" t="s">
        <v>18507</v>
      </c>
      <c r="J1640" t="s">
        <v>18509</v>
      </c>
      <c r="L1640" t="s">
        <v>19009</v>
      </c>
      <c r="O1640" t="s">
        <v>20888</v>
      </c>
      <c r="P1640" t="s">
        <v>65</v>
      </c>
      <c r="Q1640" t="s">
        <v>20990</v>
      </c>
      <c r="R1640" t="s">
        <v>21118</v>
      </c>
      <c r="S1640" t="s">
        <v>21153</v>
      </c>
      <c r="T1640" t="s">
        <v>21291</v>
      </c>
      <c r="U1640" t="s">
        <v>22033</v>
      </c>
    </row>
    <row r="1641" spans="1:25">
      <c r="A1641" s="1">
        <v>1649</v>
      </c>
      <c r="C1641" t="s">
        <v>1374</v>
      </c>
      <c r="G1641" t="s">
        <v>10967</v>
      </c>
      <c r="H1641" t="s">
        <v>12172</v>
      </c>
      <c r="I1641" t="s">
        <v>18507</v>
      </c>
      <c r="J1641" t="s">
        <v>18509</v>
      </c>
      <c r="L1641" t="s">
        <v>19010</v>
      </c>
      <c r="O1641" t="s">
        <v>20888</v>
      </c>
      <c r="P1641" t="s">
        <v>20920</v>
      </c>
      <c r="Q1641" t="s">
        <v>20991</v>
      </c>
      <c r="U1641" t="s">
        <v>22034</v>
      </c>
      <c r="W1641" t="s">
        <v>22918</v>
      </c>
    </row>
    <row r="1642" spans="1:25">
      <c r="A1642" s="1">
        <v>1650</v>
      </c>
      <c r="C1642" t="s">
        <v>1375</v>
      </c>
      <c r="G1642" t="s">
        <v>10967</v>
      </c>
      <c r="H1642" t="s">
        <v>12173</v>
      </c>
      <c r="I1642" t="s">
        <v>18507</v>
      </c>
      <c r="J1642" t="s">
        <v>18509</v>
      </c>
      <c r="L1642" t="s">
        <v>19013</v>
      </c>
      <c r="O1642" t="s">
        <v>20887</v>
      </c>
      <c r="P1642" t="s">
        <v>20919</v>
      </c>
      <c r="Q1642" t="s">
        <v>20989</v>
      </c>
      <c r="U1642" t="s">
        <v>22032</v>
      </c>
      <c r="W1642" t="s">
        <v>22917</v>
      </c>
      <c r="X1642" t="s">
        <v>23110</v>
      </c>
    </row>
    <row r="1643" spans="1:25">
      <c r="A1643" s="1">
        <v>1651</v>
      </c>
      <c r="C1643" t="s">
        <v>1376</v>
      </c>
      <c r="G1643" t="s">
        <v>10967</v>
      </c>
      <c r="H1643" t="s">
        <v>12174</v>
      </c>
      <c r="I1643" t="s">
        <v>18507</v>
      </c>
      <c r="J1643" t="s">
        <v>18510</v>
      </c>
      <c r="L1643" t="s">
        <v>19014</v>
      </c>
      <c r="N1643" t="s">
        <v>32</v>
      </c>
      <c r="P1643" t="s">
        <v>32</v>
      </c>
      <c r="Q1643" t="s">
        <v>20992</v>
      </c>
      <c r="R1643" t="s">
        <v>21119</v>
      </c>
      <c r="S1643" t="s">
        <v>21154</v>
      </c>
      <c r="U1643" t="s">
        <v>22035</v>
      </c>
      <c r="Y1643" t="s">
        <v>23859</v>
      </c>
    </row>
    <row r="1644" spans="1:25">
      <c r="A1644" s="1">
        <v>1652</v>
      </c>
      <c r="B1644" t="s">
        <v>32</v>
      </c>
      <c r="C1644" t="s">
        <v>1376</v>
      </c>
      <c r="D1644" t="s">
        <v>9373</v>
      </c>
      <c r="E1644" t="s">
        <v>10905</v>
      </c>
      <c r="F1644" t="s">
        <v>10906</v>
      </c>
      <c r="H1644" t="s">
        <v>12175</v>
      </c>
      <c r="V1644">
        <f>72857235 pm¡Ã2024041krissy_g4@hotmail.com                              ANMLFException as file currently locked by another user for an Acct no 840012230000</f>
        <v>0</v>
      </c>
    </row>
    <row r="1645" spans="1:25">
      <c r="A1645" s="1">
        <v>1653</v>
      </c>
      <c r="C1645" t="s">
        <v>1377</v>
      </c>
      <c r="G1645" t="s">
        <v>10967</v>
      </c>
      <c r="H1645" t="s">
        <v>12176</v>
      </c>
      <c r="I1645" t="s">
        <v>18507</v>
      </c>
      <c r="J1645" t="s">
        <v>18510</v>
      </c>
      <c r="L1645" t="s">
        <v>19015</v>
      </c>
      <c r="N1645" t="s">
        <v>32</v>
      </c>
      <c r="P1645" t="s">
        <v>32</v>
      </c>
      <c r="Q1645" t="s">
        <v>20992</v>
      </c>
      <c r="R1645" t="s">
        <v>21119</v>
      </c>
      <c r="S1645" t="s">
        <v>21154</v>
      </c>
      <c r="U1645" t="s">
        <v>22035</v>
      </c>
      <c r="Y1645" t="s">
        <v>23860</v>
      </c>
    </row>
    <row r="1646" spans="1:25">
      <c r="A1646" s="1">
        <v>1654</v>
      </c>
      <c r="B1646" t="s">
        <v>32</v>
      </c>
      <c r="C1646" t="s">
        <v>1377</v>
      </c>
      <c r="D1646" t="s">
        <v>9374</v>
      </c>
      <c r="E1646" t="s">
        <v>10905</v>
      </c>
      <c r="F1646" t="s">
        <v>10906</v>
      </c>
      <c r="H1646" t="s">
        <v>12177</v>
      </c>
      <c r="V1646">
        <f>72857236 0&lt;I2024041djturanda@yahoo.com                               ANMLFException as file currently locked by another user for an Acct no 313660030000</f>
        <v>0</v>
      </c>
    </row>
    <row r="1647" spans="1:25">
      <c r="A1647" s="1">
        <v>1655</v>
      </c>
      <c r="C1647" t="s">
        <v>1378</v>
      </c>
      <c r="G1647" t="s">
        <v>10967</v>
      </c>
      <c r="H1647" t="s">
        <v>12178</v>
      </c>
      <c r="I1647" t="s">
        <v>18507</v>
      </c>
      <c r="J1647" t="s">
        <v>18510</v>
      </c>
      <c r="L1647" t="s">
        <v>19016</v>
      </c>
      <c r="N1647" t="s">
        <v>32</v>
      </c>
      <c r="P1647" t="s">
        <v>32</v>
      </c>
      <c r="Q1647" t="s">
        <v>20992</v>
      </c>
      <c r="R1647" t="s">
        <v>21119</v>
      </c>
      <c r="S1647" t="s">
        <v>21154</v>
      </c>
      <c r="U1647" t="s">
        <v>22035</v>
      </c>
      <c r="Y1647" t="s">
        <v>23861</v>
      </c>
    </row>
    <row r="1648" spans="1:25">
      <c r="A1648" s="1">
        <v>1656</v>
      </c>
      <c r="B1648" t="s">
        <v>32</v>
      </c>
      <c r="C1648" t="s">
        <v>1378</v>
      </c>
      <c r="D1648" t="s">
        <v>9375</v>
      </c>
      <c r="E1648" t="s">
        <v>10905</v>
      </c>
      <c r="F1648" t="s">
        <v>10906</v>
      </c>
      <c r="H1648" t="s">
        <v>12179</v>
      </c>
      <c r="V1648">
        <f>72857237 &gt;#Q2024041tampat74@gmail.com                               ANMLFException as file currently locked by another user for an Acct no 348079210000</f>
        <v>0</v>
      </c>
    </row>
    <row r="1649" spans="1:25">
      <c r="A1649" s="1">
        <v>1657</v>
      </c>
      <c r="C1649" t="s">
        <v>1379</v>
      </c>
      <c r="G1649" t="s">
        <v>10967</v>
      </c>
      <c r="H1649" t="s">
        <v>12180</v>
      </c>
      <c r="I1649" t="s">
        <v>18507</v>
      </c>
      <c r="J1649" t="s">
        <v>18510</v>
      </c>
      <c r="L1649" t="s">
        <v>19017</v>
      </c>
      <c r="N1649" t="s">
        <v>32</v>
      </c>
      <c r="P1649" t="s">
        <v>32</v>
      </c>
      <c r="Q1649" t="s">
        <v>20992</v>
      </c>
      <c r="R1649" t="s">
        <v>21119</v>
      </c>
      <c r="S1649" t="s">
        <v>21154</v>
      </c>
      <c r="U1649" t="s">
        <v>22035</v>
      </c>
      <c r="Y1649" t="s">
        <v>23862</v>
      </c>
    </row>
    <row r="1650" spans="1:25">
      <c r="A1650" s="1">
        <v>1658</v>
      </c>
      <c r="B1650" t="s">
        <v>32</v>
      </c>
      <c r="C1650" t="s">
        <v>1379</v>
      </c>
      <c r="D1650" t="s">
        <v>9376</v>
      </c>
      <c r="E1650" t="s">
        <v>10905</v>
      </c>
      <c r="F1650" t="s">
        <v>10906</v>
      </c>
      <c r="H1650" t="s">
        <v>12181</v>
      </c>
      <c r="V1650">
        <f>72857238 Ð`²¤O2024031moriehinds2@gmail.com                              BNMLFException as file currently locked by another user for an Acct no 342065570000</f>
        <v>0</v>
      </c>
    </row>
    <row r="1651" spans="1:25">
      <c r="A1651" s="1">
        <v>1659</v>
      </c>
      <c r="C1651" t="s">
        <v>1380</v>
      </c>
      <c r="G1651" t="s">
        <v>10967</v>
      </c>
      <c r="H1651" t="s">
        <v>12182</v>
      </c>
      <c r="I1651" t="s">
        <v>18507</v>
      </c>
      <c r="J1651" t="s">
        <v>18510</v>
      </c>
      <c r="L1651" t="s">
        <v>19018</v>
      </c>
      <c r="N1651" t="s">
        <v>32</v>
      </c>
      <c r="P1651" t="s">
        <v>32</v>
      </c>
      <c r="Q1651" t="s">
        <v>20992</v>
      </c>
      <c r="R1651" t="s">
        <v>21119</v>
      </c>
      <c r="S1651" t="s">
        <v>21154</v>
      </c>
      <c r="U1651" t="s">
        <v>22035</v>
      </c>
      <c r="Y1651" t="s">
        <v>23863</v>
      </c>
    </row>
    <row r="1652" spans="1:25">
      <c r="A1652" s="1">
        <v>1660</v>
      </c>
      <c r="B1652" t="s">
        <v>32</v>
      </c>
      <c r="C1652" t="s">
        <v>1380</v>
      </c>
      <c r="D1652" t="s">
        <v>9377</v>
      </c>
      <c r="E1652" t="s">
        <v>10905</v>
      </c>
      <c r="F1652" t="s">
        <v>10906</v>
      </c>
      <c r="H1652" t="s">
        <v>12183</v>
      </c>
      <c r="V1652">
        <f>72857239 @Ü'E2024041cavrilleogarro@yahoo.com                            BNMLFException as file currently locked by another user for an Acct no 297021480000</f>
        <v>0</v>
      </c>
    </row>
    <row r="1653" spans="1:25">
      <c r="A1653" s="1">
        <v>1661</v>
      </c>
      <c r="C1653" t="s">
        <v>1381</v>
      </c>
      <c r="G1653" t="s">
        <v>10967</v>
      </c>
      <c r="H1653" t="s">
        <v>12184</v>
      </c>
      <c r="I1653" t="s">
        <v>18507</v>
      </c>
      <c r="J1653" t="s">
        <v>18510</v>
      </c>
      <c r="L1653" t="s">
        <v>19019</v>
      </c>
      <c r="N1653" t="s">
        <v>32</v>
      </c>
      <c r="P1653" t="s">
        <v>32</v>
      </c>
      <c r="Q1653" t="s">
        <v>20992</v>
      </c>
      <c r="R1653" t="s">
        <v>21119</v>
      </c>
      <c r="S1653" t="s">
        <v>21154</v>
      </c>
      <c r="U1653" t="s">
        <v>22035</v>
      </c>
      <c r="Y1653" t="s">
        <v>23864</v>
      </c>
    </row>
    <row r="1654" spans="1:25">
      <c r="A1654" s="1">
        <v>1662</v>
      </c>
      <c r="B1654" t="s">
        <v>32</v>
      </c>
      <c r="C1654" t="s">
        <v>1381</v>
      </c>
      <c r="D1654" t="s">
        <v>9378</v>
      </c>
      <c r="E1654" t="s">
        <v>10905</v>
      </c>
      <c r="F1654" t="s">
        <v>10906</v>
      </c>
      <c r="H1654" t="s">
        <v>12185</v>
      </c>
      <c r="V1654">
        <f>72857240 ø8æÌ2024031tamika.campbell@ksac.gov.jm                           CNMLFException as file currently locked by another user for an Acct no 880032561400</f>
        <v>0</v>
      </c>
    </row>
    <row r="1655" spans="1:25">
      <c r="A1655" s="1">
        <v>1663</v>
      </c>
      <c r="C1655" t="s">
        <v>1382</v>
      </c>
      <c r="G1655" t="s">
        <v>10967</v>
      </c>
      <c r="H1655" t="s">
        <v>12186</v>
      </c>
      <c r="I1655" t="s">
        <v>18507</v>
      </c>
      <c r="J1655" t="s">
        <v>18510</v>
      </c>
      <c r="L1655" t="s">
        <v>19020</v>
      </c>
      <c r="N1655" t="s">
        <v>32</v>
      </c>
      <c r="P1655" t="s">
        <v>32</v>
      </c>
      <c r="Q1655" t="s">
        <v>20992</v>
      </c>
      <c r="R1655" t="s">
        <v>21119</v>
      </c>
      <c r="S1655" t="s">
        <v>21154</v>
      </c>
      <c r="U1655" t="s">
        <v>22035</v>
      </c>
      <c r="Y1655" t="s">
        <v>23865</v>
      </c>
    </row>
    <row r="1656" spans="1:25">
      <c r="A1656" s="1">
        <v>1664</v>
      </c>
      <c r="B1656" t="s">
        <v>32</v>
      </c>
      <c r="C1656" t="s">
        <v>1382</v>
      </c>
      <c r="D1656" t="s">
        <v>9379</v>
      </c>
      <c r="E1656" t="s">
        <v>10905</v>
      </c>
      <c r="F1656" t="s">
        <v>10906</v>
      </c>
      <c r="H1656" t="s">
        <v>12187</v>
      </c>
      <c r="V1656">
        <f>72857241 0@2024031kededradennis@gmail.com                             CNMLFException as file currently locked by another user for an Acct no 277429760000</f>
        <v>0</v>
      </c>
    </row>
    <row r="1657" spans="1:25">
      <c r="A1657" s="1">
        <v>1665</v>
      </c>
      <c r="C1657" t="s">
        <v>1383</v>
      </c>
      <c r="G1657" t="s">
        <v>10967</v>
      </c>
      <c r="H1657" t="s">
        <v>12188</v>
      </c>
      <c r="I1657" t="s">
        <v>18507</v>
      </c>
      <c r="J1657" t="s">
        <v>18510</v>
      </c>
      <c r="L1657" t="s">
        <v>19021</v>
      </c>
      <c r="N1657" t="s">
        <v>32</v>
      </c>
      <c r="P1657" t="s">
        <v>32</v>
      </c>
      <c r="Q1657" t="s">
        <v>20992</v>
      </c>
      <c r="R1657" t="s">
        <v>21119</v>
      </c>
      <c r="S1657" t="s">
        <v>21154</v>
      </c>
      <c r="U1657" t="s">
        <v>22035</v>
      </c>
      <c r="Y1657" t="s">
        <v>23866</v>
      </c>
    </row>
    <row r="1658" spans="1:25">
      <c r="A1658" s="1">
        <v>1666</v>
      </c>
      <c r="B1658" t="s">
        <v>32</v>
      </c>
      <c r="C1658" t="s">
        <v>1383</v>
      </c>
      <c r="D1658" t="s">
        <v>9380</v>
      </c>
      <c r="E1658" t="s">
        <v>10905</v>
      </c>
      <c r="F1658" t="s">
        <v>10906</v>
      </c>
      <c r="H1658" t="s">
        <v>12189</v>
      </c>
      <c r="V1658">
        <f>72857242 ÐEá\$2024041faypetgrave@cwjamica.com                            DNMLFException as file currently locked by another user for an Acct no 156177090000</f>
        <v>0</v>
      </c>
    </row>
    <row r="1659" spans="1:25">
      <c r="A1659" s="1">
        <v>1667</v>
      </c>
      <c r="C1659" t="s">
        <v>1384</v>
      </c>
      <c r="G1659" t="s">
        <v>10967</v>
      </c>
      <c r="H1659" t="s">
        <v>12190</v>
      </c>
      <c r="I1659" t="s">
        <v>18507</v>
      </c>
      <c r="J1659" t="s">
        <v>18510</v>
      </c>
      <c r="L1659" t="s">
        <v>19022</v>
      </c>
      <c r="N1659" t="s">
        <v>32</v>
      </c>
      <c r="P1659" t="s">
        <v>32</v>
      </c>
      <c r="Q1659" t="s">
        <v>20992</v>
      </c>
      <c r="R1659" t="s">
        <v>21119</v>
      </c>
      <c r="S1659" t="s">
        <v>21154</v>
      </c>
      <c r="U1659" t="s">
        <v>22035</v>
      </c>
      <c r="Y1659" t="s">
        <v>23867</v>
      </c>
    </row>
    <row r="1660" spans="1:25">
      <c r="A1660" s="1">
        <v>1668</v>
      </c>
      <c r="B1660" t="s">
        <v>32</v>
      </c>
      <c r="C1660" t="s">
        <v>1384</v>
      </c>
      <c r="D1660" t="s">
        <v>9381</v>
      </c>
      <c r="E1660" t="s">
        <v>10905</v>
      </c>
      <c r="F1660" t="s">
        <v>10906</v>
      </c>
      <c r="H1660" t="s">
        <v>12191</v>
      </c>
      <c r="V1660">
        <f>72857243 p°7ÖD2024041christinacaine1@gmail.com                            DNMLFException as file currently locked by another user for an Acct no 295651750000</f>
        <v>0</v>
      </c>
    </row>
    <row r="1661" spans="1:25">
      <c r="A1661" s="1">
        <v>1669</v>
      </c>
      <c r="C1661" t="s">
        <v>1385</v>
      </c>
      <c r="G1661" t="s">
        <v>10967</v>
      </c>
      <c r="H1661" t="s">
        <v>12192</v>
      </c>
      <c r="I1661" t="s">
        <v>18507</v>
      </c>
      <c r="J1661" t="s">
        <v>18510</v>
      </c>
      <c r="L1661" t="s">
        <v>19023</v>
      </c>
      <c r="N1661" t="s">
        <v>32</v>
      </c>
      <c r="P1661" t="s">
        <v>32</v>
      </c>
      <c r="Q1661" t="s">
        <v>20992</v>
      </c>
      <c r="R1661" t="s">
        <v>21119</v>
      </c>
      <c r="S1661" t="s">
        <v>21154</v>
      </c>
      <c r="U1661" t="s">
        <v>22035</v>
      </c>
      <c r="Y1661" t="s">
        <v>23868</v>
      </c>
    </row>
    <row r="1662" spans="1:25">
      <c r="A1662" s="1">
        <v>1670</v>
      </c>
      <c r="B1662" t="s">
        <v>32</v>
      </c>
      <c r="C1662" t="s">
        <v>1385</v>
      </c>
      <c r="D1662" t="s">
        <v>9382</v>
      </c>
      <c r="E1662" t="s">
        <v>10905</v>
      </c>
      <c r="F1662" t="s">
        <v>10906</v>
      </c>
      <c r="H1662" t="s">
        <v>12193</v>
      </c>
      <c r="V1662">
        <f>72857244 ÐÈQ(B2024041stamic123@gmail.com                               DNMLFException as file currently locked by another user for an Acct no 284144290000</f>
        <v>0</v>
      </c>
    </row>
    <row r="1663" spans="1:25">
      <c r="A1663" s="1">
        <v>1671</v>
      </c>
      <c r="C1663" t="s">
        <v>1386</v>
      </c>
      <c r="G1663" t="s">
        <v>10967</v>
      </c>
      <c r="H1663" t="s">
        <v>12194</v>
      </c>
      <c r="I1663" t="s">
        <v>18507</v>
      </c>
      <c r="J1663" t="s">
        <v>18510</v>
      </c>
      <c r="L1663" t="s">
        <v>19024</v>
      </c>
      <c r="N1663" t="s">
        <v>32</v>
      </c>
      <c r="P1663" t="s">
        <v>32</v>
      </c>
      <c r="Q1663" t="s">
        <v>20992</v>
      </c>
      <c r="R1663" t="s">
        <v>21119</v>
      </c>
      <c r="S1663" t="s">
        <v>21154</v>
      </c>
      <c r="U1663" t="s">
        <v>22035</v>
      </c>
      <c r="Y1663" t="s">
        <v>23869</v>
      </c>
    </row>
    <row r="1664" spans="1:25">
      <c r="A1664" s="1">
        <v>1672</v>
      </c>
      <c r="B1664" t="s">
        <v>32</v>
      </c>
      <c r="C1664" t="s">
        <v>1386</v>
      </c>
      <c r="D1664" t="s">
        <v>9383</v>
      </c>
      <c r="E1664" t="s">
        <v>10905</v>
      </c>
      <c r="F1664" t="s">
        <v>10906</v>
      </c>
      <c r="H1664" t="s">
        <v>12195</v>
      </c>
      <c r="V1664">
        <f>72857245 0&amp;3&amp;P2024041DUNROBPRIM@GMAIL.COM                              DNMLFException as file currently locked by another user for an Acct no 344238270000</f>
        <v>0</v>
      </c>
    </row>
    <row r="1665" spans="1:25">
      <c r="A1665" s="1">
        <v>1673</v>
      </c>
      <c r="C1665" t="s">
        <v>1387</v>
      </c>
      <c r="G1665" t="s">
        <v>10967</v>
      </c>
      <c r="H1665" t="s">
        <v>12196</v>
      </c>
      <c r="I1665" t="s">
        <v>18507</v>
      </c>
      <c r="J1665" t="s">
        <v>18510</v>
      </c>
      <c r="L1665" t="s">
        <v>19025</v>
      </c>
      <c r="N1665" t="s">
        <v>32</v>
      </c>
      <c r="P1665" t="s">
        <v>32</v>
      </c>
      <c r="Q1665" t="s">
        <v>20992</v>
      </c>
      <c r="R1665" t="s">
        <v>21119</v>
      </c>
      <c r="S1665" t="s">
        <v>21154</v>
      </c>
      <c r="U1665" t="s">
        <v>22035</v>
      </c>
      <c r="Y1665" t="s">
        <v>23870</v>
      </c>
    </row>
    <row r="1666" spans="1:25">
      <c r="A1666" s="1">
        <v>1674</v>
      </c>
      <c r="B1666" t="s">
        <v>32</v>
      </c>
      <c r="C1666" t="s">
        <v>1387</v>
      </c>
      <c r="D1666" t="s">
        <v>9384</v>
      </c>
      <c r="E1666" t="s">
        <v>10905</v>
      </c>
      <c r="F1666" t="s">
        <v>10906</v>
      </c>
      <c r="H1666" t="s">
        <v>12197</v>
      </c>
      <c r="V1666">
        <f>72857246 @äçNJ2024041romainbrown023@gmail.com                            ENMLFException as file currently locked by another user for an Acct no 319151400000</f>
        <v>0</v>
      </c>
    </row>
    <row r="1667" spans="1:25">
      <c r="A1667" s="1">
        <v>1675</v>
      </c>
      <c r="C1667" t="s">
        <v>1388</v>
      </c>
      <c r="G1667" t="s">
        <v>10967</v>
      </c>
      <c r="H1667" t="s">
        <v>12198</v>
      </c>
      <c r="I1667" t="s">
        <v>18507</v>
      </c>
      <c r="J1667" t="s">
        <v>18510</v>
      </c>
      <c r="L1667" t="s">
        <v>19026</v>
      </c>
      <c r="N1667" t="s">
        <v>32</v>
      </c>
      <c r="P1667" t="s">
        <v>32</v>
      </c>
      <c r="Q1667" t="s">
        <v>20992</v>
      </c>
      <c r="R1667" t="s">
        <v>21119</v>
      </c>
      <c r="S1667" t="s">
        <v>21154</v>
      </c>
      <c r="U1667" t="s">
        <v>22035</v>
      </c>
      <c r="Y1667" t="s">
        <v>23871</v>
      </c>
    </row>
    <row r="1668" spans="1:25">
      <c r="A1668" s="1">
        <v>1676</v>
      </c>
      <c r="B1668" t="s">
        <v>32</v>
      </c>
      <c r="C1668" t="s">
        <v>1388</v>
      </c>
      <c r="D1668" t="s">
        <v>9385</v>
      </c>
      <c r="E1668" t="s">
        <v>10905</v>
      </c>
      <c r="F1668" t="s">
        <v>10906</v>
      </c>
      <c r="H1668" t="s">
        <v>12199</v>
      </c>
      <c r="V1668">
        <f>72857247 @å~\J2024041sexychrisann1@gmail.com                             ENMLFException as file currently locked by another user for an Acct no 319379400000</f>
        <v>0</v>
      </c>
    </row>
    <row r="1669" spans="1:25">
      <c r="A1669" s="1">
        <v>1677</v>
      </c>
      <c r="C1669" t="s">
        <v>1389</v>
      </c>
      <c r="G1669" t="s">
        <v>10967</v>
      </c>
      <c r="H1669" t="s">
        <v>12200</v>
      </c>
      <c r="I1669" t="s">
        <v>18507</v>
      </c>
      <c r="J1669" t="s">
        <v>18510</v>
      </c>
      <c r="L1669" t="s">
        <v>19027</v>
      </c>
      <c r="N1669" t="s">
        <v>32</v>
      </c>
      <c r="P1669" t="s">
        <v>32</v>
      </c>
      <c r="Q1669" t="s">
        <v>20992</v>
      </c>
      <c r="R1669" t="s">
        <v>21119</v>
      </c>
      <c r="S1669" t="s">
        <v>21154</v>
      </c>
      <c r="U1669" t="s">
        <v>22035</v>
      </c>
      <c r="Y1669" t="s">
        <v>23872</v>
      </c>
    </row>
    <row r="1670" spans="1:25">
      <c r="A1670" s="1">
        <v>1678</v>
      </c>
      <c r="B1670" t="s">
        <v>32</v>
      </c>
      <c r="C1670" t="s">
        <v>1389</v>
      </c>
      <c r="D1670" t="s">
        <v>9386</v>
      </c>
      <c r="E1670" t="s">
        <v>10905</v>
      </c>
      <c r="F1670" t="s">
        <v>10906</v>
      </c>
      <c r="H1670" t="s">
        <v>12201</v>
      </c>
      <c r="V1670">
        <f>72857248 °7úA2024041ANDREHEPBURN_88@YAHOO.COM                            ENMLFException as file currently locked by another user for an Acct no 283368110000</f>
        <v>0</v>
      </c>
    </row>
    <row r="1671" spans="1:25">
      <c r="A1671" s="1">
        <v>1679</v>
      </c>
      <c r="C1671" t="s">
        <v>1390</v>
      </c>
      <c r="G1671" t="s">
        <v>10967</v>
      </c>
      <c r="H1671" t="s">
        <v>12202</v>
      </c>
      <c r="I1671" t="s">
        <v>18507</v>
      </c>
      <c r="J1671" t="s">
        <v>18510</v>
      </c>
      <c r="L1671" t="s">
        <v>19028</v>
      </c>
      <c r="N1671" t="s">
        <v>32</v>
      </c>
      <c r="P1671" t="s">
        <v>32</v>
      </c>
      <c r="Q1671" t="s">
        <v>20992</v>
      </c>
      <c r="R1671" t="s">
        <v>21119</v>
      </c>
      <c r="S1671" t="s">
        <v>21154</v>
      </c>
      <c r="U1671" t="s">
        <v>22035</v>
      </c>
      <c r="Y1671" t="s">
        <v>23873</v>
      </c>
    </row>
    <row r="1672" spans="1:25">
      <c r="A1672" s="1">
        <v>1680</v>
      </c>
      <c r="B1672" t="s">
        <v>32</v>
      </c>
      <c r="C1672" t="s">
        <v>1390</v>
      </c>
      <c r="D1672" t="s">
        <v>9387</v>
      </c>
      <c r="E1672" t="s">
        <v>10905</v>
      </c>
      <c r="F1672" t="s">
        <v>10906</v>
      </c>
      <c r="H1672" t="s">
        <v>12202</v>
      </c>
      <c r="V1672">
        <f>72857249 @ÝEÆI2024041orainthomas@gmail.com                              GNMLFException as file currently locked by another user for an Acct no 316859080000</f>
        <v>0</v>
      </c>
    </row>
    <row r="1673" spans="1:25">
      <c r="A1673" s="1">
        <v>1681</v>
      </c>
      <c r="C1673" t="s">
        <v>1391</v>
      </c>
      <c r="G1673" t="s">
        <v>10967</v>
      </c>
      <c r="H1673" t="s">
        <v>12203</v>
      </c>
      <c r="I1673" t="s">
        <v>18507</v>
      </c>
      <c r="J1673" t="s">
        <v>18509</v>
      </c>
      <c r="L1673" t="s">
        <v>19029</v>
      </c>
      <c r="O1673" t="s">
        <v>20887</v>
      </c>
      <c r="P1673" t="s">
        <v>20919</v>
      </c>
      <c r="Q1673" t="s">
        <v>20989</v>
      </c>
      <c r="U1673" t="s">
        <v>22032</v>
      </c>
      <c r="W1673" t="s">
        <v>22917</v>
      </c>
      <c r="X1673" t="s">
        <v>23111</v>
      </c>
    </row>
    <row r="1674" spans="1:25">
      <c r="A1674" s="1">
        <v>1682</v>
      </c>
      <c r="C1674" t="s">
        <v>1392</v>
      </c>
      <c r="G1674" t="s">
        <v>10967</v>
      </c>
      <c r="H1674" t="s">
        <v>12204</v>
      </c>
      <c r="I1674" t="s">
        <v>18507</v>
      </c>
      <c r="J1674" t="s">
        <v>18509</v>
      </c>
      <c r="L1674" t="s">
        <v>19030</v>
      </c>
      <c r="O1674" t="s">
        <v>20887</v>
      </c>
      <c r="P1674" t="s">
        <v>20919</v>
      </c>
      <c r="Q1674" t="s">
        <v>20989</v>
      </c>
      <c r="U1674" t="s">
        <v>22032</v>
      </c>
      <c r="W1674" t="s">
        <v>22917</v>
      </c>
      <c r="X1674" t="s">
        <v>23111</v>
      </c>
    </row>
    <row r="1675" spans="1:25">
      <c r="A1675" s="1">
        <v>1683</v>
      </c>
      <c r="C1675" t="s">
        <v>1393</v>
      </c>
      <c r="G1675" t="s">
        <v>10967</v>
      </c>
      <c r="H1675" t="s">
        <v>12205</v>
      </c>
      <c r="I1675" t="s">
        <v>18507</v>
      </c>
      <c r="J1675" t="s">
        <v>18509</v>
      </c>
      <c r="L1675" t="s">
        <v>19031</v>
      </c>
      <c r="O1675" t="s">
        <v>20888</v>
      </c>
      <c r="P1675" t="s">
        <v>65</v>
      </c>
      <c r="Q1675" t="s">
        <v>20990</v>
      </c>
      <c r="R1675" t="s">
        <v>21118</v>
      </c>
      <c r="S1675" t="s">
        <v>21153</v>
      </c>
      <c r="T1675" t="s">
        <v>21292</v>
      </c>
      <c r="U1675" t="s">
        <v>22033</v>
      </c>
    </row>
    <row r="1676" spans="1:25">
      <c r="A1676" s="1">
        <v>1684</v>
      </c>
      <c r="C1676" t="s">
        <v>1394</v>
      </c>
      <c r="G1676" t="s">
        <v>10967</v>
      </c>
      <c r="H1676" t="s">
        <v>12206</v>
      </c>
      <c r="I1676" t="s">
        <v>18507</v>
      </c>
      <c r="J1676" t="s">
        <v>18509</v>
      </c>
      <c r="L1676" t="s">
        <v>19032</v>
      </c>
      <c r="O1676" t="s">
        <v>20888</v>
      </c>
      <c r="P1676" t="s">
        <v>20920</v>
      </c>
      <c r="Q1676" t="s">
        <v>20991</v>
      </c>
      <c r="U1676" t="s">
        <v>22034</v>
      </c>
      <c r="W1676" t="s">
        <v>22918</v>
      </c>
    </row>
    <row r="1677" spans="1:25">
      <c r="A1677" s="1">
        <v>1685</v>
      </c>
      <c r="C1677" t="s">
        <v>1395</v>
      </c>
      <c r="G1677" t="s">
        <v>10967</v>
      </c>
      <c r="H1677" t="s">
        <v>12207</v>
      </c>
      <c r="I1677" t="s">
        <v>18507</v>
      </c>
      <c r="J1677" t="s">
        <v>18509</v>
      </c>
      <c r="L1677" t="s">
        <v>19031</v>
      </c>
      <c r="O1677" t="s">
        <v>20888</v>
      </c>
      <c r="P1677" t="s">
        <v>65</v>
      </c>
      <c r="Q1677" t="s">
        <v>20990</v>
      </c>
      <c r="R1677" t="s">
        <v>21118</v>
      </c>
      <c r="S1677" t="s">
        <v>21153</v>
      </c>
      <c r="T1677" t="s">
        <v>21292</v>
      </c>
      <c r="U1677" t="s">
        <v>22033</v>
      </c>
    </row>
    <row r="1678" spans="1:25">
      <c r="A1678" s="1">
        <v>1686</v>
      </c>
      <c r="C1678" t="s">
        <v>1396</v>
      </c>
      <c r="G1678" t="s">
        <v>10967</v>
      </c>
      <c r="H1678" t="s">
        <v>12207</v>
      </c>
      <c r="I1678" t="s">
        <v>18507</v>
      </c>
      <c r="J1678" t="s">
        <v>18509</v>
      </c>
      <c r="L1678" t="s">
        <v>19032</v>
      </c>
      <c r="O1678" t="s">
        <v>20888</v>
      </c>
      <c r="P1678" t="s">
        <v>20920</v>
      </c>
      <c r="Q1678" t="s">
        <v>20991</v>
      </c>
      <c r="U1678" t="s">
        <v>22034</v>
      </c>
      <c r="W1678" t="s">
        <v>22918</v>
      </c>
    </row>
    <row r="1679" spans="1:25">
      <c r="A1679" s="1">
        <v>1687</v>
      </c>
      <c r="C1679" t="s">
        <v>1397</v>
      </c>
      <c r="G1679" t="s">
        <v>10967</v>
      </c>
      <c r="H1679" t="s">
        <v>12208</v>
      </c>
      <c r="I1679" t="s">
        <v>18507</v>
      </c>
      <c r="J1679" t="s">
        <v>18508</v>
      </c>
      <c r="L1679" t="s">
        <v>19033</v>
      </c>
      <c r="O1679" t="s">
        <v>20904</v>
      </c>
      <c r="P1679" t="s">
        <v>20904</v>
      </c>
      <c r="U1679" t="s">
        <v>22061</v>
      </c>
      <c r="W1679" t="s">
        <v>22922</v>
      </c>
    </row>
    <row r="1680" spans="1:25">
      <c r="A1680" s="1">
        <v>1688</v>
      </c>
      <c r="C1680" t="s">
        <v>1398</v>
      </c>
      <c r="G1680" t="s">
        <v>10967</v>
      </c>
      <c r="H1680" t="s">
        <v>12209</v>
      </c>
      <c r="I1680" t="s">
        <v>18507</v>
      </c>
      <c r="J1680" t="s">
        <v>18510</v>
      </c>
      <c r="L1680" t="s">
        <v>19034</v>
      </c>
      <c r="N1680" t="s">
        <v>32</v>
      </c>
      <c r="P1680" t="s">
        <v>32</v>
      </c>
      <c r="Q1680" t="s">
        <v>20992</v>
      </c>
      <c r="R1680" t="s">
        <v>21119</v>
      </c>
      <c r="S1680" t="s">
        <v>21154</v>
      </c>
      <c r="U1680" t="s">
        <v>22035</v>
      </c>
      <c r="Y1680" t="s">
        <v>23859</v>
      </c>
    </row>
    <row r="1681" spans="1:25">
      <c r="A1681" s="1">
        <v>1689</v>
      </c>
      <c r="B1681" t="s">
        <v>32</v>
      </c>
      <c r="C1681" t="s">
        <v>1398</v>
      </c>
      <c r="D1681" t="s">
        <v>9388</v>
      </c>
      <c r="E1681" t="s">
        <v>10905</v>
      </c>
      <c r="F1681" t="s">
        <v>10906</v>
      </c>
      <c r="H1681" t="s">
        <v>12210</v>
      </c>
      <c r="V1681">
        <f>72857257 pm¡Ã2024041krissy_g4@hotmail.com                              ANMLFException as file currently locked by another user for an Acct no 840012230000</f>
        <v>0</v>
      </c>
    </row>
    <row r="1682" spans="1:25">
      <c r="A1682" s="1">
        <v>1690</v>
      </c>
      <c r="C1682" t="s">
        <v>1399</v>
      </c>
      <c r="G1682" t="s">
        <v>10967</v>
      </c>
      <c r="H1682" t="s">
        <v>12211</v>
      </c>
      <c r="I1682" t="s">
        <v>18507</v>
      </c>
      <c r="J1682" t="s">
        <v>18510</v>
      </c>
      <c r="L1682" t="s">
        <v>19035</v>
      </c>
      <c r="N1682" t="s">
        <v>32</v>
      </c>
      <c r="P1682" t="s">
        <v>32</v>
      </c>
      <c r="Q1682" t="s">
        <v>20992</v>
      </c>
      <c r="R1682" t="s">
        <v>21119</v>
      </c>
      <c r="S1682" t="s">
        <v>21154</v>
      </c>
      <c r="U1682" t="s">
        <v>22035</v>
      </c>
      <c r="Y1682" t="s">
        <v>23860</v>
      </c>
    </row>
    <row r="1683" spans="1:25">
      <c r="A1683" s="1">
        <v>1691</v>
      </c>
      <c r="B1683" t="s">
        <v>32</v>
      </c>
      <c r="C1683" t="s">
        <v>1399</v>
      </c>
      <c r="D1683" t="s">
        <v>9389</v>
      </c>
      <c r="E1683" t="s">
        <v>10905</v>
      </c>
      <c r="F1683" t="s">
        <v>10906</v>
      </c>
      <c r="H1683" t="s">
        <v>12212</v>
      </c>
      <c r="V1683">
        <f>72857258 0&lt;I2024041djturanda@yahoo.com                               ANMLFException as file currently locked by another user for an Acct no 313660030000</f>
        <v>0</v>
      </c>
    </row>
    <row r="1684" spans="1:25">
      <c r="A1684" s="1">
        <v>1692</v>
      </c>
      <c r="C1684" t="s">
        <v>1400</v>
      </c>
      <c r="G1684" t="s">
        <v>10967</v>
      </c>
      <c r="H1684" t="s">
        <v>12213</v>
      </c>
      <c r="I1684" t="s">
        <v>18507</v>
      </c>
      <c r="J1684" t="s">
        <v>18510</v>
      </c>
      <c r="L1684" t="s">
        <v>19036</v>
      </c>
      <c r="N1684" t="s">
        <v>32</v>
      </c>
      <c r="P1684" t="s">
        <v>32</v>
      </c>
      <c r="Q1684" t="s">
        <v>20992</v>
      </c>
      <c r="R1684" t="s">
        <v>21119</v>
      </c>
      <c r="S1684" t="s">
        <v>21154</v>
      </c>
      <c r="U1684" t="s">
        <v>22035</v>
      </c>
      <c r="Y1684" t="s">
        <v>23861</v>
      </c>
    </row>
    <row r="1685" spans="1:25">
      <c r="A1685" s="1">
        <v>1693</v>
      </c>
      <c r="B1685" t="s">
        <v>32</v>
      </c>
      <c r="C1685" t="s">
        <v>1400</v>
      </c>
      <c r="D1685" t="s">
        <v>9390</v>
      </c>
      <c r="E1685" t="s">
        <v>10905</v>
      </c>
      <c r="F1685" t="s">
        <v>10906</v>
      </c>
      <c r="H1685" t="s">
        <v>12214</v>
      </c>
      <c r="V1685">
        <f>72857259 &gt;#Q2024041tampat74@gmail.com                               ANMLFException as file currently locked by another user for an Acct no 348079210000</f>
        <v>0</v>
      </c>
    </row>
    <row r="1686" spans="1:25">
      <c r="A1686" s="1">
        <v>1694</v>
      </c>
      <c r="C1686" t="s">
        <v>1401</v>
      </c>
      <c r="G1686" t="s">
        <v>10967</v>
      </c>
      <c r="H1686" t="s">
        <v>12215</v>
      </c>
      <c r="I1686" t="s">
        <v>18507</v>
      </c>
      <c r="J1686" t="s">
        <v>18510</v>
      </c>
      <c r="L1686" t="s">
        <v>19037</v>
      </c>
      <c r="N1686" t="s">
        <v>32</v>
      </c>
      <c r="P1686" t="s">
        <v>32</v>
      </c>
      <c r="Q1686" t="s">
        <v>20992</v>
      </c>
      <c r="R1686" t="s">
        <v>21119</v>
      </c>
      <c r="S1686" t="s">
        <v>21154</v>
      </c>
      <c r="U1686" t="s">
        <v>22035</v>
      </c>
      <c r="Y1686" t="s">
        <v>23862</v>
      </c>
    </row>
    <row r="1687" spans="1:25">
      <c r="A1687" s="1">
        <v>1695</v>
      </c>
      <c r="B1687" t="s">
        <v>32</v>
      </c>
      <c r="C1687" t="s">
        <v>1401</v>
      </c>
      <c r="D1687" t="s">
        <v>9391</v>
      </c>
      <c r="E1687" t="s">
        <v>10905</v>
      </c>
      <c r="F1687" t="s">
        <v>10906</v>
      </c>
      <c r="H1687" t="s">
        <v>12216</v>
      </c>
      <c r="V1687">
        <f>72857260 Ð`²¤O2024031moriehinds2@gmail.com                              BNMLFException as file currently locked by another user for an Acct no 342065570000</f>
        <v>0</v>
      </c>
    </row>
    <row r="1688" spans="1:25">
      <c r="A1688" s="1">
        <v>1696</v>
      </c>
      <c r="C1688" t="s">
        <v>1402</v>
      </c>
      <c r="G1688" t="s">
        <v>10967</v>
      </c>
      <c r="H1688" t="s">
        <v>12217</v>
      </c>
      <c r="I1688" t="s">
        <v>18507</v>
      </c>
      <c r="J1688" t="s">
        <v>18510</v>
      </c>
      <c r="L1688" t="s">
        <v>19038</v>
      </c>
      <c r="N1688" t="s">
        <v>32</v>
      </c>
      <c r="P1688" t="s">
        <v>32</v>
      </c>
      <c r="Q1688" t="s">
        <v>20992</v>
      </c>
      <c r="R1688" t="s">
        <v>21119</v>
      </c>
      <c r="S1688" t="s">
        <v>21154</v>
      </c>
      <c r="U1688" t="s">
        <v>22035</v>
      </c>
      <c r="Y1688" t="s">
        <v>23863</v>
      </c>
    </row>
    <row r="1689" spans="1:25">
      <c r="A1689" s="1">
        <v>1697</v>
      </c>
      <c r="B1689" t="s">
        <v>32</v>
      </c>
      <c r="C1689" t="s">
        <v>1402</v>
      </c>
      <c r="D1689" t="s">
        <v>9392</v>
      </c>
      <c r="E1689" t="s">
        <v>10905</v>
      </c>
      <c r="F1689" t="s">
        <v>10906</v>
      </c>
      <c r="H1689" t="s">
        <v>12218</v>
      </c>
      <c r="V1689">
        <f>72857261 @Ü'E2024041cavrilleogarro@yahoo.com                            BNMLFException as file currently locked by another user for an Acct no 297021480000</f>
        <v>0</v>
      </c>
    </row>
    <row r="1690" spans="1:25">
      <c r="A1690" s="1">
        <v>1698</v>
      </c>
      <c r="C1690" t="s">
        <v>1403</v>
      </c>
      <c r="G1690" t="s">
        <v>10967</v>
      </c>
      <c r="H1690" t="s">
        <v>12219</v>
      </c>
      <c r="I1690" t="s">
        <v>18507</v>
      </c>
      <c r="J1690" t="s">
        <v>18510</v>
      </c>
      <c r="L1690" t="s">
        <v>19039</v>
      </c>
      <c r="N1690" t="s">
        <v>32</v>
      </c>
      <c r="P1690" t="s">
        <v>32</v>
      </c>
      <c r="Q1690" t="s">
        <v>20992</v>
      </c>
      <c r="R1690" t="s">
        <v>21119</v>
      </c>
      <c r="S1690" t="s">
        <v>21154</v>
      </c>
      <c r="U1690" t="s">
        <v>22035</v>
      </c>
      <c r="Y1690" t="s">
        <v>23864</v>
      </c>
    </row>
    <row r="1691" spans="1:25">
      <c r="A1691" s="1">
        <v>1699</v>
      </c>
      <c r="B1691" t="s">
        <v>32</v>
      </c>
      <c r="C1691" t="s">
        <v>1403</v>
      </c>
      <c r="D1691" t="s">
        <v>9393</v>
      </c>
      <c r="E1691" t="s">
        <v>10905</v>
      </c>
      <c r="F1691" t="s">
        <v>10906</v>
      </c>
      <c r="H1691" t="s">
        <v>12220</v>
      </c>
      <c r="V1691">
        <f>72857262 ø8æÌ2024031tamika.campbell@ksac.gov.jm                           CNMLFException as file currently locked by another user for an Acct no 880032561400</f>
        <v>0</v>
      </c>
    </row>
    <row r="1692" spans="1:25">
      <c r="A1692" s="1">
        <v>1700</v>
      </c>
      <c r="C1692" t="s">
        <v>1404</v>
      </c>
      <c r="G1692" t="s">
        <v>10967</v>
      </c>
      <c r="H1692" t="s">
        <v>12221</v>
      </c>
      <c r="I1692" t="s">
        <v>18507</v>
      </c>
      <c r="J1692" t="s">
        <v>18510</v>
      </c>
      <c r="L1692" t="s">
        <v>19040</v>
      </c>
      <c r="N1692" t="s">
        <v>32</v>
      </c>
      <c r="P1692" t="s">
        <v>32</v>
      </c>
      <c r="Q1692" t="s">
        <v>20992</v>
      </c>
      <c r="R1692" t="s">
        <v>21119</v>
      </c>
      <c r="S1692" t="s">
        <v>21154</v>
      </c>
      <c r="U1692" t="s">
        <v>22035</v>
      </c>
      <c r="Y1692" t="s">
        <v>23865</v>
      </c>
    </row>
    <row r="1693" spans="1:25">
      <c r="A1693" s="1">
        <v>1701</v>
      </c>
      <c r="B1693" t="s">
        <v>32</v>
      </c>
      <c r="C1693" t="s">
        <v>1404</v>
      </c>
      <c r="D1693" t="s">
        <v>9394</v>
      </c>
      <c r="E1693" t="s">
        <v>10905</v>
      </c>
      <c r="F1693" t="s">
        <v>10906</v>
      </c>
      <c r="H1693" t="s">
        <v>12222</v>
      </c>
      <c r="V1693">
        <f>72857263 0@2024031kededradennis@gmail.com                             CNMLFException as file currently locked by another user for an Acct no 277429760000</f>
        <v>0</v>
      </c>
    </row>
    <row r="1694" spans="1:25">
      <c r="A1694" s="1">
        <v>1702</v>
      </c>
      <c r="C1694" t="s">
        <v>1405</v>
      </c>
      <c r="G1694" t="s">
        <v>10967</v>
      </c>
      <c r="H1694" t="s">
        <v>12223</v>
      </c>
      <c r="I1694" t="s">
        <v>18507</v>
      </c>
      <c r="J1694" t="s">
        <v>18510</v>
      </c>
      <c r="L1694" t="s">
        <v>19041</v>
      </c>
      <c r="N1694" t="s">
        <v>32</v>
      </c>
      <c r="P1694" t="s">
        <v>32</v>
      </c>
      <c r="Q1694" t="s">
        <v>20992</v>
      </c>
      <c r="R1694" t="s">
        <v>21119</v>
      </c>
      <c r="S1694" t="s">
        <v>21154</v>
      </c>
      <c r="U1694" t="s">
        <v>22035</v>
      </c>
      <c r="Y1694" t="s">
        <v>23866</v>
      </c>
    </row>
    <row r="1695" spans="1:25">
      <c r="A1695" s="1">
        <v>1703</v>
      </c>
      <c r="B1695" t="s">
        <v>32</v>
      </c>
      <c r="C1695" t="s">
        <v>1405</v>
      </c>
      <c r="D1695" t="s">
        <v>9395</v>
      </c>
      <c r="E1695" t="s">
        <v>10905</v>
      </c>
      <c r="F1695" t="s">
        <v>10906</v>
      </c>
      <c r="H1695" t="s">
        <v>12224</v>
      </c>
      <c r="V1695">
        <f>72857264 ÐEá\$2024041faypetgrave@cwjamica.com                            DNMLFException as file currently locked by another user for an Acct no 156177090000</f>
        <v>0</v>
      </c>
    </row>
    <row r="1696" spans="1:25">
      <c r="A1696" s="1">
        <v>1704</v>
      </c>
      <c r="C1696" t="s">
        <v>1406</v>
      </c>
      <c r="G1696" t="s">
        <v>10967</v>
      </c>
      <c r="H1696" t="s">
        <v>12225</v>
      </c>
      <c r="I1696" t="s">
        <v>18507</v>
      </c>
      <c r="J1696" t="s">
        <v>18510</v>
      </c>
      <c r="L1696" t="s">
        <v>19042</v>
      </c>
      <c r="N1696" t="s">
        <v>32</v>
      </c>
      <c r="P1696" t="s">
        <v>32</v>
      </c>
      <c r="Q1696" t="s">
        <v>20992</v>
      </c>
      <c r="R1696" t="s">
        <v>21119</v>
      </c>
      <c r="S1696" t="s">
        <v>21154</v>
      </c>
      <c r="U1696" t="s">
        <v>22035</v>
      </c>
      <c r="Y1696" t="s">
        <v>23868</v>
      </c>
    </row>
    <row r="1697" spans="1:25">
      <c r="A1697" s="1">
        <v>1705</v>
      </c>
      <c r="B1697" t="s">
        <v>32</v>
      </c>
      <c r="C1697" t="s">
        <v>1406</v>
      </c>
      <c r="D1697" t="s">
        <v>9396</v>
      </c>
      <c r="E1697" t="s">
        <v>10905</v>
      </c>
      <c r="F1697" t="s">
        <v>10906</v>
      </c>
      <c r="H1697" t="s">
        <v>12226</v>
      </c>
      <c r="V1697">
        <f>72857265 ÐÈQ(B2024041stamic123@gmail.com                               DNMLFException as file currently locked by another user for an Acct no 284144290000</f>
        <v>0</v>
      </c>
    </row>
    <row r="1698" spans="1:25">
      <c r="A1698" s="1">
        <v>1706</v>
      </c>
      <c r="C1698" t="s">
        <v>1407</v>
      </c>
      <c r="G1698" t="s">
        <v>10967</v>
      </c>
      <c r="H1698" t="s">
        <v>12227</v>
      </c>
      <c r="I1698" t="s">
        <v>18507</v>
      </c>
      <c r="J1698" t="s">
        <v>18510</v>
      </c>
      <c r="L1698" t="s">
        <v>19043</v>
      </c>
      <c r="N1698" t="s">
        <v>32</v>
      </c>
      <c r="P1698" t="s">
        <v>32</v>
      </c>
      <c r="Q1698" t="s">
        <v>20992</v>
      </c>
      <c r="R1698" t="s">
        <v>21119</v>
      </c>
      <c r="S1698" t="s">
        <v>21154</v>
      </c>
      <c r="U1698" t="s">
        <v>22035</v>
      </c>
      <c r="Y1698" t="s">
        <v>23869</v>
      </c>
    </row>
    <row r="1699" spans="1:25">
      <c r="A1699" s="1">
        <v>1707</v>
      </c>
      <c r="B1699" t="s">
        <v>32</v>
      </c>
      <c r="C1699" t="s">
        <v>1407</v>
      </c>
      <c r="D1699" t="s">
        <v>9397</v>
      </c>
      <c r="E1699" t="s">
        <v>10905</v>
      </c>
      <c r="F1699" t="s">
        <v>10906</v>
      </c>
      <c r="H1699" t="s">
        <v>12228</v>
      </c>
      <c r="V1699">
        <f>72857266 0&amp;3&amp;P2024041DUNROBPRIM@GMAIL.COM                              DNMLFException as file currently locked by another user for an Acct no 344238270000</f>
        <v>0</v>
      </c>
    </row>
    <row r="1700" spans="1:25">
      <c r="A1700" s="1">
        <v>1708</v>
      </c>
      <c r="C1700" t="s">
        <v>1408</v>
      </c>
      <c r="G1700" t="s">
        <v>10967</v>
      </c>
      <c r="H1700" t="s">
        <v>12229</v>
      </c>
      <c r="I1700" t="s">
        <v>18507</v>
      </c>
      <c r="J1700" t="s">
        <v>18510</v>
      </c>
      <c r="L1700" t="s">
        <v>19044</v>
      </c>
      <c r="N1700" t="s">
        <v>32</v>
      </c>
      <c r="P1700" t="s">
        <v>32</v>
      </c>
      <c r="Q1700" t="s">
        <v>20992</v>
      </c>
      <c r="R1700" t="s">
        <v>21119</v>
      </c>
      <c r="S1700" t="s">
        <v>21154</v>
      </c>
      <c r="U1700" t="s">
        <v>22035</v>
      </c>
      <c r="Y1700" t="s">
        <v>23867</v>
      </c>
    </row>
    <row r="1701" spans="1:25">
      <c r="A1701" s="1">
        <v>1709</v>
      </c>
      <c r="B1701" t="s">
        <v>32</v>
      </c>
      <c r="C1701" t="s">
        <v>1408</v>
      </c>
      <c r="D1701" t="s">
        <v>9398</v>
      </c>
      <c r="E1701" t="s">
        <v>10905</v>
      </c>
      <c r="F1701" t="s">
        <v>10906</v>
      </c>
      <c r="H1701" t="s">
        <v>12230</v>
      </c>
      <c r="V1701">
        <f>72857267 p°7ÖD2024041christinacaine1@gmail.com                            DNMLFException as file currently locked by another user for an Acct no 295651750000</f>
        <v>0</v>
      </c>
    </row>
    <row r="1702" spans="1:25">
      <c r="A1702" s="1">
        <v>1710</v>
      </c>
      <c r="C1702" t="s">
        <v>1409</v>
      </c>
      <c r="G1702" t="s">
        <v>10967</v>
      </c>
      <c r="H1702" t="s">
        <v>12231</v>
      </c>
      <c r="I1702" t="s">
        <v>18507</v>
      </c>
      <c r="J1702" t="s">
        <v>18510</v>
      </c>
      <c r="L1702" t="s">
        <v>19045</v>
      </c>
      <c r="N1702" t="s">
        <v>32</v>
      </c>
      <c r="P1702" t="s">
        <v>32</v>
      </c>
      <c r="Q1702" t="s">
        <v>20992</v>
      </c>
      <c r="R1702" t="s">
        <v>21119</v>
      </c>
      <c r="S1702" t="s">
        <v>21154</v>
      </c>
      <c r="U1702" t="s">
        <v>22035</v>
      </c>
      <c r="Y1702" t="s">
        <v>23870</v>
      </c>
    </row>
    <row r="1703" spans="1:25">
      <c r="A1703" s="1">
        <v>1711</v>
      </c>
      <c r="B1703" t="s">
        <v>32</v>
      </c>
      <c r="C1703" t="s">
        <v>1409</v>
      </c>
      <c r="D1703" t="s">
        <v>9399</v>
      </c>
      <c r="E1703" t="s">
        <v>10905</v>
      </c>
      <c r="F1703" t="s">
        <v>10906</v>
      </c>
      <c r="H1703" t="s">
        <v>12232</v>
      </c>
      <c r="V1703">
        <f>72857268 @äçNJ2024041romainbrown023@gmail.com                            ENMLFException as file currently locked by another user for an Acct no 319151400000</f>
        <v>0</v>
      </c>
    </row>
    <row r="1704" spans="1:25">
      <c r="A1704" s="1">
        <v>1712</v>
      </c>
      <c r="C1704" t="s">
        <v>1410</v>
      </c>
      <c r="G1704" t="s">
        <v>10967</v>
      </c>
      <c r="H1704" t="s">
        <v>12233</v>
      </c>
      <c r="I1704" t="s">
        <v>18507</v>
      </c>
      <c r="J1704" t="s">
        <v>18510</v>
      </c>
      <c r="L1704" t="s">
        <v>19046</v>
      </c>
      <c r="N1704" t="s">
        <v>32</v>
      </c>
      <c r="P1704" t="s">
        <v>32</v>
      </c>
      <c r="Q1704" t="s">
        <v>20992</v>
      </c>
      <c r="R1704" t="s">
        <v>21119</v>
      </c>
      <c r="S1704" t="s">
        <v>21154</v>
      </c>
      <c r="U1704" t="s">
        <v>22035</v>
      </c>
      <c r="Y1704" t="s">
        <v>23871</v>
      </c>
    </row>
    <row r="1705" spans="1:25">
      <c r="A1705" s="1">
        <v>1713</v>
      </c>
      <c r="B1705" t="s">
        <v>32</v>
      </c>
      <c r="C1705" t="s">
        <v>1410</v>
      </c>
      <c r="D1705" t="s">
        <v>9400</v>
      </c>
      <c r="E1705" t="s">
        <v>10905</v>
      </c>
      <c r="F1705" t="s">
        <v>10906</v>
      </c>
      <c r="H1705" t="s">
        <v>12234</v>
      </c>
      <c r="V1705">
        <f>72857269 @å~\J2024041sexychrisann1@gmail.com                             ENMLFException as file currently locked by another user for an Acct no 319379400000</f>
        <v>0</v>
      </c>
    </row>
    <row r="1706" spans="1:25">
      <c r="A1706" s="1">
        <v>1714</v>
      </c>
      <c r="C1706" t="s">
        <v>1411</v>
      </c>
      <c r="G1706" t="s">
        <v>10967</v>
      </c>
      <c r="H1706" t="s">
        <v>12235</v>
      </c>
      <c r="I1706" t="s">
        <v>18507</v>
      </c>
      <c r="J1706" t="s">
        <v>18510</v>
      </c>
      <c r="L1706" t="s">
        <v>19047</v>
      </c>
      <c r="N1706" t="s">
        <v>32</v>
      </c>
      <c r="P1706" t="s">
        <v>32</v>
      </c>
      <c r="Q1706" t="s">
        <v>20992</v>
      </c>
      <c r="R1706" t="s">
        <v>21119</v>
      </c>
      <c r="S1706" t="s">
        <v>21154</v>
      </c>
      <c r="U1706" t="s">
        <v>22035</v>
      </c>
      <c r="Y1706" t="s">
        <v>23872</v>
      </c>
    </row>
    <row r="1707" spans="1:25">
      <c r="A1707" s="1">
        <v>1715</v>
      </c>
      <c r="B1707" t="s">
        <v>32</v>
      </c>
      <c r="C1707" t="s">
        <v>1411</v>
      </c>
      <c r="D1707" t="s">
        <v>9401</v>
      </c>
      <c r="E1707" t="s">
        <v>10905</v>
      </c>
      <c r="F1707" t="s">
        <v>10906</v>
      </c>
      <c r="H1707" t="s">
        <v>12236</v>
      </c>
      <c r="V1707">
        <f>72857270 °7úA2024041ANDREHEPBURN_88@YAHOO.COM                            ENMLFException as file currently locked by another user for an Acct no 283368110000</f>
        <v>0</v>
      </c>
    </row>
    <row r="1708" spans="1:25">
      <c r="A1708" s="1">
        <v>1716</v>
      </c>
      <c r="C1708" t="s">
        <v>1412</v>
      </c>
      <c r="G1708" t="s">
        <v>10967</v>
      </c>
      <c r="H1708" t="s">
        <v>12237</v>
      </c>
      <c r="I1708" t="s">
        <v>18507</v>
      </c>
      <c r="J1708" t="s">
        <v>18510</v>
      </c>
      <c r="L1708" t="s">
        <v>19048</v>
      </c>
      <c r="N1708" t="s">
        <v>32</v>
      </c>
      <c r="P1708" t="s">
        <v>32</v>
      </c>
      <c r="Q1708" t="s">
        <v>20992</v>
      </c>
      <c r="R1708" t="s">
        <v>21119</v>
      </c>
      <c r="S1708" t="s">
        <v>21154</v>
      </c>
      <c r="U1708" t="s">
        <v>22035</v>
      </c>
      <c r="Y1708" t="s">
        <v>23873</v>
      </c>
    </row>
    <row r="1709" spans="1:25">
      <c r="A1709" s="1">
        <v>1717</v>
      </c>
      <c r="B1709" t="s">
        <v>32</v>
      </c>
      <c r="C1709" t="s">
        <v>1412</v>
      </c>
      <c r="D1709" t="s">
        <v>9402</v>
      </c>
      <c r="E1709" t="s">
        <v>10905</v>
      </c>
      <c r="F1709" t="s">
        <v>10906</v>
      </c>
      <c r="H1709" t="s">
        <v>12238</v>
      </c>
      <c r="V1709">
        <f>72857271 @ÝEÆI2024041orainthomas@gmail.com                              GNMLFException as file currently locked by another user for an Acct no 316859080000</f>
        <v>0</v>
      </c>
    </row>
    <row r="1710" spans="1:25">
      <c r="A1710" s="1">
        <v>1718</v>
      </c>
      <c r="C1710" t="s">
        <v>1413</v>
      </c>
      <c r="G1710" t="s">
        <v>10967</v>
      </c>
      <c r="H1710" t="s">
        <v>12239</v>
      </c>
      <c r="I1710" t="s">
        <v>18507</v>
      </c>
      <c r="J1710" t="s">
        <v>18509</v>
      </c>
      <c r="L1710" t="s">
        <v>19049</v>
      </c>
      <c r="O1710" t="s">
        <v>20895</v>
      </c>
      <c r="P1710" t="s">
        <v>20929</v>
      </c>
      <c r="Q1710" t="s">
        <v>21009</v>
      </c>
      <c r="R1710" t="s">
        <v>21123</v>
      </c>
      <c r="S1710" t="s">
        <v>21156</v>
      </c>
      <c r="U1710" t="s">
        <v>22053</v>
      </c>
    </row>
    <row r="1711" spans="1:25">
      <c r="A1711" s="1">
        <v>1719</v>
      </c>
      <c r="C1711" t="s">
        <v>1414</v>
      </c>
      <c r="G1711" t="s">
        <v>10967</v>
      </c>
      <c r="H1711" t="s">
        <v>12240</v>
      </c>
      <c r="I1711" t="s">
        <v>18507</v>
      </c>
      <c r="J1711" t="s">
        <v>18509</v>
      </c>
      <c r="L1711" t="s">
        <v>19050</v>
      </c>
      <c r="O1711" t="s">
        <v>20887</v>
      </c>
      <c r="P1711" t="s">
        <v>20919</v>
      </c>
      <c r="Q1711" t="s">
        <v>20989</v>
      </c>
      <c r="U1711" t="s">
        <v>22032</v>
      </c>
      <c r="W1711" t="s">
        <v>22917</v>
      </c>
      <c r="X1711" t="s">
        <v>23112</v>
      </c>
    </row>
    <row r="1712" spans="1:25">
      <c r="A1712" s="1">
        <v>1720</v>
      </c>
      <c r="C1712" t="s">
        <v>1415</v>
      </c>
      <c r="G1712" t="s">
        <v>10967</v>
      </c>
      <c r="H1712" t="s">
        <v>12241</v>
      </c>
      <c r="I1712" t="s">
        <v>18507</v>
      </c>
      <c r="J1712" t="s">
        <v>18509</v>
      </c>
      <c r="L1712" t="s">
        <v>19051</v>
      </c>
      <c r="O1712" t="s">
        <v>20888</v>
      </c>
      <c r="P1712" t="s">
        <v>65</v>
      </c>
      <c r="Q1712" t="s">
        <v>20990</v>
      </c>
      <c r="R1712" t="s">
        <v>21118</v>
      </c>
      <c r="S1712" t="s">
        <v>21153</v>
      </c>
      <c r="T1712" t="s">
        <v>21293</v>
      </c>
      <c r="U1712" t="s">
        <v>22033</v>
      </c>
    </row>
    <row r="1713" spans="1:25">
      <c r="A1713" s="1">
        <v>1721</v>
      </c>
      <c r="C1713" t="s">
        <v>1416</v>
      </c>
      <c r="G1713" t="s">
        <v>10967</v>
      </c>
      <c r="H1713" t="s">
        <v>12242</v>
      </c>
      <c r="I1713" t="s">
        <v>18507</v>
      </c>
      <c r="J1713" t="s">
        <v>18509</v>
      </c>
      <c r="L1713" t="s">
        <v>19052</v>
      </c>
      <c r="O1713" t="s">
        <v>20888</v>
      </c>
      <c r="P1713" t="s">
        <v>20920</v>
      </c>
      <c r="Q1713" t="s">
        <v>20991</v>
      </c>
      <c r="U1713" t="s">
        <v>22034</v>
      </c>
      <c r="W1713" t="s">
        <v>22918</v>
      </c>
    </row>
    <row r="1714" spans="1:25">
      <c r="A1714" s="1">
        <v>1722</v>
      </c>
      <c r="C1714" t="s">
        <v>1417</v>
      </c>
      <c r="G1714" t="s">
        <v>10967</v>
      </c>
      <c r="H1714" t="s">
        <v>12243</v>
      </c>
      <c r="I1714" t="s">
        <v>18507</v>
      </c>
      <c r="J1714" t="s">
        <v>18510</v>
      </c>
      <c r="L1714" t="s">
        <v>19053</v>
      </c>
      <c r="N1714" t="s">
        <v>32</v>
      </c>
      <c r="P1714" t="s">
        <v>32</v>
      </c>
      <c r="Q1714" t="s">
        <v>20992</v>
      </c>
      <c r="R1714" t="s">
        <v>21119</v>
      </c>
      <c r="S1714" t="s">
        <v>21154</v>
      </c>
      <c r="U1714" t="s">
        <v>22035</v>
      </c>
      <c r="Y1714" t="s">
        <v>23859</v>
      </c>
    </row>
    <row r="1715" spans="1:25">
      <c r="A1715" s="1">
        <v>1723</v>
      </c>
      <c r="B1715" t="s">
        <v>32</v>
      </c>
      <c r="C1715" t="s">
        <v>1417</v>
      </c>
      <c r="D1715" t="s">
        <v>9403</v>
      </c>
      <c r="E1715" t="s">
        <v>10905</v>
      </c>
      <c r="F1715" t="s">
        <v>10906</v>
      </c>
      <c r="H1715" t="s">
        <v>12244</v>
      </c>
      <c r="V1715">
        <f>72857276 pm¡Ã2024041krissy_g4@hotmail.com                              ANMLFException as file currently locked by another user for an Acct no 840012230000</f>
        <v>0</v>
      </c>
    </row>
    <row r="1716" spans="1:25">
      <c r="A1716" s="1">
        <v>1724</v>
      </c>
      <c r="C1716" t="s">
        <v>1418</v>
      </c>
      <c r="G1716" t="s">
        <v>10967</v>
      </c>
      <c r="H1716" t="s">
        <v>12245</v>
      </c>
      <c r="I1716" t="s">
        <v>18507</v>
      </c>
      <c r="J1716" t="s">
        <v>18510</v>
      </c>
      <c r="L1716" t="s">
        <v>19054</v>
      </c>
      <c r="N1716" t="s">
        <v>32</v>
      </c>
      <c r="P1716" t="s">
        <v>32</v>
      </c>
      <c r="Q1716" t="s">
        <v>20992</v>
      </c>
      <c r="R1716" t="s">
        <v>21119</v>
      </c>
      <c r="S1716" t="s">
        <v>21154</v>
      </c>
      <c r="U1716" t="s">
        <v>22035</v>
      </c>
      <c r="Y1716" t="s">
        <v>23860</v>
      </c>
    </row>
    <row r="1717" spans="1:25">
      <c r="A1717" s="1">
        <v>1725</v>
      </c>
      <c r="B1717" t="s">
        <v>32</v>
      </c>
      <c r="C1717" t="s">
        <v>1418</v>
      </c>
      <c r="D1717" t="s">
        <v>9404</v>
      </c>
      <c r="E1717" t="s">
        <v>10905</v>
      </c>
      <c r="F1717" t="s">
        <v>10906</v>
      </c>
      <c r="H1717" t="s">
        <v>12246</v>
      </c>
      <c r="V1717">
        <f>72857277 0&lt;I2024041djturanda@yahoo.com                               ANMLFException as file currently locked by another user for an Acct no 313660030000</f>
        <v>0</v>
      </c>
    </row>
    <row r="1718" spans="1:25">
      <c r="A1718" s="1">
        <v>1726</v>
      </c>
      <c r="C1718" t="s">
        <v>1419</v>
      </c>
      <c r="G1718" t="s">
        <v>10967</v>
      </c>
      <c r="H1718" t="s">
        <v>12247</v>
      </c>
      <c r="I1718" t="s">
        <v>18507</v>
      </c>
      <c r="J1718" t="s">
        <v>18510</v>
      </c>
      <c r="L1718" t="s">
        <v>19055</v>
      </c>
      <c r="N1718" t="s">
        <v>32</v>
      </c>
      <c r="P1718" t="s">
        <v>32</v>
      </c>
      <c r="Q1718" t="s">
        <v>20992</v>
      </c>
      <c r="R1718" t="s">
        <v>21119</v>
      </c>
      <c r="S1718" t="s">
        <v>21154</v>
      </c>
      <c r="U1718" t="s">
        <v>22035</v>
      </c>
      <c r="Y1718" t="s">
        <v>23861</v>
      </c>
    </row>
    <row r="1719" spans="1:25">
      <c r="A1719" s="1">
        <v>1727</v>
      </c>
      <c r="B1719" t="s">
        <v>32</v>
      </c>
      <c r="C1719" t="s">
        <v>1419</v>
      </c>
      <c r="D1719" t="s">
        <v>9405</v>
      </c>
      <c r="E1719" t="s">
        <v>10905</v>
      </c>
      <c r="F1719" t="s">
        <v>10906</v>
      </c>
      <c r="H1719" t="s">
        <v>12248</v>
      </c>
      <c r="V1719">
        <f>72857278 &gt;#Q2024041tampat74@gmail.com                               ANMLFException as file currently locked by another user for an Acct no 348079210000</f>
        <v>0</v>
      </c>
    </row>
    <row r="1720" spans="1:25">
      <c r="A1720" s="1">
        <v>1728</v>
      </c>
      <c r="C1720" t="s">
        <v>1420</v>
      </c>
      <c r="G1720" t="s">
        <v>10967</v>
      </c>
      <c r="H1720" t="s">
        <v>12249</v>
      </c>
      <c r="I1720" t="s">
        <v>18507</v>
      </c>
      <c r="J1720" t="s">
        <v>18510</v>
      </c>
      <c r="L1720" t="s">
        <v>19056</v>
      </c>
      <c r="N1720" t="s">
        <v>32</v>
      </c>
      <c r="P1720" t="s">
        <v>32</v>
      </c>
      <c r="Q1720" t="s">
        <v>20992</v>
      </c>
      <c r="R1720" t="s">
        <v>21119</v>
      </c>
      <c r="S1720" t="s">
        <v>21154</v>
      </c>
      <c r="U1720" t="s">
        <v>22035</v>
      </c>
      <c r="Y1720" t="s">
        <v>23862</v>
      </c>
    </row>
    <row r="1721" spans="1:25">
      <c r="A1721" s="1">
        <v>1729</v>
      </c>
      <c r="B1721" t="s">
        <v>32</v>
      </c>
      <c r="C1721" t="s">
        <v>1420</v>
      </c>
      <c r="D1721" t="s">
        <v>9406</v>
      </c>
      <c r="E1721" t="s">
        <v>10905</v>
      </c>
      <c r="F1721" t="s">
        <v>10906</v>
      </c>
      <c r="H1721" t="s">
        <v>12250</v>
      </c>
      <c r="V1721">
        <f>72857279 Ð`²¤O2024031moriehinds2@gmail.com                              BNMLFException as file currently locked by another user for an Acct no 342065570000</f>
        <v>0</v>
      </c>
    </row>
    <row r="1722" spans="1:25">
      <c r="A1722" s="1">
        <v>1730</v>
      </c>
      <c r="C1722" t="s">
        <v>1421</v>
      </c>
      <c r="G1722" t="s">
        <v>10967</v>
      </c>
      <c r="H1722" t="s">
        <v>12251</v>
      </c>
      <c r="I1722" t="s">
        <v>18507</v>
      </c>
      <c r="J1722" t="s">
        <v>18510</v>
      </c>
      <c r="L1722" t="s">
        <v>19057</v>
      </c>
      <c r="N1722" t="s">
        <v>32</v>
      </c>
      <c r="P1722" t="s">
        <v>32</v>
      </c>
      <c r="Q1722" t="s">
        <v>20992</v>
      </c>
      <c r="R1722" t="s">
        <v>21119</v>
      </c>
      <c r="S1722" t="s">
        <v>21154</v>
      </c>
      <c r="U1722" t="s">
        <v>22035</v>
      </c>
      <c r="Y1722" t="s">
        <v>23863</v>
      </c>
    </row>
    <row r="1723" spans="1:25">
      <c r="A1723" s="1">
        <v>1731</v>
      </c>
      <c r="B1723" t="s">
        <v>32</v>
      </c>
      <c r="C1723" t="s">
        <v>1421</v>
      </c>
      <c r="D1723" t="s">
        <v>9407</v>
      </c>
      <c r="E1723" t="s">
        <v>10905</v>
      </c>
      <c r="F1723" t="s">
        <v>10906</v>
      </c>
      <c r="H1723" t="s">
        <v>12252</v>
      </c>
      <c r="V1723">
        <f>72857280 @Ü'E2024041cavrilleogarro@yahoo.com                            BNMLFException as file currently locked by another user for an Acct no 297021480000</f>
        <v>0</v>
      </c>
    </row>
    <row r="1724" spans="1:25">
      <c r="A1724" s="1">
        <v>1732</v>
      </c>
      <c r="C1724" t="s">
        <v>1422</v>
      </c>
      <c r="G1724" t="s">
        <v>10967</v>
      </c>
      <c r="H1724" t="s">
        <v>12253</v>
      </c>
      <c r="I1724" t="s">
        <v>18507</v>
      </c>
      <c r="J1724" t="s">
        <v>18510</v>
      </c>
      <c r="L1724" t="s">
        <v>19058</v>
      </c>
      <c r="N1724" t="s">
        <v>32</v>
      </c>
      <c r="P1724" t="s">
        <v>32</v>
      </c>
      <c r="Q1724" t="s">
        <v>20992</v>
      </c>
      <c r="R1724" t="s">
        <v>21119</v>
      </c>
      <c r="S1724" t="s">
        <v>21154</v>
      </c>
      <c r="U1724" t="s">
        <v>22035</v>
      </c>
      <c r="Y1724" t="s">
        <v>23864</v>
      </c>
    </row>
    <row r="1725" spans="1:25">
      <c r="A1725" s="1">
        <v>1733</v>
      </c>
      <c r="B1725" t="s">
        <v>32</v>
      </c>
      <c r="C1725" t="s">
        <v>1422</v>
      </c>
      <c r="D1725" t="s">
        <v>9408</v>
      </c>
      <c r="E1725" t="s">
        <v>10905</v>
      </c>
      <c r="F1725" t="s">
        <v>10906</v>
      </c>
      <c r="H1725" t="s">
        <v>12253</v>
      </c>
      <c r="V1725">
        <f>72857281 ø8æÌ2024031tamika.campbell@ksac.gov.jm                           CNMLFException as file currently locked by another user for an Acct no 880032561400</f>
        <v>0</v>
      </c>
    </row>
    <row r="1726" spans="1:25">
      <c r="A1726" s="1">
        <v>1734</v>
      </c>
      <c r="C1726" t="s">
        <v>1423</v>
      </c>
      <c r="G1726" t="s">
        <v>10967</v>
      </c>
      <c r="H1726" t="s">
        <v>12254</v>
      </c>
      <c r="I1726" t="s">
        <v>18507</v>
      </c>
      <c r="J1726" t="s">
        <v>18510</v>
      </c>
      <c r="L1726" t="s">
        <v>19059</v>
      </c>
      <c r="N1726" t="s">
        <v>32</v>
      </c>
      <c r="P1726" t="s">
        <v>32</v>
      </c>
      <c r="Q1726" t="s">
        <v>20992</v>
      </c>
      <c r="R1726" t="s">
        <v>21119</v>
      </c>
      <c r="S1726" t="s">
        <v>21154</v>
      </c>
      <c r="U1726" t="s">
        <v>22035</v>
      </c>
      <c r="Y1726" t="s">
        <v>23865</v>
      </c>
    </row>
    <row r="1727" spans="1:25">
      <c r="A1727" s="1">
        <v>1735</v>
      </c>
      <c r="B1727" t="s">
        <v>32</v>
      </c>
      <c r="C1727" t="s">
        <v>1423</v>
      </c>
      <c r="D1727" t="s">
        <v>9409</v>
      </c>
      <c r="E1727" t="s">
        <v>10905</v>
      </c>
      <c r="F1727" t="s">
        <v>10906</v>
      </c>
      <c r="H1727" t="s">
        <v>12255</v>
      </c>
      <c r="V1727">
        <f>72857282 0@2024031kededradennis@gmail.com                             CNMLFException as file currently locked by another user for an Acct no 277429760000</f>
        <v>0</v>
      </c>
    </row>
    <row r="1728" spans="1:25">
      <c r="A1728" s="1">
        <v>1736</v>
      </c>
      <c r="C1728" t="s">
        <v>1424</v>
      </c>
      <c r="G1728" t="s">
        <v>10967</v>
      </c>
      <c r="H1728" t="s">
        <v>12256</v>
      </c>
      <c r="I1728" t="s">
        <v>18507</v>
      </c>
      <c r="J1728" t="s">
        <v>18510</v>
      </c>
      <c r="L1728" t="s">
        <v>19060</v>
      </c>
      <c r="N1728" t="s">
        <v>32</v>
      </c>
      <c r="P1728" t="s">
        <v>32</v>
      </c>
      <c r="Q1728" t="s">
        <v>20992</v>
      </c>
      <c r="R1728" t="s">
        <v>21119</v>
      </c>
      <c r="S1728" t="s">
        <v>21154</v>
      </c>
      <c r="U1728" t="s">
        <v>22035</v>
      </c>
      <c r="Y1728" t="s">
        <v>23866</v>
      </c>
    </row>
    <row r="1729" spans="1:25">
      <c r="A1729" s="1">
        <v>1737</v>
      </c>
      <c r="B1729" t="s">
        <v>32</v>
      </c>
      <c r="C1729" t="s">
        <v>1424</v>
      </c>
      <c r="D1729" t="s">
        <v>9410</v>
      </c>
      <c r="E1729" t="s">
        <v>10905</v>
      </c>
      <c r="F1729" t="s">
        <v>10906</v>
      </c>
      <c r="H1729" t="s">
        <v>12257</v>
      </c>
      <c r="V1729">
        <f>72857283 ÐEá\$2024041faypetgrave@cwjamica.com                            DNMLFException as file currently locked by another user for an Acct no 156177090000</f>
        <v>0</v>
      </c>
    </row>
    <row r="1730" spans="1:25">
      <c r="A1730" s="1">
        <v>1738</v>
      </c>
      <c r="C1730" t="s">
        <v>1425</v>
      </c>
      <c r="G1730" t="s">
        <v>10967</v>
      </c>
      <c r="H1730" t="s">
        <v>12258</v>
      </c>
      <c r="I1730" t="s">
        <v>18507</v>
      </c>
      <c r="J1730" t="s">
        <v>18510</v>
      </c>
      <c r="L1730" t="s">
        <v>19061</v>
      </c>
      <c r="N1730" t="s">
        <v>32</v>
      </c>
      <c r="P1730" t="s">
        <v>32</v>
      </c>
      <c r="Q1730" t="s">
        <v>20992</v>
      </c>
      <c r="R1730" t="s">
        <v>21119</v>
      </c>
      <c r="S1730" t="s">
        <v>21154</v>
      </c>
      <c r="U1730" t="s">
        <v>22035</v>
      </c>
      <c r="Y1730" t="s">
        <v>23868</v>
      </c>
    </row>
    <row r="1731" spans="1:25">
      <c r="A1731" s="1">
        <v>1739</v>
      </c>
      <c r="B1731" t="s">
        <v>32</v>
      </c>
      <c r="C1731" t="s">
        <v>1425</v>
      </c>
      <c r="D1731" t="s">
        <v>9411</v>
      </c>
      <c r="E1731" t="s">
        <v>10905</v>
      </c>
      <c r="F1731" t="s">
        <v>10906</v>
      </c>
      <c r="H1731" t="s">
        <v>12259</v>
      </c>
      <c r="V1731">
        <f>72857284 ÐÈQ(B2024041stamic123@gmail.com                               DNMLFException as file currently locked by another user for an Acct no 284144290000</f>
        <v>0</v>
      </c>
    </row>
    <row r="1732" spans="1:25">
      <c r="A1732" s="1">
        <v>1740</v>
      </c>
      <c r="C1732" t="s">
        <v>1426</v>
      </c>
      <c r="G1732" t="s">
        <v>10967</v>
      </c>
      <c r="H1732" t="s">
        <v>12260</v>
      </c>
      <c r="I1732" t="s">
        <v>18507</v>
      </c>
      <c r="J1732" t="s">
        <v>18510</v>
      </c>
      <c r="L1732" t="s">
        <v>19062</v>
      </c>
      <c r="N1732" t="s">
        <v>32</v>
      </c>
      <c r="P1732" t="s">
        <v>32</v>
      </c>
      <c r="Q1732" t="s">
        <v>20992</v>
      </c>
      <c r="R1732" t="s">
        <v>21119</v>
      </c>
      <c r="S1732" t="s">
        <v>21154</v>
      </c>
      <c r="U1732" t="s">
        <v>22035</v>
      </c>
      <c r="Y1732" t="s">
        <v>23869</v>
      </c>
    </row>
    <row r="1733" spans="1:25">
      <c r="A1733" s="1">
        <v>1741</v>
      </c>
      <c r="B1733" t="s">
        <v>32</v>
      </c>
      <c r="C1733" t="s">
        <v>1426</v>
      </c>
      <c r="D1733" t="s">
        <v>9412</v>
      </c>
      <c r="E1733" t="s">
        <v>10905</v>
      </c>
      <c r="F1733" t="s">
        <v>10906</v>
      </c>
      <c r="H1733" t="s">
        <v>12261</v>
      </c>
      <c r="V1733">
        <f>72857285 0&amp;3&amp;P2024041DUNROBPRIM@GMAIL.COM                              DNMLFException as file currently locked by another user for an Acct no 344238270000</f>
        <v>0</v>
      </c>
    </row>
    <row r="1734" spans="1:25">
      <c r="A1734" s="1">
        <v>1742</v>
      </c>
      <c r="C1734" t="s">
        <v>1427</v>
      </c>
      <c r="G1734" t="s">
        <v>10967</v>
      </c>
      <c r="H1734" t="s">
        <v>12262</v>
      </c>
      <c r="I1734" t="s">
        <v>18507</v>
      </c>
      <c r="J1734" t="s">
        <v>18510</v>
      </c>
      <c r="L1734" t="s">
        <v>19063</v>
      </c>
      <c r="N1734" t="s">
        <v>32</v>
      </c>
      <c r="P1734" t="s">
        <v>32</v>
      </c>
      <c r="Q1734" t="s">
        <v>20992</v>
      </c>
      <c r="R1734" t="s">
        <v>21119</v>
      </c>
      <c r="S1734" t="s">
        <v>21154</v>
      </c>
      <c r="U1734" t="s">
        <v>22035</v>
      </c>
      <c r="Y1734" t="s">
        <v>23867</v>
      </c>
    </row>
    <row r="1735" spans="1:25">
      <c r="A1735" s="1">
        <v>1743</v>
      </c>
      <c r="B1735" t="s">
        <v>32</v>
      </c>
      <c r="C1735" t="s">
        <v>1427</v>
      </c>
      <c r="D1735" t="s">
        <v>9413</v>
      </c>
      <c r="E1735" t="s">
        <v>10905</v>
      </c>
      <c r="F1735" t="s">
        <v>10906</v>
      </c>
      <c r="H1735" t="s">
        <v>12263</v>
      </c>
      <c r="V1735">
        <f>72857286 p°7ÖD2024041christinacaine1@gmail.com                            DNMLFException as file currently locked by another user for an Acct no 295651750000</f>
        <v>0</v>
      </c>
    </row>
    <row r="1736" spans="1:25">
      <c r="A1736" s="1">
        <v>1744</v>
      </c>
      <c r="C1736" t="s">
        <v>1428</v>
      </c>
      <c r="G1736" t="s">
        <v>10967</v>
      </c>
      <c r="H1736" t="s">
        <v>12264</v>
      </c>
      <c r="I1736" t="s">
        <v>18507</v>
      </c>
      <c r="J1736" t="s">
        <v>18510</v>
      </c>
      <c r="L1736" t="s">
        <v>19064</v>
      </c>
      <c r="N1736" t="s">
        <v>32</v>
      </c>
      <c r="P1736" t="s">
        <v>32</v>
      </c>
      <c r="Q1736" t="s">
        <v>20992</v>
      </c>
      <c r="R1736" t="s">
        <v>21119</v>
      </c>
      <c r="S1736" t="s">
        <v>21154</v>
      </c>
      <c r="U1736" t="s">
        <v>22035</v>
      </c>
      <c r="Y1736" t="s">
        <v>23870</v>
      </c>
    </row>
    <row r="1737" spans="1:25">
      <c r="A1737" s="1">
        <v>1745</v>
      </c>
      <c r="B1737" t="s">
        <v>32</v>
      </c>
      <c r="C1737" t="s">
        <v>1428</v>
      </c>
      <c r="D1737" t="s">
        <v>9414</v>
      </c>
      <c r="E1737" t="s">
        <v>10905</v>
      </c>
      <c r="F1737" t="s">
        <v>10906</v>
      </c>
      <c r="H1737" t="s">
        <v>12265</v>
      </c>
      <c r="V1737">
        <f>72857287 @äçNJ2024041romainbrown023@gmail.com                            ENMLFException as file currently locked by another user for an Acct no 319151400000</f>
        <v>0</v>
      </c>
    </row>
    <row r="1738" spans="1:25">
      <c r="A1738" s="1">
        <v>1746</v>
      </c>
      <c r="C1738" t="s">
        <v>1429</v>
      </c>
      <c r="G1738" t="s">
        <v>10967</v>
      </c>
      <c r="H1738" t="s">
        <v>12266</v>
      </c>
      <c r="I1738" t="s">
        <v>18507</v>
      </c>
      <c r="J1738" t="s">
        <v>18510</v>
      </c>
      <c r="L1738" t="s">
        <v>19065</v>
      </c>
      <c r="N1738" t="s">
        <v>32</v>
      </c>
      <c r="P1738" t="s">
        <v>32</v>
      </c>
      <c r="Q1738" t="s">
        <v>20992</v>
      </c>
      <c r="R1738" t="s">
        <v>21119</v>
      </c>
      <c r="S1738" t="s">
        <v>21154</v>
      </c>
      <c r="U1738" t="s">
        <v>22035</v>
      </c>
      <c r="Y1738" t="s">
        <v>23871</v>
      </c>
    </row>
    <row r="1739" spans="1:25">
      <c r="A1739" s="1">
        <v>1747</v>
      </c>
      <c r="B1739" t="s">
        <v>32</v>
      </c>
      <c r="C1739" t="s">
        <v>1429</v>
      </c>
      <c r="D1739" t="s">
        <v>9415</v>
      </c>
      <c r="E1739" t="s">
        <v>10905</v>
      </c>
      <c r="F1739" t="s">
        <v>10906</v>
      </c>
      <c r="H1739" t="s">
        <v>12267</v>
      </c>
      <c r="V1739">
        <f>72857288 @å~\J2024041sexychrisann1@gmail.com                             ENMLFException as file currently locked by another user for an Acct no 319379400000</f>
        <v>0</v>
      </c>
    </row>
    <row r="1740" spans="1:25">
      <c r="A1740" s="1">
        <v>1748</v>
      </c>
      <c r="C1740" t="s">
        <v>1430</v>
      </c>
      <c r="G1740" t="s">
        <v>10967</v>
      </c>
      <c r="H1740" t="s">
        <v>12268</v>
      </c>
      <c r="I1740" t="s">
        <v>18507</v>
      </c>
      <c r="J1740" t="s">
        <v>18510</v>
      </c>
      <c r="L1740" t="s">
        <v>19066</v>
      </c>
      <c r="N1740" t="s">
        <v>32</v>
      </c>
      <c r="P1740" t="s">
        <v>32</v>
      </c>
      <c r="Q1740" t="s">
        <v>20992</v>
      </c>
      <c r="R1740" t="s">
        <v>21119</v>
      </c>
      <c r="S1740" t="s">
        <v>21154</v>
      </c>
      <c r="U1740" t="s">
        <v>22035</v>
      </c>
      <c r="Y1740" t="s">
        <v>23872</v>
      </c>
    </row>
    <row r="1741" spans="1:25">
      <c r="A1741" s="1">
        <v>1749</v>
      </c>
      <c r="B1741" t="s">
        <v>32</v>
      </c>
      <c r="C1741" t="s">
        <v>1430</v>
      </c>
      <c r="D1741" t="s">
        <v>9416</v>
      </c>
      <c r="E1741" t="s">
        <v>10905</v>
      </c>
      <c r="F1741" t="s">
        <v>10906</v>
      </c>
      <c r="H1741" t="s">
        <v>12268</v>
      </c>
      <c r="V1741">
        <f>72857289 °7úA2024041ANDREHEPBURN_88@YAHOO.COM                            ENMLFException as file currently locked by another user for an Acct no 283368110000</f>
        <v>0</v>
      </c>
    </row>
    <row r="1742" spans="1:25">
      <c r="A1742" s="1">
        <v>1750</v>
      </c>
      <c r="C1742" t="s">
        <v>1431</v>
      </c>
      <c r="G1742" t="s">
        <v>10967</v>
      </c>
      <c r="H1742" t="s">
        <v>12269</v>
      </c>
      <c r="I1742" t="s">
        <v>18507</v>
      </c>
      <c r="J1742" t="s">
        <v>18510</v>
      </c>
      <c r="L1742" t="s">
        <v>19067</v>
      </c>
      <c r="N1742" t="s">
        <v>32</v>
      </c>
      <c r="P1742" t="s">
        <v>32</v>
      </c>
      <c r="Q1742" t="s">
        <v>20992</v>
      </c>
      <c r="R1742" t="s">
        <v>21119</v>
      </c>
      <c r="S1742" t="s">
        <v>21154</v>
      </c>
      <c r="U1742" t="s">
        <v>22035</v>
      </c>
      <c r="Y1742" t="s">
        <v>23873</v>
      </c>
    </row>
    <row r="1743" spans="1:25">
      <c r="A1743" s="1">
        <v>1751</v>
      </c>
      <c r="B1743" t="s">
        <v>32</v>
      </c>
      <c r="C1743" t="s">
        <v>1431</v>
      </c>
      <c r="D1743" t="s">
        <v>9417</v>
      </c>
      <c r="E1743" t="s">
        <v>10905</v>
      </c>
      <c r="F1743" t="s">
        <v>10906</v>
      </c>
      <c r="H1743" t="s">
        <v>12269</v>
      </c>
      <c r="V1743">
        <f>72857290 @ÝEÆI2024041orainthomas@gmail.com                              GNMLFException as file currently locked by another user for an Acct no 316859080000</f>
        <v>0</v>
      </c>
    </row>
    <row r="1744" spans="1:25">
      <c r="A1744" s="1">
        <v>1752</v>
      </c>
      <c r="C1744" t="s">
        <v>1432</v>
      </c>
      <c r="G1744" t="s">
        <v>10967</v>
      </c>
      <c r="H1744" t="s">
        <v>12270</v>
      </c>
      <c r="I1744" t="s">
        <v>18507</v>
      </c>
      <c r="J1744" t="s">
        <v>18509</v>
      </c>
      <c r="L1744" t="s">
        <v>19068</v>
      </c>
      <c r="O1744" t="s">
        <v>20887</v>
      </c>
      <c r="P1744" t="s">
        <v>20919</v>
      </c>
      <c r="Q1744" t="s">
        <v>20989</v>
      </c>
      <c r="U1744" t="s">
        <v>22032</v>
      </c>
      <c r="W1744" t="s">
        <v>22917</v>
      </c>
      <c r="X1744" t="s">
        <v>23113</v>
      </c>
    </row>
    <row r="1745" spans="1:25">
      <c r="A1745" s="1">
        <v>1753</v>
      </c>
      <c r="C1745" t="s">
        <v>1433</v>
      </c>
      <c r="G1745" t="s">
        <v>10967</v>
      </c>
      <c r="H1745" t="s">
        <v>12271</v>
      </c>
      <c r="I1745" t="s">
        <v>18507</v>
      </c>
      <c r="J1745" t="s">
        <v>18509</v>
      </c>
      <c r="L1745" t="s">
        <v>19069</v>
      </c>
      <c r="O1745" t="s">
        <v>20888</v>
      </c>
      <c r="P1745" t="s">
        <v>65</v>
      </c>
      <c r="Q1745" t="s">
        <v>20990</v>
      </c>
      <c r="R1745" t="s">
        <v>21118</v>
      </c>
      <c r="S1745" t="s">
        <v>21153</v>
      </c>
      <c r="T1745" t="s">
        <v>21294</v>
      </c>
      <c r="U1745" t="s">
        <v>22033</v>
      </c>
    </row>
    <row r="1746" spans="1:25">
      <c r="A1746" s="1">
        <v>1754</v>
      </c>
      <c r="C1746" t="s">
        <v>1434</v>
      </c>
      <c r="G1746" t="s">
        <v>10967</v>
      </c>
      <c r="H1746" t="s">
        <v>12271</v>
      </c>
      <c r="I1746" t="s">
        <v>18507</v>
      </c>
      <c r="J1746" t="s">
        <v>18509</v>
      </c>
      <c r="L1746" t="s">
        <v>19070</v>
      </c>
      <c r="O1746" t="s">
        <v>20888</v>
      </c>
      <c r="P1746" t="s">
        <v>20920</v>
      </c>
      <c r="Q1746" t="s">
        <v>20991</v>
      </c>
      <c r="U1746" t="s">
        <v>22034</v>
      </c>
      <c r="W1746" t="s">
        <v>22918</v>
      </c>
    </row>
    <row r="1747" spans="1:25">
      <c r="A1747" s="1">
        <v>1755</v>
      </c>
      <c r="C1747" t="s">
        <v>1435</v>
      </c>
      <c r="G1747" t="s">
        <v>10967</v>
      </c>
      <c r="H1747" t="s">
        <v>12272</v>
      </c>
      <c r="I1747" t="s">
        <v>18507</v>
      </c>
      <c r="J1747" t="s">
        <v>18516</v>
      </c>
      <c r="L1747" t="s">
        <v>19071</v>
      </c>
      <c r="O1747" t="s">
        <v>20905</v>
      </c>
      <c r="P1747" t="s">
        <v>20933</v>
      </c>
      <c r="Q1747" t="s">
        <v>21020</v>
      </c>
      <c r="U1747" t="s">
        <v>22062</v>
      </c>
      <c r="W1747" t="s">
        <v>22918</v>
      </c>
    </row>
    <row r="1748" spans="1:25">
      <c r="A1748" s="1">
        <v>1756</v>
      </c>
      <c r="C1748" t="s">
        <v>1436</v>
      </c>
      <c r="G1748" t="s">
        <v>10967</v>
      </c>
      <c r="H1748" t="s">
        <v>12273</v>
      </c>
      <c r="I1748" t="s">
        <v>18507</v>
      </c>
      <c r="J1748" t="s">
        <v>18508</v>
      </c>
      <c r="L1748" t="s">
        <v>19072</v>
      </c>
      <c r="O1748" t="s">
        <v>20906</v>
      </c>
      <c r="P1748" t="s">
        <v>20906</v>
      </c>
      <c r="Q1748" t="s">
        <v>21021</v>
      </c>
      <c r="R1748" t="s">
        <v>21127</v>
      </c>
      <c r="S1748" t="s">
        <v>21154</v>
      </c>
      <c r="T1748" t="s">
        <v>21295</v>
      </c>
      <c r="U1748" t="s">
        <v>22063</v>
      </c>
    </row>
    <row r="1749" spans="1:25">
      <c r="A1749" s="1">
        <v>1757</v>
      </c>
      <c r="C1749" t="s">
        <v>1437</v>
      </c>
      <c r="G1749" t="s">
        <v>10967</v>
      </c>
      <c r="H1749" t="s">
        <v>12274</v>
      </c>
      <c r="I1749" t="s">
        <v>18507</v>
      </c>
      <c r="J1749" t="s">
        <v>18516</v>
      </c>
      <c r="L1749" t="s">
        <v>19073</v>
      </c>
      <c r="O1749" t="s">
        <v>20905</v>
      </c>
      <c r="P1749" t="s">
        <v>20934</v>
      </c>
      <c r="Q1749" t="s">
        <v>21022</v>
      </c>
      <c r="R1749" t="s">
        <v>21128</v>
      </c>
      <c r="S1749" t="s">
        <v>21154</v>
      </c>
      <c r="T1749" t="s">
        <v>21296</v>
      </c>
      <c r="U1749" t="s">
        <v>22033</v>
      </c>
    </row>
    <row r="1750" spans="1:25">
      <c r="A1750" s="1">
        <v>1758</v>
      </c>
      <c r="C1750" t="s">
        <v>1438</v>
      </c>
      <c r="G1750" t="s">
        <v>10967</v>
      </c>
      <c r="H1750" t="s">
        <v>12274</v>
      </c>
      <c r="I1750" t="s">
        <v>18507</v>
      </c>
      <c r="J1750" t="s">
        <v>18516</v>
      </c>
      <c r="L1750" t="s">
        <v>19071</v>
      </c>
      <c r="O1750" t="s">
        <v>20905</v>
      </c>
      <c r="P1750" t="s">
        <v>20935</v>
      </c>
      <c r="Q1750" t="s">
        <v>21023</v>
      </c>
      <c r="U1750" t="s">
        <v>22064</v>
      </c>
      <c r="W1750" t="s">
        <v>22918</v>
      </c>
    </row>
    <row r="1751" spans="1:25">
      <c r="A1751" s="1">
        <v>1759</v>
      </c>
      <c r="C1751" t="s">
        <v>1439</v>
      </c>
      <c r="G1751" t="s">
        <v>10967</v>
      </c>
      <c r="H1751" t="s">
        <v>12275</v>
      </c>
      <c r="I1751" t="s">
        <v>18507</v>
      </c>
      <c r="J1751" t="s">
        <v>18516</v>
      </c>
      <c r="L1751" t="s">
        <v>19071</v>
      </c>
      <c r="O1751" t="s">
        <v>20905</v>
      </c>
      <c r="P1751" t="s">
        <v>20933</v>
      </c>
      <c r="Q1751" t="s">
        <v>21020</v>
      </c>
      <c r="U1751" t="s">
        <v>22065</v>
      </c>
      <c r="W1751" t="s">
        <v>22918</v>
      </c>
    </row>
    <row r="1752" spans="1:25">
      <c r="A1752" s="1">
        <v>1760</v>
      </c>
      <c r="C1752" t="s">
        <v>1440</v>
      </c>
      <c r="G1752" t="s">
        <v>10967</v>
      </c>
      <c r="H1752" t="s">
        <v>12276</v>
      </c>
      <c r="I1752" t="s">
        <v>18507</v>
      </c>
      <c r="J1752" t="s">
        <v>18510</v>
      </c>
      <c r="L1752" t="s">
        <v>19074</v>
      </c>
      <c r="N1752" t="s">
        <v>32</v>
      </c>
      <c r="P1752" t="s">
        <v>32</v>
      </c>
      <c r="Q1752" t="s">
        <v>20992</v>
      </c>
      <c r="R1752" t="s">
        <v>21119</v>
      </c>
      <c r="S1752" t="s">
        <v>21154</v>
      </c>
      <c r="U1752" t="s">
        <v>22035</v>
      </c>
      <c r="Y1752" t="s">
        <v>23859</v>
      </c>
    </row>
    <row r="1753" spans="1:25">
      <c r="A1753" s="1">
        <v>1761</v>
      </c>
      <c r="B1753" t="s">
        <v>32</v>
      </c>
      <c r="C1753" t="s">
        <v>1440</v>
      </c>
      <c r="D1753" t="s">
        <v>9418</v>
      </c>
      <c r="E1753" t="s">
        <v>10905</v>
      </c>
      <c r="F1753" t="s">
        <v>10906</v>
      </c>
      <c r="H1753" t="s">
        <v>12277</v>
      </c>
      <c r="V1753">
        <f>72857299 pm¡Ã2024041krissy_g4@hotmail.com                              ANMLFException as file currently locked by another user for an Acct no 840012230000</f>
        <v>0</v>
      </c>
    </row>
    <row r="1754" spans="1:25">
      <c r="A1754" s="1">
        <v>1762</v>
      </c>
      <c r="C1754" t="s">
        <v>1441</v>
      </c>
      <c r="G1754" t="s">
        <v>10967</v>
      </c>
      <c r="H1754" t="s">
        <v>12278</v>
      </c>
      <c r="I1754" t="s">
        <v>18507</v>
      </c>
      <c r="J1754" t="s">
        <v>18510</v>
      </c>
      <c r="L1754" t="s">
        <v>19075</v>
      </c>
      <c r="N1754" t="s">
        <v>32</v>
      </c>
      <c r="P1754" t="s">
        <v>32</v>
      </c>
      <c r="Q1754" t="s">
        <v>20992</v>
      </c>
      <c r="R1754" t="s">
        <v>21119</v>
      </c>
      <c r="S1754" t="s">
        <v>21154</v>
      </c>
      <c r="U1754" t="s">
        <v>22035</v>
      </c>
      <c r="Y1754" t="s">
        <v>23860</v>
      </c>
    </row>
    <row r="1755" spans="1:25">
      <c r="A1755" s="1">
        <v>1763</v>
      </c>
      <c r="B1755" t="s">
        <v>32</v>
      </c>
      <c r="C1755" t="s">
        <v>1441</v>
      </c>
      <c r="D1755" t="s">
        <v>9419</v>
      </c>
      <c r="E1755" t="s">
        <v>10905</v>
      </c>
      <c r="F1755" t="s">
        <v>10906</v>
      </c>
      <c r="H1755" t="s">
        <v>12279</v>
      </c>
      <c r="V1755">
        <f>72857300 0&lt;I2024041djturanda@yahoo.com                               ANMLFException as file currently locked by another user for an Acct no 313660030000</f>
        <v>0</v>
      </c>
    </row>
    <row r="1756" spans="1:25">
      <c r="A1756" s="1">
        <v>1764</v>
      </c>
      <c r="C1756" t="s">
        <v>1442</v>
      </c>
      <c r="G1756" t="s">
        <v>10967</v>
      </c>
      <c r="H1756" t="s">
        <v>12280</v>
      </c>
      <c r="I1756" t="s">
        <v>18507</v>
      </c>
      <c r="J1756" t="s">
        <v>18510</v>
      </c>
      <c r="L1756" t="s">
        <v>19076</v>
      </c>
      <c r="N1756" t="s">
        <v>32</v>
      </c>
      <c r="P1756" t="s">
        <v>32</v>
      </c>
      <c r="Q1756" t="s">
        <v>20992</v>
      </c>
      <c r="R1756" t="s">
        <v>21119</v>
      </c>
      <c r="S1756" t="s">
        <v>21154</v>
      </c>
      <c r="U1756" t="s">
        <v>22035</v>
      </c>
      <c r="Y1756" t="s">
        <v>23861</v>
      </c>
    </row>
    <row r="1757" spans="1:25">
      <c r="A1757" s="1">
        <v>1765</v>
      </c>
      <c r="B1757" t="s">
        <v>32</v>
      </c>
      <c r="C1757" t="s">
        <v>1442</v>
      </c>
      <c r="D1757" t="s">
        <v>9420</v>
      </c>
      <c r="E1757" t="s">
        <v>10905</v>
      </c>
      <c r="F1757" t="s">
        <v>10906</v>
      </c>
      <c r="H1757" t="s">
        <v>12281</v>
      </c>
      <c r="V1757">
        <f>72857301 &gt;#Q2024041tampat74@gmail.com                               ANMLFException as file currently locked by another user for an Acct no 348079210000</f>
        <v>0</v>
      </c>
    </row>
    <row r="1758" spans="1:25">
      <c r="A1758" s="1">
        <v>1766</v>
      </c>
      <c r="C1758" t="s">
        <v>1443</v>
      </c>
      <c r="G1758" t="s">
        <v>10967</v>
      </c>
      <c r="H1758" t="s">
        <v>12282</v>
      </c>
      <c r="I1758" t="s">
        <v>18507</v>
      </c>
      <c r="J1758" t="s">
        <v>18510</v>
      </c>
      <c r="L1758" t="s">
        <v>19077</v>
      </c>
      <c r="N1758" t="s">
        <v>32</v>
      </c>
      <c r="P1758" t="s">
        <v>32</v>
      </c>
      <c r="Q1758" t="s">
        <v>20992</v>
      </c>
      <c r="R1758" t="s">
        <v>21119</v>
      </c>
      <c r="S1758" t="s">
        <v>21154</v>
      </c>
      <c r="U1758" t="s">
        <v>22035</v>
      </c>
      <c r="Y1758" t="s">
        <v>23862</v>
      </c>
    </row>
    <row r="1759" spans="1:25">
      <c r="A1759" s="1">
        <v>1767</v>
      </c>
      <c r="B1759" t="s">
        <v>32</v>
      </c>
      <c r="C1759" t="s">
        <v>1443</v>
      </c>
      <c r="D1759" t="s">
        <v>9421</v>
      </c>
      <c r="E1759" t="s">
        <v>10905</v>
      </c>
      <c r="F1759" t="s">
        <v>10906</v>
      </c>
      <c r="H1759" t="s">
        <v>12283</v>
      </c>
      <c r="V1759">
        <f>72857302 Ð`²¤O2024031moriehinds2@gmail.com                              BNMLFException as file currently locked by another user for an Acct no 342065570000</f>
        <v>0</v>
      </c>
    </row>
    <row r="1760" spans="1:25">
      <c r="A1760" s="1">
        <v>1768</v>
      </c>
      <c r="C1760" t="s">
        <v>1444</v>
      </c>
      <c r="G1760" t="s">
        <v>10967</v>
      </c>
      <c r="H1760" t="s">
        <v>12284</v>
      </c>
      <c r="I1760" t="s">
        <v>18507</v>
      </c>
      <c r="J1760" t="s">
        <v>18510</v>
      </c>
      <c r="L1760" t="s">
        <v>19078</v>
      </c>
      <c r="N1760" t="s">
        <v>32</v>
      </c>
      <c r="P1760" t="s">
        <v>32</v>
      </c>
      <c r="Q1760" t="s">
        <v>20992</v>
      </c>
      <c r="R1760" t="s">
        <v>21119</v>
      </c>
      <c r="S1760" t="s">
        <v>21154</v>
      </c>
      <c r="U1760" t="s">
        <v>22035</v>
      </c>
      <c r="Y1760" t="s">
        <v>23863</v>
      </c>
    </row>
    <row r="1761" spans="1:25">
      <c r="A1761" s="1">
        <v>1769</v>
      </c>
      <c r="B1761" t="s">
        <v>32</v>
      </c>
      <c r="C1761" t="s">
        <v>1444</v>
      </c>
      <c r="D1761" t="s">
        <v>9422</v>
      </c>
      <c r="E1761" t="s">
        <v>10905</v>
      </c>
      <c r="F1761" t="s">
        <v>10906</v>
      </c>
      <c r="H1761" t="s">
        <v>12284</v>
      </c>
      <c r="V1761">
        <f>72857303 @Ü'E2024041cavrilleogarro@yahoo.com                            BNMLFException as file currently locked by another user for an Acct no 297021480000</f>
        <v>0</v>
      </c>
    </row>
    <row r="1762" spans="1:25">
      <c r="A1762" s="1">
        <v>1770</v>
      </c>
      <c r="C1762" t="s">
        <v>1445</v>
      </c>
      <c r="G1762" t="s">
        <v>10967</v>
      </c>
      <c r="H1762" t="s">
        <v>12285</v>
      </c>
      <c r="I1762" t="s">
        <v>18507</v>
      </c>
      <c r="J1762" t="s">
        <v>18510</v>
      </c>
      <c r="L1762" t="s">
        <v>19079</v>
      </c>
      <c r="N1762" t="s">
        <v>32</v>
      </c>
      <c r="P1762" t="s">
        <v>32</v>
      </c>
      <c r="Q1762" t="s">
        <v>20992</v>
      </c>
      <c r="R1762" t="s">
        <v>21119</v>
      </c>
      <c r="S1762" t="s">
        <v>21154</v>
      </c>
      <c r="U1762" t="s">
        <v>22035</v>
      </c>
      <c r="Y1762" t="s">
        <v>23864</v>
      </c>
    </row>
    <row r="1763" spans="1:25">
      <c r="A1763" s="1">
        <v>1771</v>
      </c>
      <c r="B1763" t="s">
        <v>32</v>
      </c>
      <c r="C1763" t="s">
        <v>1445</v>
      </c>
      <c r="D1763" t="s">
        <v>9423</v>
      </c>
      <c r="E1763" t="s">
        <v>10905</v>
      </c>
      <c r="F1763" t="s">
        <v>10906</v>
      </c>
      <c r="H1763" t="s">
        <v>12286</v>
      </c>
      <c r="V1763">
        <f>72857304 ø8æÌ2024031tamika.campbell@ksac.gov.jm                           CNMLFException as file currently locked by another user for an Acct no 880032561400</f>
        <v>0</v>
      </c>
    </row>
    <row r="1764" spans="1:25">
      <c r="A1764" s="1">
        <v>1772</v>
      </c>
      <c r="C1764" t="s">
        <v>1446</v>
      </c>
      <c r="G1764" t="s">
        <v>10967</v>
      </c>
      <c r="H1764" t="s">
        <v>12287</v>
      </c>
      <c r="I1764" t="s">
        <v>18507</v>
      </c>
      <c r="J1764" t="s">
        <v>18510</v>
      </c>
      <c r="L1764" t="s">
        <v>19080</v>
      </c>
      <c r="N1764" t="s">
        <v>32</v>
      </c>
      <c r="P1764" t="s">
        <v>32</v>
      </c>
      <c r="Q1764" t="s">
        <v>20992</v>
      </c>
      <c r="R1764" t="s">
        <v>21119</v>
      </c>
      <c r="S1764" t="s">
        <v>21154</v>
      </c>
      <c r="U1764" t="s">
        <v>22035</v>
      </c>
      <c r="Y1764" t="s">
        <v>23865</v>
      </c>
    </row>
    <row r="1765" spans="1:25">
      <c r="A1765" s="1">
        <v>1773</v>
      </c>
      <c r="B1765" t="s">
        <v>32</v>
      </c>
      <c r="C1765" t="s">
        <v>1446</v>
      </c>
      <c r="D1765" t="s">
        <v>9424</v>
      </c>
      <c r="E1765" t="s">
        <v>10905</v>
      </c>
      <c r="F1765" t="s">
        <v>10906</v>
      </c>
      <c r="H1765" t="s">
        <v>12288</v>
      </c>
      <c r="V1765">
        <f>72857305 0@2024031kededradennis@gmail.com                             CNMLFException as file currently locked by another user for an Acct no 277429760000</f>
        <v>0</v>
      </c>
    </row>
    <row r="1766" spans="1:25">
      <c r="A1766" s="1">
        <v>1774</v>
      </c>
      <c r="C1766" t="s">
        <v>1447</v>
      </c>
      <c r="G1766" t="s">
        <v>10967</v>
      </c>
      <c r="H1766" t="s">
        <v>12289</v>
      </c>
      <c r="I1766" t="s">
        <v>18507</v>
      </c>
      <c r="J1766" t="s">
        <v>18510</v>
      </c>
      <c r="L1766" t="s">
        <v>19081</v>
      </c>
      <c r="N1766" t="s">
        <v>32</v>
      </c>
      <c r="P1766" t="s">
        <v>32</v>
      </c>
      <c r="Q1766" t="s">
        <v>20992</v>
      </c>
      <c r="R1766" t="s">
        <v>21119</v>
      </c>
      <c r="S1766" t="s">
        <v>21154</v>
      </c>
      <c r="U1766" t="s">
        <v>22035</v>
      </c>
      <c r="Y1766" t="s">
        <v>23866</v>
      </c>
    </row>
    <row r="1767" spans="1:25">
      <c r="A1767" s="1">
        <v>1775</v>
      </c>
      <c r="B1767" t="s">
        <v>32</v>
      </c>
      <c r="C1767" t="s">
        <v>1447</v>
      </c>
      <c r="D1767" t="s">
        <v>9425</v>
      </c>
      <c r="E1767" t="s">
        <v>10905</v>
      </c>
      <c r="F1767" t="s">
        <v>10906</v>
      </c>
      <c r="H1767" t="s">
        <v>12290</v>
      </c>
      <c r="V1767">
        <f>72857306 ÐEá\$2024041faypetgrave@cwjamica.com                            DNMLFException as file currently locked by another user for an Acct no 156177090000</f>
        <v>0</v>
      </c>
    </row>
    <row r="1768" spans="1:25">
      <c r="A1768" s="1">
        <v>1776</v>
      </c>
      <c r="C1768" t="s">
        <v>1448</v>
      </c>
      <c r="G1768" t="s">
        <v>10967</v>
      </c>
      <c r="H1768" t="s">
        <v>12291</v>
      </c>
      <c r="I1768" t="s">
        <v>18507</v>
      </c>
      <c r="J1768" t="s">
        <v>18510</v>
      </c>
      <c r="L1768" t="s">
        <v>19082</v>
      </c>
      <c r="N1768" t="s">
        <v>32</v>
      </c>
      <c r="P1768" t="s">
        <v>32</v>
      </c>
      <c r="Q1768" t="s">
        <v>20992</v>
      </c>
      <c r="R1768" t="s">
        <v>21119</v>
      </c>
      <c r="S1768" t="s">
        <v>21154</v>
      </c>
      <c r="U1768" t="s">
        <v>22035</v>
      </c>
      <c r="Y1768" t="s">
        <v>23868</v>
      </c>
    </row>
    <row r="1769" spans="1:25">
      <c r="A1769" s="1">
        <v>1777</v>
      </c>
      <c r="B1769" t="s">
        <v>32</v>
      </c>
      <c r="C1769" t="s">
        <v>1448</v>
      </c>
      <c r="D1769" t="s">
        <v>9426</v>
      </c>
      <c r="E1769" t="s">
        <v>10905</v>
      </c>
      <c r="F1769" t="s">
        <v>10906</v>
      </c>
      <c r="H1769" t="s">
        <v>12292</v>
      </c>
      <c r="V1769">
        <f>72857307 ÐÈQ(B2024041stamic123@gmail.com                               DNMLFException as file currently locked by another user for an Acct no 284144290000</f>
        <v>0</v>
      </c>
    </row>
    <row r="1770" spans="1:25">
      <c r="A1770" s="1">
        <v>1778</v>
      </c>
      <c r="C1770" t="s">
        <v>1449</v>
      </c>
      <c r="G1770" t="s">
        <v>10967</v>
      </c>
      <c r="H1770" t="s">
        <v>12293</v>
      </c>
      <c r="I1770" t="s">
        <v>18507</v>
      </c>
      <c r="J1770" t="s">
        <v>18510</v>
      </c>
      <c r="L1770" t="s">
        <v>19083</v>
      </c>
      <c r="N1770" t="s">
        <v>32</v>
      </c>
      <c r="P1770" t="s">
        <v>32</v>
      </c>
      <c r="Q1770" t="s">
        <v>20992</v>
      </c>
      <c r="R1770" t="s">
        <v>21119</v>
      </c>
      <c r="S1770" t="s">
        <v>21154</v>
      </c>
      <c r="U1770" t="s">
        <v>22035</v>
      </c>
      <c r="Y1770" t="s">
        <v>23869</v>
      </c>
    </row>
    <row r="1771" spans="1:25">
      <c r="A1771" s="1">
        <v>1779</v>
      </c>
      <c r="B1771" t="s">
        <v>32</v>
      </c>
      <c r="C1771" t="s">
        <v>1449</v>
      </c>
      <c r="D1771" t="s">
        <v>9427</v>
      </c>
      <c r="E1771" t="s">
        <v>10905</v>
      </c>
      <c r="F1771" t="s">
        <v>10906</v>
      </c>
      <c r="H1771" t="s">
        <v>12294</v>
      </c>
      <c r="V1771">
        <f>72857308 0&amp;3&amp;P2024041DUNROBPRIM@GMAIL.COM                              DNMLFException as file currently locked by another user for an Acct no 344238270000</f>
        <v>0</v>
      </c>
    </row>
    <row r="1772" spans="1:25">
      <c r="A1772" s="1">
        <v>1780</v>
      </c>
      <c r="C1772" t="s">
        <v>1450</v>
      </c>
      <c r="G1772" t="s">
        <v>10967</v>
      </c>
      <c r="H1772" t="s">
        <v>12295</v>
      </c>
      <c r="I1772" t="s">
        <v>18507</v>
      </c>
      <c r="J1772" t="s">
        <v>18510</v>
      </c>
      <c r="L1772" t="s">
        <v>19084</v>
      </c>
      <c r="N1772" t="s">
        <v>32</v>
      </c>
      <c r="P1772" t="s">
        <v>32</v>
      </c>
      <c r="Q1772" t="s">
        <v>20992</v>
      </c>
      <c r="R1772" t="s">
        <v>21119</v>
      </c>
      <c r="S1772" t="s">
        <v>21154</v>
      </c>
      <c r="U1772" t="s">
        <v>22035</v>
      </c>
      <c r="Y1772" t="s">
        <v>23867</v>
      </c>
    </row>
    <row r="1773" spans="1:25">
      <c r="A1773" s="1">
        <v>1781</v>
      </c>
      <c r="B1773" t="s">
        <v>32</v>
      </c>
      <c r="C1773" t="s">
        <v>1450</v>
      </c>
      <c r="D1773" t="s">
        <v>9428</v>
      </c>
      <c r="E1773" t="s">
        <v>10905</v>
      </c>
      <c r="F1773" t="s">
        <v>10906</v>
      </c>
      <c r="H1773" t="s">
        <v>12295</v>
      </c>
      <c r="V1773">
        <f>72857309 p°7ÖD2024041christinacaine1@gmail.com                            DNMLFException as file currently locked by another user for an Acct no 295651750000</f>
        <v>0</v>
      </c>
    </row>
    <row r="1774" spans="1:25">
      <c r="A1774" s="1">
        <v>1782</v>
      </c>
      <c r="C1774" t="s">
        <v>1451</v>
      </c>
      <c r="G1774" t="s">
        <v>10967</v>
      </c>
      <c r="H1774" t="s">
        <v>12296</v>
      </c>
      <c r="I1774" t="s">
        <v>18507</v>
      </c>
      <c r="J1774" t="s">
        <v>18510</v>
      </c>
      <c r="L1774" t="s">
        <v>19085</v>
      </c>
      <c r="N1774" t="s">
        <v>32</v>
      </c>
      <c r="P1774" t="s">
        <v>32</v>
      </c>
      <c r="Q1774" t="s">
        <v>20992</v>
      </c>
      <c r="R1774" t="s">
        <v>21119</v>
      </c>
      <c r="S1774" t="s">
        <v>21154</v>
      </c>
      <c r="U1774" t="s">
        <v>22035</v>
      </c>
      <c r="Y1774" t="s">
        <v>23870</v>
      </c>
    </row>
    <row r="1775" spans="1:25">
      <c r="A1775" s="1">
        <v>1783</v>
      </c>
      <c r="B1775" t="s">
        <v>32</v>
      </c>
      <c r="C1775" t="s">
        <v>1451</v>
      </c>
      <c r="D1775" t="s">
        <v>9429</v>
      </c>
      <c r="E1775" t="s">
        <v>10905</v>
      </c>
      <c r="F1775" t="s">
        <v>10906</v>
      </c>
      <c r="H1775" t="s">
        <v>12297</v>
      </c>
      <c r="V1775">
        <f>72857310 @äçNJ2024041romainbrown023@gmail.com                            ENMLFException as file currently locked by another user for an Acct no 319151400000</f>
        <v>0</v>
      </c>
    </row>
    <row r="1776" spans="1:25">
      <c r="A1776" s="1">
        <v>1784</v>
      </c>
      <c r="C1776" t="s">
        <v>1452</v>
      </c>
      <c r="G1776" t="s">
        <v>10967</v>
      </c>
      <c r="H1776" t="s">
        <v>12298</v>
      </c>
      <c r="I1776" t="s">
        <v>18507</v>
      </c>
      <c r="J1776" t="s">
        <v>18510</v>
      </c>
      <c r="L1776" t="s">
        <v>19086</v>
      </c>
      <c r="N1776" t="s">
        <v>32</v>
      </c>
      <c r="P1776" t="s">
        <v>32</v>
      </c>
      <c r="Q1776" t="s">
        <v>20992</v>
      </c>
      <c r="R1776" t="s">
        <v>21119</v>
      </c>
      <c r="S1776" t="s">
        <v>21154</v>
      </c>
      <c r="U1776" t="s">
        <v>22035</v>
      </c>
      <c r="Y1776" t="s">
        <v>23871</v>
      </c>
    </row>
    <row r="1777" spans="1:25">
      <c r="A1777" s="1">
        <v>1785</v>
      </c>
      <c r="B1777" t="s">
        <v>32</v>
      </c>
      <c r="C1777" t="s">
        <v>1452</v>
      </c>
      <c r="D1777" t="s">
        <v>9430</v>
      </c>
      <c r="E1777" t="s">
        <v>10905</v>
      </c>
      <c r="F1777" t="s">
        <v>10906</v>
      </c>
      <c r="H1777" t="s">
        <v>12299</v>
      </c>
      <c r="V1777">
        <f>72857311 @å~\J2024041sexychrisann1@gmail.com                             ENMLFException as file currently locked by another user for an Acct no 319379400000</f>
        <v>0</v>
      </c>
    </row>
    <row r="1778" spans="1:25">
      <c r="A1778" s="1">
        <v>1786</v>
      </c>
      <c r="C1778" t="s">
        <v>1453</v>
      </c>
      <c r="G1778" t="s">
        <v>10967</v>
      </c>
      <c r="H1778" t="s">
        <v>12300</v>
      </c>
      <c r="I1778" t="s">
        <v>18507</v>
      </c>
      <c r="J1778" t="s">
        <v>18510</v>
      </c>
      <c r="L1778" t="s">
        <v>19087</v>
      </c>
      <c r="N1778" t="s">
        <v>32</v>
      </c>
      <c r="P1778" t="s">
        <v>32</v>
      </c>
      <c r="Q1778" t="s">
        <v>20992</v>
      </c>
      <c r="R1778" t="s">
        <v>21119</v>
      </c>
      <c r="S1778" t="s">
        <v>21154</v>
      </c>
      <c r="U1778" t="s">
        <v>22035</v>
      </c>
      <c r="Y1778" t="s">
        <v>23872</v>
      </c>
    </row>
    <row r="1779" spans="1:25">
      <c r="A1779" s="1">
        <v>1787</v>
      </c>
      <c r="B1779" t="s">
        <v>32</v>
      </c>
      <c r="C1779" t="s">
        <v>1453</v>
      </c>
      <c r="D1779" t="s">
        <v>9431</v>
      </c>
      <c r="E1779" t="s">
        <v>10905</v>
      </c>
      <c r="F1779" t="s">
        <v>10906</v>
      </c>
      <c r="H1779" t="s">
        <v>12301</v>
      </c>
      <c r="V1779">
        <f>72857312 °7úA2024041ANDREHEPBURN_88@YAHOO.COM                            ENMLFException as file currently locked by another user for an Acct no 283368110000</f>
        <v>0</v>
      </c>
    </row>
    <row r="1780" spans="1:25">
      <c r="A1780" s="1">
        <v>1788</v>
      </c>
      <c r="C1780" t="s">
        <v>1454</v>
      </c>
      <c r="G1780" t="s">
        <v>10967</v>
      </c>
      <c r="H1780" t="s">
        <v>12302</v>
      </c>
      <c r="I1780" t="s">
        <v>18507</v>
      </c>
      <c r="J1780" t="s">
        <v>18510</v>
      </c>
      <c r="L1780" t="s">
        <v>19088</v>
      </c>
      <c r="N1780" t="s">
        <v>32</v>
      </c>
      <c r="P1780" t="s">
        <v>32</v>
      </c>
      <c r="Q1780" t="s">
        <v>20992</v>
      </c>
      <c r="R1780" t="s">
        <v>21119</v>
      </c>
      <c r="S1780" t="s">
        <v>21154</v>
      </c>
      <c r="U1780" t="s">
        <v>22035</v>
      </c>
      <c r="Y1780" t="s">
        <v>23873</v>
      </c>
    </row>
    <row r="1781" spans="1:25">
      <c r="A1781" s="1">
        <v>1789</v>
      </c>
      <c r="B1781" t="s">
        <v>32</v>
      </c>
      <c r="C1781" t="s">
        <v>1454</v>
      </c>
      <c r="D1781" t="s">
        <v>9432</v>
      </c>
      <c r="E1781" t="s">
        <v>10905</v>
      </c>
      <c r="F1781" t="s">
        <v>10906</v>
      </c>
      <c r="H1781" t="s">
        <v>12303</v>
      </c>
      <c r="V1781">
        <f>72857313 @ÝEÆI2024041orainthomas@gmail.com                              GNMLFException as file currently locked by another user for an Acct no 316859080000</f>
        <v>0</v>
      </c>
    </row>
    <row r="1782" spans="1:25">
      <c r="A1782" s="1">
        <v>1790</v>
      </c>
      <c r="C1782" t="s">
        <v>1455</v>
      </c>
      <c r="G1782" t="s">
        <v>10967</v>
      </c>
      <c r="H1782" t="s">
        <v>12304</v>
      </c>
      <c r="I1782" t="s">
        <v>18507</v>
      </c>
      <c r="J1782" t="s">
        <v>18516</v>
      </c>
      <c r="L1782" t="s">
        <v>19071</v>
      </c>
      <c r="O1782" t="s">
        <v>20905</v>
      </c>
      <c r="P1782" t="s">
        <v>20933</v>
      </c>
      <c r="Q1782" t="s">
        <v>21020</v>
      </c>
      <c r="U1782" t="s">
        <v>22066</v>
      </c>
      <c r="W1782" t="s">
        <v>22918</v>
      </c>
    </row>
    <row r="1783" spans="1:25">
      <c r="A1783" s="1">
        <v>1791</v>
      </c>
      <c r="C1783" t="s">
        <v>1456</v>
      </c>
      <c r="G1783" t="s">
        <v>10967</v>
      </c>
      <c r="H1783" t="s">
        <v>12305</v>
      </c>
      <c r="I1783" t="s">
        <v>18507</v>
      </c>
      <c r="J1783" t="s">
        <v>18509</v>
      </c>
      <c r="L1783" t="s">
        <v>19089</v>
      </c>
      <c r="O1783" t="s">
        <v>20887</v>
      </c>
      <c r="P1783" t="s">
        <v>20919</v>
      </c>
      <c r="Q1783" t="s">
        <v>20989</v>
      </c>
      <c r="U1783" t="s">
        <v>22032</v>
      </c>
      <c r="W1783" t="s">
        <v>22917</v>
      </c>
      <c r="X1783" t="s">
        <v>23114</v>
      </c>
    </row>
    <row r="1784" spans="1:25">
      <c r="A1784" s="1">
        <v>1792</v>
      </c>
      <c r="C1784" t="s">
        <v>1457</v>
      </c>
      <c r="G1784" t="s">
        <v>10967</v>
      </c>
      <c r="H1784" t="s">
        <v>12306</v>
      </c>
      <c r="I1784" t="s">
        <v>18507</v>
      </c>
      <c r="J1784" t="s">
        <v>18509</v>
      </c>
      <c r="L1784" t="s">
        <v>19090</v>
      </c>
      <c r="O1784" t="s">
        <v>20888</v>
      </c>
      <c r="P1784" t="s">
        <v>65</v>
      </c>
      <c r="Q1784" t="s">
        <v>20990</v>
      </c>
      <c r="R1784" t="s">
        <v>21118</v>
      </c>
      <c r="S1784" t="s">
        <v>21153</v>
      </c>
      <c r="T1784" t="s">
        <v>21297</v>
      </c>
      <c r="U1784" t="s">
        <v>22033</v>
      </c>
    </row>
    <row r="1785" spans="1:25">
      <c r="A1785" s="1">
        <v>1793</v>
      </c>
      <c r="C1785" t="s">
        <v>1458</v>
      </c>
      <c r="G1785" t="s">
        <v>10967</v>
      </c>
      <c r="H1785" t="s">
        <v>12307</v>
      </c>
      <c r="I1785" t="s">
        <v>18507</v>
      </c>
      <c r="J1785" t="s">
        <v>18509</v>
      </c>
      <c r="L1785" t="s">
        <v>19091</v>
      </c>
      <c r="O1785" t="s">
        <v>20888</v>
      </c>
      <c r="P1785" t="s">
        <v>20920</v>
      </c>
      <c r="Q1785" t="s">
        <v>20991</v>
      </c>
      <c r="U1785" t="s">
        <v>22034</v>
      </c>
      <c r="W1785" t="s">
        <v>22918</v>
      </c>
    </row>
    <row r="1786" spans="1:25">
      <c r="A1786" s="1">
        <v>1794</v>
      </c>
      <c r="C1786" t="s">
        <v>1459</v>
      </c>
      <c r="G1786" t="s">
        <v>10967</v>
      </c>
      <c r="H1786" t="s">
        <v>12307</v>
      </c>
      <c r="I1786" t="s">
        <v>18507</v>
      </c>
      <c r="J1786" t="s">
        <v>18516</v>
      </c>
      <c r="L1786" t="s">
        <v>19071</v>
      </c>
      <c r="O1786" t="s">
        <v>20905</v>
      </c>
      <c r="P1786" t="s">
        <v>20933</v>
      </c>
      <c r="Q1786" t="s">
        <v>21020</v>
      </c>
      <c r="U1786" t="s">
        <v>22067</v>
      </c>
      <c r="W1786" t="s">
        <v>22918</v>
      </c>
    </row>
    <row r="1787" spans="1:25">
      <c r="A1787" s="1">
        <v>1795</v>
      </c>
      <c r="C1787" t="s">
        <v>1460</v>
      </c>
      <c r="G1787" t="s">
        <v>10967</v>
      </c>
      <c r="H1787" t="s">
        <v>12308</v>
      </c>
      <c r="I1787" t="s">
        <v>18507</v>
      </c>
      <c r="J1787" t="s">
        <v>18509</v>
      </c>
      <c r="L1787" t="s">
        <v>19092</v>
      </c>
      <c r="O1787" t="s">
        <v>20888</v>
      </c>
      <c r="P1787" t="s">
        <v>65</v>
      </c>
      <c r="Q1787" t="s">
        <v>20990</v>
      </c>
      <c r="R1787" t="s">
        <v>21118</v>
      </c>
      <c r="S1787" t="s">
        <v>21153</v>
      </c>
      <c r="T1787" t="s">
        <v>21298</v>
      </c>
      <c r="U1787" t="s">
        <v>22033</v>
      </c>
    </row>
    <row r="1788" spans="1:25">
      <c r="A1788" s="1">
        <v>1796</v>
      </c>
      <c r="C1788" t="s">
        <v>1461</v>
      </c>
      <c r="G1788" t="s">
        <v>10967</v>
      </c>
      <c r="H1788" t="s">
        <v>12308</v>
      </c>
      <c r="I1788" t="s">
        <v>18507</v>
      </c>
      <c r="J1788" t="s">
        <v>18509</v>
      </c>
      <c r="L1788" t="s">
        <v>19093</v>
      </c>
      <c r="O1788" t="s">
        <v>20888</v>
      </c>
      <c r="P1788" t="s">
        <v>20920</v>
      </c>
      <c r="Q1788" t="s">
        <v>20991</v>
      </c>
      <c r="U1788" t="s">
        <v>22034</v>
      </c>
      <c r="W1788" t="s">
        <v>22918</v>
      </c>
    </row>
    <row r="1789" spans="1:25">
      <c r="A1789" s="1">
        <v>1797</v>
      </c>
      <c r="C1789" t="s">
        <v>1462</v>
      </c>
      <c r="G1789" t="s">
        <v>10967</v>
      </c>
      <c r="H1789" t="s">
        <v>12309</v>
      </c>
      <c r="I1789" t="s">
        <v>18507</v>
      </c>
      <c r="J1789" t="s">
        <v>18509</v>
      </c>
      <c r="L1789" t="s">
        <v>19094</v>
      </c>
      <c r="O1789" t="s">
        <v>20887</v>
      </c>
      <c r="P1789" t="s">
        <v>20919</v>
      </c>
      <c r="Q1789" t="s">
        <v>20989</v>
      </c>
      <c r="U1789" t="s">
        <v>22032</v>
      </c>
      <c r="W1789" t="s">
        <v>22917</v>
      </c>
      <c r="X1789" t="s">
        <v>23115</v>
      </c>
    </row>
    <row r="1790" spans="1:25">
      <c r="A1790" s="1">
        <v>1798</v>
      </c>
      <c r="C1790" t="s">
        <v>1463</v>
      </c>
      <c r="G1790" t="s">
        <v>10967</v>
      </c>
      <c r="H1790" t="s">
        <v>12310</v>
      </c>
      <c r="I1790" t="s">
        <v>18507</v>
      </c>
      <c r="J1790" t="s">
        <v>18509</v>
      </c>
      <c r="L1790" t="s">
        <v>19095</v>
      </c>
      <c r="O1790" t="s">
        <v>20887</v>
      </c>
      <c r="P1790" t="s">
        <v>20919</v>
      </c>
      <c r="Q1790" t="s">
        <v>20989</v>
      </c>
      <c r="U1790" t="s">
        <v>22032</v>
      </c>
      <c r="W1790" t="s">
        <v>22917</v>
      </c>
      <c r="X1790" t="s">
        <v>23115</v>
      </c>
    </row>
    <row r="1791" spans="1:25">
      <c r="A1791" s="1">
        <v>1799</v>
      </c>
      <c r="C1791" t="s">
        <v>1464</v>
      </c>
      <c r="G1791" t="s">
        <v>10967</v>
      </c>
      <c r="H1791" t="s">
        <v>12310</v>
      </c>
      <c r="I1791" t="s">
        <v>18507</v>
      </c>
      <c r="J1791" t="s">
        <v>18509</v>
      </c>
      <c r="L1791" t="s">
        <v>19096</v>
      </c>
      <c r="O1791" t="s">
        <v>20888</v>
      </c>
      <c r="P1791" t="s">
        <v>65</v>
      </c>
      <c r="Q1791" t="s">
        <v>20990</v>
      </c>
      <c r="R1791" t="s">
        <v>21118</v>
      </c>
      <c r="S1791" t="s">
        <v>21153</v>
      </c>
      <c r="T1791" t="s">
        <v>21298</v>
      </c>
      <c r="U1791" t="s">
        <v>22033</v>
      </c>
    </row>
    <row r="1792" spans="1:25">
      <c r="A1792" s="1">
        <v>1800</v>
      </c>
      <c r="C1792" t="s">
        <v>1465</v>
      </c>
      <c r="G1792" t="s">
        <v>10967</v>
      </c>
      <c r="H1792" t="s">
        <v>12311</v>
      </c>
      <c r="I1792" t="s">
        <v>18507</v>
      </c>
      <c r="J1792" t="s">
        <v>18509</v>
      </c>
      <c r="L1792" t="s">
        <v>19097</v>
      </c>
      <c r="O1792" t="s">
        <v>20888</v>
      </c>
      <c r="P1792" t="s">
        <v>20920</v>
      </c>
      <c r="Q1792" t="s">
        <v>20991</v>
      </c>
      <c r="U1792" t="s">
        <v>22034</v>
      </c>
      <c r="W1792" t="s">
        <v>22918</v>
      </c>
    </row>
    <row r="1793" spans="1:25">
      <c r="A1793" s="1">
        <v>1801</v>
      </c>
      <c r="C1793" t="s">
        <v>1466</v>
      </c>
      <c r="G1793" t="s">
        <v>10967</v>
      </c>
      <c r="H1793" t="s">
        <v>12312</v>
      </c>
      <c r="I1793" t="s">
        <v>18507</v>
      </c>
      <c r="J1793" t="s">
        <v>18509</v>
      </c>
      <c r="L1793" t="s">
        <v>19098</v>
      </c>
      <c r="O1793" t="s">
        <v>20887</v>
      </c>
      <c r="P1793" t="s">
        <v>20919</v>
      </c>
      <c r="Q1793" t="s">
        <v>20989</v>
      </c>
      <c r="U1793" t="s">
        <v>22032</v>
      </c>
      <c r="W1793" t="s">
        <v>22917</v>
      </c>
      <c r="X1793" t="s">
        <v>23113</v>
      </c>
    </row>
    <row r="1794" spans="1:25">
      <c r="A1794" s="1">
        <v>1802</v>
      </c>
      <c r="C1794" t="s">
        <v>1467</v>
      </c>
      <c r="G1794" t="s">
        <v>10967</v>
      </c>
      <c r="H1794" t="s">
        <v>12313</v>
      </c>
      <c r="I1794" t="s">
        <v>18507</v>
      </c>
      <c r="J1794" t="s">
        <v>18509</v>
      </c>
      <c r="L1794" t="s">
        <v>19099</v>
      </c>
      <c r="O1794" t="s">
        <v>20888</v>
      </c>
      <c r="P1794" t="s">
        <v>65</v>
      </c>
      <c r="Q1794" t="s">
        <v>20990</v>
      </c>
      <c r="R1794" t="s">
        <v>21118</v>
      </c>
      <c r="S1794" t="s">
        <v>21153</v>
      </c>
      <c r="T1794" t="s">
        <v>21294</v>
      </c>
      <c r="U1794" t="s">
        <v>22033</v>
      </c>
    </row>
    <row r="1795" spans="1:25">
      <c r="A1795" s="1">
        <v>1803</v>
      </c>
      <c r="C1795" t="s">
        <v>1468</v>
      </c>
      <c r="G1795" t="s">
        <v>10967</v>
      </c>
      <c r="H1795" t="s">
        <v>12314</v>
      </c>
      <c r="I1795" t="s">
        <v>18507</v>
      </c>
      <c r="J1795" t="s">
        <v>18509</v>
      </c>
      <c r="L1795" t="s">
        <v>19100</v>
      </c>
      <c r="O1795" t="s">
        <v>20888</v>
      </c>
      <c r="P1795" t="s">
        <v>20920</v>
      </c>
      <c r="Q1795" t="s">
        <v>20991</v>
      </c>
      <c r="U1795" t="s">
        <v>22034</v>
      </c>
      <c r="W1795" t="s">
        <v>22918</v>
      </c>
    </row>
    <row r="1796" spans="1:25">
      <c r="A1796" s="1">
        <v>1804</v>
      </c>
      <c r="C1796" t="s">
        <v>1469</v>
      </c>
      <c r="G1796" t="s">
        <v>10967</v>
      </c>
      <c r="H1796" t="s">
        <v>12315</v>
      </c>
      <c r="I1796" t="s">
        <v>18507</v>
      </c>
      <c r="J1796" t="s">
        <v>18510</v>
      </c>
      <c r="L1796" t="s">
        <v>19101</v>
      </c>
      <c r="N1796" t="s">
        <v>32</v>
      </c>
      <c r="P1796" t="s">
        <v>32</v>
      </c>
      <c r="Q1796" t="s">
        <v>20992</v>
      </c>
      <c r="R1796" t="s">
        <v>21119</v>
      </c>
      <c r="S1796" t="s">
        <v>21154</v>
      </c>
      <c r="U1796" t="s">
        <v>22035</v>
      </c>
      <c r="Y1796" t="s">
        <v>23859</v>
      </c>
    </row>
    <row r="1797" spans="1:25">
      <c r="A1797" s="1">
        <v>1805</v>
      </c>
      <c r="B1797" t="s">
        <v>32</v>
      </c>
      <c r="C1797" t="s">
        <v>1469</v>
      </c>
      <c r="D1797" t="s">
        <v>9433</v>
      </c>
      <c r="E1797" t="s">
        <v>10905</v>
      </c>
      <c r="F1797" t="s">
        <v>10906</v>
      </c>
      <c r="H1797" t="s">
        <v>12316</v>
      </c>
      <c r="V1797">
        <f>72857328 pm¡Ã2024041krissy_g4@hotmail.com                              ANMLFException as file currently locked by another user for an Acct no 840012230000</f>
        <v>0</v>
      </c>
    </row>
    <row r="1798" spans="1:25">
      <c r="A1798" s="1">
        <v>1806</v>
      </c>
      <c r="C1798" t="s">
        <v>1470</v>
      </c>
      <c r="G1798" t="s">
        <v>10967</v>
      </c>
      <c r="H1798" t="s">
        <v>12317</v>
      </c>
      <c r="I1798" t="s">
        <v>18507</v>
      </c>
      <c r="J1798" t="s">
        <v>18510</v>
      </c>
      <c r="L1798" t="s">
        <v>19102</v>
      </c>
      <c r="N1798" t="s">
        <v>32</v>
      </c>
      <c r="P1798" t="s">
        <v>32</v>
      </c>
      <c r="Q1798" t="s">
        <v>20992</v>
      </c>
      <c r="R1798" t="s">
        <v>21119</v>
      </c>
      <c r="S1798" t="s">
        <v>21154</v>
      </c>
      <c r="U1798" t="s">
        <v>22035</v>
      </c>
      <c r="Y1798" t="s">
        <v>23860</v>
      </c>
    </row>
    <row r="1799" spans="1:25">
      <c r="A1799" s="1">
        <v>1807</v>
      </c>
      <c r="B1799" t="s">
        <v>32</v>
      </c>
      <c r="C1799" t="s">
        <v>1470</v>
      </c>
      <c r="D1799" t="s">
        <v>9434</v>
      </c>
      <c r="E1799" t="s">
        <v>10905</v>
      </c>
      <c r="F1799" t="s">
        <v>10906</v>
      </c>
      <c r="H1799" t="s">
        <v>12318</v>
      </c>
      <c r="V1799">
        <f>72857329 0&lt;I2024041djturanda@yahoo.com                               ANMLFException as file currently locked by another user for an Acct no 313660030000</f>
        <v>0</v>
      </c>
    </row>
    <row r="1800" spans="1:25">
      <c r="A1800" s="1">
        <v>1808</v>
      </c>
      <c r="C1800" t="s">
        <v>1471</v>
      </c>
      <c r="G1800" t="s">
        <v>10967</v>
      </c>
      <c r="H1800" t="s">
        <v>12319</v>
      </c>
      <c r="I1800" t="s">
        <v>18507</v>
      </c>
      <c r="J1800" t="s">
        <v>18510</v>
      </c>
      <c r="L1800" t="s">
        <v>19103</v>
      </c>
      <c r="N1800" t="s">
        <v>32</v>
      </c>
      <c r="P1800" t="s">
        <v>32</v>
      </c>
      <c r="Q1800" t="s">
        <v>20992</v>
      </c>
      <c r="R1800" t="s">
        <v>21119</v>
      </c>
      <c r="S1800" t="s">
        <v>21154</v>
      </c>
      <c r="U1800" t="s">
        <v>22035</v>
      </c>
      <c r="Y1800" t="s">
        <v>23861</v>
      </c>
    </row>
    <row r="1801" spans="1:25">
      <c r="A1801" s="1">
        <v>1809</v>
      </c>
      <c r="B1801" t="s">
        <v>32</v>
      </c>
      <c r="C1801" t="s">
        <v>1471</v>
      </c>
      <c r="D1801" t="s">
        <v>9435</v>
      </c>
      <c r="E1801" t="s">
        <v>10905</v>
      </c>
      <c r="F1801" t="s">
        <v>10906</v>
      </c>
      <c r="H1801" t="s">
        <v>12320</v>
      </c>
      <c r="V1801">
        <f>72857330 &gt;#Q2024041tampat74@gmail.com                               ANMLFException as file currently locked by another user for an Acct no 348079210000</f>
        <v>0</v>
      </c>
    </row>
    <row r="1802" spans="1:25">
      <c r="A1802" s="1">
        <v>1810</v>
      </c>
      <c r="C1802" t="s">
        <v>1472</v>
      </c>
      <c r="G1802" t="s">
        <v>10967</v>
      </c>
      <c r="H1802" t="s">
        <v>12321</v>
      </c>
      <c r="I1802" t="s">
        <v>18507</v>
      </c>
      <c r="J1802" t="s">
        <v>18510</v>
      </c>
      <c r="L1802" t="s">
        <v>19104</v>
      </c>
      <c r="N1802" t="s">
        <v>32</v>
      </c>
      <c r="P1802" t="s">
        <v>32</v>
      </c>
      <c r="Q1802" t="s">
        <v>20992</v>
      </c>
      <c r="R1802" t="s">
        <v>21119</v>
      </c>
      <c r="S1802" t="s">
        <v>21154</v>
      </c>
      <c r="U1802" t="s">
        <v>22035</v>
      </c>
      <c r="Y1802" t="s">
        <v>23862</v>
      </c>
    </row>
    <row r="1803" spans="1:25">
      <c r="A1803" s="1">
        <v>1811</v>
      </c>
      <c r="B1803" t="s">
        <v>32</v>
      </c>
      <c r="C1803" t="s">
        <v>1472</v>
      </c>
      <c r="D1803" t="s">
        <v>9436</v>
      </c>
      <c r="E1803" t="s">
        <v>10905</v>
      </c>
      <c r="F1803" t="s">
        <v>10906</v>
      </c>
      <c r="H1803" t="s">
        <v>12322</v>
      </c>
      <c r="V1803">
        <f>72857331 Ð`²¤O2024031moriehinds2@gmail.com                              BNMLFException as file currently locked by another user for an Acct no 342065570000</f>
        <v>0</v>
      </c>
    </row>
    <row r="1804" spans="1:25">
      <c r="A1804" s="1">
        <v>1812</v>
      </c>
      <c r="C1804" t="s">
        <v>1473</v>
      </c>
      <c r="G1804" t="s">
        <v>10967</v>
      </c>
      <c r="H1804" t="s">
        <v>12323</v>
      </c>
      <c r="I1804" t="s">
        <v>18507</v>
      </c>
      <c r="J1804" t="s">
        <v>18510</v>
      </c>
      <c r="L1804" t="s">
        <v>19105</v>
      </c>
      <c r="N1804" t="s">
        <v>32</v>
      </c>
      <c r="P1804" t="s">
        <v>32</v>
      </c>
      <c r="Q1804" t="s">
        <v>20992</v>
      </c>
      <c r="R1804" t="s">
        <v>21119</v>
      </c>
      <c r="S1804" t="s">
        <v>21154</v>
      </c>
      <c r="U1804" t="s">
        <v>22035</v>
      </c>
      <c r="Y1804" t="s">
        <v>23863</v>
      </c>
    </row>
    <row r="1805" spans="1:25">
      <c r="A1805" s="1">
        <v>1813</v>
      </c>
      <c r="B1805" t="s">
        <v>32</v>
      </c>
      <c r="C1805" t="s">
        <v>1473</v>
      </c>
      <c r="D1805" t="s">
        <v>9437</v>
      </c>
      <c r="E1805" t="s">
        <v>10905</v>
      </c>
      <c r="F1805" t="s">
        <v>10906</v>
      </c>
      <c r="H1805" t="s">
        <v>12323</v>
      </c>
      <c r="V1805">
        <f>72857332 @Ü'E2024041cavrilleogarro@yahoo.com                            BNMLFException as file currently locked by another user for an Acct no 297021480000</f>
        <v>0</v>
      </c>
    </row>
    <row r="1806" spans="1:25">
      <c r="A1806" s="1">
        <v>1814</v>
      </c>
      <c r="C1806" t="s">
        <v>1474</v>
      </c>
      <c r="G1806" t="s">
        <v>10967</v>
      </c>
      <c r="H1806" t="s">
        <v>12324</v>
      </c>
      <c r="I1806" t="s">
        <v>18507</v>
      </c>
      <c r="J1806" t="s">
        <v>18510</v>
      </c>
      <c r="L1806" t="s">
        <v>19106</v>
      </c>
      <c r="N1806" t="s">
        <v>32</v>
      </c>
      <c r="P1806" t="s">
        <v>32</v>
      </c>
      <c r="Q1806" t="s">
        <v>20992</v>
      </c>
      <c r="R1806" t="s">
        <v>21119</v>
      </c>
      <c r="S1806" t="s">
        <v>21154</v>
      </c>
      <c r="U1806" t="s">
        <v>22035</v>
      </c>
      <c r="Y1806" t="s">
        <v>23864</v>
      </c>
    </row>
    <row r="1807" spans="1:25">
      <c r="A1807" s="1">
        <v>1815</v>
      </c>
      <c r="B1807" t="s">
        <v>32</v>
      </c>
      <c r="C1807" t="s">
        <v>1474</v>
      </c>
      <c r="D1807" t="s">
        <v>9438</v>
      </c>
      <c r="E1807" t="s">
        <v>10905</v>
      </c>
      <c r="F1807" t="s">
        <v>10906</v>
      </c>
      <c r="H1807" t="s">
        <v>12325</v>
      </c>
      <c r="V1807">
        <f>72857333 ø8æÌ2024031tamika.campbell@ksac.gov.jm                           CNMLFException as file currently locked by another user for an Acct no 880032561400</f>
        <v>0</v>
      </c>
    </row>
    <row r="1808" spans="1:25">
      <c r="A1808" s="1">
        <v>1816</v>
      </c>
      <c r="C1808" t="s">
        <v>1475</v>
      </c>
      <c r="G1808" t="s">
        <v>10967</v>
      </c>
      <c r="H1808" t="s">
        <v>12326</v>
      </c>
      <c r="I1808" t="s">
        <v>18507</v>
      </c>
      <c r="J1808" t="s">
        <v>18510</v>
      </c>
      <c r="L1808" t="s">
        <v>19107</v>
      </c>
      <c r="N1808" t="s">
        <v>32</v>
      </c>
      <c r="P1808" t="s">
        <v>32</v>
      </c>
      <c r="Q1808" t="s">
        <v>20992</v>
      </c>
      <c r="R1808" t="s">
        <v>21119</v>
      </c>
      <c r="S1808" t="s">
        <v>21154</v>
      </c>
      <c r="U1808" t="s">
        <v>22035</v>
      </c>
      <c r="Y1808" t="s">
        <v>23865</v>
      </c>
    </row>
    <row r="1809" spans="1:25">
      <c r="A1809" s="1">
        <v>1817</v>
      </c>
      <c r="B1809" t="s">
        <v>32</v>
      </c>
      <c r="C1809" t="s">
        <v>1475</v>
      </c>
      <c r="D1809" t="s">
        <v>9439</v>
      </c>
      <c r="E1809" t="s">
        <v>10905</v>
      </c>
      <c r="F1809" t="s">
        <v>10906</v>
      </c>
      <c r="H1809" t="s">
        <v>12327</v>
      </c>
      <c r="V1809">
        <f>72857334 0@2024031kededradennis@gmail.com                             CNMLFException as file currently locked by another user for an Acct no 277429760000</f>
        <v>0</v>
      </c>
    </row>
    <row r="1810" spans="1:25">
      <c r="A1810" s="1">
        <v>1818</v>
      </c>
      <c r="C1810" t="s">
        <v>1476</v>
      </c>
      <c r="G1810" t="s">
        <v>10967</v>
      </c>
      <c r="H1810" t="s">
        <v>12328</v>
      </c>
      <c r="I1810" t="s">
        <v>18507</v>
      </c>
      <c r="J1810" t="s">
        <v>18510</v>
      </c>
      <c r="L1810" t="s">
        <v>19108</v>
      </c>
      <c r="N1810" t="s">
        <v>32</v>
      </c>
      <c r="P1810" t="s">
        <v>32</v>
      </c>
      <c r="Q1810" t="s">
        <v>20992</v>
      </c>
      <c r="R1810" t="s">
        <v>21119</v>
      </c>
      <c r="S1810" t="s">
        <v>21154</v>
      </c>
      <c r="U1810" t="s">
        <v>22035</v>
      </c>
      <c r="Y1810" t="s">
        <v>23866</v>
      </c>
    </row>
    <row r="1811" spans="1:25">
      <c r="A1811" s="1">
        <v>1819</v>
      </c>
      <c r="B1811" t="s">
        <v>32</v>
      </c>
      <c r="C1811" t="s">
        <v>1476</v>
      </c>
      <c r="D1811" t="s">
        <v>9440</v>
      </c>
      <c r="E1811" t="s">
        <v>10905</v>
      </c>
      <c r="F1811" t="s">
        <v>10906</v>
      </c>
      <c r="H1811" t="s">
        <v>12329</v>
      </c>
      <c r="V1811">
        <f>72857335 ÐEá\$2024041faypetgrave@cwjamica.com                            DNMLFException as file currently locked by another user for an Acct no 156177090000</f>
        <v>0</v>
      </c>
    </row>
    <row r="1812" spans="1:25">
      <c r="A1812" s="1">
        <v>1820</v>
      </c>
      <c r="C1812" t="s">
        <v>1477</v>
      </c>
      <c r="G1812" t="s">
        <v>10967</v>
      </c>
      <c r="H1812" t="s">
        <v>12330</v>
      </c>
      <c r="I1812" t="s">
        <v>18507</v>
      </c>
      <c r="J1812" t="s">
        <v>18510</v>
      </c>
      <c r="L1812" t="s">
        <v>19109</v>
      </c>
      <c r="N1812" t="s">
        <v>32</v>
      </c>
      <c r="P1812" t="s">
        <v>32</v>
      </c>
      <c r="Q1812" t="s">
        <v>20992</v>
      </c>
      <c r="R1812" t="s">
        <v>21119</v>
      </c>
      <c r="S1812" t="s">
        <v>21154</v>
      </c>
      <c r="U1812" t="s">
        <v>22035</v>
      </c>
      <c r="Y1812" t="s">
        <v>23868</v>
      </c>
    </row>
    <row r="1813" spans="1:25">
      <c r="A1813" s="1">
        <v>1821</v>
      </c>
      <c r="B1813" t="s">
        <v>32</v>
      </c>
      <c r="C1813" t="s">
        <v>1477</v>
      </c>
      <c r="D1813" t="s">
        <v>9441</v>
      </c>
      <c r="E1813" t="s">
        <v>10905</v>
      </c>
      <c r="F1813" t="s">
        <v>10906</v>
      </c>
      <c r="H1813" t="s">
        <v>12331</v>
      </c>
      <c r="V1813">
        <f>72857336 ÐÈQ(B2024041stamic123@gmail.com                               DNMLFException as file currently locked by another user for an Acct no 284144290000</f>
        <v>0</v>
      </c>
    </row>
    <row r="1814" spans="1:25">
      <c r="A1814" s="1">
        <v>1822</v>
      </c>
      <c r="C1814" t="s">
        <v>1478</v>
      </c>
      <c r="G1814" t="s">
        <v>10967</v>
      </c>
      <c r="H1814" t="s">
        <v>12332</v>
      </c>
      <c r="I1814" t="s">
        <v>18507</v>
      </c>
      <c r="J1814" t="s">
        <v>18510</v>
      </c>
      <c r="L1814" t="s">
        <v>19110</v>
      </c>
      <c r="N1814" t="s">
        <v>32</v>
      </c>
      <c r="P1814" t="s">
        <v>32</v>
      </c>
      <c r="Q1814" t="s">
        <v>20992</v>
      </c>
      <c r="R1814" t="s">
        <v>21119</v>
      </c>
      <c r="S1814" t="s">
        <v>21154</v>
      </c>
      <c r="U1814" t="s">
        <v>22035</v>
      </c>
      <c r="Y1814" t="s">
        <v>23869</v>
      </c>
    </row>
    <row r="1815" spans="1:25">
      <c r="A1815" s="1">
        <v>1823</v>
      </c>
      <c r="B1815" t="s">
        <v>32</v>
      </c>
      <c r="C1815" t="s">
        <v>1478</v>
      </c>
      <c r="D1815" t="s">
        <v>9442</v>
      </c>
      <c r="E1815" t="s">
        <v>10905</v>
      </c>
      <c r="F1815" t="s">
        <v>10906</v>
      </c>
      <c r="H1815" t="s">
        <v>12332</v>
      </c>
      <c r="V1815">
        <f>72857337 0&amp;3&amp;P2024041DUNROBPRIM@GMAIL.COM                              DNMLFException as file currently locked by another user for an Acct no 344238270000</f>
        <v>0</v>
      </c>
    </row>
    <row r="1816" spans="1:25">
      <c r="A1816" s="1">
        <v>1824</v>
      </c>
      <c r="C1816" t="s">
        <v>1479</v>
      </c>
      <c r="G1816" t="s">
        <v>10967</v>
      </c>
      <c r="H1816" t="s">
        <v>12333</v>
      </c>
      <c r="I1816" t="s">
        <v>18507</v>
      </c>
      <c r="J1816" t="s">
        <v>18510</v>
      </c>
      <c r="L1816" t="s">
        <v>19111</v>
      </c>
      <c r="N1816" t="s">
        <v>32</v>
      </c>
      <c r="P1816" t="s">
        <v>32</v>
      </c>
      <c r="Q1816" t="s">
        <v>20992</v>
      </c>
      <c r="R1816" t="s">
        <v>21119</v>
      </c>
      <c r="S1816" t="s">
        <v>21154</v>
      </c>
      <c r="U1816" t="s">
        <v>22035</v>
      </c>
      <c r="Y1816" t="s">
        <v>23867</v>
      </c>
    </row>
    <row r="1817" spans="1:25">
      <c r="A1817" s="1">
        <v>1825</v>
      </c>
      <c r="B1817" t="s">
        <v>32</v>
      </c>
      <c r="C1817" t="s">
        <v>1479</v>
      </c>
      <c r="D1817" t="s">
        <v>9443</v>
      </c>
      <c r="E1817" t="s">
        <v>10905</v>
      </c>
      <c r="F1817" t="s">
        <v>10906</v>
      </c>
      <c r="H1817" t="s">
        <v>12333</v>
      </c>
      <c r="V1817">
        <f>72857338 p°7ÖD2024041christinacaine1@gmail.com                            DNMLFException as file currently locked by another user for an Acct no 295651750000</f>
        <v>0</v>
      </c>
    </row>
    <row r="1818" spans="1:25">
      <c r="A1818" s="1">
        <v>1826</v>
      </c>
      <c r="C1818" t="s">
        <v>1480</v>
      </c>
      <c r="G1818" t="s">
        <v>10967</v>
      </c>
      <c r="H1818" t="s">
        <v>12334</v>
      </c>
      <c r="I1818" t="s">
        <v>18507</v>
      </c>
      <c r="J1818" t="s">
        <v>18510</v>
      </c>
      <c r="L1818" t="s">
        <v>19112</v>
      </c>
      <c r="N1818" t="s">
        <v>32</v>
      </c>
      <c r="P1818" t="s">
        <v>32</v>
      </c>
      <c r="Q1818" t="s">
        <v>20992</v>
      </c>
      <c r="R1818" t="s">
        <v>21119</v>
      </c>
      <c r="S1818" t="s">
        <v>21154</v>
      </c>
      <c r="U1818" t="s">
        <v>22035</v>
      </c>
      <c r="Y1818" t="s">
        <v>23870</v>
      </c>
    </row>
    <row r="1819" spans="1:25">
      <c r="A1819" s="1">
        <v>1827</v>
      </c>
      <c r="B1819" t="s">
        <v>32</v>
      </c>
      <c r="C1819" t="s">
        <v>1480</v>
      </c>
      <c r="D1819" t="s">
        <v>9444</v>
      </c>
      <c r="E1819" t="s">
        <v>10905</v>
      </c>
      <c r="F1819" t="s">
        <v>10906</v>
      </c>
      <c r="H1819" t="s">
        <v>12335</v>
      </c>
      <c r="V1819">
        <f>72857339 @äçNJ2024041romainbrown023@gmail.com                            ENMLFException as file currently locked by another user for an Acct no 319151400000</f>
        <v>0</v>
      </c>
    </row>
    <row r="1820" spans="1:25">
      <c r="A1820" s="1">
        <v>1828</v>
      </c>
      <c r="C1820" t="s">
        <v>1481</v>
      </c>
      <c r="G1820" t="s">
        <v>10967</v>
      </c>
      <c r="H1820" t="s">
        <v>12336</v>
      </c>
      <c r="I1820" t="s">
        <v>18507</v>
      </c>
      <c r="J1820" t="s">
        <v>18510</v>
      </c>
      <c r="L1820" t="s">
        <v>19113</v>
      </c>
      <c r="N1820" t="s">
        <v>32</v>
      </c>
      <c r="P1820" t="s">
        <v>32</v>
      </c>
      <c r="Q1820" t="s">
        <v>20992</v>
      </c>
      <c r="R1820" t="s">
        <v>21119</v>
      </c>
      <c r="S1820" t="s">
        <v>21154</v>
      </c>
      <c r="U1820" t="s">
        <v>22035</v>
      </c>
      <c r="Y1820" t="s">
        <v>23871</v>
      </c>
    </row>
    <row r="1821" spans="1:25">
      <c r="A1821" s="1">
        <v>1829</v>
      </c>
      <c r="B1821" t="s">
        <v>32</v>
      </c>
      <c r="C1821" t="s">
        <v>1481</v>
      </c>
      <c r="D1821" t="s">
        <v>9445</v>
      </c>
      <c r="E1821" t="s">
        <v>10905</v>
      </c>
      <c r="F1821" t="s">
        <v>10906</v>
      </c>
      <c r="H1821" t="s">
        <v>12337</v>
      </c>
      <c r="V1821">
        <f>72857340 @å~\J2024041sexychrisann1@gmail.com                             ENMLFException as file currently locked by another user for an Acct no 319379400000</f>
        <v>0</v>
      </c>
    </row>
    <row r="1822" spans="1:25">
      <c r="A1822" s="1">
        <v>1830</v>
      </c>
      <c r="C1822" t="s">
        <v>1482</v>
      </c>
      <c r="G1822" t="s">
        <v>10967</v>
      </c>
      <c r="H1822" t="s">
        <v>12338</v>
      </c>
      <c r="I1822" t="s">
        <v>18507</v>
      </c>
      <c r="J1822" t="s">
        <v>18510</v>
      </c>
      <c r="L1822" t="s">
        <v>19114</v>
      </c>
      <c r="N1822" t="s">
        <v>32</v>
      </c>
      <c r="P1822" t="s">
        <v>32</v>
      </c>
      <c r="Q1822" t="s">
        <v>20992</v>
      </c>
      <c r="R1822" t="s">
        <v>21119</v>
      </c>
      <c r="S1822" t="s">
        <v>21154</v>
      </c>
      <c r="U1822" t="s">
        <v>22035</v>
      </c>
      <c r="Y1822" t="s">
        <v>23872</v>
      </c>
    </row>
    <row r="1823" spans="1:25">
      <c r="A1823" s="1">
        <v>1831</v>
      </c>
      <c r="B1823" t="s">
        <v>32</v>
      </c>
      <c r="C1823" t="s">
        <v>1482</v>
      </c>
      <c r="D1823" t="s">
        <v>9446</v>
      </c>
      <c r="E1823" t="s">
        <v>10905</v>
      </c>
      <c r="F1823" t="s">
        <v>10906</v>
      </c>
      <c r="H1823" t="s">
        <v>12339</v>
      </c>
      <c r="V1823">
        <f>72857341 °7úA2024041ANDREHEPBURN_88@YAHOO.COM                            ENMLFException as file currently locked by another user for an Acct no 283368110000</f>
        <v>0</v>
      </c>
    </row>
    <row r="1824" spans="1:25">
      <c r="A1824" s="1">
        <v>1832</v>
      </c>
      <c r="C1824" t="s">
        <v>1483</v>
      </c>
      <c r="G1824" t="s">
        <v>10967</v>
      </c>
      <c r="H1824" t="s">
        <v>12340</v>
      </c>
      <c r="I1824" t="s">
        <v>18507</v>
      </c>
      <c r="J1824" t="s">
        <v>18510</v>
      </c>
      <c r="L1824" t="s">
        <v>19115</v>
      </c>
      <c r="N1824" t="s">
        <v>32</v>
      </c>
      <c r="P1824" t="s">
        <v>32</v>
      </c>
      <c r="Q1824" t="s">
        <v>20992</v>
      </c>
      <c r="R1824" t="s">
        <v>21119</v>
      </c>
      <c r="S1824" t="s">
        <v>21154</v>
      </c>
      <c r="U1824" t="s">
        <v>22035</v>
      </c>
      <c r="Y1824" t="s">
        <v>23873</v>
      </c>
    </row>
    <row r="1825" spans="1:24">
      <c r="A1825" s="1">
        <v>1833</v>
      </c>
      <c r="B1825" t="s">
        <v>32</v>
      </c>
      <c r="C1825" t="s">
        <v>1483</v>
      </c>
      <c r="D1825" t="s">
        <v>9447</v>
      </c>
      <c r="E1825" t="s">
        <v>10905</v>
      </c>
      <c r="F1825" t="s">
        <v>10906</v>
      </c>
      <c r="H1825" t="s">
        <v>12341</v>
      </c>
      <c r="V1825">
        <f>72857342 @ÝEÆI2024041orainthomas@gmail.com                              GNMLFException as file currently locked by another user for an Acct no 316859080000</f>
        <v>0</v>
      </c>
    </row>
    <row r="1826" spans="1:24">
      <c r="A1826" s="1">
        <v>1834</v>
      </c>
      <c r="C1826" t="s">
        <v>1484</v>
      </c>
      <c r="G1826" t="s">
        <v>10967</v>
      </c>
      <c r="H1826" t="s">
        <v>12342</v>
      </c>
      <c r="I1826" t="s">
        <v>18507</v>
      </c>
      <c r="J1826" t="s">
        <v>18509</v>
      </c>
      <c r="L1826" t="s">
        <v>19116</v>
      </c>
      <c r="O1826" t="s">
        <v>20887</v>
      </c>
      <c r="P1826" t="s">
        <v>20919</v>
      </c>
      <c r="Q1826" t="s">
        <v>20989</v>
      </c>
      <c r="U1826" t="s">
        <v>22032</v>
      </c>
      <c r="W1826" t="s">
        <v>22917</v>
      </c>
      <c r="X1826" t="s">
        <v>23116</v>
      </c>
    </row>
    <row r="1827" spans="1:24">
      <c r="A1827" s="1">
        <v>1835</v>
      </c>
      <c r="C1827" t="s">
        <v>1485</v>
      </c>
      <c r="G1827" t="s">
        <v>10967</v>
      </c>
      <c r="H1827" t="s">
        <v>12342</v>
      </c>
      <c r="I1827" t="s">
        <v>18507</v>
      </c>
      <c r="J1827" t="s">
        <v>18509</v>
      </c>
      <c r="L1827" t="s">
        <v>19117</v>
      </c>
      <c r="O1827" t="s">
        <v>20888</v>
      </c>
      <c r="P1827" t="s">
        <v>65</v>
      </c>
      <c r="Q1827" t="s">
        <v>20990</v>
      </c>
      <c r="R1827" t="s">
        <v>21118</v>
      </c>
      <c r="S1827" t="s">
        <v>21153</v>
      </c>
      <c r="T1827" t="s">
        <v>21299</v>
      </c>
      <c r="U1827" t="s">
        <v>22033</v>
      </c>
    </row>
    <row r="1828" spans="1:24">
      <c r="A1828" s="1">
        <v>1836</v>
      </c>
      <c r="C1828" t="s">
        <v>1486</v>
      </c>
      <c r="G1828" t="s">
        <v>10967</v>
      </c>
      <c r="H1828" t="s">
        <v>12343</v>
      </c>
      <c r="I1828" t="s">
        <v>18507</v>
      </c>
      <c r="J1828" t="s">
        <v>18509</v>
      </c>
      <c r="L1828" t="s">
        <v>19118</v>
      </c>
      <c r="O1828" t="s">
        <v>20888</v>
      </c>
      <c r="P1828" t="s">
        <v>20920</v>
      </c>
      <c r="Q1828" t="s">
        <v>20991</v>
      </c>
      <c r="U1828" t="s">
        <v>22034</v>
      </c>
      <c r="W1828" t="s">
        <v>22918</v>
      </c>
    </row>
    <row r="1829" spans="1:24">
      <c r="A1829" s="1">
        <v>1837</v>
      </c>
      <c r="C1829" t="s">
        <v>1487</v>
      </c>
      <c r="G1829" t="s">
        <v>10967</v>
      </c>
      <c r="H1829" t="s">
        <v>12344</v>
      </c>
      <c r="I1829" t="s">
        <v>18507</v>
      </c>
      <c r="J1829" t="s">
        <v>18509</v>
      </c>
      <c r="L1829" t="s">
        <v>19119</v>
      </c>
      <c r="O1829" t="s">
        <v>20887</v>
      </c>
      <c r="P1829" t="s">
        <v>20919</v>
      </c>
      <c r="Q1829" t="s">
        <v>20989</v>
      </c>
      <c r="U1829" t="s">
        <v>22032</v>
      </c>
      <c r="W1829" t="s">
        <v>22917</v>
      </c>
      <c r="X1829" t="s">
        <v>23116</v>
      </c>
    </row>
    <row r="1830" spans="1:24">
      <c r="A1830" s="1">
        <v>1838</v>
      </c>
      <c r="C1830" t="s">
        <v>1488</v>
      </c>
      <c r="G1830" t="s">
        <v>10967</v>
      </c>
      <c r="H1830" t="s">
        <v>12345</v>
      </c>
      <c r="I1830" t="s">
        <v>18507</v>
      </c>
      <c r="J1830" t="s">
        <v>18509</v>
      </c>
      <c r="L1830" t="s">
        <v>19117</v>
      </c>
      <c r="O1830" t="s">
        <v>20888</v>
      </c>
      <c r="P1830" t="s">
        <v>65</v>
      </c>
      <c r="Q1830" t="s">
        <v>20990</v>
      </c>
      <c r="R1830" t="s">
        <v>21118</v>
      </c>
      <c r="S1830" t="s">
        <v>21153</v>
      </c>
      <c r="T1830" t="s">
        <v>21299</v>
      </c>
      <c r="U1830" t="s">
        <v>22033</v>
      </c>
    </row>
    <row r="1831" spans="1:24">
      <c r="A1831" s="1">
        <v>1839</v>
      </c>
      <c r="C1831" t="s">
        <v>1489</v>
      </c>
      <c r="G1831" t="s">
        <v>10967</v>
      </c>
      <c r="H1831" t="s">
        <v>12345</v>
      </c>
      <c r="I1831" t="s">
        <v>18507</v>
      </c>
      <c r="J1831" t="s">
        <v>18509</v>
      </c>
      <c r="L1831" t="s">
        <v>19118</v>
      </c>
      <c r="O1831" t="s">
        <v>20888</v>
      </c>
      <c r="P1831" t="s">
        <v>20920</v>
      </c>
      <c r="Q1831" t="s">
        <v>20991</v>
      </c>
      <c r="U1831" t="s">
        <v>22034</v>
      </c>
      <c r="W1831" t="s">
        <v>22918</v>
      </c>
    </row>
    <row r="1832" spans="1:24">
      <c r="A1832" s="1">
        <v>1840</v>
      </c>
      <c r="C1832" t="s">
        <v>1490</v>
      </c>
      <c r="G1832" t="s">
        <v>10967</v>
      </c>
      <c r="H1832" t="s">
        <v>12346</v>
      </c>
      <c r="I1832" t="s">
        <v>18507</v>
      </c>
      <c r="J1832" t="s">
        <v>18509</v>
      </c>
      <c r="L1832" t="s">
        <v>19120</v>
      </c>
      <c r="O1832" t="s">
        <v>20887</v>
      </c>
      <c r="P1832" t="s">
        <v>20919</v>
      </c>
      <c r="Q1832" t="s">
        <v>20989</v>
      </c>
      <c r="U1832" t="s">
        <v>22032</v>
      </c>
      <c r="W1832" t="s">
        <v>22917</v>
      </c>
      <c r="X1832" t="s">
        <v>23117</v>
      </c>
    </row>
    <row r="1833" spans="1:24">
      <c r="A1833" s="1">
        <v>1841</v>
      </c>
      <c r="C1833" t="s">
        <v>1491</v>
      </c>
      <c r="G1833" t="s">
        <v>10967</v>
      </c>
      <c r="H1833" t="s">
        <v>12346</v>
      </c>
      <c r="I1833" t="s">
        <v>18507</v>
      </c>
      <c r="J1833" t="s">
        <v>18509</v>
      </c>
      <c r="L1833" t="s">
        <v>19121</v>
      </c>
      <c r="O1833" t="s">
        <v>20887</v>
      </c>
      <c r="P1833" t="s">
        <v>20919</v>
      </c>
      <c r="Q1833" t="s">
        <v>20989</v>
      </c>
      <c r="U1833" t="s">
        <v>22032</v>
      </c>
      <c r="W1833" t="s">
        <v>22917</v>
      </c>
      <c r="X1833" t="s">
        <v>23117</v>
      </c>
    </row>
    <row r="1834" spans="1:24">
      <c r="A1834" s="1">
        <v>1842</v>
      </c>
      <c r="C1834" t="s">
        <v>1492</v>
      </c>
      <c r="G1834" t="s">
        <v>10967</v>
      </c>
      <c r="H1834" t="s">
        <v>12347</v>
      </c>
      <c r="I1834" t="s">
        <v>18507</v>
      </c>
      <c r="J1834" t="s">
        <v>18509</v>
      </c>
      <c r="L1834" t="s">
        <v>19122</v>
      </c>
      <c r="O1834" t="s">
        <v>20887</v>
      </c>
      <c r="P1834" t="s">
        <v>20919</v>
      </c>
      <c r="Q1834" t="s">
        <v>20989</v>
      </c>
      <c r="U1834" t="s">
        <v>22032</v>
      </c>
      <c r="W1834" t="s">
        <v>22917</v>
      </c>
      <c r="X1834" t="s">
        <v>23118</v>
      </c>
    </row>
    <row r="1835" spans="1:24">
      <c r="A1835" s="1">
        <v>1843</v>
      </c>
      <c r="C1835" t="s">
        <v>1493</v>
      </c>
      <c r="G1835" t="s">
        <v>10967</v>
      </c>
      <c r="H1835" t="s">
        <v>12348</v>
      </c>
      <c r="I1835" t="s">
        <v>18507</v>
      </c>
      <c r="J1835" t="s">
        <v>18509</v>
      </c>
      <c r="L1835" t="s">
        <v>19123</v>
      </c>
      <c r="O1835" t="s">
        <v>20887</v>
      </c>
      <c r="P1835" t="s">
        <v>20919</v>
      </c>
      <c r="Q1835" t="s">
        <v>20989</v>
      </c>
      <c r="U1835" t="s">
        <v>22032</v>
      </c>
      <c r="W1835" t="s">
        <v>22917</v>
      </c>
      <c r="X1835" t="s">
        <v>23119</v>
      </c>
    </row>
    <row r="1836" spans="1:24">
      <c r="A1836" s="1">
        <v>1844</v>
      </c>
      <c r="C1836" t="s">
        <v>1494</v>
      </c>
      <c r="G1836" t="s">
        <v>10967</v>
      </c>
      <c r="H1836" t="s">
        <v>12349</v>
      </c>
      <c r="I1836" t="s">
        <v>18507</v>
      </c>
      <c r="J1836" t="s">
        <v>18509</v>
      </c>
      <c r="L1836" t="s">
        <v>19124</v>
      </c>
      <c r="O1836" t="s">
        <v>20888</v>
      </c>
      <c r="P1836" t="s">
        <v>65</v>
      </c>
      <c r="Q1836" t="s">
        <v>20990</v>
      </c>
      <c r="R1836" t="s">
        <v>21118</v>
      </c>
      <c r="S1836" t="s">
        <v>21153</v>
      </c>
      <c r="T1836" t="s">
        <v>21300</v>
      </c>
      <c r="U1836" t="s">
        <v>22033</v>
      </c>
    </row>
    <row r="1837" spans="1:24">
      <c r="A1837" s="1">
        <v>1845</v>
      </c>
      <c r="C1837" t="s">
        <v>1495</v>
      </c>
      <c r="G1837" t="s">
        <v>10967</v>
      </c>
      <c r="H1837" t="s">
        <v>12350</v>
      </c>
      <c r="I1837" t="s">
        <v>18507</v>
      </c>
      <c r="J1837" t="s">
        <v>18509</v>
      </c>
      <c r="L1837" t="s">
        <v>19125</v>
      </c>
      <c r="O1837" t="s">
        <v>20888</v>
      </c>
      <c r="P1837" t="s">
        <v>20920</v>
      </c>
      <c r="Q1837" t="s">
        <v>20991</v>
      </c>
      <c r="U1837" t="s">
        <v>22034</v>
      </c>
      <c r="W1837" t="s">
        <v>22918</v>
      </c>
    </row>
    <row r="1838" spans="1:24">
      <c r="A1838" s="1">
        <v>1846</v>
      </c>
      <c r="C1838" t="s">
        <v>1496</v>
      </c>
      <c r="G1838" t="s">
        <v>10967</v>
      </c>
      <c r="H1838" t="s">
        <v>12351</v>
      </c>
      <c r="I1838" t="s">
        <v>18507</v>
      </c>
      <c r="J1838" t="s">
        <v>18509</v>
      </c>
      <c r="L1838" t="s">
        <v>19124</v>
      </c>
      <c r="O1838" t="s">
        <v>20888</v>
      </c>
      <c r="P1838" t="s">
        <v>65</v>
      </c>
      <c r="Q1838" t="s">
        <v>20990</v>
      </c>
      <c r="R1838" t="s">
        <v>21118</v>
      </c>
      <c r="S1838" t="s">
        <v>21153</v>
      </c>
      <c r="T1838" t="s">
        <v>21301</v>
      </c>
      <c r="U1838" t="s">
        <v>22033</v>
      </c>
    </row>
    <row r="1839" spans="1:24">
      <c r="A1839" s="1">
        <v>1847</v>
      </c>
      <c r="C1839" t="s">
        <v>1497</v>
      </c>
      <c r="G1839" t="s">
        <v>10967</v>
      </c>
      <c r="H1839" t="s">
        <v>12351</v>
      </c>
      <c r="I1839" t="s">
        <v>18507</v>
      </c>
      <c r="J1839" t="s">
        <v>18509</v>
      </c>
      <c r="L1839" t="s">
        <v>19125</v>
      </c>
      <c r="O1839" t="s">
        <v>20888</v>
      </c>
      <c r="P1839" t="s">
        <v>20920</v>
      </c>
      <c r="Q1839" t="s">
        <v>20991</v>
      </c>
      <c r="U1839" t="s">
        <v>22034</v>
      </c>
      <c r="W1839" t="s">
        <v>22918</v>
      </c>
    </row>
    <row r="1840" spans="1:24">
      <c r="A1840" s="1">
        <v>1848</v>
      </c>
      <c r="C1840" t="s">
        <v>1498</v>
      </c>
      <c r="G1840" t="s">
        <v>10967</v>
      </c>
      <c r="H1840" t="s">
        <v>12352</v>
      </c>
      <c r="I1840" t="s">
        <v>18507</v>
      </c>
      <c r="J1840" t="s">
        <v>18509</v>
      </c>
      <c r="L1840" t="s">
        <v>19124</v>
      </c>
      <c r="O1840" t="s">
        <v>20888</v>
      </c>
      <c r="P1840" t="s">
        <v>65</v>
      </c>
      <c r="Q1840" t="s">
        <v>20990</v>
      </c>
      <c r="R1840" t="s">
        <v>21118</v>
      </c>
      <c r="S1840" t="s">
        <v>21153</v>
      </c>
      <c r="T1840" t="s">
        <v>21301</v>
      </c>
      <c r="U1840" t="s">
        <v>22033</v>
      </c>
    </row>
    <row r="1841" spans="1:25">
      <c r="A1841" s="1">
        <v>1849</v>
      </c>
      <c r="C1841" t="s">
        <v>1499</v>
      </c>
      <c r="G1841" t="s">
        <v>10967</v>
      </c>
      <c r="H1841" t="s">
        <v>12353</v>
      </c>
      <c r="I1841" t="s">
        <v>18507</v>
      </c>
      <c r="J1841" t="s">
        <v>18509</v>
      </c>
      <c r="L1841" t="s">
        <v>19125</v>
      </c>
      <c r="O1841" t="s">
        <v>20888</v>
      </c>
      <c r="P1841" t="s">
        <v>20920</v>
      </c>
      <c r="Q1841" t="s">
        <v>20991</v>
      </c>
      <c r="U1841" t="s">
        <v>22034</v>
      </c>
      <c r="W1841" t="s">
        <v>22918</v>
      </c>
    </row>
    <row r="1842" spans="1:25">
      <c r="A1842" s="1">
        <v>1850</v>
      </c>
      <c r="C1842" t="s">
        <v>1500</v>
      </c>
      <c r="G1842" t="s">
        <v>10967</v>
      </c>
      <c r="H1842" t="s">
        <v>12354</v>
      </c>
      <c r="I1842" t="s">
        <v>18507</v>
      </c>
      <c r="J1842" t="s">
        <v>18509</v>
      </c>
      <c r="L1842" t="s">
        <v>19126</v>
      </c>
      <c r="O1842" t="s">
        <v>20887</v>
      </c>
      <c r="P1842" t="s">
        <v>20919</v>
      </c>
      <c r="Q1842" t="s">
        <v>20989</v>
      </c>
      <c r="U1842" t="s">
        <v>22032</v>
      </c>
      <c r="W1842" t="s">
        <v>22917</v>
      </c>
      <c r="X1842" t="s">
        <v>23120</v>
      </c>
    </row>
    <row r="1843" spans="1:25">
      <c r="A1843" s="1">
        <v>1851</v>
      </c>
      <c r="C1843" t="s">
        <v>1501</v>
      </c>
      <c r="G1843" t="s">
        <v>10967</v>
      </c>
      <c r="H1843" t="s">
        <v>12355</v>
      </c>
      <c r="I1843" t="s">
        <v>18507</v>
      </c>
      <c r="J1843" t="s">
        <v>18509</v>
      </c>
      <c r="L1843" t="s">
        <v>19120</v>
      </c>
      <c r="O1843" t="s">
        <v>20887</v>
      </c>
      <c r="P1843" t="s">
        <v>20919</v>
      </c>
      <c r="Q1843" t="s">
        <v>20989</v>
      </c>
      <c r="U1843" t="s">
        <v>22032</v>
      </c>
      <c r="W1843" t="s">
        <v>22917</v>
      </c>
      <c r="X1843" t="s">
        <v>23118</v>
      </c>
    </row>
    <row r="1844" spans="1:25">
      <c r="A1844" s="1">
        <v>1852</v>
      </c>
      <c r="C1844" t="s">
        <v>1502</v>
      </c>
      <c r="G1844" t="s">
        <v>10967</v>
      </c>
      <c r="H1844" t="s">
        <v>12356</v>
      </c>
      <c r="I1844" t="s">
        <v>18507</v>
      </c>
      <c r="J1844" t="s">
        <v>18509</v>
      </c>
      <c r="L1844" t="s">
        <v>19121</v>
      </c>
      <c r="O1844" t="s">
        <v>20887</v>
      </c>
      <c r="P1844" t="s">
        <v>20919</v>
      </c>
      <c r="Q1844" t="s">
        <v>20989</v>
      </c>
      <c r="U1844" t="s">
        <v>22032</v>
      </c>
      <c r="W1844" t="s">
        <v>22917</v>
      </c>
      <c r="X1844" t="s">
        <v>23119</v>
      </c>
    </row>
    <row r="1845" spans="1:25">
      <c r="A1845" s="1">
        <v>1853</v>
      </c>
      <c r="C1845" t="s">
        <v>1503</v>
      </c>
      <c r="G1845" t="s">
        <v>10967</v>
      </c>
      <c r="H1845" t="s">
        <v>12357</v>
      </c>
      <c r="I1845" t="s">
        <v>18507</v>
      </c>
      <c r="J1845" t="s">
        <v>18509</v>
      </c>
      <c r="L1845" t="s">
        <v>19124</v>
      </c>
      <c r="O1845" t="s">
        <v>20888</v>
      </c>
      <c r="P1845" t="s">
        <v>65</v>
      </c>
      <c r="Q1845" t="s">
        <v>20990</v>
      </c>
      <c r="R1845" t="s">
        <v>21118</v>
      </c>
      <c r="S1845" t="s">
        <v>21153</v>
      </c>
      <c r="T1845" t="s">
        <v>21300</v>
      </c>
      <c r="U1845" t="s">
        <v>22033</v>
      </c>
    </row>
    <row r="1846" spans="1:25">
      <c r="A1846" s="1">
        <v>1854</v>
      </c>
      <c r="C1846" t="s">
        <v>1504</v>
      </c>
      <c r="G1846" t="s">
        <v>10967</v>
      </c>
      <c r="H1846" t="s">
        <v>12357</v>
      </c>
      <c r="I1846" t="s">
        <v>18507</v>
      </c>
      <c r="J1846" t="s">
        <v>18509</v>
      </c>
      <c r="L1846" t="s">
        <v>19125</v>
      </c>
      <c r="O1846" t="s">
        <v>20888</v>
      </c>
      <c r="P1846" t="s">
        <v>20920</v>
      </c>
      <c r="Q1846" t="s">
        <v>20991</v>
      </c>
      <c r="U1846" t="s">
        <v>22034</v>
      </c>
      <c r="W1846" t="s">
        <v>22918</v>
      </c>
    </row>
    <row r="1847" spans="1:25">
      <c r="A1847" s="1">
        <v>1855</v>
      </c>
      <c r="C1847" t="s">
        <v>1505</v>
      </c>
      <c r="G1847" t="s">
        <v>10967</v>
      </c>
      <c r="H1847" t="s">
        <v>12358</v>
      </c>
      <c r="I1847" t="s">
        <v>18507</v>
      </c>
      <c r="J1847" t="s">
        <v>18509</v>
      </c>
      <c r="L1847" t="s">
        <v>19122</v>
      </c>
      <c r="O1847" t="s">
        <v>20887</v>
      </c>
      <c r="P1847" t="s">
        <v>20919</v>
      </c>
      <c r="Q1847" t="s">
        <v>20989</v>
      </c>
      <c r="U1847" t="s">
        <v>22032</v>
      </c>
      <c r="W1847" t="s">
        <v>22917</v>
      </c>
      <c r="X1847" t="s">
        <v>23120</v>
      </c>
    </row>
    <row r="1848" spans="1:25">
      <c r="A1848" s="1">
        <v>1856</v>
      </c>
      <c r="C1848" t="s">
        <v>1506</v>
      </c>
      <c r="G1848" t="s">
        <v>10967</v>
      </c>
      <c r="H1848" t="s">
        <v>12359</v>
      </c>
      <c r="I1848" t="s">
        <v>18507</v>
      </c>
      <c r="J1848" t="s">
        <v>18510</v>
      </c>
      <c r="L1848" t="s">
        <v>19127</v>
      </c>
      <c r="N1848" t="s">
        <v>32</v>
      </c>
      <c r="P1848" t="s">
        <v>32</v>
      </c>
      <c r="Q1848" t="s">
        <v>20992</v>
      </c>
      <c r="R1848" t="s">
        <v>21119</v>
      </c>
      <c r="S1848" t="s">
        <v>21154</v>
      </c>
      <c r="U1848" t="s">
        <v>22035</v>
      </c>
      <c r="Y1848" t="s">
        <v>23859</v>
      </c>
    </row>
    <row r="1849" spans="1:25">
      <c r="A1849" s="1">
        <v>1857</v>
      </c>
      <c r="B1849" t="s">
        <v>32</v>
      </c>
      <c r="C1849" t="s">
        <v>1506</v>
      </c>
      <c r="D1849" t="s">
        <v>9448</v>
      </c>
      <c r="E1849" t="s">
        <v>10905</v>
      </c>
      <c r="F1849" t="s">
        <v>10906</v>
      </c>
      <c r="H1849" t="s">
        <v>12359</v>
      </c>
      <c r="V1849">
        <f>72857365 pm¡Ã2024041krissy_g4@hotmail.com                              ANMLFException as file currently locked by another user for an Acct no 840012230000</f>
        <v>0</v>
      </c>
    </row>
    <row r="1850" spans="1:25">
      <c r="A1850" s="1">
        <v>1858</v>
      </c>
      <c r="C1850" t="s">
        <v>1507</v>
      </c>
      <c r="G1850" t="s">
        <v>10967</v>
      </c>
      <c r="H1850" t="s">
        <v>12360</v>
      </c>
      <c r="I1850" t="s">
        <v>18507</v>
      </c>
      <c r="J1850" t="s">
        <v>18510</v>
      </c>
      <c r="L1850" t="s">
        <v>19128</v>
      </c>
      <c r="N1850" t="s">
        <v>32</v>
      </c>
      <c r="P1850" t="s">
        <v>32</v>
      </c>
      <c r="Q1850" t="s">
        <v>20992</v>
      </c>
      <c r="R1850" t="s">
        <v>21119</v>
      </c>
      <c r="S1850" t="s">
        <v>21154</v>
      </c>
      <c r="U1850" t="s">
        <v>22035</v>
      </c>
      <c r="Y1850" t="s">
        <v>23860</v>
      </c>
    </row>
    <row r="1851" spans="1:25">
      <c r="A1851" s="1">
        <v>1859</v>
      </c>
      <c r="B1851" t="s">
        <v>32</v>
      </c>
      <c r="C1851" t="s">
        <v>1507</v>
      </c>
      <c r="D1851" t="s">
        <v>9449</v>
      </c>
      <c r="E1851" t="s">
        <v>10905</v>
      </c>
      <c r="F1851" t="s">
        <v>10906</v>
      </c>
      <c r="H1851" t="s">
        <v>12361</v>
      </c>
      <c r="V1851">
        <f>72857366 0&lt;I2024041djturanda@yahoo.com                               ANMLFException as file currently locked by another user for an Acct no 313660030000</f>
        <v>0</v>
      </c>
    </row>
    <row r="1852" spans="1:25">
      <c r="A1852" s="1">
        <v>1860</v>
      </c>
      <c r="C1852" t="s">
        <v>1508</v>
      </c>
      <c r="G1852" t="s">
        <v>10967</v>
      </c>
      <c r="H1852" t="s">
        <v>12362</v>
      </c>
      <c r="I1852" t="s">
        <v>18507</v>
      </c>
      <c r="J1852" t="s">
        <v>18510</v>
      </c>
      <c r="L1852" t="s">
        <v>19129</v>
      </c>
      <c r="N1852" t="s">
        <v>32</v>
      </c>
      <c r="P1852" t="s">
        <v>32</v>
      </c>
      <c r="Q1852" t="s">
        <v>20992</v>
      </c>
      <c r="R1852" t="s">
        <v>21119</v>
      </c>
      <c r="S1852" t="s">
        <v>21154</v>
      </c>
      <c r="U1852" t="s">
        <v>22035</v>
      </c>
      <c r="Y1852" t="s">
        <v>23861</v>
      </c>
    </row>
    <row r="1853" spans="1:25">
      <c r="A1853" s="1">
        <v>1861</v>
      </c>
      <c r="B1853" t="s">
        <v>32</v>
      </c>
      <c r="C1853" t="s">
        <v>1508</v>
      </c>
      <c r="D1853" t="s">
        <v>9450</v>
      </c>
      <c r="E1853" t="s">
        <v>10905</v>
      </c>
      <c r="F1853" t="s">
        <v>10906</v>
      </c>
      <c r="H1853" t="s">
        <v>12362</v>
      </c>
      <c r="V1853">
        <f>72857367 &gt;#Q2024041tampat74@gmail.com                               ANMLFException as file currently locked by another user for an Acct no 348079210000</f>
        <v>0</v>
      </c>
    </row>
    <row r="1854" spans="1:25">
      <c r="A1854" s="1">
        <v>1862</v>
      </c>
      <c r="C1854" t="s">
        <v>1509</v>
      </c>
      <c r="G1854" t="s">
        <v>10967</v>
      </c>
      <c r="H1854" t="s">
        <v>12363</v>
      </c>
      <c r="I1854" t="s">
        <v>18507</v>
      </c>
      <c r="J1854" t="s">
        <v>18510</v>
      </c>
      <c r="L1854" t="s">
        <v>19130</v>
      </c>
      <c r="N1854" t="s">
        <v>32</v>
      </c>
      <c r="P1854" t="s">
        <v>32</v>
      </c>
      <c r="Q1854" t="s">
        <v>20992</v>
      </c>
      <c r="R1854" t="s">
        <v>21119</v>
      </c>
      <c r="S1854" t="s">
        <v>21154</v>
      </c>
      <c r="U1854" t="s">
        <v>22035</v>
      </c>
      <c r="Y1854" t="s">
        <v>23862</v>
      </c>
    </row>
    <row r="1855" spans="1:25">
      <c r="A1855" s="1">
        <v>1863</v>
      </c>
      <c r="B1855" t="s">
        <v>32</v>
      </c>
      <c r="C1855" t="s">
        <v>1509</v>
      </c>
      <c r="D1855" t="s">
        <v>9451</v>
      </c>
      <c r="E1855" t="s">
        <v>10905</v>
      </c>
      <c r="F1855" t="s">
        <v>10906</v>
      </c>
      <c r="H1855" t="s">
        <v>12364</v>
      </c>
      <c r="V1855">
        <f>72857368 Ð`²¤O2024031moriehinds2@gmail.com                              BNMLFException as file currently locked by another user for an Acct no 342065570000</f>
        <v>0</v>
      </c>
    </row>
    <row r="1856" spans="1:25">
      <c r="A1856" s="1">
        <v>1864</v>
      </c>
      <c r="C1856" t="s">
        <v>1510</v>
      </c>
      <c r="G1856" t="s">
        <v>10967</v>
      </c>
      <c r="H1856" t="s">
        <v>12365</v>
      </c>
      <c r="I1856" t="s">
        <v>18507</v>
      </c>
      <c r="J1856" t="s">
        <v>18510</v>
      </c>
      <c r="L1856" t="s">
        <v>19131</v>
      </c>
      <c r="N1856" t="s">
        <v>32</v>
      </c>
      <c r="P1856" t="s">
        <v>32</v>
      </c>
      <c r="Q1856" t="s">
        <v>20992</v>
      </c>
      <c r="R1856" t="s">
        <v>21119</v>
      </c>
      <c r="S1856" t="s">
        <v>21154</v>
      </c>
      <c r="U1856" t="s">
        <v>22035</v>
      </c>
      <c r="Y1856" t="s">
        <v>23863</v>
      </c>
    </row>
    <row r="1857" spans="1:25">
      <c r="A1857" s="1">
        <v>1865</v>
      </c>
      <c r="B1857" t="s">
        <v>32</v>
      </c>
      <c r="C1857" t="s">
        <v>1510</v>
      </c>
      <c r="D1857" t="s">
        <v>9452</v>
      </c>
      <c r="E1857" t="s">
        <v>10905</v>
      </c>
      <c r="F1857" t="s">
        <v>10906</v>
      </c>
      <c r="H1857" t="s">
        <v>12365</v>
      </c>
      <c r="V1857">
        <f>72857369 @Ü'E2024041cavrilleogarro@yahoo.com                            BNMLFException as file currently locked by another user for an Acct no 297021480000</f>
        <v>0</v>
      </c>
    </row>
    <row r="1858" spans="1:25">
      <c r="A1858" s="1">
        <v>1866</v>
      </c>
      <c r="C1858" t="s">
        <v>1511</v>
      </c>
      <c r="G1858" t="s">
        <v>10967</v>
      </c>
      <c r="H1858" t="s">
        <v>12366</v>
      </c>
      <c r="I1858" t="s">
        <v>18507</v>
      </c>
      <c r="J1858" t="s">
        <v>18510</v>
      </c>
      <c r="L1858" t="s">
        <v>19132</v>
      </c>
      <c r="N1858" t="s">
        <v>32</v>
      </c>
      <c r="P1858" t="s">
        <v>32</v>
      </c>
      <c r="Q1858" t="s">
        <v>20992</v>
      </c>
      <c r="R1858" t="s">
        <v>21119</v>
      </c>
      <c r="S1858" t="s">
        <v>21154</v>
      </c>
      <c r="U1858" t="s">
        <v>22035</v>
      </c>
      <c r="Y1858" t="s">
        <v>23864</v>
      </c>
    </row>
    <row r="1859" spans="1:25">
      <c r="A1859" s="1">
        <v>1867</v>
      </c>
      <c r="B1859" t="s">
        <v>32</v>
      </c>
      <c r="C1859" t="s">
        <v>1511</v>
      </c>
      <c r="D1859" t="s">
        <v>9453</v>
      </c>
      <c r="E1859" t="s">
        <v>10905</v>
      </c>
      <c r="F1859" t="s">
        <v>10906</v>
      </c>
      <c r="H1859" t="s">
        <v>12366</v>
      </c>
      <c r="V1859">
        <f>72857370 ø8æÌ2024031tamika.campbell@ksac.gov.jm                           CNMLFException as file currently locked by another user for an Acct no 880032561400</f>
        <v>0</v>
      </c>
    </row>
    <row r="1860" spans="1:25">
      <c r="A1860" s="1">
        <v>1868</v>
      </c>
      <c r="C1860" t="s">
        <v>1512</v>
      </c>
      <c r="G1860" t="s">
        <v>10967</v>
      </c>
      <c r="H1860" t="s">
        <v>12367</v>
      </c>
      <c r="I1860" t="s">
        <v>18507</v>
      </c>
      <c r="J1860" t="s">
        <v>18510</v>
      </c>
      <c r="L1860" t="s">
        <v>19133</v>
      </c>
      <c r="N1860" t="s">
        <v>32</v>
      </c>
      <c r="P1860" t="s">
        <v>32</v>
      </c>
      <c r="Q1860" t="s">
        <v>20992</v>
      </c>
      <c r="R1860" t="s">
        <v>21119</v>
      </c>
      <c r="S1860" t="s">
        <v>21154</v>
      </c>
      <c r="U1860" t="s">
        <v>22035</v>
      </c>
      <c r="Y1860" t="s">
        <v>23865</v>
      </c>
    </row>
    <row r="1861" spans="1:25">
      <c r="A1861" s="1">
        <v>1869</v>
      </c>
      <c r="B1861" t="s">
        <v>32</v>
      </c>
      <c r="C1861" t="s">
        <v>1512</v>
      </c>
      <c r="D1861" t="s">
        <v>9454</v>
      </c>
      <c r="E1861" t="s">
        <v>10905</v>
      </c>
      <c r="F1861" t="s">
        <v>10906</v>
      </c>
      <c r="H1861" t="s">
        <v>12368</v>
      </c>
      <c r="V1861">
        <f>72857371 0@2024031kededradennis@gmail.com                             CNMLFException as file currently locked by another user for an Acct no 277429760000</f>
        <v>0</v>
      </c>
    </row>
    <row r="1862" spans="1:25">
      <c r="A1862" s="1">
        <v>1870</v>
      </c>
      <c r="C1862" t="s">
        <v>1513</v>
      </c>
      <c r="G1862" t="s">
        <v>10967</v>
      </c>
      <c r="H1862" t="s">
        <v>12369</v>
      </c>
      <c r="I1862" t="s">
        <v>18507</v>
      </c>
      <c r="J1862" t="s">
        <v>18510</v>
      </c>
      <c r="L1862" t="s">
        <v>19134</v>
      </c>
      <c r="N1862" t="s">
        <v>32</v>
      </c>
      <c r="P1862" t="s">
        <v>32</v>
      </c>
      <c r="Q1862" t="s">
        <v>20992</v>
      </c>
      <c r="R1862" t="s">
        <v>21119</v>
      </c>
      <c r="S1862" t="s">
        <v>21154</v>
      </c>
      <c r="U1862" t="s">
        <v>22035</v>
      </c>
      <c r="Y1862" t="s">
        <v>23866</v>
      </c>
    </row>
    <row r="1863" spans="1:25">
      <c r="A1863" s="1">
        <v>1871</v>
      </c>
      <c r="B1863" t="s">
        <v>32</v>
      </c>
      <c r="C1863" t="s">
        <v>1513</v>
      </c>
      <c r="D1863" t="s">
        <v>9455</v>
      </c>
      <c r="E1863" t="s">
        <v>10905</v>
      </c>
      <c r="F1863" t="s">
        <v>10906</v>
      </c>
      <c r="H1863" t="s">
        <v>12370</v>
      </c>
      <c r="V1863">
        <f>72857372 ÐEá\$2024041faypetgrave@cwjamica.com                            DNMLFException as file currently locked by another user for an Acct no 156177090000</f>
        <v>0</v>
      </c>
    </row>
    <row r="1864" spans="1:25">
      <c r="A1864" s="1">
        <v>1872</v>
      </c>
      <c r="C1864" t="s">
        <v>1514</v>
      </c>
      <c r="G1864" t="s">
        <v>10967</v>
      </c>
      <c r="H1864" t="s">
        <v>12371</v>
      </c>
      <c r="I1864" t="s">
        <v>18507</v>
      </c>
      <c r="J1864" t="s">
        <v>18510</v>
      </c>
      <c r="L1864" t="s">
        <v>19135</v>
      </c>
      <c r="N1864" t="s">
        <v>32</v>
      </c>
      <c r="P1864" t="s">
        <v>32</v>
      </c>
      <c r="Q1864" t="s">
        <v>20992</v>
      </c>
      <c r="R1864" t="s">
        <v>21119</v>
      </c>
      <c r="S1864" t="s">
        <v>21154</v>
      </c>
      <c r="U1864" t="s">
        <v>22035</v>
      </c>
      <c r="Y1864" t="s">
        <v>23867</v>
      </c>
    </row>
    <row r="1865" spans="1:25">
      <c r="A1865" s="1">
        <v>1873</v>
      </c>
      <c r="B1865" t="s">
        <v>32</v>
      </c>
      <c r="C1865" t="s">
        <v>1514</v>
      </c>
      <c r="D1865" t="s">
        <v>9456</v>
      </c>
      <c r="E1865" t="s">
        <v>10905</v>
      </c>
      <c r="F1865" t="s">
        <v>10906</v>
      </c>
      <c r="H1865" t="s">
        <v>12372</v>
      </c>
      <c r="V1865">
        <f>72857373 p°7ÖD2024041christinacaine1@gmail.com                            DNMLFException as file currently locked by another user for an Acct no 295651750000</f>
        <v>0</v>
      </c>
    </row>
    <row r="1866" spans="1:25">
      <c r="A1866" s="1">
        <v>1874</v>
      </c>
      <c r="C1866" t="s">
        <v>1515</v>
      </c>
      <c r="G1866" t="s">
        <v>10967</v>
      </c>
      <c r="H1866" t="s">
        <v>12373</v>
      </c>
      <c r="I1866" t="s">
        <v>18507</v>
      </c>
      <c r="J1866" t="s">
        <v>18510</v>
      </c>
      <c r="L1866" t="s">
        <v>19136</v>
      </c>
      <c r="N1866" t="s">
        <v>32</v>
      </c>
      <c r="P1866" t="s">
        <v>32</v>
      </c>
      <c r="Q1866" t="s">
        <v>20992</v>
      </c>
      <c r="R1866" t="s">
        <v>21119</v>
      </c>
      <c r="S1866" t="s">
        <v>21154</v>
      </c>
      <c r="U1866" t="s">
        <v>22035</v>
      </c>
      <c r="Y1866" t="s">
        <v>23868</v>
      </c>
    </row>
    <row r="1867" spans="1:25">
      <c r="A1867" s="1">
        <v>1875</v>
      </c>
      <c r="B1867" t="s">
        <v>32</v>
      </c>
      <c r="C1867" t="s">
        <v>1515</v>
      </c>
      <c r="D1867" t="s">
        <v>9457</v>
      </c>
      <c r="E1867" t="s">
        <v>10905</v>
      </c>
      <c r="F1867" t="s">
        <v>10906</v>
      </c>
      <c r="H1867" t="s">
        <v>12374</v>
      </c>
      <c r="V1867">
        <f>72857374 ÐÈQ(B2024041stamic123@gmail.com                               DNMLFException as file currently locked by another user for an Acct no 284144290000</f>
        <v>0</v>
      </c>
    </row>
    <row r="1868" spans="1:25">
      <c r="A1868" s="1">
        <v>1876</v>
      </c>
      <c r="C1868" t="s">
        <v>1516</v>
      </c>
      <c r="G1868" t="s">
        <v>10967</v>
      </c>
      <c r="H1868" t="s">
        <v>12375</v>
      </c>
      <c r="I1868" t="s">
        <v>18507</v>
      </c>
      <c r="J1868" t="s">
        <v>18510</v>
      </c>
      <c r="L1868" t="s">
        <v>19137</v>
      </c>
      <c r="N1868" t="s">
        <v>32</v>
      </c>
      <c r="P1868" t="s">
        <v>32</v>
      </c>
      <c r="Q1868" t="s">
        <v>20992</v>
      </c>
      <c r="R1868" t="s">
        <v>21119</v>
      </c>
      <c r="S1868" t="s">
        <v>21154</v>
      </c>
      <c r="U1868" t="s">
        <v>22035</v>
      </c>
      <c r="Y1868" t="s">
        <v>23869</v>
      </c>
    </row>
    <row r="1869" spans="1:25">
      <c r="A1869" s="1">
        <v>1877</v>
      </c>
      <c r="B1869" t="s">
        <v>32</v>
      </c>
      <c r="C1869" t="s">
        <v>1516</v>
      </c>
      <c r="D1869" t="s">
        <v>9458</v>
      </c>
      <c r="E1869" t="s">
        <v>10905</v>
      </c>
      <c r="F1869" t="s">
        <v>10906</v>
      </c>
      <c r="H1869" t="s">
        <v>12375</v>
      </c>
      <c r="V1869">
        <f>72857375 0&amp;3&amp;P2024041DUNROBPRIM@GMAIL.COM                              DNMLFException as file currently locked by another user for an Acct no 344238270000</f>
        <v>0</v>
      </c>
    </row>
    <row r="1870" spans="1:25">
      <c r="A1870" s="1">
        <v>1878</v>
      </c>
      <c r="C1870" t="s">
        <v>1517</v>
      </c>
      <c r="G1870" t="s">
        <v>10967</v>
      </c>
      <c r="H1870" t="s">
        <v>12376</v>
      </c>
      <c r="I1870" t="s">
        <v>18507</v>
      </c>
      <c r="J1870" t="s">
        <v>18510</v>
      </c>
      <c r="L1870" t="s">
        <v>19138</v>
      </c>
      <c r="N1870" t="s">
        <v>32</v>
      </c>
      <c r="P1870" t="s">
        <v>32</v>
      </c>
      <c r="Q1870" t="s">
        <v>20992</v>
      </c>
      <c r="R1870" t="s">
        <v>21119</v>
      </c>
      <c r="S1870" t="s">
        <v>21154</v>
      </c>
      <c r="U1870" t="s">
        <v>22035</v>
      </c>
      <c r="Y1870" t="s">
        <v>23870</v>
      </c>
    </row>
    <row r="1871" spans="1:25">
      <c r="A1871" s="1">
        <v>1879</v>
      </c>
      <c r="B1871" t="s">
        <v>32</v>
      </c>
      <c r="C1871" t="s">
        <v>1517</v>
      </c>
      <c r="D1871" t="s">
        <v>9459</v>
      </c>
      <c r="E1871" t="s">
        <v>10905</v>
      </c>
      <c r="F1871" t="s">
        <v>10906</v>
      </c>
      <c r="H1871" t="s">
        <v>12377</v>
      </c>
      <c r="V1871">
        <f>72857376 @äçNJ2024041romainbrown023@gmail.com                            ENMLFException as file currently locked by another user for an Acct no 319151400000</f>
        <v>0</v>
      </c>
    </row>
    <row r="1872" spans="1:25">
      <c r="A1872" s="1">
        <v>1880</v>
      </c>
      <c r="C1872" t="s">
        <v>1518</v>
      </c>
      <c r="G1872" t="s">
        <v>10967</v>
      </c>
      <c r="H1872" t="s">
        <v>12378</v>
      </c>
      <c r="I1872" t="s">
        <v>18507</v>
      </c>
      <c r="J1872" t="s">
        <v>18510</v>
      </c>
      <c r="L1872" t="s">
        <v>19139</v>
      </c>
      <c r="N1872" t="s">
        <v>32</v>
      </c>
      <c r="P1872" t="s">
        <v>32</v>
      </c>
      <c r="Q1872" t="s">
        <v>20992</v>
      </c>
      <c r="R1872" t="s">
        <v>21119</v>
      </c>
      <c r="S1872" t="s">
        <v>21154</v>
      </c>
      <c r="U1872" t="s">
        <v>22035</v>
      </c>
      <c r="Y1872" t="s">
        <v>23871</v>
      </c>
    </row>
    <row r="1873" spans="1:25">
      <c r="A1873" s="1">
        <v>1881</v>
      </c>
      <c r="B1873" t="s">
        <v>32</v>
      </c>
      <c r="C1873" t="s">
        <v>1518</v>
      </c>
      <c r="D1873" t="s">
        <v>9460</v>
      </c>
      <c r="E1873" t="s">
        <v>10905</v>
      </c>
      <c r="F1873" t="s">
        <v>10906</v>
      </c>
      <c r="H1873" t="s">
        <v>12379</v>
      </c>
      <c r="V1873">
        <f>72857377 @å~\J2024041sexychrisann1@gmail.com                             ENMLFException as file currently locked by another user for an Acct no 319379400000</f>
        <v>0</v>
      </c>
    </row>
    <row r="1874" spans="1:25">
      <c r="A1874" s="1">
        <v>1882</v>
      </c>
      <c r="C1874" t="s">
        <v>1519</v>
      </c>
      <c r="G1874" t="s">
        <v>10967</v>
      </c>
      <c r="H1874" t="s">
        <v>12380</v>
      </c>
      <c r="I1874" t="s">
        <v>18507</v>
      </c>
      <c r="J1874" t="s">
        <v>18510</v>
      </c>
      <c r="L1874" t="s">
        <v>19140</v>
      </c>
      <c r="N1874" t="s">
        <v>32</v>
      </c>
      <c r="P1874" t="s">
        <v>32</v>
      </c>
      <c r="Q1874" t="s">
        <v>20992</v>
      </c>
      <c r="R1874" t="s">
        <v>21119</v>
      </c>
      <c r="S1874" t="s">
        <v>21154</v>
      </c>
      <c r="U1874" t="s">
        <v>22035</v>
      </c>
      <c r="Y1874" t="s">
        <v>23872</v>
      </c>
    </row>
    <row r="1875" spans="1:25">
      <c r="A1875" s="1">
        <v>1883</v>
      </c>
      <c r="B1875" t="s">
        <v>32</v>
      </c>
      <c r="C1875" t="s">
        <v>1519</v>
      </c>
      <c r="D1875" t="s">
        <v>9461</v>
      </c>
      <c r="E1875" t="s">
        <v>10905</v>
      </c>
      <c r="F1875" t="s">
        <v>10906</v>
      </c>
      <c r="H1875" t="s">
        <v>12381</v>
      </c>
      <c r="V1875">
        <f>72857378 °7úA2024041ANDREHEPBURN_88@YAHOO.COM                            ENMLFException as file currently locked by another user for an Acct no 283368110000</f>
        <v>0</v>
      </c>
    </row>
    <row r="1876" spans="1:25">
      <c r="A1876" s="1">
        <v>1884</v>
      </c>
      <c r="C1876" t="s">
        <v>1520</v>
      </c>
      <c r="G1876" t="s">
        <v>10967</v>
      </c>
      <c r="H1876" t="s">
        <v>12382</v>
      </c>
      <c r="I1876" t="s">
        <v>18507</v>
      </c>
      <c r="J1876" t="s">
        <v>18510</v>
      </c>
      <c r="L1876" t="s">
        <v>19141</v>
      </c>
      <c r="N1876" t="s">
        <v>32</v>
      </c>
      <c r="P1876" t="s">
        <v>32</v>
      </c>
      <c r="Q1876" t="s">
        <v>20992</v>
      </c>
      <c r="R1876" t="s">
        <v>21119</v>
      </c>
      <c r="S1876" t="s">
        <v>21154</v>
      </c>
      <c r="U1876" t="s">
        <v>22035</v>
      </c>
      <c r="Y1876" t="s">
        <v>23873</v>
      </c>
    </row>
    <row r="1877" spans="1:25">
      <c r="A1877" s="1">
        <v>1885</v>
      </c>
      <c r="B1877" t="s">
        <v>32</v>
      </c>
      <c r="C1877" t="s">
        <v>1520</v>
      </c>
      <c r="D1877" t="s">
        <v>9462</v>
      </c>
      <c r="E1877" t="s">
        <v>10905</v>
      </c>
      <c r="F1877" t="s">
        <v>10906</v>
      </c>
      <c r="H1877" t="s">
        <v>12383</v>
      </c>
      <c r="V1877">
        <f>72857379 @ÝEÆI2024041orainthomas@gmail.com                              GNMLFException as file currently locked by another user for an Acct no 316859080000</f>
        <v>0</v>
      </c>
    </row>
    <row r="1878" spans="1:25">
      <c r="A1878" s="1">
        <v>1886</v>
      </c>
      <c r="C1878" t="s">
        <v>1521</v>
      </c>
      <c r="G1878" t="s">
        <v>10967</v>
      </c>
      <c r="H1878" t="s">
        <v>12384</v>
      </c>
      <c r="I1878" t="s">
        <v>18507</v>
      </c>
      <c r="J1878" t="s">
        <v>18510</v>
      </c>
      <c r="L1878" t="s">
        <v>19142</v>
      </c>
      <c r="N1878" t="s">
        <v>32</v>
      </c>
      <c r="P1878" t="s">
        <v>32</v>
      </c>
      <c r="Q1878" t="s">
        <v>20992</v>
      </c>
      <c r="R1878" t="s">
        <v>21119</v>
      </c>
      <c r="S1878" t="s">
        <v>21154</v>
      </c>
      <c r="U1878" t="s">
        <v>22035</v>
      </c>
      <c r="Y1878" t="s">
        <v>23859</v>
      </c>
    </row>
    <row r="1879" spans="1:25">
      <c r="A1879" s="1">
        <v>1887</v>
      </c>
      <c r="B1879" t="s">
        <v>32</v>
      </c>
      <c r="C1879" t="s">
        <v>1521</v>
      </c>
      <c r="D1879" t="s">
        <v>9463</v>
      </c>
      <c r="E1879" t="s">
        <v>10905</v>
      </c>
      <c r="F1879" t="s">
        <v>10906</v>
      </c>
      <c r="H1879" t="s">
        <v>12385</v>
      </c>
      <c r="V1879">
        <f>72857380 pm¡Ã2024041krissy_g4@hotmail.com                              ANMLFException as file currently locked by another user for an Acct no 840012230000</f>
        <v>0</v>
      </c>
    </row>
    <row r="1880" spans="1:25">
      <c r="A1880" s="1">
        <v>1888</v>
      </c>
      <c r="C1880" t="s">
        <v>1522</v>
      </c>
      <c r="G1880" t="s">
        <v>10967</v>
      </c>
      <c r="H1880" t="s">
        <v>12386</v>
      </c>
      <c r="I1880" t="s">
        <v>18507</v>
      </c>
      <c r="J1880" t="s">
        <v>18510</v>
      </c>
      <c r="L1880" t="s">
        <v>19143</v>
      </c>
      <c r="N1880" t="s">
        <v>32</v>
      </c>
      <c r="P1880" t="s">
        <v>32</v>
      </c>
      <c r="Q1880" t="s">
        <v>20992</v>
      </c>
      <c r="R1880" t="s">
        <v>21119</v>
      </c>
      <c r="S1880" t="s">
        <v>21154</v>
      </c>
      <c r="U1880" t="s">
        <v>22035</v>
      </c>
      <c r="Y1880" t="s">
        <v>23860</v>
      </c>
    </row>
    <row r="1881" spans="1:25">
      <c r="A1881" s="1">
        <v>1889</v>
      </c>
      <c r="B1881" t="s">
        <v>32</v>
      </c>
      <c r="C1881" t="s">
        <v>1522</v>
      </c>
      <c r="D1881" t="s">
        <v>9464</v>
      </c>
      <c r="E1881" t="s">
        <v>10905</v>
      </c>
      <c r="F1881" t="s">
        <v>10906</v>
      </c>
      <c r="H1881" t="s">
        <v>12386</v>
      </c>
      <c r="V1881">
        <f>72857381 0&lt;I2024041djturanda@yahoo.com                               ANMLFException as file currently locked by another user for an Acct no 313660030000</f>
        <v>0</v>
      </c>
    </row>
    <row r="1882" spans="1:25">
      <c r="A1882" s="1">
        <v>1890</v>
      </c>
      <c r="C1882" t="s">
        <v>1523</v>
      </c>
      <c r="G1882" t="s">
        <v>10967</v>
      </c>
      <c r="H1882" t="s">
        <v>12387</v>
      </c>
      <c r="I1882" t="s">
        <v>18507</v>
      </c>
      <c r="J1882" t="s">
        <v>18510</v>
      </c>
      <c r="L1882" t="s">
        <v>19144</v>
      </c>
      <c r="N1882" t="s">
        <v>32</v>
      </c>
      <c r="P1882" t="s">
        <v>32</v>
      </c>
      <c r="Q1882" t="s">
        <v>20992</v>
      </c>
      <c r="R1882" t="s">
        <v>21119</v>
      </c>
      <c r="S1882" t="s">
        <v>21154</v>
      </c>
      <c r="U1882" t="s">
        <v>22035</v>
      </c>
      <c r="Y1882" t="s">
        <v>23861</v>
      </c>
    </row>
    <row r="1883" spans="1:25">
      <c r="A1883" s="1">
        <v>1891</v>
      </c>
      <c r="B1883" t="s">
        <v>32</v>
      </c>
      <c r="C1883" t="s">
        <v>1523</v>
      </c>
      <c r="D1883" t="s">
        <v>9465</v>
      </c>
      <c r="E1883" t="s">
        <v>10905</v>
      </c>
      <c r="F1883" t="s">
        <v>10906</v>
      </c>
      <c r="H1883" t="s">
        <v>12388</v>
      </c>
      <c r="V1883">
        <f>72857382 &gt;#Q2024041tampat74@gmail.com                               ANMLFException as file currently locked by another user for an Acct no 348079210000</f>
        <v>0</v>
      </c>
    </row>
    <row r="1884" spans="1:25">
      <c r="A1884" s="1">
        <v>1892</v>
      </c>
      <c r="C1884" t="s">
        <v>1524</v>
      </c>
      <c r="G1884" t="s">
        <v>10967</v>
      </c>
      <c r="H1884" t="s">
        <v>12389</v>
      </c>
      <c r="I1884" t="s">
        <v>18507</v>
      </c>
      <c r="J1884" t="s">
        <v>18510</v>
      </c>
      <c r="L1884" t="s">
        <v>19145</v>
      </c>
      <c r="N1884" t="s">
        <v>32</v>
      </c>
      <c r="P1884" t="s">
        <v>32</v>
      </c>
      <c r="Q1884" t="s">
        <v>20992</v>
      </c>
      <c r="R1884" t="s">
        <v>21119</v>
      </c>
      <c r="S1884" t="s">
        <v>21154</v>
      </c>
      <c r="U1884" t="s">
        <v>22035</v>
      </c>
      <c r="Y1884" t="s">
        <v>23862</v>
      </c>
    </row>
    <row r="1885" spans="1:25">
      <c r="A1885" s="1">
        <v>1893</v>
      </c>
      <c r="B1885" t="s">
        <v>32</v>
      </c>
      <c r="C1885" t="s">
        <v>1524</v>
      </c>
      <c r="D1885" t="s">
        <v>9466</v>
      </c>
      <c r="E1885" t="s">
        <v>10905</v>
      </c>
      <c r="F1885" t="s">
        <v>10906</v>
      </c>
      <c r="H1885" t="s">
        <v>12390</v>
      </c>
      <c r="V1885">
        <f>72857383 Ð`²¤O2024031moriehinds2@gmail.com                              BNMLFException as file currently locked by another user for an Acct no 342065570000</f>
        <v>0</v>
      </c>
    </row>
    <row r="1886" spans="1:25">
      <c r="A1886" s="1">
        <v>1894</v>
      </c>
      <c r="C1886" t="s">
        <v>1525</v>
      </c>
      <c r="G1886" t="s">
        <v>10967</v>
      </c>
      <c r="H1886" t="s">
        <v>12391</v>
      </c>
      <c r="I1886" t="s">
        <v>18507</v>
      </c>
      <c r="J1886" t="s">
        <v>18510</v>
      </c>
      <c r="L1886" t="s">
        <v>19146</v>
      </c>
      <c r="N1886" t="s">
        <v>32</v>
      </c>
      <c r="P1886" t="s">
        <v>32</v>
      </c>
      <c r="Q1886" t="s">
        <v>20992</v>
      </c>
      <c r="R1886" t="s">
        <v>21119</v>
      </c>
      <c r="S1886" t="s">
        <v>21154</v>
      </c>
      <c r="U1886" t="s">
        <v>22035</v>
      </c>
      <c r="Y1886" t="s">
        <v>23863</v>
      </c>
    </row>
    <row r="1887" spans="1:25">
      <c r="A1887" s="1">
        <v>1895</v>
      </c>
      <c r="C1887" t="s">
        <v>1526</v>
      </c>
      <c r="G1887" t="s">
        <v>10967</v>
      </c>
      <c r="H1887" t="s">
        <v>12392</v>
      </c>
      <c r="I1887" t="s">
        <v>18507</v>
      </c>
      <c r="J1887" t="s">
        <v>18509</v>
      </c>
      <c r="L1887" t="s">
        <v>19147</v>
      </c>
      <c r="O1887" t="s">
        <v>20888</v>
      </c>
      <c r="P1887" t="s">
        <v>65</v>
      </c>
      <c r="Q1887" t="s">
        <v>20990</v>
      </c>
      <c r="R1887" t="s">
        <v>21118</v>
      </c>
      <c r="S1887" t="s">
        <v>21153</v>
      </c>
      <c r="T1887" t="s">
        <v>21302</v>
      </c>
      <c r="U1887" t="s">
        <v>22033</v>
      </c>
    </row>
    <row r="1888" spans="1:25">
      <c r="A1888" s="1">
        <v>1896</v>
      </c>
      <c r="B1888" t="s">
        <v>32</v>
      </c>
      <c r="C1888" t="s">
        <v>1525</v>
      </c>
      <c r="D1888" t="s">
        <v>9467</v>
      </c>
      <c r="E1888" t="s">
        <v>10905</v>
      </c>
      <c r="F1888" t="s">
        <v>10906</v>
      </c>
      <c r="H1888" t="s">
        <v>12393</v>
      </c>
      <c r="V1888">
        <f>72857384 @Ü'E2024041cavrilleogarro@yahoo.com                            BNMLFException as file currently locked by another user for an Acct no 297021480000</f>
        <v>0</v>
      </c>
    </row>
    <row r="1889" spans="1:25">
      <c r="A1889" s="1">
        <v>1897</v>
      </c>
      <c r="C1889" t="s">
        <v>1527</v>
      </c>
      <c r="G1889" t="s">
        <v>10967</v>
      </c>
      <c r="H1889" t="s">
        <v>12393</v>
      </c>
      <c r="I1889" t="s">
        <v>18507</v>
      </c>
      <c r="J1889" t="s">
        <v>18509</v>
      </c>
      <c r="L1889" t="s">
        <v>19148</v>
      </c>
      <c r="O1889" t="s">
        <v>20888</v>
      </c>
      <c r="P1889" t="s">
        <v>20920</v>
      </c>
      <c r="Q1889" t="s">
        <v>20991</v>
      </c>
      <c r="U1889" t="s">
        <v>22034</v>
      </c>
      <c r="W1889" t="s">
        <v>22918</v>
      </c>
    </row>
    <row r="1890" spans="1:25">
      <c r="A1890" s="1">
        <v>1898</v>
      </c>
      <c r="C1890" t="s">
        <v>1528</v>
      </c>
      <c r="G1890" t="s">
        <v>10967</v>
      </c>
      <c r="H1890" t="s">
        <v>12394</v>
      </c>
      <c r="I1890" t="s">
        <v>18507</v>
      </c>
      <c r="J1890" t="s">
        <v>18509</v>
      </c>
      <c r="L1890" t="s">
        <v>19147</v>
      </c>
      <c r="O1890" t="s">
        <v>20888</v>
      </c>
      <c r="P1890" t="s">
        <v>65</v>
      </c>
      <c r="Q1890" t="s">
        <v>20990</v>
      </c>
      <c r="R1890" t="s">
        <v>21118</v>
      </c>
      <c r="S1890" t="s">
        <v>21153</v>
      </c>
      <c r="T1890" t="s">
        <v>21302</v>
      </c>
      <c r="U1890" t="s">
        <v>22033</v>
      </c>
    </row>
    <row r="1891" spans="1:25">
      <c r="A1891" s="1">
        <v>1899</v>
      </c>
      <c r="C1891" t="s">
        <v>1529</v>
      </c>
      <c r="G1891" t="s">
        <v>10967</v>
      </c>
      <c r="H1891" t="s">
        <v>12394</v>
      </c>
      <c r="I1891" t="s">
        <v>18507</v>
      </c>
      <c r="J1891" t="s">
        <v>18509</v>
      </c>
      <c r="L1891" t="s">
        <v>19148</v>
      </c>
      <c r="O1891" t="s">
        <v>20888</v>
      </c>
      <c r="P1891" t="s">
        <v>20920</v>
      </c>
      <c r="Q1891" t="s">
        <v>20991</v>
      </c>
      <c r="U1891" t="s">
        <v>22034</v>
      </c>
      <c r="W1891" t="s">
        <v>22918</v>
      </c>
    </row>
    <row r="1892" spans="1:25">
      <c r="A1892" s="1">
        <v>1900</v>
      </c>
      <c r="C1892" t="s">
        <v>1530</v>
      </c>
      <c r="G1892" t="s">
        <v>10967</v>
      </c>
      <c r="H1892" t="s">
        <v>12395</v>
      </c>
      <c r="I1892" t="s">
        <v>18507</v>
      </c>
      <c r="J1892" t="s">
        <v>18509</v>
      </c>
      <c r="L1892" t="s">
        <v>19149</v>
      </c>
      <c r="O1892" t="s">
        <v>20887</v>
      </c>
      <c r="P1892" t="s">
        <v>20919</v>
      </c>
      <c r="Q1892" t="s">
        <v>20989</v>
      </c>
      <c r="U1892" t="s">
        <v>22032</v>
      </c>
      <c r="W1892" t="s">
        <v>22917</v>
      </c>
      <c r="X1892" t="s">
        <v>23121</v>
      </c>
    </row>
    <row r="1893" spans="1:25">
      <c r="A1893" s="1">
        <v>1901</v>
      </c>
      <c r="C1893" t="s">
        <v>1531</v>
      </c>
      <c r="G1893" t="s">
        <v>10967</v>
      </c>
      <c r="H1893" t="s">
        <v>12396</v>
      </c>
      <c r="I1893" t="s">
        <v>18507</v>
      </c>
      <c r="J1893" t="s">
        <v>18509</v>
      </c>
      <c r="L1893" t="s">
        <v>19150</v>
      </c>
      <c r="O1893" t="s">
        <v>20887</v>
      </c>
      <c r="P1893" t="s">
        <v>20919</v>
      </c>
      <c r="Q1893" t="s">
        <v>20989</v>
      </c>
      <c r="U1893" t="s">
        <v>22032</v>
      </c>
      <c r="W1893" t="s">
        <v>22917</v>
      </c>
      <c r="X1893" t="s">
        <v>23121</v>
      </c>
    </row>
    <row r="1894" spans="1:25">
      <c r="A1894" s="1">
        <v>1902</v>
      </c>
      <c r="C1894" t="s">
        <v>1532</v>
      </c>
      <c r="G1894" t="s">
        <v>10967</v>
      </c>
      <c r="H1894" t="s">
        <v>12397</v>
      </c>
      <c r="I1894" t="s">
        <v>18507</v>
      </c>
      <c r="J1894" t="s">
        <v>18510</v>
      </c>
      <c r="L1894" t="s">
        <v>19151</v>
      </c>
      <c r="N1894" t="s">
        <v>32</v>
      </c>
      <c r="P1894" t="s">
        <v>32</v>
      </c>
      <c r="Q1894" t="s">
        <v>20992</v>
      </c>
      <c r="R1894" t="s">
        <v>21119</v>
      </c>
      <c r="S1894" t="s">
        <v>21154</v>
      </c>
      <c r="U1894" t="s">
        <v>22035</v>
      </c>
      <c r="Y1894" t="s">
        <v>23864</v>
      </c>
    </row>
    <row r="1895" spans="1:25">
      <c r="A1895" s="1">
        <v>1903</v>
      </c>
      <c r="B1895" t="s">
        <v>32</v>
      </c>
      <c r="C1895" t="s">
        <v>1532</v>
      </c>
      <c r="D1895" t="s">
        <v>9468</v>
      </c>
      <c r="E1895" t="s">
        <v>10905</v>
      </c>
      <c r="F1895" t="s">
        <v>10906</v>
      </c>
      <c r="H1895" t="s">
        <v>12397</v>
      </c>
      <c r="V1895">
        <f>72857391 ø8æÌ2024031tamika.campbell@ksac.gov.jm                           CNMLFException as file currently locked by another user for an Acct no 880032561400</f>
        <v>0</v>
      </c>
    </row>
    <row r="1896" spans="1:25">
      <c r="A1896" s="1">
        <v>1904</v>
      </c>
      <c r="C1896" t="s">
        <v>1533</v>
      </c>
      <c r="G1896" t="s">
        <v>10967</v>
      </c>
      <c r="H1896" t="s">
        <v>12398</v>
      </c>
      <c r="I1896" t="s">
        <v>18507</v>
      </c>
      <c r="J1896" t="s">
        <v>18509</v>
      </c>
      <c r="L1896" t="s">
        <v>19150</v>
      </c>
      <c r="O1896" t="s">
        <v>20887</v>
      </c>
      <c r="P1896" t="s">
        <v>20919</v>
      </c>
      <c r="Q1896" t="s">
        <v>20989</v>
      </c>
      <c r="U1896" t="s">
        <v>22032</v>
      </c>
      <c r="W1896" t="s">
        <v>22917</v>
      </c>
      <c r="X1896" t="s">
        <v>23122</v>
      </c>
    </row>
    <row r="1897" spans="1:25">
      <c r="A1897" s="1">
        <v>1905</v>
      </c>
      <c r="C1897" t="s">
        <v>1534</v>
      </c>
      <c r="G1897" t="s">
        <v>10967</v>
      </c>
      <c r="H1897" t="s">
        <v>12399</v>
      </c>
      <c r="I1897" t="s">
        <v>18507</v>
      </c>
      <c r="J1897" t="s">
        <v>18509</v>
      </c>
      <c r="L1897" t="s">
        <v>19147</v>
      </c>
      <c r="O1897" t="s">
        <v>20888</v>
      </c>
      <c r="P1897" t="s">
        <v>65</v>
      </c>
      <c r="Q1897" t="s">
        <v>20990</v>
      </c>
      <c r="R1897" t="s">
        <v>21118</v>
      </c>
      <c r="S1897" t="s">
        <v>21153</v>
      </c>
      <c r="T1897" t="s">
        <v>21303</v>
      </c>
      <c r="U1897" t="s">
        <v>22033</v>
      </c>
    </row>
    <row r="1898" spans="1:25">
      <c r="A1898" s="1">
        <v>1906</v>
      </c>
      <c r="C1898" t="s">
        <v>1535</v>
      </c>
      <c r="G1898" t="s">
        <v>10967</v>
      </c>
      <c r="H1898" t="s">
        <v>12399</v>
      </c>
      <c r="I1898" t="s">
        <v>18507</v>
      </c>
      <c r="J1898" t="s">
        <v>18509</v>
      </c>
      <c r="L1898" t="s">
        <v>19148</v>
      </c>
      <c r="O1898" t="s">
        <v>20888</v>
      </c>
      <c r="P1898" t="s">
        <v>20920</v>
      </c>
      <c r="Q1898" t="s">
        <v>20991</v>
      </c>
      <c r="U1898" t="s">
        <v>22034</v>
      </c>
      <c r="W1898" t="s">
        <v>22918</v>
      </c>
    </row>
    <row r="1899" spans="1:25">
      <c r="A1899" s="1">
        <v>1907</v>
      </c>
      <c r="C1899" t="s">
        <v>1536</v>
      </c>
      <c r="G1899" t="s">
        <v>10967</v>
      </c>
      <c r="H1899" t="s">
        <v>12400</v>
      </c>
      <c r="I1899" t="s">
        <v>18507</v>
      </c>
      <c r="J1899" t="s">
        <v>18509</v>
      </c>
      <c r="L1899" t="s">
        <v>19152</v>
      </c>
      <c r="O1899" t="s">
        <v>20887</v>
      </c>
      <c r="P1899" t="s">
        <v>20919</v>
      </c>
      <c r="Q1899" t="s">
        <v>20989</v>
      </c>
      <c r="U1899" t="s">
        <v>22032</v>
      </c>
      <c r="W1899" t="s">
        <v>22917</v>
      </c>
      <c r="X1899" t="s">
        <v>23122</v>
      </c>
    </row>
    <row r="1900" spans="1:25">
      <c r="A1900" s="1">
        <v>1908</v>
      </c>
      <c r="C1900" t="s">
        <v>1537</v>
      </c>
      <c r="G1900" t="s">
        <v>10967</v>
      </c>
      <c r="H1900" t="s">
        <v>12401</v>
      </c>
      <c r="I1900" t="s">
        <v>18507</v>
      </c>
      <c r="J1900" t="s">
        <v>18509</v>
      </c>
      <c r="L1900" t="s">
        <v>19147</v>
      </c>
      <c r="O1900" t="s">
        <v>20888</v>
      </c>
      <c r="P1900" t="s">
        <v>65</v>
      </c>
      <c r="Q1900" t="s">
        <v>20990</v>
      </c>
      <c r="R1900" t="s">
        <v>21118</v>
      </c>
      <c r="S1900" t="s">
        <v>21153</v>
      </c>
      <c r="T1900" t="s">
        <v>21303</v>
      </c>
      <c r="U1900" t="s">
        <v>22033</v>
      </c>
    </row>
    <row r="1901" spans="1:25">
      <c r="A1901" s="1">
        <v>1909</v>
      </c>
      <c r="C1901" t="s">
        <v>1538</v>
      </c>
      <c r="G1901" t="s">
        <v>10967</v>
      </c>
      <c r="H1901" t="s">
        <v>12401</v>
      </c>
      <c r="I1901" t="s">
        <v>18507</v>
      </c>
      <c r="J1901" t="s">
        <v>18509</v>
      </c>
      <c r="L1901" t="s">
        <v>19148</v>
      </c>
      <c r="O1901" t="s">
        <v>20888</v>
      </c>
      <c r="P1901" t="s">
        <v>20920</v>
      </c>
      <c r="Q1901" t="s">
        <v>20991</v>
      </c>
      <c r="U1901" t="s">
        <v>22034</v>
      </c>
      <c r="W1901" t="s">
        <v>22918</v>
      </c>
    </row>
    <row r="1902" spans="1:25">
      <c r="A1902" s="1">
        <v>1910</v>
      </c>
      <c r="C1902" t="s">
        <v>1539</v>
      </c>
      <c r="G1902" t="s">
        <v>10967</v>
      </c>
      <c r="H1902" t="s">
        <v>12401</v>
      </c>
      <c r="I1902" t="s">
        <v>18507</v>
      </c>
      <c r="J1902" t="s">
        <v>18509</v>
      </c>
      <c r="L1902" t="s">
        <v>19153</v>
      </c>
      <c r="O1902" t="s">
        <v>20887</v>
      </c>
      <c r="P1902" t="s">
        <v>20919</v>
      </c>
      <c r="Q1902" t="s">
        <v>20989</v>
      </c>
      <c r="U1902" t="s">
        <v>22032</v>
      </c>
      <c r="W1902" t="s">
        <v>22917</v>
      </c>
      <c r="X1902" t="s">
        <v>23122</v>
      </c>
    </row>
    <row r="1903" spans="1:25">
      <c r="A1903" s="1">
        <v>1911</v>
      </c>
      <c r="C1903" t="s">
        <v>1540</v>
      </c>
      <c r="G1903" t="s">
        <v>10967</v>
      </c>
      <c r="H1903" t="s">
        <v>12402</v>
      </c>
      <c r="I1903" t="s">
        <v>18507</v>
      </c>
      <c r="J1903" t="s">
        <v>18509</v>
      </c>
      <c r="L1903" t="s">
        <v>19147</v>
      </c>
      <c r="O1903" t="s">
        <v>20888</v>
      </c>
      <c r="P1903" t="s">
        <v>65</v>
      </c>
      <c r="Q1903" t="s">
        <v>20990</v>
      </c>
      <c r="R1903" t="s">
        <v>21118</v>
      </c>
      <c r="S1903" t="s">
        <v>21153</v>
      </c>
      <c r="T1903" t="s">
        <v>21303</v>
      </c>
      <c r="U1903" t="s">
        <v>22033</v>
      </c>
    </row>
    <row r="1904" spans="1:25">
      <c r="A1904" s="1">
        <v>1912</v>
      </c>
      <c r="C1904" t="s">
        <v>1541</v>
      </c>
      <c r="G1904" t="s">
        <v>10967</v>
      </c>
      <c r="H1904" t="s">
        <v>12403</v>
      </c>
      <c r="I1904" t="s">
        <v>18507</v>
      </c>
      <c r="J1904" t="s">
        <v>18509</v>
      </c>
      <c r="L1904" t="s">
        <v>19148</v>
      </c>
      <c r="O1904" t="s">
        <v>20888</v>
      </c>
      <c r="P1904" t="s">
        <v>20920</v>
      </c>
      <c r="Q1904" t="s">
        <v>20991</v>
      </c>
      <c r="U1904" t="s">
        <v>22034</v>
      </c>
      <c r="W1904" t="s">
        <v>22918</v>
      </c>
    </row>
    <row r="1905" spans="1:25">
      <c r="A1905" s="1">
        <v>1913</v>
      </c>
      <c r="C1905" t="s">
        <v>1542</v>
      </c>
      <c r="G1905" t="s">
        <v>10967</v>
      </c>
      <c r="H1905" t="s">
        <v>12404</v>
      </c>
      <c r="I1905" t="s">
        <v>18507</v>
      </c>
      <c r="J1905" t="s">
        <v>18509</v>
      </c>
      <c r="L1905" t="s">
        <v>19147</v>
      </c>
      <c r="O1905" t="s">
        <v>20888</v>
      </c>
      <c r="P1905" t="s">
        <v>65</v>
      </c>
      <c r="Q1905" t="s">
        <v>20990</v>
      </c>
      <c r="R1905" t="s">
        <v>21118</v>
      </c>
      <c r="S1905" t="s">
        <v>21153</v>
      </c>
      <c r="T1905" t="s">
        <v>21303</v>
      </c>
      <c r="U1905" t="s">
        <v>22033</v>
      </c>
    </row>
    <row r="1906" spans="1:25">
      <c r="A1906" s="1">
        <v>1914</v>
      </c>
      <c r="C1906" t="s">
        <v>1543</v>
      </c>
      <c r="G1906" t="s">
        <v>10967</v>
      </c>
      <c r="H1906" t="s">
        <v>12404</v>
      </c>
      <c r="I1906" t="s">
        <v>18507</v>
      </c>
      <c r="J1906" t="s">
        <v>18509</v>
      </c>
      <c r="L1906" t="s">
        <v>19148</v>
      </c>
      <c r="O1906" t="s">
        <v>20888</v>
      </c>
      <c r="P1906" t="s">
        <v>20920</v>
      </c>
      <c r="Q1906" t="s">
        <v>20991</v>
      </c>
      <c r="U1906" t="s">
        <v>22034</v>
      </c>
      <c r="W1906" t="s">
        <v>22918</v>
      </c>
    </row>
    <row r="1907" spans="1:25">
      <c r="A1907" s="1">
        <v>1915</v>
      </c>
      <c r="C1907" t="s">
        <v>1544</v>
      </c>
      <c r="G1907" t="s">
        <v>10967</v>
      </c>
      <c r="H1907" t="s">
        <v>12405</v>
      </c>
      <c r="I1907" t="s">
        <v>18507</v>
      </c>
      <c r="J1907" t="s">
        <v>18509</v>
      </c>
      <c r="L1907" t="s">
        <v>19149</v>
      </c>
      <c r="O1907" t="s">
        <v>20887</v>
      </c>
      <c r="P1907" t="s">
        <v>20919</v>
      </c>
      <c r="Q1907" t="s">
        <v>20989</v>
      </c>
      <c r="U1907" t="s">
        <v>22032</v>
      </c>
      <c r="W1907" t="s">
        <v>22917</v>
      </c>
      <c r="X1907" t="s">
        <v>23122</v>
      </c>
    </row>
    <row r="1908" spans="1:25">
      <c r="A1908" s="1">
        <v>1916</v>
      </c>
      <c r="C1908" t="s">
        <v>1545</v>
      </c>
      <c r="G1908" t="s">
        <v>10967</v>
      </c>
      <c r="H1908" t="s">
        <v>12406</v>
      </c>
      <c r="I1908" t="s">
        <v>18507</v>
      </c>
      <c r="J1908" t="s">
        <v>18510</v>
      </c>
      <c r="L1908" t="s">
        <v>19154</v>
      </c>
      <c r="N1908" t="s">
        <v>32</v>
      </c>
      <c r="P1908" t="s">
        <v>32</v>
      </c>
      <c r="Q1908" t="s">
        <v>20992</v>
      </c>
      <c r="R1908" t="s">
        <v>21119</v>
      </c>
      <c r="S1908" t="s">
        <v>21154</v>
      </c>
      <c r="U1908" t="s">
        <v>22035</v>
      </c>
      <c r="Y1908" t="s">
        <v>23865</v>
      </c>
    </row>
    <row r="1909" spans="1:25">
      <c r="A1909" s="1">
        <v>1917</v>
      </c>
      <c r="B1909" t="s">
        <v>32</v>
      </c>
      <c r="C1909" t="s">
        <v>1545</v>
      </c>
      <c r="D1909" t="s">
        <v>9469</v>
      </c>
      <c r="E1909" t="s">
        <v>10905</v>
      </c>
      <c r="F1909" t="s">
        <v>10906</v>
      </c>
      <c r="H1909" t="s">
        <v>12406</v>
      </c>
      <c r="V1909">
        <f>72857404 0@2024031kededradennis@gmail.com                             CNMLFException as file currently locked by another user for an Acct no 277429760000</f>
        <v>0</v>
      </c>
    </row>
    <row r="1910" spans="1:25">
      <c r="A1910" s="1">
        <v>1918</v>
      </c>
      <c r="C1910" t="s">
        <v>1546</v>
      </c>
      <c r="G1910" t="s">
        <v>10967</v>
      </c>
      <c r="H1910" t="s">
        <v>12407</v>
      </c>
      <c r="I1910" t="s">
        <v>18507</v>
      </c>
      <c r="J1910" t="s">
        <v>18510</v>
      </c>
      <c r="L1910" t="s">
        <v>19155</v>
      </c>
      <c r="N1910" t="s">
        <v>32</v>
      </c>
      <c r="P1910" t="s">
        <v>32</v>
      </c>
      <c r="Q1910" t="s">
        <v>20992</v>
      </c>
      <c r="R1910" t="s">
        <v>21119</v>
      </c>
      <c r="S1910" t="s">
        <v>21154</v>
      </c>
      <c r="U1910" t="s">
        <v>22035</v>
      </c>
      <c r="Y1910" t="s">
        <v>23866</v>
      </c>
    </row>
    <row r="1911" spans="1:25">
      <c r="A1911" s="1">
        <v>1919</v>
      </c>
      <c r="B1911" t="s">
        <v>32</v>
      </c>
      <c r="C1911" t="s">
        <v>1546</v>
      </c>
      <c r="D1911" t="s">
        <v>9470</v>
      </c>
      <c r="E1911" t="s">
        <v>10905</v>
      </c>
      <c r="F1911" t="s">
        <v>10906</v>
      </c>
      <c r="H1911" t="s">
        <v>12407</v>
      </c>
      <c r="V1911">
        <f>72857405 ÐEá\$2024041faypetgrave@cwjamica.com                            DNMLFException as file currently locked by another user for an Acct no 156177090000</f>
        <v>0</v>
      </c>
    </row>
    <row r="1912" spans="1:25">
      <c r="A1912" s="1">
        <v>1920</v>
      </c>
      <c r="C1912" t="s">
        <v>1547</v>
      </c>
      <c r="G1912" t="s">
        <v>10967</v>
      </c>
      <c r="H1912" t="s">
        <v>12408</v>
      </c>
      <c r="I1912" t="s">
        <v>18507</v>
      </c>
      <c r="J1912" t="s">
        <v>18510</v>
      </c>
      <c r="L1912" t="s">
        <v>19156</v>
      </c>
      <c r="N1912" t="s">
        <v>32</v>
      </c>
      <c r="P1912" t="s">
        <v>32</v>
      </c>
      <c r="Q1912" t="s">
        <v>20992</v>
      </c>
      <c r="R1912" t="s">
        <v>21119</v>
      </c>
      <c r="S1912" t="s">
        <v>21154</v>
      </c>
      <c r="U1912" t="s">
        <v>22035</v>
      </c>
      <c r="Y1912" t="s">
        <v>23867</v>
      </c>
    </row>
    <row r="1913" spans="1:25">
      <c r="A1913" s="1">
        <v>1921</v>
      </c>
      <c r="B1913" t="s">
        <v>32</v>
      </c>
      <c r="C1913" t="s">
        <v>1547</v>
      </c>
      <c r="D1913" t="s">
        <v>9471</v>
      </c>
      <c r="E1913" t="s">
        <v>10905</v>
      </c>
      <c r="F1913" t="s">
        <v>10906</v>
      </c>
      <c r="H1913" t="s">
        <v>12409</v>
      </c>
      <c r="V1913">
        <f>72857406 p°7ÖD2024041christinacaine1@gmail.com                            DNMLFException as file currently locked by another user for an Acct no 295651750000</f>
        <v>0</v>
      </c>
    </row>
    <row r="1914" spans="1:25">
      <c r="A1914" s="1">
        <v>1922</v>
      </c>
      <c r="C1914" t="s">
        <v>1548</v>
      </c>
      <c r="G1914" t="s">
        <v>10967</v>
      </c>
      <c r="H1914" t="s">
        <v>12410</v>
      </c>
      <c r="I1914" t="s">
        <v>18507</v>
      </c>
      <c r="J1914" t="s">
        <v>18510</v>
      </c>
      <c r="L1914" t="s">
        <v>19157</v>
      </c>
      <c r="N1914" t="s">
        <v>32</v>
      </c>
      <c r="P1914" t="s">
        <v>32</v>
      </c>
      <c r="Q1914" t="s">
        <v>20992</v>
      </c>
      <c r="R1914" t="s">
        <v>21119</v>
      </c>
      <c r="S1914" t="s">
        <v>21154</v>
      </c>
      <c r="U1914" t="s">
        <v>22035</v>
      </c>
      <c r="Y1914" t="s">
        <v>23868</v>
      </c>
    </row>
    <row r="1915" spans="1:25">
      <c r="A1915" s="1">
        <v>1923</v>
      </c>
      <c r="B1915" t="s">
        <v>32</v>
      </c>
      <c r="C1915" t="s">
        <v>1548</v>
      </c>
      <c r="D1915" t="s">
        <v>9472</v>
      </c>
      <c r="E1915" t="s">
        <v>10905</v>
      </c>
      <c r="F1915" t="s">
        <v>10906</v>
      </c>
      <c r="H1915" t="s">
        <v>12411</v>
      </c>
      <c r="V1915">
        <f>72857407 ÐÈQ(B2024041stamic123@gmail.com                               DNMLFException as file currently locked by another user for an Acct no 284144290000</f>
        <v>0</v>
      </c>
    </row>
    <row r="1916" spans="1:25">
      <c r="A1916" s="1">
        <v>1924</v>
      </c>
      <c r="C1916" t="s">
        <v>1549</v>
      </c>
      <c r="G1916" t="s">
        <v>10967</v>
      </c>
      <c r="H1916" t="s">
        <v>12412</v>
      </c>
      <c r="I1916" t="s">
        <v>18507</v>
      </c>
      <c r="J1916" t="s">
        <v>18510</v>
      </c>
      <c r="L1916" t="s">
        <v>19158</v>
      </c>
      <c r="N1916" t="s">
        <v>32</v>
      </c>
      <c r="P1916" t="s">
        <v>32</v>
      </c>
      <c r="Q1916" t="s">
        <v>20992</v>
      </c>
      <c r="R1916" t="s">
        <v>21119</v>
      </c>
      <c r="S1916" t="s">
        <v>21154</v>
      </c>
      <c r="U1916" t="s">
        <v>22035</v>
      </c>
      <c r="Y1916" t="s">
        <v>23869</v>
      </c>
    </row>
    <row r="1917" spans="1:25">
      <c r="A1917" s="1">
        <v>1925</v>
      </c>
      <c r="B1917" t="s">
        <v>32</v>
      </c>
      <c r="C1917" t="s">
        <v>1549</v>
      </c>
      <c r="D1917" t="s">
        <v>9473</v>
      </c>
      <c r="E1917" t="s">
        <v>10905</v>
      </c>
      <c r="F1917" t="s">
        <v>10906</v>
      </c>
      <c r="H1917" t="s">
        <v>12412</v>
      </c>
      <c r="V1917">
        <f>72857408 0&amp;3&amp;P2024041DUNROBPRIM@GMAIL.COM                              DNMLFException as file currently locked by another user for an Acct no 344238270000</f>
        <v>0</v>
      </c>
    </row>
    <row r="1918" spans="1:25">
      <c r="A1918" s="1">
        <v>1926</v>
      </c>
      <c r="C1918" t="s">
        <v>1550</v>
      </c>
      <c r="G1918" t="s">
        <v>10967</v>
      </c>
      <c r="H1918" t="s">
        <v>12413</v>
      </c>
      <c r="I1918" t="s">
        <v>18507</v>
      </c>
      <c r="J1918" t="s">
        <v>18510</v>
      </c>
      <c r="L1918" t="s">
        <v>19159</v>
      </c>
      <c r="N1918" t="s">
        <v>32</v>
      </c>
      <c r="P1918" t="s">
        <v>32</v>
      </c>
      <c r="Q1918" t="s">
        <v>20992</v>
      </c>
      <c r="R1918" t="s">
        <v>21119</v>
      </c>
      <c r="S1918" t="s">
        <v>21154</v>
      </c>
      <c r="U1918" t="s">
        <v>22035</v>
      </c>
      <c r="Y1918" t="s">
        <v>23870</v>
      </c>
    </row>
    <row r="1919" spans="1:25">
      <c r="A1919" s="1">
        <v>1927</v>
      </c>
      <c r="B1919" t="s">
        <v>32</v>
      </c>
      <c r="C1919" t="s">
        <v>1550</v>
      </c>
      <c r="D1919" t="s">
        <v>9474</v>
      </c>
      <c r="E1919" t="s">
        <v>10905</v>
      </c>
      <c r="F1919" t="s">
        <v>10906</v>
      </c>
      <c r="H1919" t="s">
        <v>12414</v>
      </c>
      <c r="V1919">
        <f>72857409 @äçNJ2024041romainbrown023@gmail.com                            ENMLFException as file currently locked by another user for an Acct no 319151400000</f>
        <v>0</v>
      </c>
    </row>
    <row r="1920" spans="1:25">
      <c r="A1920" s="1">
        <v>1928</v>
      </c>
      <c r="C1920" t="s">
        <v>1551</v>
      </c>
      <c r="G1920" t="s">
        <v>10967</v>
      </c>
      <c r="H1920" t="s">
        <v>12415</v>
      </c>
      <c r="I1920" t="s">
        <v>18507</v>
      </c>
      <c r="J1920" t="s">
        <v>18510</v>
      </c>
      <c r="L1920" t="s">
        <v>19160</v>
      </c>
      <c r="N1920" t="s">
        <v>32</v>
      </c>
      <c r="P1920" t="s">
        <v>32</v>
      </c>
      <c r="Q1920" t="s">
        <v>20992</v>
      </c>
      <c r="R1920" t="s">
        <v>21119</v>
      </c>
      <c r="S1920" t="s">
        <v>21154</v>
      </c>
      <c r="U1920" t="s">
        <v>22035</v>
      </c>
      <c r="Y1920" t="s">
        <v>23871</v>
      </c>
    </row>
    <row r="1921" spans="1:25">
      <c r="A1921" s="1">
        <v>1929</v>
      </c>
      <c r="B1921" t="s">
        <v>32</v>
      </c>
      <c r="C1921" t="s">
        <v>1551</v>
      </c>
      <c r="D1921" t="s">
        <v>9475</v>
      </c>
      <c r="E1921" t="s">
        <v>10905</v>
      </c>
      <c r="F1921" t="s">
        <v>10906</v>
      </c>
      <c r="H1921" t="s">
        <v>12415</v>
      </c>
      <c r="V1921">
        <f>72857410 @å~\J2024041sexychrisann1@gmail.com                             ENMLFException as file currently locked by another user for an Acct no 319379400000</f>
        <v>0</v>
      </c>
    </row>
    <row r="1922" spans="1:25">
      <c r="A1922" s="1">
        <v>1930</v>
      </c>
      <c r="C1922" t="s">
        <v>1552</v>
      </c>
      <c r="G1922" t="s">
        <v>10967</v>
      </c>
      <c r="H1922" t="s">
        <v>12416</v>
      </c>
      <c r="I1922" t="s">
        <v>18507</v>
      </c>
      <c r="J1922" t="s">
        <v>18510</v>
      </c>
      <c r="L1922" t="s">
        <v>19161</v>
      </c>
      <c r="N1922" t="s">
        <v>32</v>
      </c>
      <c r="P1922" t="s">
        <v>32</v>
      </c>
      <c r="Q1922" t="s">
        <v>20992</v>
      </c>
      <c r="R1922" t="s">
        <v>21119</v>
      </c>
      <c r="S1922" t="s">
        <v>21154</v>
      </c>
      <c r="U1922" t="s">
        <v>22035</v>
      </c>
      <c r="Y1922" t="s">
        <v>23872</v>
      </c>
    </row>
    <row r="1923" spans="1:25">
      <c r="A1923" s="1">
        <v>1931</v>
      </c>
      <c r="B1923" t="s">
        <v>32</v>
      </c>
      <c r="C1923" t="s">
        <v>1552</v>
      </c>
      <c r="D1923" t="s">
        <v>9476</v>
      </c>
      <c r="E1923" t="s">
        <v>10905</v>
      </c>
      <c r="F1923" t="s">
        <v>10906</v>
      </c>
      <c r="H1923" t="s">
        <v>12417</v>
      </c>
      <c r="V1923">
        <f>72857411 °7úA2024041ANDREHEPBURN_88@YAHOO.COM                            ENMLFException as file currently locked by another user for an Acct no 283368110000</f>
        <v>0</v>
      </c>
    </row>
    <row r="1924" spans="1:25">
      <c r="A1924" s="1">
        <v>1932</v>
      </c>
      <c r="C1924" t="s">
        <v>1553</v>
      </c>
      <c r="G1924" t="s">
        <v>10967</v>
      </c>
      <c r="H1924" t="s">
        <v>12418</v>
      </c>
      <c r="I1924" t="s">
        <v>18507</v>
      </c>
      <c r="J1924" t="s">
        <v>18510</v>
      </c>
      <c r="L1924" t="s">
        <v>19162</v>
      </c>
      <c r="N1924" t="s">
        <v>32</v>
      </c>
      <c r="P1924" t="s">
        <v>32</v>
      </c>
      <c r="Q1924" t="s">
        <v>20992</v>
      </c>
      <c r="R1924" t="s">
        <v>21119</v>
      </c>
      <c r="S1924" t="s">
        <v>21154</v>
      </c>
      <c r="U1924" t="s">
        <v>22035</v>
      </c>
      <c r="Y1924" t="s">
        <v>23873</v>
      </c>
    </row>
    <row r="1925" spans="1:25">
      <c r="A1925" s="1">
        <v>1933</v>
      </c>
      <c r="B1925" t="s">
        <v>32</v>
      </c>
      <c r="C1925" t="s">
        <v>1553</v>
      </c>
      <c r="D1925" t="s">
        <v>9477</v>
      </c>
      <c r="E1925" t="s">
        <v>10905</v>
      </c>
      <c r="F1925" t="s">
        <v>10906</v>
      </c>
      <c r="H1925" t="s">
        <v>12419</v>
      </c>
      <c r="V1925">
        <f>72857412 @ÝEÆI2024041orainthomas@gmail.com                              GNMLFException as file currently locked by another user for an Acct no 316859080000</f>
        <v>0</v>
      </c>
    </row>
    <row r="1926" spans="1:25">
      <c r="A1926" s="1">
        <v>1934</v>
      </c>
      <c r="C1926" t="s">
        <v>1554</v>
      </c>
      <c r="G1926" t="s">
        <v>10967</v>
      </c>
      <c r="H1926" t="s">
        <v>12420</v>
      </c>
      <c r="I1926" t="s">
        <v>18507</v>
      </c>
      <c r="J1926" t="s">
        <v>18510</v>
      </c>
      <c r="L1926" t="s">
        <v>19163</v>
      </c>
      <c r="N1926" t="s">
        <v>32</v>
      </c>
      <c r="P1926" t="s">
        <v>32</v>
      </c>
      <c r="Q1926" t="s">
        <v>20992</v>
      </c>
      <c r="R1926" t="s">
        <v>21119</v>
      </c>
      <c r="S1926" t="s">
        <v>21154</v>
      </c>
      <c r="U1926" t="s">
        <v>22035</v>
      </c>
      <c r="Y1926" t="s">
        <v>23859</v>
      </c>
    </row>
    <row r="1927" spans="1:25">
      <c r="A1927" s="1">
        <v>1935</v>
      </c>
      <c r="B1927" t="s">
        <v>32</v>
      </c>
      <c r="C1927" t="s">
        <v>1554</v>
      </c>
      <c r="D1927" t="s">
        <v>9478</v>
      </c>
      <c r="E1927" t="s">
        <v>10905</v>
      </c>
      <c r="F1927" t="s">
        <v>10906</v>
      </c>
      <c r="H1927" t="s">
        <v>12421</v>
      </c>
      <c r="V1927">
        <f>72857413 pm¡Ã2024041krissy_g4@hotmail.com                              ANMLFException as file currently locked by another user for an Acct no 840012230000</f>
        <v>0</v>
      </c>
    </row>
    <row r="1928" spans="1:25">
      <c r="A1928" s="1">
        <v>1936</v>
      </c>
      <c r="C1928" t="s">
        <v>1555</v>
      </c>
      <c r="G1928" t="s">
        <v>10967</v>
      </c>
      <c r="H1928" t="s">
        <v>12422</v>
      </c>
      <c r="I1928" t="s">
        <v>18507</v>
      </c>
      <c r="J1928" t="s">
        <v>18510</v>
      </c>
      <c r="L1928" t="s">
        <v>19164</v>
      </c>
      <c r="N1928" t="s">
        <v>32</v>
      </c>
      <c r="P1928" t="s">
        <v>32</v>
      </c>
      <c r="Q1928" t="s">
        <v>20992</v>
      </c>
      <c r="R1928" t="s">
        <v>21119</v>
      </c>
      <c r="S1928" t="s">
        <v>21154</v>
      </c>
      <c r="U1928" t="s">
        <v>22035</v>
      </c>
      <c r="Y1928" t="s">
        <v>23860</v>
      </c>
    </row>
    <row r="1929" spans="1:25">
      <c r="A1929" s="1">
        <v>1937</v>
      </c>
      <c r="B1929" t="s">
        <v>32</v>
      </c>
      <c r="C1929" t="s">
        <v>1555</v>
      </c>
      <c r="D1929" t="s">
        <v>9479</v>
      </c>
      <c r="E1929" t="s">
        <v>10905</v>
      </c>
      <c r="F1929" t="s">
        <v>10906</v>
      </c>
      <c r="H1929" t="s">
        <v>12423</v>
      </c>
      <c r="V1929">
        <f>72857414 0&lt;I2024041djturanda@yahoo.com                               ANMLFException as file currently locked by another user for an Acct no 313660030000</f>
        <v>0</v>
      </c>
    </row>
    <row r="1930" spans="1:25">
      <c r="A1930" s="1">
        <v>1938</v>
      </c>
      <c r="C1930" t="s">
        <v>1556</v>
      </c>
      <c r="G1930" t="s">
        <v>10967</v>
      </c>
      <c r="H1930" t="s">
        <v>12424</v>
      </c>
      <c r="I1930" t="s">
        <v>18507</v>
      </c>
      <c r="J1930" t="s">
        <v>18510</v>
      </c>
      <c r="L1930" t="s">
        <v>19165</v>
      </c>
      <c r="N1930" t="s">
        <v>32</v>
      </c>
      <c r="P1930" t="s">
        <v>32</v>
      </c>
      <c r="Q1930" t="s">
        <v>20992</v>
      </c>
      <c r="R1930" t="s">
        <v>21119</v>
      </c>
      <c r="S1930" t="s">
        <v>21154</v>
      </c>
      <c r="U1930" t="s">
        <v>22035</v>
      </c>
      <c r="Y1930" t="s">
        <v>23861</v>
      </c>
    </row>
    <row r="1931" spans="1:25">
      <c r="A1931" s="1">
        <v>1939</v>
      </c>
      <c r="B1931" t="s">
        <v>32</v>
      </c>
      <c r="C1931" t="s">
        <v>1556</v>
      </c>
      <c r="D1931" t="s">
        <v>9480</v>
      </c>
      <c r="E1931" t="s">
        <v>10905</v>
      </c>
      <c r="F1931" t="s">
        <v>10906</v>
      </c>
      <c r="H1931" t="s">
        <v>12425</v>
      </c>
      <c r="V1931">
        <f>72857415 &gt;#Q2024041tampat74@gmail.com                               ANMLFException as file currently locked by another user for an Acct no 348079210000</f>
        <v>0</v>
      </c>
    </row>
    <row r="1932" spans="1:25">
      <c r="A1932" s="1">
        <v>1940</v>
      </c>
      <c r="C1932" t="s">
        <v>1557</v>
      </c>
      <c r="G1932" t="s">
        <v>10967</v>
      </c>
      <c r="H1932" t="s">
        <v>12426</v>
      </c>
      <c r="I1932" t="s">
        <v>18507</v>
      </c>
      <c r="J1932" t="s">
        <v>18510</v>
      </c>
      <c r="L1932" t="s">
        <v>19166</v>
      </c>
      <c r="N1932" t="s">
        <v>32</v>
      </c>
      <c r="P1932" t="s">
        <v>32</v>
      </c>
      <c r="Q1932" t="s">
        <v>20992</v>
      </c>
      <c r="R1932" t="s">
        <v>21119</v>
      </c>
      <c r="S1932" t="s">
        <v>21154</v>
      </c>
      <c r="U1932" t="s">
        <v>22035</v>
      </c>
      <c r="Y1932" t="s">
        <v>23862</v>
      </c>
    </row>
    <row r="1933" spans="1:25">
      <c r="A1933" s="1">
        <v>1941</v>
      </c>
      <c r="B1933" t="s">
        <v>32</v>
      </c>
      <c r="C1933" t="s">
        <v>1557</v>
      </c>
      <c r="D1933" t="s">
        <v>9481</v>
      </c>
      <c r="E1933" t="s">
        <v>10905</v>
      </c>
      <c r="F1933" t="s">
        <v>10906</v>
      </c>
      <c r="H1933" t="s">
        <v>12426</v>
      </c>
      <c r="V1933">
        <f>72857416 Ð`²¤O2024031moriehinds2@gmail.com                              BNMLFException as file currently locked by another user for an Acct no 342065570000</f>
        <v>0</v>
      </c>
    </row>
    <row r="1934" spans="1:25">
      <c r="A1934" s="1">
        <v>1942</v>
      </c>
      <c r="C1934" t="s">
        <v>1558</v>
      </c>
      <c r="G1934" t="s">
        <v>10967</v>
      </c>
      <c r="H1934" t="s">
        <v>12427</v>
      </c>
      <c r="I1934" t="s">
        <v>18507</v>
      </c>
      <c r="J1934" t="s">
        <v>18510</v>
      </c>
      <c r="L1934" t="s">
        <v>19167</v>
      </c>
      <c r="N1934" t="s">
        <v>32</v>
      </c>
      <c r="P1934" t="s">
        <v>32</v>
      </c>
      <c r="Q1934" t="s">
        <v>20992</v>
      </c>
      <c r="R1934" t="s">
        <v>21119</v>
      </c>
      <c r="S1934" t="s">
        <v>21154</v>
      </c>
      <c r="U1934" t="s">
        <v>22035</v>
      </c>
      <c r="Y1934" t="s">
        <v>23863</v>
      </c>
    </row>
    <row r="1935" spans="1:25">
      <c r="A1935" s="1">
        <v>1943</v>
      </c>
      <c r="B1935" t="s">
        <v>32</v>
      </c>
      <c r="C1935" t="s">
        <v>1558</v>
      </c>
      <c r="D1935" t="s">
        <v>9482</v>
      </c>
      <c r="E1935" t="s">
        <v>10905</v>
      </c>
      <c r="F1935" t="s">
        <v>10906</v>
      </c>
      <c r="H1935" t="s">
        <v>12428</v>
      </c>
      <c r="V1935">
        <f>72857417 @Ü'E2024041cavrilleogarro@yahoo.com                            BNMLFException as file currently locked by another user for an Acct no 297021480000</f>
        <v>0</v>
      </c>
    </row>
    <row r="1936" spans="1:25">
      <c r="A1936" s="1">
        <v>1944</v>
      </c>
      <c r="C1936" t="s">
        <v>1559</v>
      </c>
      <c r="G1936" t="s">
        <v>10967</v>
      </c>
      <c r="H1936" t="s">
        <v>12429</v>
      </c>
      <c r="I1936" t="s">
        <v>18507</v>
      </c>
      <c r="J1936" t="s">
        <v>18510</v>
      </c>
      <c r="L1936" t="s">
        <v>19168</v>
      </c>
      <c r="N1936" t="s">
        <v>32</v>
      </c>
      <c r="P1936" t="s">
        <v>32</v>
      </c>
      <c r="Q1936" t="s">
        <v>20992</v>
      </c>
      <c r="R1936" t="s">
        <v>21119</v>
      </c>
      <c r="S1936" t="s">
        <v>21154</v>
      </c>
      <c r="U1936" t="s">
        <v>22035</v>
      </c>
      <c r="Y1936" t="s">
        <v>23865</v>
      </c>
    </row>
    <row r="1937" spans="1:25">
      <c r="A1937" s="1">
        <v>1945</v>
      </c>
      <c r="B1937" t="s">
        <v>32</v>
      </c>
      <c r="C1937" t="s">
        <v>1559</v>
      </c>
      <c r="D1937" t="s">
        <v>9483</v>
      </c>
      <c r="E1937" t="s">
        <v>10905</v>
      </c>
      <c r="F1937" t="s">
        <v>10906</v>
      </c>
      <c r="H1937" t="s">
        <v>12429</v>
      </c>
      <c r="V1937">
        <f>72857418 0@2024031kededradennis@gmail.com                             CNMLFException as file currently locked by another user for an Acct no 277429760000</f>
        <v>0</v>
      </c>
    </row>
    <row r="1938" spans="1:25">
      <c r="A1938" s="1">
        <v>1946</v>
      </c>
      <c r="C1938" t="s">
        <v>1560</v>
      </c>
      <c r="G1938" t="s">
        <v>10967</v>
      </c>
      <c r="H1938" t="s">
        <v>12430</v>
      </c>
      <c r="I1938" t="s">
        <v>18507</v>
      </c>
      <c r="J1938" t="s">
        <v>18510</v>
      </c>
      <c r="L1938" t="s">
        <v>19169</v>
      </c>
      <c r="N1938" t="s">
        <v>32</v>
      </c>
      <c r="P1938" t="s">
        <v>32</v>
      </c>
      <c r="Q1938" t="s">
        <v>20992</v>
      </c>
      <c r="R1938" t="s">
        <v>21119</v>
      </c>
      <c r="S1938" t="s">
        <v>21154</v>
      </c>
      <c r="U1938" t="s">
        <v>22035</v>
      </c>
      <c r="Y1938" t="s">
        <v>23864</v>
      </c>
    </row>
    <row r="1939" spans="1:25">
      <c r="A1939" s="1">
        <v>1947</v>
      </c>
      <c r="B1939" t="s">
        <v>32</v>
      </c>
      <c r="C1939" t="s">
        <v>1560</v>
      </c>
      <c r="D1939" t="s">
        <v>9484</v>
      </c>
      <c r="E1939" t="s">
        <v>10905</v>
      </c>
      <c r="F1939" t="s">
        <v>10906</v>
      </c>
      <c r="H1939" t="s">
        <v>12431</v>
      </c>
      <c r="V1939">
        <f>72857419 ø8æÌ2024031tamika.campbell@ksac.gov.jm                           CNMLFException as file currently locked by another user for an Acct no 880032561400</f>
        <v>0</v>
      </c>
    </row>
    <row r="1940" spans="1:25">
      <c r="A1940" s="1">
        <v>1948</v>
      </c>
      <c r="C1940" t="s">
        <v>1561</v>
      </c>
      <c r="G1940" t="s">
        <v>10967</v>
      </c>
      <c r="H1940" t="s">
        <v>12432</v>
      </c>
      <c r="I1940" t="s">
        <v>18507</v>
      </c>
      <c r="J1940" t="s">
        <v>18510</v>
      </c>
      <c r="L1940" t="s">
        <v>19170</v>
      </c>
      <c r="N1940" t="s">
        <v>32</v>
      </c>
      <c r="P1940" t="s">
        <v>32</v>
      </c>
      <c r="Q1940" t="s">
        <v>20992</v>
      </c>
      <c r="R1940" t="s">
        <v>21119</v>
      </c>
      <c r="S1940" t="s">
        <v>21154</v>
      </c>
      <c r="U1940" t="s">
        <v>22035</v>
      </c>
      <c r="Y1940" t="s">
        <v>23866</v>
      </c>
    </row>
    <row r="1941" spans="1:25">
      <c r="A1941" s="1">
        <v>1949</v>
      </c>
      <c r="B1941" t="s">
        <v>32</v>
      </c>
      <c r="C1941" t="s">
        <v>1561</v>
      </c>
      <c r="D1941" t="s">
        <v>9485</v>
      </c>
      <c r="E1941" t="s">
        <v>10905</v>
      </c>
      <c r="F1941" t="s">
        <v>10906</v>
      </c>
      <c r="H1941" t="s">
        <v>12433</v>
      </c>
      <c r="V1941">
        <f>72857420 ÐEá\$2024041faypetgrave@cwjamica.com                            DNMLFException as file currently locked by another user for an Acct no 156177090000</f>
        <v>0</v>
      </c>
    </row>
    <row r="1942" spans="1:25">
      <c r="A1942" s="1">
        <v>1950</v>
      </c>
      <c r="C1942" t="s">
        <v>1562</v>
      </c>
      <c r="G1942" t="s">
        <v>10967</v>
      </c>
      <c r="H1942" t="s">
        <v>12434</v>
      </c>
      <c r="I1942" t="s">
        <v>18507</v>
      </c>
      <c r="J1942" t="s">
        <v>18510</v>
      </c>
      <c r="L1942" t="s">
        <v>19171</v>
      </c>
      <c r="N1942" t="s">
        <v>32</v>
      </c>
      <c r="P1942" t="s">
        <v>32</v>
      </c>
      <c r="Q1942" t="s">
        <v>20992</v>
      </c>
      <c r="R1942" t="s">
        <v>21119</v>
      </c>
      <c r="S1942" t="s">
        <v>21154</v>
      </c>
      <c r="U1942" t="s">
        <v>22035</v>
      </c>
      <c r="Y1942" t="s">
        <v>23867</v>
      </c>
    </row>
    <row r="1943" spans="1:25">
      <c r="A1943" s="1">
        <v>1951</v>
      </c>
      <c r="B1943" t="s">
        <v>32</v>
      </c>
      <c r="C1943" t="s">
        <v>1562</v>
      </c>
      <c r="D1943" t="s">
        <v>9486</v>
      </c>
      <c r="E1943" t="s">
        <v>10905</v>
      </c>
      <c r="F1943" t="s">
        <v>10906</v>
      </c>
      <c r="H1943" t="s">
        <v>12435</v>
      </c>
      <c r="V1943">
        <f>72857421 p°7ÖD2024041christinacaine1@gmail.com                            DNMLFException as file currently locked by another user for an Acct no 295651750000</f>
        <v>0</v>
      </c>
    </row>
    <row r="1944" spans="1:25">
      <c r="A1944" s="1">
        <v>1952</v>
      </c>
      <c r="C1944" t="s">
        <v>1563</v>
      </c>
      <c r="G1944" t="s">
        <v>10967</v>
      </c>
      <c r="H1944" t="s">
        <v>12436</v>
      </c>
      <c r="I1944" t="s">
        <v>18507</v>
      </c>
      <c r="J1944" t="s">
        <v>18510</v>
      </c>
      <c r="L1944" t="s">
        <v>19172</v>
      </c>
      <c r="N1944" t="s">
        <v>32</v>
      </c>
      <c r="P1944" t="s">
        <v>32</v>
      </c>
      <c r="Q1944" t="s">
        <v>20992</v>
      </c>
      <c r="R1944" t="s">
        <v>21119</v>
      </c>
      <c r="S1944" t="s">
        <v>21154</v>
      </c>
      <c r="U1944" t="s">
        <v>22035</v>
      </c>
      <c r="Y1944" t="s">
        <v>23868</v>
      </c>
    </row>
    <row r="1945" spans="1:25">
      <c r="A1945" s="1">
        <v>1953</v>
      </c>
      <c r="B1945" t="s">
        <v>32</v>
      </c>
      <c r="C1945" t="s">
        <v>1563</v>
      </c>
      <c r="D1945" t="s">
        <v>9487</v>
      </c>
      <c r="E1945" t="s">
        <v>10905</v>
      </c>
      <c r="F1945" t="s">
        <v>10906</v>
      </c>
      <c r="H1945" t="s">
        <v>12436</v>
      </c>
      <c r="V1945">
        <f>72857422 ÐÈQ(B2024041stamic123@gmail.com                               DNMLFException as file currently locked by another user for an Acct no 284144290000</f>
        <v>0</v>
      </c>
    </row>
    <row r="1946" spans="1:25">
      <c r="A1946" s="1">
        <v>1954</v>
      </c>
      <c r="C1946" t="s">
        <v>1564</v>
      </c>
      <c r="G1946" t="s">
        <v>10967</v>
      </c>
      <c r="H1946" t="s">
        <v>12437</v>
      </c>
      <c r="I1946" t="s">
        <v>18507</v>
      </c>
      <c r="J1946" t="s">
        <v>18510</v>
      </c>
      <c r="L1946" t="s">
        <v>19173</v>
      </c>
      <c r="N1946" t="s">
        <v>32</v>
      </c>
      <c r="P1946" t="s">
        <v>32</v>
      </c>
      <c r="Q1946" t="s">
        <v>20992</v>
      </c>
      <c r="R1946" t="s">
        <v>21119</v>
      </c>
      <c r="S1946" t="s">
        <v>21154</v>
      </c>
      <c r="U1946" t="s">
        <v>22035</v>
      </c>
      <c r="Y1946" t="s">
        <v>23869</v>
      </c>
    </row>
    <row r="1947" spans="1:25">
      <c r="A1947" s="1">
        <v>1955</v>
      </c>
      <c r="B1947" t="s">
        <v>32</v>
      </c>
      <c r="C1947" t="s">
        <v>1564</v>
      </c>
      <c r="D1947" t="s">
        <v>9488</v>
      </c>
      <c r="E1947" t="s">
        <v>10905</v>
      </c>
      <c r="F1947" t="s">
        <v>10906</v>
      </c>
      <c r="H1947" t="s">
        <v>12438</v>
      </c>
      <c r="V1947">
        <f>72857423 0&amp;3&amp;P2024041DUNROBPRIM@GMAIL.COM                              DNMLFException as file currently locked by another user for an Acct no 344238270000</f>
        <v>0</v>
      </c>
    </row>
    <row r="1948" spans="1:25">
      <c r="A1948" s="1">
        <v>1956</v>
      </c>
      <c r="C1948" t="s">
        <v>1565</v>
      </c>
      <c r="G1948" t="s">
        <v>10967</v>
      </c>
      <c r="H1948" t="s">
        <v>12439</v>
      </c>
      <c r="I1948" t="s">
        <v>18507</v>
      </c>
      <c r="J1948" t="s">
        <v>18510</v>
      </c>
      <c r="L1948" t="s">
        <v>19174</v>
      </c>
      <c r="N1948" t="s">
        <v>32</v>
      </c>
      <c r="P1948" t="s">
        <v>32</v>
      </c>
      <c r="Q1948" t="s">
        <v>20992</v>
      </c>
      <c r="R1948" t="s">
        <v>21119</v>
      </c>
      <c r="S1948" t="s">
        <v>21154</v>
      </c>
      <c r="U1948" t="s">
        <v>22035</v>
      </c>
      <c r="Y1948" t="s">
        <v>23871</v>
      </c>
    </row>
    <row r="1949" spans="1:25">
      <c r="A1949" s="1">
        <v>1957</v>
      </c>
      <c r="B1949" t="s">
        <v>32</v>
      </c>
      <c r="C1949" t="s">
        <v>1565</v>
      </c>
      <c r="D1949" t="s">
        <v>9489</v>
      </c>
      <c r="E1949" t="s">
        <v>10905</v>
      </c>
      <c r="F1949" t="s">
        <v>10906</v>
      </c>
      <c r="H1949" t="s">
        <v>12440</v>
      </c>
      <c r="V1949">
        <f>72857424 @å~\J2024041sexychrisann1@gmail.com                             ENMLFException as file currently locked by another user for an Acct no 319379400000</f>
        <v>0</v>
      </c>
    </row>
    <row r="1950" spans="1:25">
      <c r="A1950" s="1">
        <v>1958</v>
      </c>
      <c r="C1950" t="s">
        <v>1566</v>
      </c>
      <c r="G1950" t="s">
        <v>10967</v>
      </c>
      <c r="H1950" t="s">
        <v>12441</v>
      </c>
      <c r="I1950" t="s">
        <v>18507</v>
      </c>
      <c r="J1950" t="s">
        <v>18510</v>
      </c>
      <c r="L1950" t="s">
        <v>19175</v>
      </c>
      <c r="N1950" t="s">
        <v>32</v>
      </c>
      <c r="P1950" t="s">
        <v>32</v>
      </c>
      <c r="Q1950" t="s">
        <v>20992</v>
      </c>
      <c r="R1950" t="s">
        <v>21119</v>
      </c>
      <c r="S1950" t="s">
        <v>21154</v>
      </c>
      <c r="U1950" t="s">
        <v>22035</v>
      </c>
      <c r="Y1950" t="s">
        <v>23872</v>
      </c>
    </row>
    <row r="1951" spans="1:25">
      <c r="A1951" s="1">
        <v>1959</v>
      </c>
      <c r="B1951" t="s">
        <v>32</v>
      </c>
      <c r="C1951" t="s">
        <v>1566</v>
      </c>
      <c r="D1951" t="s">
        <v>9490</v>
      </c>
      <c r="E1951" t="s">
        <v>10905</v>
      </c>
      <c r="F1951" t="s">
        <v>10906</v>
      </c>
      <c r="H1951" t="s">
        <v>12442</v>
      </c>
      <c r="V1951">
        <f>72857425 °7úA2024041ANDREHEPBURN_88@YAHOO.COM                            ENMLFException as file currently locked by another user for an Acct no 283368110000</f>
        <v>0</v>
      </c>
    </row>
    <row r="1952" spans="1:25">
      <c r="A1952" s="1">
        <v>1960</v>
      </c>
      <c r="C1952" t="s">
        <v>1567</v>
      </c>
      <c r="G1952" t="s">
        <v>10967</v>
      </c>
      <c r="H1952" t="s">
        <v>12443</v>
      </c>
      <c r="I1952" t="s">
        <v>18507</v>
      </c>
      <c r="J1952" t="s">
        <v>18510</v>
      </c>
      <c r="L1952" t="s">
        <v>19176</v>
      </c>
      <c r="N1952" t="s">
        <v>32</v>
      </c>
      <c r="P1952" t="s">
        <v>32</v>
      </c>
      <c r="Q1952" t="s">
        <v>20992</v>
      </c>
      <c r="R1952" t="s">
        <v>21119</v>
      </c>
      <c r="S1952" t="s">
        <v>21154</v>
      </c>
      <c r="U1952" t="s">
        <v>22035</v>
      </c>
      <c r="Y1952" t="s">
        <v>23870</v>
      </c>
    </row>
    <row r="1953" spans="1:25">
      <c r="A1953" s="1">
        <v>1961</v>
      </c>
      <c r="B1953" t="s">
        <v>32</v>
      </c>
      <c r="C1953" t="s">
        <v>1567</v>
      </c>
      <c r="D1953" t="s">
        <v>9491</v>
      </c>
      <c r="E1953" t="s">
        <v>10905</v>
      </c>
      <c r="F1953" t="s">
        <v>10906</v>
      </c>
      <c r="H1953" t="s">
        <v>12444</v>
      </c>
      <c r="V1953">
        <f>72857426 @äçNJ2024041romainbrown023@gmail.com                            ENMLFException as file currently locked by another user for an Acct no 319151400000</f>
        <v>0</v>
      </c>
    </row>
    <row r="1954" spans="1:25">
      <c r="A1954" s="1">
        <v>1962</v>
      </c>
      <c r="C1954" t="s">
        <v>1568</v>
      </c>
      <c r="G1954" t="s">
        <v>10967</v>
      </c>
      <c r="H1954" t="s">
        <v>12445</v>
      </c>
      <c r="I1954" t="s">
        <v>18507</v>
      </c>
      <c r="J1954" t="s">
        <v>18510</v>
      </c>
      <c r="L1954" t="s">
        <v>19177</v>
      </c>
      <c r="N1954" t="s">
        <v>32</v>
      </c>
      <c r="P1954" t="s">
        <v>32</v>
      </c>
      <c r="Q1954" t="s">
        <v>20992</v>
      </c>
      <c r="R1954" t="s">
        <v>21119</v>
      </c>
      <c r="S1954" t="s">
        <v>21154</v>
      </c>
      <c r="U1954" t="s">
        <v>22035</v>
      </c>
      <c r="Y1954" t="s">
        <v>23873</v>
      </c>
    </row>
    <row r="1955" spans="1:25">
      <c r="A1955" s="1">
        <v>1963</v>
      </c>
      <c r="B1955" t="s">
        <v>32</v>
      </c>
      <c r="C1955" t="s">
        <v>1568</v>
      </c>
      <c r="D1955" t="s">
        <v>9492</v>
      </c>
      <c r="E1955" t="s">
        <v>10905</v>
      </c>
      <c r="F1955" t="s">
        <v>10906</v>
      </c>
      <c r="H1955" t="s">
        <v>12446</v>
      </c>
      <c r="V1955">
        <f>72857427 @ÝEÆI2024041orainthomas@gmail.com                              GNMLFException as file currently locked by another user for an Acct no 316859080000</f>
        <v>0</v>
      </c>
    </row>
    <row r="1956" spans="1:25">
      <c r="A1956" s="1">
        <v>1964</v>
      </c>
      <c r="C1956" t="s">
        <v>1569</v>
      </c>
      <c r="G1956" t="s">
        <v>10967</v>
      </c>
      <c r="H1956" t="s">
        <v>12447</v>
      </c>
      <c r="I1956" t="s">
        <v>18507</v>
      </c>
      <c r="J1956" t="s">
        <v>18511</v>
      </c>
      <c r="L1956" t="s">
        <v>19178</v>
      </c>
      <c r="O1956" t="s">
        <v>20907</v>
      </c>
      <c r="P1956" t="s">
        <v>20936</v>
      </c>
      <c r="Q1956" t="s">
        <v>21024</v>
      </c>
      <c r="U1956" t="s">
        <v>22068</v>
      </c>
      <c r="W1956" t="s">
        <v>22926</v>
      </c>
    </row>
    <row r="1957" spans="1:25">
      <c r="A1957" s="1">
        <v>1965</v>
      </c>
      <c r="C1957" t="s">
        <v>1570</v>
      </c>
      <c r="G1957" t="s">
        <v>10967</v>
      </c>
      <c r="H1957" t="s">
        <v>12448</v>
      </c>
      <c r="I1957" t="s">
        <v>18507</v>
      </c>
      <c r="J1957" t="s">
        <v>18511</v>
      </c>
      <c r="L1957" t="s">
        <v>19179</v>
      </c>
      <c r="O1957" t="s">
        <v>20907</v>
      </c>
      <c r="P1957" t="s">
        <v>20936</v>
      </c>
      <c r="Q1957" t="s">
        <v>21024</v>
      </c>
      <c r="U1957" t="s">
        <v>22068</v>
      </c>
      <c r="W1957" t="s">
        <v>22927</v>
      </c>
    </row>
    <row r="1958" spans="1:25">
      <c r="A1958" s="1">
        <v>1966</v>
      </c>
      <c r="C1958" t="s">
        <v>1571</v>
      </c>
      <c r="G1958" t="s">
        <v>10967</v>
      </c>
      <c r="H1958" t="s">
        <v>12449</v>
      </c>
      <c r="I1958" t="s">
        <v>18507</v>
      </c>
      <c r="J1958" t="s">
        <v>18511</v>
      </c>
      <c r="L1958" t="s">
        <v>19180</v>
      </c>
      <c r="O1958" t="s">
        <v>20907</v>
      </c>
      <c r="P1958" t="s">
        <v>20936</v>
      </c>
      <c r="Q1958" t="s">
        <v>21024</v>
      </c>
      <c r="U1958" t="s">
        <v>22068</v>
      </c>
      <c r="W1958" t="s">
        <v>22927</v>
      </c>
    </row>
    <row r="1959" spans="1:25">
      <c r="A1959" s="1">
        <v>1967</v>
      </c>
      <c r="C1959" t="s">
        <v>1572</v>
      </c>
      <c r="G1959" t="s">
        <v>10967</v>
      </c>
      <c r="H1959" t="s">
        <v>12450</v>
      </c>
      <c r="I1959" t="s">
        <v>18507</v>
      </c>
      <c r="J1959" t="s">
        <v>18511</v>
      </c>
      <c r="L1959" t="s">
        <v>19181</v>
      </c>
      <c r="O1959" t="s">
        <v>20907</v>
      </c>
      <c r="P1959" t="s">
        <v>20936</v>
      </c>
      <c r="Q1959" t="s">
        <v>21024</v>
      </c>
      <c r="U1959" t="s">
        <v>22068</v>
      </c>
      <c r="W1959" t="s">
        <v>22927</v>
      </c>
    </row>
    <row r="1960" spans="1:25">
      <c r="A1960" s="1">
        <v>1968</v>
      </c>
      <c r="C1960" t="s">
        <v>1573</v>
      </c>
      <c r="G1960" t="s">
        <v>10967</v>
      </c>
      <c r="H1960" t="s">
        <v>12451</v>
      </c>
      <c r="I1960" t="s">
        <v>18507</v>
      </c>
      <c r="J1960" t="s">
        <v>18511</v>
      </c>
      <c r="L1960" t="s">
        <v>19182</v>
      </c>
      <c r="O1960" t="s">
        <v>20907</v>
      </c>
      <c r="P1960" t="s">
        <v>20936</v>
      </c>
      <c r="Q1960" t="s">
        <v>21024</v>
      </c>
      <c r="U1960" t="s">
        <v>22068</v>
      </c>
      <c r="W1960" t="s">
        <v>22927</v>
      </c>
    </row>
    <row r="1961" spans="1:25">
      <c r="A1961" s="1">
        <v>1969</v>
      </c>
      <c r="C1961" t="s">
        <v>1574</v>
      </c>
      <c r="G1961" t="s">
        <v>10967</v>
      </c>
      <c r="H1961" t="s">
        <v>12452</v>
      </c>
      <c r="I1961" t="s">
        <v>18507</v>
      </c>
      <c r="J1961" t="s">
        <v>18511</v>
      </c>
      <c r="L1961" t="s">
        <v>19183</v>
      </c>
      <c r="O1961" t="s">
        <v>20907</v>
      </c>
      <c r="P1961" t="s">
        <v>20936</v>
      </c>
      <c r="Q1961" t="s">
        <v>21024</v>
      </c>
      <c r="U1961" t="s">
        <v>22068</v>
      </c>
      <c r="W1961" t="s">
        <v>22927</v>
      </c>
    </row>
    <row r="1962" spans="1:25">
      <c r="A1962" s="1">
        <v>1970</v>
      </c>
      <c r="C1962" t="s">
        <v>1575</v>
      </c>
      <c r="G1962" t="s">
        <v>10967</v>
      </c>
      <c r="H1962" t="s">
        <v>12453</v>
      </c>
      <c r="I1962" t="s">
        <v>18507</v>
      </c>
      <c r="J1962" t="s">
        <v>18511</v>
      </c>
      <c r="L1962" t="s">
        <v>19184</v>
      </c>
      <c r="O1962" t="s">
        <v>20907</v>
      </c>
      <c r="P1962" t="s">
        <v>20936</v>
      </c>
      <c r="Q1962" t="s">
        <v>21024</v>
      </c>
      <c r="U1962" t="s">
        <v>22068</v>
      </c>
      <c r="W1962" t="s">
        <v>22927</v>
      </c>
    </row>
    <row r="1963" spans="1:25">
      <c r="A1963" s="1">
        <v>1971</v>
      </c>
      <c r="C1963" t="s">
        <v>1576</v>
      </c>
      <c r="G1963" t="s">
        <v>10967</v>
      </c>
      <c r="H1963" t="s">
        <v>12454</v>
      </c>
      <c r="I1963" t="s">
        <v>18507</v>
      </c>
      <c r="J1963" t="s">
        <v>18511</v>
      </c>
      <c r="L1963" t="s">
        <v>19185</v>
      </c>
      <c r="O1963" t="s">
        <v>20908</v>
      </c>
      <c r="P1963" t="s">
        <v>20937</v>
      </c>
      <c r="Q1963" t="s">
        <v>21025</v>
      </c>
      <c r="R1963" t="s">
        <v>21129</v>
      </c>
      <c r="S1963" t="s">
        <v>21157</v>
      </c>
      <c r="T1963" t="s">
        <v>21304</v>
      </c>
      <c r="U1963" t="s">
        <v>22069</v>
      </c>
    </row>
    <row r="1964" spans="1:25">
      <c r="A1964" s="1">
        <v>1972</v>
      </c>
      <c r="C1964" t="s">
        <v>1577</v>
      </c>
      <c r="G1964" t="s">
        <v>10967</v>
      </c>
      <c r="H1964" t="s">
        <v>12455</v>
      </c>
      <c r="I1964" t="s">
        <v>18507</v>
      </c>
      <c r="J1964" t="s">
        <v>18510</v>
      </c>
      <c r="L1964" t="s">
        <v>19186</v>
      </c>
      <c r="N1964" t="s">
        <v>32</v>
      </c>
      <c r="P1964" t="s">
        <v>32</v>
      </c>
      <c r="Q1964" t="s">
        <v>20992</v>
      </c>
      <c r="R1964" t="s">
        <v>21119</v>
      </c>
      <c r="S1964" t="s">
        <v>21154</v>
      </c>
      <c r="U1964" t="s">
        <v>22035</v>
      </c>
      <c r="Y1964" t="s">
        <v>23859</v>
      </c>
    </row>
    <row r="1965" spans="1:25">
      <c r="A1965" s="1">
        <v>1973</v>
      </c>
      <c r="B1965" t="s">
        <v>32</v>
      </c>
      <c r="C1965" t="s">
        <v>1577</v>
      </c>
      <c r="D1965" t="s">
        <v>9493</v>
      </c>
      <c r="E1965" t="s">
        <v>10905</v>
      </c>
      <c r="F1965" t="s">
        <v>10906</v>
      </c>
      <c r="H1965" t="s">
        <v>12456</v>
      </c>
      <c r="V1965">
        <f>72857436 pm¡Ã2024041krissy_g4@hotmail.com                              ANMLFException as file currently locked by another user for an Acct no 840012230000</f>
        <v>0</v>
      </c>
    </row>
    <row r="1966" spans="1:25">
      <c r="A1966" s="1">
        <v>1974</v>
      </c>
      <c r="C1966" t="s">
        <v>1578</v>
      </c>
      <c r="G1966" t="s">
        <v>10967</v>
      </c>
      <c r="H1966" t="s">
        <v>12457</v>
      </c>
      <c r="I1966" t="s">
        <v>18507</v>
      </c>
      <c r="J1966" t="s">
        <v>18510</v>
      </c>
      <c r="L1966" t="s">
        <v>19187</v>
      </c>
      <c r="N1966" t="s">
        <v>32</v>
      </c>
      <c r="P1966" t="s">
        <v>32</v>
      </c>
      <c r="Q1966" t="s">
        <v>20992</v>
      </c>
      <c r="R1966" t="s">
        <v>21119</v>
      </c>
      <c r="S1966" t="s">
        <v>21154</v>
      </c>
      <c r="U1966" t="s">
        <v>22035</v>
      </c>
      <c r="Y1966" t="s">
        <v>23860</v>
      </c>
    </row>
    <row r="1967" spans="1:25">
      <c r="A1967" s="1">
        <v>1975</v>
      </c>
      <c r="B1967" t="s">
        <v>32</v>
      </c>
      <c r="C1967" t="s">
        <v>1578</v>
      </c>
      <c r="D1967" t="s">
        <v>9494</v>
      </c>
      <c r="E1967" t="s">
        <v>10905</v>
      </c>
      <c r="F1967" t="s">
        <v>10906</v>
      </c>
      <c r="H1967" t="s">
        <v>12458</v>
      </c>
      <c r="V1967">
        <f>72857437 0&lt;I2024041djturanda@yahoo.com                               ANMLFException as file currently locked by another user for an Acct no 313660030000</f>
        <v>0</v>
      </c>
    </row>
    <row r="1968" spans="1:25">
      <c r="A1968" s="1">
        <v>1976</v>
      </c>
      <c r="C1968" t="s">
        <v>1579</v>
      </c>
      <c r="G1968" t="s">
        <v>10967</v>
      </c>
      <c r="H1968" t="s">
        <v>12459</v>
      </c>
      <c r="I1968" t="s">
        <v>18507</v>
      </c>
      <c r="J1968" t="s">
        <v>18510</v>
      </c>
      <c r="L1968" t="s">
        <v>19188</v>
      </c>
      <c r="N1968" t="s">
        <v>32</v>
      </c>
      <c r="P1968" t="s">
        <v>32</v>
      </c>
      <c r="Q1968" t="s">
        <v>20992</v>
      </c>
      <c r="R1968" t="s">
        <v>21119</v>
      </c>
      <c r="S1968" t="s">
        <v>21154</v>
      </c>
      <c r="U1968" t="s">
        <v>22035</v>
      </c>
      <c r="Y1968" t="s">
        <v>23861</v>
      </c>
    </row>
    <row r="1969" spans="1:25">
      <c r="A1969" s="1">
        <v>1977</v>
      </c>
      <c r="B1969" t="s">
        <v>32</v>
      </c>
      <c r="C1969" t="s">
        <v>1579</v>
      </c>
      <c r="D1969" t="s">
        <v>9495</v>
      </c>
      <c r="E1969" t="s">
        <v>10905</v>
      </c>
      <c r="F1969" t="s">
        <v>10906</v>
      </c>
      <c r="H1969" t="s">
        <v>12460</v>
      </c>
      <c r="V1969">
        <f>72857438 &gt;#Q2024041tampat74@gmail.com                               ANMLFException as file currently locked by another user for an Acct no 348079210000</f>
        <v>0</v>
      </c>
    </row>
    <row r="1970" spans="1:25">
      <c r="A1970" s="1">
        <v>1978</v>
      </c>
      <c r="C1970" t="s">
        <v>1580</v>
      </c>
      <c r="G1970" t="s">
        <v>10967</v>
      </c>
      <c r="H1970" t="s">
        <v>12461</v>
      </c>
      <c r="I1970" t="s">
        <v>18507</v>
      </c>
      <c r="J1970" t="s">
        <v>18510</v>
      </c>
      <c r="L1970" t="s">
        <v>19189</v>
      </c>
      <c r="N1970" t="s">
        <v>32</v>
      </c>
      <c r="P1970" t="s">
        <v>32</v>
      </c>
      <c r="Q1970" t="s">
        <v>20992</v>
      </c>
      <c r="R1970" t="s">
        <v>21119</v>
      </c>
      <c r="S1970" t="s">
        <v>21154</v>
      </c>
      <c r="U1970" t="s">
        <v>22035</v>
      </c>
      <c r="Y1970" t="s">
        <v>23862</v>
      </c>
    </row>
    <row r="1971" spans="1:25">
      <c r="A1971" s="1">
        <v>1979</v>
      </c>
      <c r="B1971" t="s">
        <v>32</v>
      </c>
      <c r="C1971" t="s">
        <v>1580</v>
      </c>
      <c r="D1971" t="s">
        <v>9496</v>
      </c>
      <c r="E1971" t="s">
        <v>10905</v>
      </c>
      <c r="F1971" t="s">
        <v>10906</v>
      </c>
      <c r="H1971" t="s">
        <v>12462</v>
      </c>
      <c r="V1971">
        <f>72857439 Ð`²¤O2024031moriehinds2@gmail.com                              BNMLFException as file currently locked by another user for an Acct no 342065570000</f>
        <v>0</v>
      </c>
    </row>
    <row r="1972" spans="1:25">
      <c r="A1972" s="1">
        <v>1980</v>
      </c>
      <c r="C1972" t="s">
        <v>1581</v>
      </c>
      <c r="G1972" t="s">
        <v>10967</v>
      </c>
      <c r="H1972" t="s">
        <v>12463</v>
      </c>
      <c r="I1972" t="s">
        <v>18507</v>
      </c>
      <c r="J1972" t="s">
        <v>18510</v>
      </c>
      <c r="L1972" t="s">
        <v>19190</v>
      </c>
      <c r="N1972" t="s">
        <v>32</v>
      </c>
      <c r="P1972" t="s">
        <v>32</v>
      </c>
      <c r="Q1972" t="s">
        <v>20992</v>
      </c>
      <c r="R1972" t="s">
        <v>21119</v>
      </c>
      <c r="S1972" t="s">
        <v>21154</v>
      </c>
      <c r="U1972" t="s">
        <v>22035</v>
      </c>
      <c r="Y1972" t="s">
        <v>23863</v>
      </c>
    </row>
    <row r="1973" spans="1:25">
      <c r="A1973" s="1">
        <v>1981</v>
      </c>
      <c r="B1973" t="s">
        <v>32</v>
      </c>
      <c r="C1973" t="s">
        <v>1581</v>
      </c>
      <c r="D1973" t="s">
        <v>9497</v>
      </c>
      <c r="E1973" t="s">
        <v>10905</v>
      </c>
      <c r="F1973" t="s">
        <v>10906</v>
      </c>
      <c r="H1973" t="s">
        <v>12464</v>
      </c>
      <c r="V1973">
        <f>72857440 @Ü'E2024041cavrilleogarro@yahoo.com                            BNMLFException as file currently locked by another user for an Acct no 297021480000</f>
        <v>0</v>
      </c>
    </row>
    <row r="1974" spans="1:25">
      <c r="A1974" s="1">
        <v>1982</v>
      </c>
      <c r="C1974" t="s">
        <v>1582</v>
      </c>
      <c r="G1974" t="s">
        <v>10967</v>
      </c>
      <c r="H1974" t="s">
        <v>12465</v>
      </c>
      <c r="I1974" t="s">
        <v>18507</v>
      </c>
      <c r="J1974" t="s">
        <v>18510</v>
      </c>
      <c r="L1974" t="s">
        <v>19191</v>
      </c>
      <c r="N1974" t="s">
        <v>32</v>
      </c>
      <c r="P1974" t="s">
        <v>32</v>
      </c>
      <c r="Q1974" t="s">
        <v>20992</v>
      </c>
      <c r="R1974" t="s">
        <v>21119</v>
      </c>
      <c r="S1974" t="s">
        <v>21154</v>
      </c>
      <c r="U1974" t="s">
        <v>22035</v>
      </c>
      <c r="Y1974" t="s">
        <v>23865</v>
      </c>
    </row>
    <row r="1975" spans="1:25">
      <c r="A1975" s="1">
        <v>1983</v>
      </c>
      <c r="B1975" t="s">
        <v>32</v>
      </c>
      <c r="C1975" t="s">
        <v>1582</v>
      </c>
      <c r="D1975" t="s">
        <v>9498</v>
      </c>
      <c r="E1975" t="s">
        <v>10905</v>
      </c>
      <c r="F1975" t="s">
        <v>10906</v>
      </c>
      <c r="H1975" t="s">
        <v>12466</v>
      </c>
      <c r="V1975">
        <f>72857441 0@2024031kededradennis@gmail.com                             CNMLFException as file currently locked by another user for an Acct no 277429760000</f>
        <v>0</v>
      </c>
    </row>
    <row r="1976" spans="1:25">
      <c r="A1976" s="1">
        <v>1984</v>
      </c>
      <c r="C1976" t="s">
        <v>1583</v>
      </c>
      <c r="G1976" t="s">
        <v>10967</v>
      </c>
      <c r="H1976" t="s">
        <v>12467</v>
      </c>
      <c r="I1976" t="s">
        <v>18507</v>
      </c>
      <c r="J1976" t="s">
        <v>18510</v>
      </c>
      <c r="L1976" t="s">
        <v>19192</v>
      </c>
      <c r="N1976" t="s">
        <v>32</v>
      </c>
      <c r="P1976" t="s">
        <v>32</v>
      </c>
      <c r="Q1976" t="s">
        <v>20992</v>
      </c>
      <c r="R1976" t="s">
        <v>21119</v>
      </c>
      <c r="S1976" t="s">
        <v>21154</v>
      </c>
      <c r="U1976" t="s">
        <v>22035</v>
      </c>
      <c r="Y1976" t="s">
        <v>23864</v>
      </c>
    </row>
    <row r="1977" spans="1:25">
      <c r="A1977" s="1">
        <v>1985</v>
      </c>
      <c r="B1977" t="s">
        <v>32</v>
      </c>
      <c r="C1977" t="s">
        <v>1583</v>
      </c>
      <c r="D1977" t="s">
        <v>9499</v>
      </c>
      <c r="E1977" t="s">
        <v>10905</v>
      </c>
      <c r="F1977" t="s">
        <v>10906</v>
      </c>
      <c r="H1977" t="s">
        <v>12467</v>
      </c>
      <c r="V1977">
        <f>72857442 ø8æÌ2024031tamika.campbell@ksac.gov.jm                           CNMLFException as file currently locked by another user for an Acct no 880032561400</f>
        <v>0</v>
      </c>
    </row>
    <row r="1978" spans="1:25">
      <c r="A1978" s="1">
        <v>1986</v>
      </c>
      <c r="C1978" t="s">
        <v>1584</v>
      </c>
      <c r="G1978" t="s">
        <v>10967</v>
      </c>
      <c r="H1978" t="s">
        <v>12468</v>
      </c>
      <c r="I1978" t="s">
        <v>18507</v>
      </c>
      <c r="J1978" t="s">
        <v>18510</v>
      </c>
      <c r="L1978" t="s">
        <v>19193</v>
      </c>
      <c r="N1978" t="s">
        <v>32</v>
      </c>
      <c r="P1978" t="s">
        <v>32</v>
      </c>
      <c r="Q1978" t="s">
        <v>20992</v>
      </c>
      <c r="R1978" t="s">
        <v>21119</v>
      </c>
      <c r="S1978" t="s">
        <v>21154</v>
      </c>
      <c r="U1978" t="s">
        <v>22035</v>
      </c>
      <c r="Y1978" t="s">
        <v>23866</v>
      </c>
    </row>
    <row r="1979" spans="1:25">
      <c r="A1979" s="1">
        <v>1987</v>
      </c>
      <c r="B1979" t="s">
        <v>32</v>
      </c>
      <c r="C1979" t="s">
        <v>1584</v>
      </c>
      <c r="D1979" t="s">
        <v>9500</v>
      </c>
      <c r="E1979" t="s">
        <v>10905</v>
      </c>
      <c r="F1979" t="s">
        <v>10906</v>
      </c>
      <c r="H1979" t="s">
        <v>12469</v>
      </c>
      <c r="V1979">
        <f>72857443 ÐEá\$2024041faypetgrave@cwjamica.com                            DNMLFException as file currently locked by another user for an Acct no 156177090000</f>
        <v>0</v>
      </c>
    </row>
    <row r="1980" spans="1:25">
      <c r="A1980" s="1">
        <v>1988</v>
      </c>
      <c r="C1980" t="s">
        <v>1585</v>
      </c>
      <c r="G1980" t="s">
        <v>10967</v>
      </c>
      <c r="H1980" t="s">
        <v>12470</v>
      </c>
      <c r="I1980" t="s">
        <v>18507</v>
      </c>
      <c r="J1980" t="s">
        <v>18510</v>
      </c>
      <c r="L1980" t="s">
        <v>19194</v>
      </c>
      <c r="N1980" t="s">
        <v>32</v>
      </c>
      <c r="P1980" t="s">
        <v>32</v>
      </c>
      <c r="Q1980" t="s">
        <v>20992</v>
      </c>
      <c r="R1980" t="s">
        <v>21119</v>
      </c>
      <c r="S1980" t="s">
        <v>21154</v>
      </c>
      <c r="U1980" t="s">
        <v>22035</v>
      </c>
      <c r="Y1980" t="s">
        <v>23867</v>
      </c>
    </row>
    <row r="1981" spans="1:25">
      <c r="A1981" s="1">
        <v>1989</v>
      </c>
      <c r="B1981" t="s">
        <v>32</v>
      </c>
      <c r="C1981" t="s">
        <v>1585</v>
      </c>
      <c r="D1981" t="s">
        <v>9501</v>
      </c>
      <c r="E1981" t="s">
        <v>10905</v>
      </c>
      <c r="F1981" t="s">
        <v>10906</v>
      </c>
      <c r="H1981" t="s">
        <v>12471</v>
      </c>
      <c r="V1981">
        <f>72857444 p°7ÖD2024041christinacaine1@gmail.com                            DNMLFException as file currently locked by another user for an Acct no 295651750000</f>
        <v>0</v>
      </c>
    </row>
    <row r="1982" spans="1:25">
      <c r="A1982" s="1">
        <v>1990</v>
      </c>
      <c r="C1982" t="s">
        <v>1586</v>
      </c>
      <c r="G1982" t="s">
        <v>10967</v>
      </c>
      <c r="H1982" t="s">
        <v>12472</v>
      </c>
      <c r="I1982" t="s">
        <v>18507</v>
      </c>
      <c r="J1982" t="s">
        <v>18510</v>
      </c>
      <c r="L1982" t="s">
        <v>19195</v>
      </c>
      <c r="N1982" t="s">
        <v>32</v>
      </c>
      <c r="P1982" t="s">
        <v>32</v>
      </c>
      <c r="Q1982" t="s">
        <v>20992</v>
      </c>
      <c r="R1982" t="s">
        <v>21119</v>
      </c>
      <c r="S1982" t="s">
        <v>21154</v>
      </c>
      <c r="U1982" t="s">
        <v>22035</v>
      </c>
      <c r="Y1982" t="s">
        <v>23868</v>
      </c>
    </row>
    <row r="1983" spans="1:25">
      <c r="A1983" s="1">
        <v>1991</v>
      </c>
      <c r="B1983" t="s">
        <v>32</v>
      </c>
      <c r="C1983" t="s">
        <v>1586</v>
      </c>
      <c r="D1983" t="s">
        <v>9502</v>
      </c>
      <c r="E1983" t="s">
        <v>10905</v>
      </c>
      <c r="F1983" t="s">
        <v>10906</v>
      </c>
      <c r="H1983" t="s">
        <v>12473</v>
      </c>
      <c r="V1983">
        <f>72857445 ÐÈQ(B2024041stamic123@gmail.com                               DNMLFException as file currently locked by another user for an Acct no 284144290000</f>
        <v>0</v>
      </c>
    </row>
    <row r="1984" spans="1:25">
      <c r="A1984" s="1">
        <v>1992</v>
      </c>
      <c r="C1984" t="s">
        <v>1587</v>
      </c>
      <c r="G1984" t="s">
        <v>10967</v>
      </c>
      <c r="H1984" t="s">
        <v>12474</v>
      </c>
      <c r="I1984" t="s">
        <v>18507</v>
      </c>
      <c r="J1984" t="s">
        <v>18510</v>
      </c>
      <c r="L1984" t="s">
        <v>19196</v>
      </c>
      <c r="N1984" t="s">
        <v>32</v>
      </c>
      <c r="P1984" t="s">
        <v>32</v>
      </c>
      <c r="Q1984" t="s">
        <v>20992</v>
      </c>
      <c r="R1984" t="s">
        <v>21119</v>
      </c>
      <c r="S1984" t="s">
        <v>21154</v>
      </c>
      <c r="U1984" t="s">
        <v>22035</v>
      </c>
      <c r="Y1984" t="s">
        <v>23869</v>
      </c>
    </row>
    <row r="1985" spans="1:25">
      <c r="A1985" s="1">
        <v>1993</v>
      </c>
      <c r="B1985" t="s">
        <v>32</v>
      </c>
      <c r="C1985" t="s">
        <v>1587</v>
      </c>
      <c r="D1985" t="s">
        <v>9503</v>
      </c>
      <c r="E1985" t="s">
        <v>10905</v>
      </c>
      <c r="F1985" t="s">
        <v>10906</v>
      </c>
      <c r="H1985" t="s">
        <v>12475</v>
      </c>
      <c r="V1985">
        <f>72857446 0&amp;3&amp;P2024041DUNROBPRIM@GMAIL.COM                              DNMLFException as file currently locked by another user for an Acct no 344238270000</f>
        <v>0</v>
      </c>
    </row>
    <row r="1986" spans="1:25">
      <c r="A1986" s="1">
        <v>1994</v>
      </c>
      <c r="C1986" t="s">
        <v>1588</v>
      </c>
      <c r="G1986" t="s">
        <v>10967</v>
      </c>
      <c r="H1986" t="s">
        <v>12476</v>
      </c>
      <c r="I1986" t="s">
        <v>18507</v>
      </c>
      <c r="J1986" t="s">
        <v>18510</v>
      </c>
      <c r="L1986" t="s">
        <v>19197</v>
      </c>
      <c r="N1986" t="s">
        <v>32</v>
      </c>
      <c r="P1986" t="s">
        <v>32</v>
      </c>
      <c r="Q1986" t="s">
        <v>20992</v>
      </c>
      <c r="R1986" t="s">
        <v>21119</v>
      </c>
      <c r="S1986" t="s">
        <v>21154</v>
      </c>
      <c r="U1986" t="s">
        <v>22035</v>
      </c>
      <c r="Y1986" t="s">
        <v>23871</v>
      </c>
    </row>
    <row r="1987" spans="1:25">
      <c r="A1987" s="1">
        <v>1995</v>
      </c>
      <c r="B1987" t="s">
        <v>32</v>
      </c>
      <c r="C1987" t="s">
        <v>1588</v>
      </c>
      <c r="D1987" t="s">
        <v>9504</v>
      </c>
      <c r="E1987" t="s">
        <v>10905</v>
      </c>
      <c r="F1987" t="s">
        <v>10906</v>
      </c>
      <c r="H1987" t="s">
        <v>12476</v>
      </c>
      <c r="V1987">
        <f>72857447 @å~\J2024041sexychrisann1@gmail.com                             ENMLFException as file currently locked by another user for an Acct no 319379400000</f>
        <v>0</v>
      </c>
    </row>
    <row r="1988" spans="1:25">
      <c r="A1988" s="1">
        <v>1996</v>
      </c>
      <c r="C1988" t="s">
        <v>1589</v>
      </c>
      <c r="G1988" t="s">
        <v>10967</v>
      </c>
      <c r="H1988" t="s">
        <v>12477</v>
      </c>
      <c r="I1988" t="s">
        <v>18507</v>
      </c>
      <c r="J1988" t="s">
        <v>18510</v>
      </c>
      <c r="L1988" t="s">
        <v>19198</v>
      </c>
      <c r="N1988" t="s">
        <v>32</v>
      </c>
      <c r="P1988" t="s">
        <v>32</v>
      </c>
      <c r="Q1988" t="s">
        <v>20992</v>
      </c>
      <c r="R1988" t="s">
        <v>21119</v>
      </c>
      <c r="S1988" t="s">
        <v>21154</v>
      </c>
      <c r="U1988" t="s">
        <v>22035</v>
      </c>
      <c r="Y1988" t="s">
        <v>23872</v>
      </c>
    </row>
    <row r="1989" spans="1:25">
      <c r="A1989" s="1">
        <v>1997</v>
      </c>
      <c r="B1989" t="s">
        <v>32</v>
      </c>
      <c r="C1989" t="s">
        <v>1589</v>
      </c>
      <c r="D1989" t="s">
        <v>9505</v>
      </c>
      <c r="E1989" t="s">
        <v>10905</v>
      </c>
      <c r="F1989" t="s">
        <v>10906</v>
      </c>
      <c r="H1989" t="s">
        <v>12478</v>
      </c>
      <c r="V1989">
        <f>72857448 °7úA2024041ANDREHEPBURN_88@YAHOO.COM                            ENMLFException as file currently locked by another user for an Acct no 283368110000</f>
        <v>0</v>
      </c>
    </row>
    <row r="1990" spans="1:25">
      <c r="A1990" s="1">
        <v>1998</v>
      </c>
      <c r="C1990" t="s">
        <v>1590</v>
      </c>
      <c r="G1990" t="s">
        <v>10967</v>
      </c>
      <c r="H1990" t="s">
        <v>12479</v>
      </c>
      <c r="I1990" t="s">
        <v>18507</v>
      </c>
      <c r="J1990" t="s">
        <v>18510</v>
      </c>
      <c r="L1990" t="s">
        <v>19199</v>
      </c>
      <c r="N1990" t="s">
        <v>32</v>
      </c>
      <c r="P1990" t="s">
        <v>32</v>
      </c>
      <c r="Q1990" t="s">
        <v>20992</v>
      </c>
      <c r="R1990" t="s">
        <v>21119</v>
      </c>
      <c r="S1990" t="s">
        <v>21154</v>
      </c>
      <c r="U1990" t="s">
        <v>22035</v>
      </c>
      <c r="Y1990" t="s">
        <v>23870</v>
      </c>
    </row>
    <row r="1991" spans="1:25">
      <c r="A1991" s="1">
        <v>1999</v>
      </c>
      <c r="B1991" t="s">
        <v>32</v>
      </c>
      <c r="C1991" t="s">
        <v>1590</v>
      </c>
      <c r="D1991" t="s">
        <v>9506</v>
      </c>
      <c r="E1991" t="s">
        <v>10905</v>
      </c>
      <c r="F1991" t="s">
        <v>10906</v>
      </c>
      <c r="H1991" t="s">
        <v>12479</v>
      </c>
      <c r="V1991">
        <f>72857449 @äçNJ2024041romainbrown023@gmail.com                            ENMLFException as file currently locked by another user for an Acct no 319151400000</f>
        <v>0</v>
      </c>
    </row>
    <row r="1992" spans="1:25">
      <c r="A1992" s="1">
        <v>2000</v>
      </c>
      <c r="C1992" t="s">
        <v>1591</v>
      </c>
      <c r="G1992" t="s">
        <v>10967</v>
      </c>
      <c r="H1992" t="s">
        <v>12480</v>
      </c>
      <c r="I1992" t="s">
        <v>18507</v>
      </c>
      <c r="J1992" t="s">
        <v>18510</v>
      </c>
      <c r="L1992" t="s">
        <v>19200</v>
      </c>
      <c r="N1992" t="s">
        <v>32</v>
      </c>
      <c r="P1992" t="s">
        <v>32</v>
      </c>
      <c r="Q1992" t="s">
        <v>20992</v>
      </c>
      <c r="R1992" t="s">
        <v>21119</v>
      </c>
      <c r="S1992" t="s">
        <v>21154</v>
      </c>
      <c r="U1992" t="s">
        <v>22035</v>
      </c>
      <c r="Y1992" t="s">
        <v>23873</v>
      </c>
    </row>
    <row r="1993" spans="1:25">
      <c r="A1993" s="1">
        <v>2001</v>
      </c>
      <c r="B1993" t="s">
        <v>32</v>
      </c>
      <c r="C1993" t="s">
        <v>1591</v>
      </c>
      <c r="D1993" t="s">
        <v>9507</v>
      </c>
      <c r="E1993" t="s">
        <v>10905</v>
      </c>
      <c r="F1993" t="s">
        <v>10906</v>
      </c>
      <c r="H1993" t="s">
        <v>12480</v>
      </c>
      <c r="V1993">
        <f>72857450 @ÝEÆI2024041orainthomas@gmail.com                              GNMLFException as file currently locked by another user for an Acct no 316859080000</f>
        <v>0</v>
      </c>
    </row>
    <row r="1994" spans="1:25">
      <c r="A1994" s="1">
        <v>2002</v>
      </c>
      <c r="C1994" t="s">
        <v>1592</v>
      </c>
      <c r="G1994" t="s">
        <v>10967</v>
      </c>
      <c r="H1994" t="s">
        <v>12481</v>
      </c>
      <c r="I1994" t="s">
        <v>18507</v>
      </c>
      <c r="J1994" t="s">
        <v>18511</v>
      </c>
      <c r="L1994" t="s">
        <v>19201</v>
      </c>
      <c r="O1994" t="s">
        <v>20907</v>
      </c>
      <c r="P1994" t="s">
        <v>20936</v>
      </c>
      <c r="Q1994" t="s">
        <v>21024</v>
      </c>
      <c r="U1994" t="s">
        <v>22068</v>
      </c>
      <c r="W1994" t="s">
        <v>22928</v>
      </c>
    </row>
    <row r="1995" spans="1:25">
      <c r="A1995" s="1">
        <v>2003</v>
      </c>
      <c r="C1995" t="s">
        <v>1593</v>
      </c>
      <c r="G1995" t="s">
        <v>10967</v>
      </c>
      <c r="H1995" t="s">
        <v>12482</v>
      </c>
      <c r="I1995" t="s">
        <v>18507</v>
      </c>
      <c r="J1995" t="s">
        <v>18511</v>
      </c>
      <c r="L1995" t="s">
        <v>19202</v>
      </c>
      <c r="O1995" t="s">
        <v>20909</v>
      </c>
      <c r="P1995" t="s">
        <v>20938</v>
      </c>
      <c r="Q1995" t="s">
        <v>21024</v>
      </c>
      <c r="U1995" t="s">
        <v>22070</v>
      </c>
      <c r="W1995" t="s">
        <v>22928</v>
      </c>
    </row>
    <row r="1996" spans="1:25">
      <c r="A1996" s="1">
        <v>2004</v>
      </c>
      <c r="C1996" t="s">
        <v>1594</v>
      </c>
      <c r="G1996" t="s">
        <v>10967</v>
      </c>
      <c r="H1996" t="s">
        <v>12483</v>
      </c>
      <c r="I1996" t="s">
        <v>18507</v>
      </c>
      <c r="J1996" t="s">
        <v>18510</v>
      </c>
      <c r="L1996" t="s">
        <v>19203</v>
      </c>
      <c r="N1996" t="s">
        <v>32</v>
      </c>
      <c r="P1996" t="s">
        <v>32</v>
      </c>
      <c r="Q1996" t="s">
        <v>20992</v>
      </c>
      <c r="R1996" t="s">
        <v>21119</v>
      </c>
      <c r="S1996" t="s">
        <v>21154</v>
      </c>
      <c r="U1996" t="s">
        <v>22035</v>
      </c>
      <c r="Y1996" t="s">
        <v>23859</v>
      </c>
    </row>
    <row r="1997" spans="1:25">
      <c r="A1997" s="1">
        <v>2005</v>
      </c>
      <c r="B1997" t="s">
        <v>32</v>
      </c>
      <c r="C1997" t="s">
        <v>1594</v>
      </c>
      <c r="D1997" t="s">
        <v>9508</v>
      </c>
      <c r="E1997" t="s">
        <v>10905</v>
      </c>
      <c r="F1997" t="s">
        <v>10906</v>
      </c>
      <c r="H1997" t="s">
        <v>12484</v>
      </c>
      <c r="V1997">
        <f>72857453 pm¡Ã2024041krissy_g4@hotmail.com                              ANMLFException as file currently locked by another user for an Acct no 840012230000</f>
        <v>0</v>
      </c>
    </row>
    <row r="1998" spans="1:25">
      <c r="A1998" s="1">
        <v>2006</v>
      </c>
      <c r="C1998" t="s">
        <v>1595</v>
      </c>
      <c r="G1998" t="s">
        <v>10967</v>
      </c>
      <c r="H1998" t="s">
        <v>12485</v>
      </c>
      <c r="I1998" t="s">
        <v>18507</v>
      </c>
      <c r="J1998" t="s">
        <v>18510</v>
      </c>
      <c r="L1998" t="s">
        <v>19204</v>
      </c>
      <c r="N1998" t="s">
        <v>32</v>
      </c>
      <c r="P1998" t="s">
        <v>32</v>
      </c>
      <c r="Q1998" t="s">
        <v>20992</v>
      </c>
      <c r="R1998" t="s">
        <v>21119</v>
      </c>
      <c r="S1998" t="s">
        <v>21154</v>
      </c>
      <c r="U1998" t="s">
        <v>22035</v>
      </c>
      <c r="Y1998" t="s">
        <v>23860</v>
      </c>
    </row>
    <row r="1999" spans="1:25">
      <c r="A1999" s="1">
        <v>2007</v>
      </c>
      <c r="B1999" t="s">
        <v>32</v>
      </c>
      <c r="C1999" t="s">
        <v>1595</v>
      </c>
      <c r="D1999" t="s">
        <v>9509</v>
      </c>
      <c r="E1999" t="s">
        <v>10905</v>
      </c>
      <c r="F1999" t="s">
        <v>10906</v>
      </c>
      <c r="H1999" t="s">
        <v>12485</v>
      </c>
      <c r="V1999">
        <f>72857454 0&lt;I2024041djturanda@yahoo.com                               ANMLFException as file currently locked by another user for an Acct no 313660030000</f>
        <v>0</v>
      </c>
    </row>
    <row r="2000" spans="1:25">
      <c r="A2000" s="1">
        <v>2008</v>
      </c>
      <c r="C2000" t="s">
        <v>1596</v>
      </c>
      <c r="G2000" t="s">
        <v>10967</v>
      </c>
      <c r="H2000" t="s">
        <v>12486</v>
      </c>
      <c r="I2000" t="s">
        <v>18507</v>
      </c>
      <c r="J2000" t="s">
        <v>18510</v>
      </c>
      <c r="L2000" t="s">
        <v>19205</v>
      </c>
      <c r="N2000" t="s">
        <v>32</v>
      </c>
      <c r="P2000" t="s">
        <v>32</v>
      </c>
      <c r="Q2000" t="s">
        <v>20992</v>
      </c>
      <c r="R2000" t="s">
        <v>21119</v>
      </c>
      <c r="S2000" t="s">
        <v>21154</v>
      </c>
      <c r="U2000" t="s">
        <v>22035</v>
      </c>
      <c r="Y2000" t="s">
        <v>23861</v>
      </c>
    </row>
    <row r="2001" spans="1:25">
      <c r="A2001" s="1">
        <v>2009</v>
      </c>
      <c r="B2001" t="s">
        <v>32</v>
      </c>
      <c r="C2001" t="s">
        <v>1596</v>
      </c>
      <c r="D2001" t="s">
        <v>9510</v>
      </c>
      <c r="E2001" t="s">
        <v>10905</v>
      </c>
      <c r="F2001" t="s">
        <v>10906</v>
      </c>
      <c r="H2001" t="s">
        <v>12487</v>
      </c>
      <c r="V2001">
        <f>72857455 &gt;#Q2024041tampat74@gmail.com                               ANMLFException as file currently locked by another user for an Acct no 348079210000</f>
        <v>0</v>
      </c>
    </row>
    <row r="2002" spans="1:25">
      <c r="A2002" s="1">
        <v>2010</v>
      </c>
      <c r="C2002" t="s">
        <v>1597</v>
      </c>
      <c r="G2002" t="s">
        <v>10967</v>
      </c>
      <c r="H2002" t="s">
        <v>12488</v>
      </c>
      <c r="I2002" t="s">
        <v>18507</v>
      </c>
      <c r="J2002" t="s">
        <v>18510</v>
      </c>
      <c r="L2002" t="s">
        <v>19206</v>
      </c>
      <c r="N2002" t="s">
        <v>32</v>
      </c>
      <c r="P2002" t="s">
        <v>32</v>
      </c>
      <c r="Q2002" t="s">
        <v>20992</v>
      </c>
      <c r="R2002" t="s">
        <v>21119</v>
      </c>
      <c r="S2002" t="s">
        <v>21154</v>
      </c>
      <c r="U2002" t="s">
        <v>22035</v>
      </c>
      <c r="Y2002" t="s">
        <v>23862</v>
      </c>
    </row>
    <row r="2003" spans="1:25">
      <c r="A2003" s="1">
        <v>2011</v>
      </c>
      <c r="B2003" t="s">
        <v>32</v>
      </c>
      <c r="C2003" t="s">
        <v>1597</v>
      </c>
      <c r="D2003" t="s">
        <v>9511</v>
      </c>
      <c r="E2003" t="s">
        <v>10905</v>
      </c>
      <c r="F2003" t="s">
        <v>10906</v>
      </c>
      <c r="H2003" t="s">
        <v>12489</v>
      </c>
      <c r="V2003">
        <f>72857456 Ð`²¤O2024031moriehinds2@gmail.com                              BNMLFException as file currently locked by another user for an Acct no 342065570000</f>
        <v>0</v>
      </c>
    </row>
    <row r="2004" spans="1:25">
      <c r="A2004" s="1">
        <v>2012</v>
      </c>
      <c r="C2004" t="s">
        <v>1598</v>
      </c>
      <c r="G2004" t="s">
        <v>10967</v>
      </c>
      <c r="H2004" t="s">
        <v>12490</v>
      </c>
      <c r="I2004" t="s">
        <v>18507</v>
      </c>
      <c r="J2004" t="s">
        <v>18510</v>
      </c>
      <c r="L2004" t="s">
        <v>19207</v>
      </c>
      <c r="N2004" t="s">
        <v>32</v>
      </c>
      <c r="P2004" t="s">
        <v>32</v>
      </c>
      <c r="Q2004" t="s">
        <v>20992</v>
      </c>
      <c r="R2004" t="s">
        <v>21119</v>
      </c>
      <c r="S2004" t="s">
        <v>21154</v>
      </c>
      <c r="U2004" t="s">
        <v>22035</v>
      </c>
      <c r="Y2004" t="s">
        <v>23863</v>
      </c>
    </row>
    <row r="2005" spans="1:25">
      <c r="A2005" s="1">
        <v>2013</v>
      </c>
      <c r="B2005" t="s">
        <v>32</v>
      </c>
      <c r="C2005" t="s">
        <v>1598</v>
      </c>
      <c r="D2005" t="s">
        <v>9512</v>
      </c>
      <c r="E2005" t="s">
        <v>10905</v>
      </c>
      <c r="F2005" t="s">
        <v>10906</v>
      </c>
      <c r="H2005" t="s">
        <v>12491</v>
      </c>
      <c r="V2005">
        <f>72857457 @Ü'E2024041cavrilleogarro@yahoo.com                            BNMLFException as file currently locked by another user for an Acct no 297021480000</f>
        <v>0</v>
      </c>
    </row>
    <row r="2006" spans="1:25">
      <c r="A2006" s="1">
        <v>2014</v>
      </c>
      <c r="C2006" t="s">
        <v>1599</v>
      </c>
      <c r="G2006" t="s">
        <v>10967</v>
      </c>
      <c r="H2006" t="s">
        <v>12492</v>
      </c>
      <c r="I2006" t="s">
        <v>18507</v>
      </c>
      <c r="J2006" t="s">
        <v>18510</v>
      </c>
      <c r="L2006" t="s">
        <v>19208</v>
      </c>
      <c r="N2006" t="s">
        <v>32</v>
      </c>
      <c r="P2006" t="s">
        <v>32</v>
      </c>
      <c r="Q2006" t="s">
        <v>20992</v>
      </c>
      <c r="R2006" t="s">
        <v>21119</v>
      </c>
      <c r="S2006" t="s">
        <v>21154</v>
      </c>
      <c r="U2006" t="s">
        <v>22035</v>
      </c>
      <c r="Y2006" t="s">
        <v>23865</v>
      </c>
    </row>
    <row r="2007" spans="1:25">
      <c r="A2007" s="1">
        <v>2015</v>
      </c>
      <c r="B2007" t="s">
        <v>32</v>
      </c>
      <c r="C2007" t="s">
        <v>1599</v>
      </c>
      <c r="D2007" t="s">
        <v>9513</v>
      </c>
      <c r="E2007" t="s">
        <v>10905</v>
      </c>
      <c r="F2007" t="s">
        <v>10906</v>
      </c>
      <c r="H2007" t="s">
        <v>12493</v>
      </c>
      <c r="V2007">
        <f>72857458 0@2024031kededradennis@gmail.com                             CNMLFException as file currently locked by another user for an Acct no 277429760000</f>
        <v>0</v>
      </c>
    </row>
    <row r="2008" spans="1:25">
      <c r="A2008" s="1">
        <v>2016</v>
      </c>
      <c r="C2008" t="s">
        <v>1600</v>
      </c>
      <c r="G2008" t="s">
        <v>10967</v>
      </c>
      <c r="H2008" t="s">
        <v>12494</v>
      </c>
      <c r="I2008" t="s">
        <v>18507</v>
      </c>
      <c r="J2008" t="s">
        <v>18510</v>
      </c>
      <c r="L2008" t="s">
        <v>19209</v>
      </c>
      <c r="N2008" t="s">
        <v>32</v>
      </c>
      <c r="P2008" t="s">
        <v>32</v>
      </c>
      <c r="Q2008" t="s">
        <v>20992</v>
      </c>
      <c r="R2008" t="s">
        <v>21119</v>
      </c>
      <c r="S2008" t="s">
        <v>21154</v>
      </c>
      <c r="U2008" t="s">
        <v>22035</v>
      </c>
      <c r="Y2008" t="s">
        <v>23864</v>
      </c>
    </row>
    <row r="2009" spans="1:25">
      <c r="A2009" s="1">
        <v>2017</v>
      </c>
      <c r="B2009" t="s">
        <v>32</v>
      </c>
      <c r="C2009" t="s">
        <v>1600</v>
      </c>
      <c r="D2009" t="s">
        <v>9514</v>
      </c>
      <c r="E2009" t="s">
        <v>10905</v>
      </c>
      <c r="F2009" t="s">
        <v>10906</v>
      </c>
      <c r="H2009" t="s">
        <v>12495</v>
      </c>
      <c r="V2009">
        <f>72857459 ø8æÌ2024031tamika.campbell@ksac.gov.jm                           CNMLFException as file currently locked by another user for an Acct no 880032561400</f>
        <v>0</v>
      </c>
    </row>
    <row r="2010" spans="1:25">
      <c r="A2010" s="1">
        <v>2018</v>
      </c>
      <c r="C2010" t="s">
        <v>1601</v>
      </c>
      <c r="G2010" t="s">
        <v>10967</v>
      </c>
      <c r="H2010" t="s">
        <v>12496</v>
      </c>
      <c r="I2010" t="s">
        <v>18507</v>
      </c>
      <c r="J2010" t="s">
        <v>18510</v>
      </c>
      <c r="L2010" t="s">
        <v>19210</v>
      </c>
      <c r="N2010" t="s">
        <v>32</v>
      </c>
      <c r="P2010" t="s">
        <v>32</v>
      </c>
      <c r="Q2010" t="s">
        <v>20992</v>
      </c>
      <c r="R2010" t="s">
        <v>21119</v>
      </c>
      <c r="S2010" t="s">
        <v>21154</v>
      </c>
      <c r="U2010" t="s">
        <v>22035</v>
      </c>
      <c r="Y2010" t="s">
        <v>23866</v>
      </c>
    </row>
    <row r="2011" spans="1:25">
      <c r="A2011" s="1">
        <v>2019</v>
      </c>
      <c r="B2011" t="s">
        <v>32</v>
      </c>
      <c r="C2011" t="s">
        <v>1601</v>
      </c>
      <c r="D2011" t="s">
        <v>9515</v>
      </c>
      <c r="E2011" t="s">
        <v>10905</v>
      </c>
      <c r="F2011" t="s">
        <v>10906</v>
      </c>
      <c r="H2011" t="s">
        <v>12497</v>
      </c>
      <c r="V2011">
        <f>72857460 ÐEá\$2024041faypetgrave@cwjamica.com                            DNMLFException as file currently locked by another user for an Acct no 156177090000</f>
        <v>0</v>
      </c>
    </row>
    <row r="2012" spans="1:25">
      <c r="A2012" s="1">
        <v>2020</v>
      </c>
      <c r="C2012" t="s">
        <v>1602</v>
      </c>
      <c r="G2012" t="s">
        <v>10967</v>
      </c>
      <c r="H2012" t="s">
        <v>12498</v>
      </c>
      <c r="I2012" t="s">
        <v>18507</v>
      </c>
      <c r="J2012" t="s">
        <v>18511</v>
      </c>
      <c r="L2012" t="s">
        <v>19211</v>
      </c>
      <c r="O2012" t="s">
        <v>20907</v>
      </c>
      <c r="P2012" t="s">
        <v>20936</v>
      </c>
      <c r="Q2012" t="s">
        <v>21024</v>
      </c>
      <c r="U2012" t="s">
        <v>22068</v>
      </c>
      <c r="W2012" t="s">
        <v>22928</v>
      </c>
    </row>
    <row r="2013" spans="1:25">
      <c r="A2013" s="1">
        <v>2021</v>
      </c>
      <c r="C2013" t="s">
        <v>1603</v>
      </c>
      <c r="G2013" t="s">
        <v>10967</v>
      </c>
      <c r="H2013" t="s">
        <v>12499</v>
      </c>
      <c r="I2013" t="s">
        <v>18507</v>
      </c>
      <c r="J2013" t="s">
        <v>18510</v>
      </c>
      <c r="L2013" t="s">
        <v>19212</v>
      </c>
      <c r="N2013" t="s">
        <v>32</v>
      </c>
      <c r="P2013" t="s">
        <v>32</v>
      </c>
      <c r="Q2013" t="s">
        <v>20992</v>
      </c>
      <c r="R2013" t="s">
        <v>21119</v>
      </c>
      <c r="S2013" t="s">
        <v>21154</v>
      </c>
      <c r="U2013" t="s">
        <v>22035</v>
      </c>
      <c r="Y2013" t="s">
        <v>23867</v>
      </c>
    </row>
    <row r="2014" spans="1:25">
      <c r="A2014" s="1">
        <v>2022</v>
      </c>
      <c r="B2014" t="s">
        <v>32</v>
      </c>
      <c r="C2014" t="s">
        <v>1603</v>
      </c>
      <c r="D2014" t="s">
        <v>9516</v>
      </c>
      <c r="E2014" t="s">
        <v>10905</v>
      </c>
      <c r="F2014" t="s">
        <v>10906</v>
      </c>
      <c r="H2014" t="s">
        <v>12499</v>
      </c>
      <c r="V2014">
        <f>72857462 p°7ÖD2024041christinacaine1@gmail.com                            DNMLFException as file currently locked by another user for an Acct no 295651750000</f>
        <v>0</v>
      </c>
    </row>
    <row r="2015" spans="1:25">
      <c r="A2015" s="1">
        <v>2023</v>
      </c>
      <c r="C2015" t="s">
        <v>1604</v>
      </c>
      <c r="G2015" t="s">
        <v>10967</v>
      </c>
      <c r="H2015" t="s">
        <v>12500</v>
      </c>
      <c r="I2015" t="s">
        <v>18507</v>
      </c>
      <c r="J2015" t="s">
        <v>18511</v>
      </c>
      <c r="L2015" t="s">
        <v>19213</v>
      </c>
      <c r="O2015" t="s">
        <v>20909</v>
      </c>
      <c r="P2015" t="s">
        <v>20938</v>
      </c>
      <c r="Q2015" t="s">
        <v>21024</v>
      </c>
      <c r="U2015" t="s">
        <v>22070</v>
      </c>
      <c r="W2015" t="s">
        <v>22928</v>
      </c>
    </row>
    <row r="2016" spans="1:25">
      <c r="A2016" s="1">
        <v>2024</v>
      </c>
      <c r="C2016" t="s">
        <v>1605</v>
      </c>
      <c r="G2016" t="s">
        <v>10967</v>
      </c>
      <c r="H2016" t="s">
        <v>12501</v>
      </c>
      <c r="I2016" t="s">
        <v>18507</v>
      </c>
      <c r="J2016" t="s">
        <v>18511</v>
      </c>
      <c r="L2016" t="s">
        <v>19214</v>
      </c>
      <c r="O2016" t="s">
        <v>20907</v>
      </c>
      <c r="P2016" t="s">
        <v>20936</v>
      </c>
      <c r="Q2016" t="s">
        <v>21024</v>
      </c>
      <c r="U2016" t="s">
        <v>22068</v>
      </c>
      <c r="W2016" t="s">
        <v>22928</v>
      </c>
    </row>
    <row r="2017" spans="1:25">
      <c r="A2017" s="1">
        <v>2025</v>
      </c>
      <c r="C2017" t="s">
        <v>1606</v>
      </c>
      <c r="G2017" t="s">
        <v>10967</v>
      </c>
      <c r="H2017" t="s">
        <v>12502</v>
      </c>
      <c r="I2017" t="s">
        <v>18507</v>
      </c>
      <c r="J2017" t="s">
        <v>18510</v>
      </c>
      <c r="L2017" t="s">
        <v>19215</v>
      </c>
      <c r="N2017" t="s">
        <v>32</v>
      </c>
      <c r="P2017" t="s">
        <v>32</v>
      </c>
      <c r="Q2017" t="s">
        <v>20992</v>
      </c>
      <c r="R2017" t="s">
        <v>21119</v>
      </c>
      <c r="S2017" t="s">
        <v>21154</v>
      </c>
      <c r="U2017" t="s">
        <v>22035</v>
      </c>
      <c r="Y2017" t="s">
        <v>23868</v>
      </c>
    </row>
    <row r="2018" spans="1:25">
      <c r="A2018" s="1">
        <v>2026</v>
      </c>
      <c r="B2018" t="s">
        <v>32</v>
      </c>
      <c r="C2018" t="s">
        <v>1606</v>
      </c>
      <c r="D2018" t="s">
        <v>9517</v>
      </c>
      <c r="E2018" t="s">
        <v>10905</v>
      </c>
      <c r="F2018" t="s">
        <v>10906</v>
      </c>
      <c r="H2018" t="s">
        <v>12503</v>
      </c>
      <c r="V2018">
        <f>72857465 ÐÈQ(B2024041stamic123@gmail.com                               DNMLFException as file currently locked by another user for an Acct no 284144290000</f>
        <v>0</v>
      </c>
    </row>
    <row r="2019" spans="1:25">
      <c r="A2019" s="1">
        <v>2027</v>
      </c>
      <c r="C2019" t="s">
        <v>1607</v>
      </c>
      <c r="G2019" t="s">
        <v>10967</v>
      </c>
      <c r="H2019" t="s">
        <v>12504</v>
      </c>
      <c r="I2019" t="s">
        <v>18507</v>
      </c>
      <c r="J2019" t="s">
        <v>18510</v>
      </c>
      <c r="L2019" t="s">
        <v>19216</v>
      </c>
      <c r="N2019" t="s">
        <v>32</v>
      </c>
      <c r="P2019" t="s">
        <v>32</v>
      </c>
      <c r="Q2019" t="s">
        <v>20992</v>
      </c>
      <c r="R2019" t="s">
        <v>21119</v>
      </c>
      <c r="S2019" t="s">
        <v>21154</v>
      </c>
      <c r="U2019" t="s">
        <v>22035</v>
      </c>
      <c r="Y2019" t="s">
        <v>23869</v>
      </c>
    </row>
    <row r="2020" spans="1:25">
      <c r="A2020" s="1">
        <v>2028</v>
      </c>
      <c r="B2020" t="s">
        <v>32</v>
      </c>
      <c r="C2020" t="s">
        <v>1607</v>
      </c>
      <c r="D2020" t="s">
        <v>9518</v>
      </c>
      <c r="E2020" t="s">
        <v>10905</v>
      </c>
      <c r="F2020" t="s">
        <v>10906</v>
      </c>
      <c r="H2020" t="s">
        <v>12504</v>
      </c>
      <c r="V2020">
        <f>72857466 0&amp;3&amp;P2024041DUNROBPRIM@GMAIL.COM                              DNMLFException as file currently locked by another user for an Acct no 344238270000</f>
        <v>0</v>
      </c>
    </row>
    <row r="2021" spans="1:25">
      <c r="A2021" s="1">
        <v>2029</v>
      </c>
      <c r="C2021" t="s">
        <v>1608</v>
      </c>
      <c r="G2021" t="s">
        <v>10967</v>
      </c>
      <c r="H2021" t="s">
        <v>12505</v>
      </c>
      <c r="I2021" t="s">
        <v>18507</v>
      </c>
      <c r="J2021" t="s">
        <v>18510</v>
      </c>
      <c r="L2021" t="s">
        <v>19217</v>
      </c>
      <c r="N2021" t="s">
        <v>32</v>
      </c>
      <c r="P2021" t="s">
        <v>32</v>
      </c>
      <c r="Q2021" t="s">
        <v>20992</v>
      </c>
      <c r="R2021" t="s">
        <v>21119</v>
      </c>
      <c r="S2021" t="s">
        <v>21154</v>
      </c>
      <c r="U2021" t="s">
        <v>22035</v>
      </c>
      <c r="Y2021" t="s">
        <v>23871</v>
      </c>
    </row>
    <row r="2022" spans="1:25">
      <c r="A2022" s="1">
        <v>2030</v>
      </c>
      <c r="B2022" t="s">
        <v>32</v>
      </c>
      <c r="C2022" t="s">
        <v>1608</v>
      </c>
      <c r="D2022" t="s">
        <v>9519</v>
      </c>
      <c r="E2022" t="s">
        <v>10905</v>
      </c>
      <c r="F2022" t="s">
        <v>10906</v>
      </c>
      <c r="H2022" t="s">
        <v>12505</v>
      </c>
      <c r="V2022">
        <f>72857467 @å~\J2024041sexychrisann1@gmail.com                             ENMLFException as file currently locked by another user for an Acct no 319379400000</f>
        <v>0</v>
      </c>
    </row>
    <row r="2023" spans="1:25">
      <c r="A2023" s="1">
        <v>2031</v>
      </c>
      <c r="C2023" t="s">
        <v>1609</v>
      </c>
      <c r="G2023" t="s">
        <v>10967</v>
      </c>
      <c r="H2023" t="s">
        <v>12506</v>
      </c>
      <c r="I2023" t="s">
        <v>18507</v>
      </c>
      <c r="J2023" t="s">
        <v>18510</v>
      </c>
      <c r="L2023" t="s">
        <v>19218</v>
      </c>
      <c r="N2023" t="s">
        <v>32</v>
      </c>
      <c r="P2023" t="s">
        <v>32</v>
      </c>
      <c r="Q2023" t="s">
        <v>20992</v>
      </c>
      <c r="R2023" t="s">
        <v>21119</v>
      </c>
      <c r="S2023" t="s">
        <v>21154</v>
      </c>
      <c r="U2023" t="s">
        <v>22035</v>
      </c>
      <c r="Y2023" t="s">
        <v>23872</v>
      </c>
    </row>
    <row r="2024" spans="1:25">
      <c r="A2024" s="1">
        <v>2032</v>
      </c>
      <c r="B2024" t="s">
        <v>32</v>
      </c>
      <c r="C2024" t="s">
        <v>1609</v>
      </c>
      <c r="D2024" t="s">
        <v>9520</v>
      </c>
      <c r="E2024" t="s">
        <v>10905</v>
      </c>
      <c r="F2024" t="s">
        <v>10906</v>
      </c>
      <c r="H2024" t="s">
        <v>12506</v>
      </c>
      <c r="V2024">
        <f>72857468 °7úA2024041ANDREHEPBURN_88@YAHOO.COM                            ENMLFException as file currently locked by another user for an Acct no 283368110000</f>
        <v>0</v>
      </c>
    </row>
    <row r="2025" spans="1:25">
      <c r="A2025" s="1">
        <v>2033</v>
      </c>
      <c r="C2025" t="s">
        <v>1610</v>
      </c>
      <c r="G2025" t="s">
        <v>10967</v>
      </c>
      <c r="H2025" t="s">
        <v>12507</v>
      </c>
      <c r="I2025" t="s">
        <v>18507</v>
      </c>
      <c r="J2025" t="s">
        <v>18511</v>
      </c>
      <c r="L2025" t="s">
        <v>19219</v>
      </c>
      <c r="O2025" t="s">
        <v>20907</v>
      </c>
      <c r="P2025" t="s">
        <v>20936</v>
      </c>
      <c r="Q2025" t="s">
        <v>21024</v>
      </c>
      <c r="U2025" t="s">
        <v>22068</v>
      </c>
      <c r="W2025" t="s">
        <v>22928</v>
      </c>
    </row>
    <row r="2026" spans="1:25">
      <c r="A2026" s="1">
        <v>2034</v>
      </c>
      <c r="C2026" t="s">
        <v>1611</v>
      </c>
      <c r="G2026" t="s">
        <v>10967</v>
      </c>
      <c r="H2026" t="s">
        <v>12508</v>
      </c>
      <c r="I2026" t="s">
        <v>18507</v>
      </c>
      <c r="J2026" t="s">
        <v>18511</v>
      </c>
      <c r="L2026" t="s">
        <v>19220</v>
      </c>
      <c r="O2026" t="s">
        <v>20909</v>
      </c>
      <c r="P2026" t="s">
        <v>20938</v>
      </c>
      <c r="Q2026" t="s">
        <v>21024</v>
      </c>
      <c r="U2026" t="s">
        <v>22070</v>
      </c>
      <c r="W2026" t="s">
        <v>22928</v>
      </c>
    </row>
    <row r="2027" spans="1:25">
      <c r="A2027" s="1">
        <v>2035</v>
      </c>
      <c r="C2027" t="s">
        <v>1612</v>
      </c>
      <c r="G2027" t="s">
        <v>10967</v>
      </c>
      <c r="H2027" t="s">
        <v>12509</v>
      </c>
      <c r="I2027" t="s">
        <v>18507</v>
      </c>
      <c r="J2027" t="s">
        <v>18510</v>
      </c>
      <c r="L2027" t="s">
        <v>19221</v>
      </c>
      <c r="N2027" t="s">
        <v>32</v>
      </c>
      <c r="P2027" t="s">
        <v>32</v>
      </c>
      <c r="Q2027" t="s">
        <v>20992</v>
      </c>
      <c r="R2027" t="s">
        <v>21119</v>
      </c>
      <c r="S2027" t="s">
        <v>21154</v>
      </c>
      <c r="U2027" t="s">
        <v>22035</v>
      </c>
      <c r="Y2027" t="s">
        <v>23870</v>
      </c>
    </row>
    <row r="2028" spans="1:25">
      <c r="A2028" s="1">
        <v>2036</v>
      </c>
      <c r="B2028" t="s">
        <v>32</v>
      </c>
      <c r="C2028" t="s">
        <v>1612</v>
      </c>
      <c r="D2028" t="s">
        <v>9521</v>
      </c>
      <c r="E2028" t="s">
        <v>10905</v>
      </c>
      <c r="F2028" t="s">
        <v>10906</v>
      </c>
      <c r="H2028" t="s">
        <v>12510</v>
      </c>
      <c r="V2028">
        <f>72857471 @äçNJ2024041romainbrown023@gmail.com                            ENMLFException as file currently locked by another user for an Acct no 319151400000</f>
        <v>0</v>
      </c>
    </row>
    <row r="2029" spans="1:25">
      <c r="A2029" s="1">
        <v>2037</v>
      </c>
      <c r="C2029" t="s">
        <v>1613</v>
      </c>
      <c r="G2029" t="s">
        <v>10967</v>
      </c>
      <c r="H2029" t="s">
        <v>12511</v>
      </c>
      <c r="I2029" t="s">
        <v>18507</v>
      </c>
      <c r="J2029" t="s">
        <v>18510</v>
      </c>
      <c r="L2029" t="s">
        <v>19222</v>
      </c>
      <c r="N2029" t="s">
        <v>32</v>
      </c>
      <c r="P2029" t="s">
        <v>32</v>
      </c>
      <c r="Q2029" t="s">
        <v>20992</v>
      </c>
      <c r="R2029" t="s">
        <v>21119</v>
      </c>
      <c r="S2029" t="s">
        <v>21154</v>
      </c>
      <c r="U2029" t="s">
        <v>22035</v>
      </c>
      <c r="Y2029" t="s">
        <v>23873</v>
      </c>
    </row>
    <row r="2030" spans="1:25">
      <c r="A2030" s="1">
        <v>2038</v>
      </c>
      <c r="B2030" t="s">
        <v>32</v>
      </c>
      <c r="C2030" t="s">
        <v>1613</v>
      </c>
      <c r="D2030" t="s">
        <v>9522</v>
      </c>
      <c r="E2030" t="s">
        <v>10905</v>
      </c>
      <c r="F2030" t="s">
        <v>10906</v>
      </c>
      <c r="H2030" t="s">
        <v>12511</v>
      </c>
      <c r="V2030">
        <f>72857472 @ÝEÆI2024041orainthomas@gmail.com                              GNMLFException as file currently locked by another user for an Acct no 316859080000</f>
        <v>0</v>
      </c>
    </row>
    <row r="2031" spans="1:25">
      <c r="A2031" s="1">
        <v>2039</v>
      </c>
      <c r="C2031" t="s">
        <v>1614</v>
      </c>
      <c r="G2031" t="s">
        <v>10967</v>
      </c>
      <c r="H2031" t="s">
        <v>12512</v>
      </c>
      <c r="I2031" t="s">
        <v>18507</v>
      </c>
      <c r="J2031" t="s">
        <v>18511</v>
      </c>
      <c r="L2031" t="s">
        <v>19223</v>
      </c>
      <c r="O2031" t="s">
        <v>20907</v>
      </c>
      <c r="P2031" t="s">
        <v>20936</v>
      </c>
      <c r="Q2031" t="s">
        <v>21024</v>
      </c>
      <c r="U2031" t="s">
        <v>22068</v>
      </c>
      <c r="W2031" t="s">
        <v>22928</v>
      </c>
    </row>
    <row r="2032" spans="1:25">
      <c r="A2032" s="1">
        <v>2040</v>
      </c>
      <c r="C2032" t="s">
        <v>1615</v>
      </c>
      <c r="G2032" t="s">
        <v>10967</v>
      </c>
      <c r="H2032" t="s">
        <v>12513</v>
      </c>
      <c r="I2032" t="s">
        <v>18507</v>
      </c>
      <c r="J2032" t="s">
        <v>18514</v>
      </c>
      <c r="L2032" t="s">
        <v>19224</v>
      </c>
      <c r="O2032" t="s">
        <v>20910</v>
      </c>
      <c r="Q2032" t="s">
        <v>21026</v>
      </c>
      <c r="U2032" t="s">
        <v>22071</v>
      </c>
      <c r="W2032" t="s">
        <v>22929</v>
      </c>
    </row>
    <row r="2033" spans="1:25">
      <c r="A2033" s="1">
        <v>2041</v>
      </c>
      <c r="C2033" t="s">
        <v>1616</v>
      </c>
      <c r="G2033" t="s">
        <v>10967</v>
      </c>
      <c r="H2033" t="s">
        <v>12514</v>
      </c>
      <c r="I2033" t="s">
        <v>18507</v>
      </c>
      <c r="J2033" t="s">
        <v>18514</v>
      </c>
      <c r="L2033" t="s">
        <v>19224</v>
      </c>
      <c r="O2033" t="s">
        <v>20910</v>
      </c>
      <c r="Q2033" t="s">
        <v>21026</v>
      </c>
      <c r="U2033" t="s">
        <v>22072</v>
      </c>
      <c r="W2033" t="s">
        <v>22929</v>
      </c>
    </row>
    <row r="2034" spans="1:25">
      <c r="A2034" s="1">
        <v>2042</v>
      </c>
      <c r="C2034" t="s">
        <v>1617</v>
      </c>
      <c r="G2034" t="s">
        <v>10967</v>
      </c>
      <c r="H2034" t="s">
        <v>12515</v>
      </c>
      <c r="I2034" t="s">
        <v>18507</v>
      </c>
      <c r="J2034" t="s">
        <v>18514</v>
      </c>
      <c r="L2034" t="s">
        <v>19224</v>
      </c>
      <c r="O2034" t="s">
        <v>20910</v>
      </c>
      <c r="Q2034" t="s">
        <v>21026</v>
      </c>
      <c r="U2034" t="s">
        <v>22073</v>
      </c>
      <c r="W2034" t="s">
        <v>22929</v>
      </c>
    </row>
    <row r="2035" spans="1:25">
      <c r="A2035" s="1">
        <v>2043</v>
      </c>
      <c r="C2035" t="s">
        <v>1618</v>
      </c>
      <c r="G2035" t="s">
        <v>10967</v>
      </c>
      <c r="H2035" t="s">
        <v>12516</v>
      </c>
      <c r="I2035" t="s">
        <v>18507</v>
      </c>
      <c r="J2035" t="s">
        <v>18514</v>
      </c>
      <c r="L2035" t="s">
        <v>19224</v>
      </c>
      <c r="O2035" t="s">
        <v>20910</v>
      </c>
      <c r="Q2035" t="s">
        <v>21026</v>
      </c>
      <c r="U2035" t="s">
        <v>22074</v>
      </c>
      <c r="W2035" t="s">
        <v>22929</v>
      </c>
    </row>
    <row r="2036" spans="1:25">
      <c r="A2036" s="1">
        <v>2044</v>
      </c>
      <c r="C2036" t="s">
        <v>1619</v>
      </c>
      <c r="G2036" t="s">
        <v>10967</v>
      </c>
      <c r="H2036" t="s">
        <v>12517</v>
      </c>
      <c r="I2036" t="s">
        <v>18507</v>
      </c>
      <c r="J2036" t="s">
        <v>18514</v>
      </c>
      <c r="L2036" t="s">
        <v>19224</v>
      </c>
      <c r="O2036" t="s">
        <v>20910</v>
      </c>
      <c r="Q2036" t="s">
        <v>21026</v>
      </c>
      <c r="U2036" t="s">
        <v>22075</v>
      </c>
      <c r="W2036" t="s">
        <v>22929</v>
      </c>
    </row>
    <row r="2037" spans="1:25">
      <c r="A2037" s="1">
        <v>2045</v>
      </c>
      <c r="C2037" t="s">
        <v>1620</v>
      </c>
      <c r="G2037" t="s">
        <v>10967</v>
      </c>
      <c r="H2037" t="s">
        <v>12518</v>
      </c>
      <c r="I2037" t="s">
        <v>18507</v>
      </c>
      <c r="J2037" t="s">
        <v>18514</v>
      </c>
      <c r="L2037" t="s">
        <v>19224</v>
      </c>
      <c r="O2037" t="s">
        <v>20910</v>
      </c>
      <c r="Q2037" t="s">
        <v>21026</v>
      </c>
      <c r="U2037" t="s">
        <v>22076</v>
      </c>
      <c r="W2037" t="s">
        <v>22929</v>
      </c>
    </row>
    <row r="2038" spans="1:25">
      <c r="A2038" s="1">
        <v>2046</v>
      </c>
      <c r="C2038" t="s">
        <v>1621</v>
      </c>
      <c r="G2038" t="s">
        <v>10967</v>
      </c>
      <c r="H2038" t="s">
        <v>12519</v>
      </c>
      <c r="I2038" t="s">
        <v>18507</v>
      </c>
      <c r="J2038" t="s">
        <v>18514</v>
      </c>
      <c r="L2038" t="s">
        <v>19224</v>
      </c>
      <c r="O2038" t="s">
        <v>20910</v>
      </c>
      <c r="Q2038" t="s">
        <v>21026</v>
      </c>
      <c r="U2038" t="s">
        <v>22077</v>
      </c>
      <c r="W2038" t="s">
        <v>22929</v>
      </c>
    </row>
    <row r="2039" spans="1:25">
      <c r="A2039" s="1">
        <v>2047</v>
      </c>
      <c r="C2039" t="s">
        <v>1622</v>
      </c>
      <c r="G2039" t="s">
        <v>10967</v>
      </c>
      <c r="H2039" t="s">
        <v>12520</v>
      </c>
      <c r="I2039" t="s">
        <v>18507</v>
      </c>
      <c r="J2039" t="s">
        <v>18514</v>
      </c>
      <c r="L2039" t="s">
        <v>19224</v>
      </c>
      <c r="O2039" t="s">
        <v>20910</v>
      </c>
      <c r="Q2039" t="s">
        <v>21026</v>
      </c>
      <c r="U2039" t="s">
        <v>22078</v>
      </c>
      <c r="W2039" t="s">
        <v>22929</v>
      </c>
    </row>
    <row r="2040" spans="1:25">
      <c r="A2040" s="1">
        <v>2048</v>
      </c>
      <c r="C2040" t="s">
        <v>1623</v>
      </c>
      <c r="G2040" t="s">
        <v>10967</v>
      </c>
      <c r="H2040" t="s">
        <v>12521</v>
      </c>
      <c r="I2040" t="s">
        <v>18507</v>
      </c>
      <c r="J2040" t="s">
        <v>18514</v>
      </c>
      <c r="L2040" t="s">
        <v>19224</v>
      </c>
      <c r="O2040" t="s">
        <v>20910</v>
      </c>
      <c r="Q2040" t="s">
        <v>21026</v>
      </c>
      <c r="U2040" t="s">
        <v>22079</v>
      </c>
      <c r="W2040" t="s">
        <v>22929</v>
      </c>
    </row>
    <row r="2041" spans="1:25">
      <c r="A2041" s="1">
        <v>2049</v>
      </c>
      <c r="C2041" t="s">
        <v>1624</v>
      </c>
      <c r="G2041" t="s">
        <v>10967</v>
      </c>
      <c r="H2041" t="s">
        <v>12522</v>
      </c>
      <c r="I2041" t="s">
        <v>18507</v>
      </c>
      <c r="J2041" t="s">
        <v>18514</v>
      </c>
      <c r="L2041" t="s">
        <v>19224</v>
      </c>
      <c r="O2041" t="s">
        <v>20910</v>
      </c>
      <c r="Q2041" t="s">
        <v>21026</v>
      </c>
      <c r="U2041" t="s">
        <v>22080</v>
      </c>
      <c r="W2041" t="s">
        <v>22929</v>
      </c>
    </row>
    <row r="2042" spans="1:25">
      <c r="A2042" s="1">
        <v>2050</v>
      </c>
      <c r="C2042" t="s">
        <v>1625</v>
      </c>
      <c r="G2042" t="s">
        <v>10967</v>
      </c>
      <c r="H2042" t="s">
        <v>12523</v>
      </c>
      <c r="I2042" t="s">
        <v>18507</v>
      </c>
      <c r="J2042" t="s">
        <v>18514</v>
      </c>
      <c r="L2042" t="s">
        <v>19224</v>
      </c>
      <c r="O2042" t="s">
        <v>20910</v>
      </c>
      <c r="Q2042" t="s">
        <v>21026</v>
      </c>
      <c r="U2042" t="s">
        <v>22081</v>
      </c>
      <c r="W2042" t="s">
        <v>22929</v>
      </c>
    </row>
    <row r="2043" spans="1:25">
      <c r="A2043" s="1">
        <v>2051</v>
      </c>
      <c r="C2043" t="s">
        <v>1626</v>
      </c>
      <c r="G2043" t="s">
        <v>10967</v>
      </c>
      <c r="H2043" t="s">
        <v>12524</v>
      </c>
      <c r="I2043" t="s">
        <v>18507</v>
      </c>
      <c r="J2043" t="s">
        <v>18514</v>
      </c>
      <c r="L2043" t="s">
        <v>19224</v>
      </c>
      <c r="O2043" t="s">
        <v>20910</v>
      </c>
      <c r="Q2043" t="s">
        <v>21026</v>
      </c>
      <c r="U2043" t="s">
        <v>22082</v>
      </c>
      <c r="W2043" t="s">
        <v>22929</v>
      </c>
    </row>
    <row r="2044" spans="1:25">
      <c r="A2044" s="1">
        <v>2052</v>
      </c>
      <c r="C2044" t="s">
        <v>1627</v>
      </c>
      <c r="G2044" t="s">
        <v>10967</v>
      </c>
      <c r="H2044" t="s">
        <v>12525</v>
      </c>
      <c r="I2044" t="s">
        <v>18507</v>
      </c>
      <c r="J2044" t="s">
        <v>18510</v>
      </c>
      <c r="L2044" t="s">
        <v>19225</v>
      </c>
      <c r="N2044" t="s">
        <v>32</v>
      </c>
      <c r="P2044" t="s">
        <v>32</v>
      </c>
      <c r="Q2044" t="s">
        <v>20992</v>
      </c>
      <c r="R2044" t="s">
        <v>21119</v>
      </c>
      <c r="S2044" t="s">
        <v>21154</v>
      </c>
      <c r="U2044" t="s">
        <v>22035</v>
      </c>
      <c r="Y2044" t="s">
        <v>23859</v>
      </c>
    </row>
    <row r="2045" spans="1:25">
      <c r="A2045" s="1">
        <v>2053</v>
      </c>
      <c r="B2045" t="s">
        <v>32</v>
      </c>
      <c r="C2045" t="s">
        <v>1627</v>
      </c>
      <c r="D2045" t="s">
        <v>9523</v>
      </c>
      <c r="E2045" t="s">
        <v>10905</v>
      </c>
      <c r="F2045" t="s">
        <v>10906</v>
      </c>
      <c r="H2045" t="s">
        <v>12525</v>
      </c>
      <c r="V2045">
        <f>72857486 pm¡Ã2024041krissy_g4@hotmail.com                              ANMLFException as file currently locked by another user for an Acct no 840012230000</f>
        <v>0</v>
      </c>
    </row>
    <row r="2046" spans="1:25">
      <c r="A2046" s="1">
        <v>2054</v>
      </c>
      <c r="C2046" t="s">
        <v>1628</v>
      </c>
      <c r="G2046" t="s">
        <v>10967</v>
      </c>
      <c r="H2046" t="s">
        <v>12526</v>
      </c>
      <c r="I2046" t="s">
        <v>18507</v>
      </c>
      <c r="J2046" t="s">
        <v>18510</v>
      </c>
      <c r="L2046" t="s">
        <v>19226</v>
      </c>
      <c r="N2046" t="s">
        <v>32</v>
      </c>
      <c r="P2046" t="s">
        <v>32</v>
      </c>
      <c r="Q2046" t="s">
        <v>20992</v>
      </c>
      <c r="R2046" t="s">
        <v>21119</v>
      </c>
      <c r="S2046" t="s">
        <v>21154</v>
      </c>
      <c r="U2046" t="s">
        <v>22035</v>
      </c>
      <c r="Y2046" t="s">
        <v>23860</v>
      </c>
    </row>
    <row r="2047" spans="1:25">
      <c r="A2047" s="1">
        <v>2055</v>
      </c>
      <c r="B2047" t="s">
        <v>32</v>
      </c>
      <c r="C2047" t="s">
        <v>1628</v>
      </c>
      <c r="D2047" t="s">
        <v>9524</v>
      </c>
      <c r="E2047" t="s">
        <v>10905</v>
      </c>
      <c r="F2047" t="s">
        <v>10906</v>
      </c>
      <c r="H2047" t="s">
        <v>12527</v>
      </c>
      <c r="V2047">
        <f>72857487 0&lt;I2024041djturanda@yahoo.com                               ANMLFException as file currently locked by another user for an Acct no 313660030000</f>
        <v>0</v>
      </c>
    </row>
    <row r="2048" spans="1:25">
      <c r="A2048" s="1">
        <v>2056</v>
      </c>
      <c r="C2048" t="s">
        <v>1629</v>
      </c>
      <c r="G2048" t="s">
        <v>10967</v>
      </c>
      <c r="H2048" t="s">
        <v>12528</v>
      </c>
      <c r="I2048" t="s">
        <v>18507</v>
      </c>
      <c r="J2048" t="s">
        <v>18510</v>
      </c>
      <c r="L2048" t="s">
        <v>19227</v>
      </c>
      <c r="N2048" t="s">
        <v>32</v>
      </c>
      <c r="P2048" t="s">
        <v>32</v>
      </c>
      <c r="Q2048" t="s">
        <v>20992</v>
      </c>
      <c r="R2048" t="s">
        <v>21119</v>
      </c>
      <c r="S2048" t="s">
        <v>21154</v>
      </c>
      <c r="U2048" t="s">
        <v>22035</v>
      </c>
      <c r="Y2048" t="s">
        <v>23861</v>
      </c>
    </row>
    <row r="2049" spans="1:25">
      <c r="A2049" s="1">
        <v>2057</v>
      </c>
      <c r="B2049" t="s">
        <v>32</v>
      </c>
      <c r="C2049" t="s">
        <v>1629</v>
      </c>
      <c r="D2049" t="s">
        <v>9525</v>
      </c>
      <c r="E2049" t="s">
        <v>10905</v>
      </c>
      <c r="F2049" t="s">
        <v>10906</v>
      </c>
      <c r="H2049" t="s">
        <v>12529</v>
      </c>
      <c r="V2049">
        <f>72857488 &gt;#Q2024041tampat74@gmail.com                               ANMLFException as file currently locked by another user for an Acct no 348079210000</f>
        <v>0</v>
      </c>
    </row>
    <row r="2050" spans="1:25">
      <c r="A2050" s="1">
        <v>2058</v>
      </c>
      <c r="C2050" t="s">
        <v>1630</v>
      </c>
      <c r="G2050" t="s">
        <v>10967</v>
      </c>
      <c r="H2050" t="s">
        <v>12530</v>
      </c>
      <c r="I2050" t="s">
        <v>18507</v>
      </c>
      <c r="J2050" t="s">
        <v>18510</v>
      </c>
      <c r="L2050" t="s">
        <v>19228</v>
      </c>
      <c r="N2050" t="s">
        <v>32</v>
      </c>
      <c r="P2050" t="s">
        <v>32</v>
      </c>
      <c r="Q2050" t="s">
        <v>20992</v>
      </c>
      <c r="R2050" t="s">
        <v>21119</v>
      </c>
      <c r="S2050" t="s">
        <v>21154</v>
      </c>
      <c r="U2050" t="s">
        <v>22035</v>
      </c>
      <c r="Y2050" t="s">
        <v>23862</v>
      </c>
    </row>
    <row r="2051" spans="1:25">
      <c r="A2051" s="1">
        <v>2059</v>
      </c>
      <c r="B2051" t="s">
        <v>32</v>
      </c>
      <c r="C2051" t="s">
        <v>1630</v>
      </c>
      <c r="D2051" t="s">
        <v>9526</v>
      </c>
      <c r="E2051" t="s">
        <v>10905</v>
      </c>
      <c r="F2051" t="s">
        <v>10906</v>
      </c>
      <c r="H2051" t="s">
        <v>12531</v>
      </c>
      <c r="V2051">
        <f>72857489 Ð`²¤O2024031moriehinds2@gmail.com                              BNMLFException as file currently locked by another user for an Acct no 342065570000</f>
        <v>0</v>
      </c>
    </row>
    <row r="2052" spans="1:25">
      <c r="A2052" s="1">
        <v>2060</v>
      </c>
      <c r="C2052" t="s">
        <v>1631</v>
      </c>
      <c r="G2052" t="s">
        <v>10967</v>
      </c>
      <c r="H2052" t="s">
        <v>12532</v>
      </c>
      <c r="I2052" t="s">
        <v>18507</v>
      </c>
      <c r="J2052" t="s">
        <v>18510</v>
      </c>
      <c r="L2052" t="s">
        <v>19229</v>
      </c>
      <c r="N2052" t="s">
        <v>32</v>
      </c>
      <c r="P2052" t="s">
        <v>32</v>
      </c>
      <c r="Q2052" t="s">
        <v>20992</v>
      </c>
      <c r="R2052" t="s">
        <v>21119</v>
      </c>
      <c r="S2052" t="s">
        <v>21154</v>
      </c>
      <c r="U2052" t="s">
        <v>22035</v>
      </c>
      <c r="Y2052" t="s">
        <v>23863</v>
      </c>
    </row>
    <row r="2053" spans="1:25">
      <c r="A2053" s="1">
        <v>2061</v>
      </c>
      <c r="B2053" t="s">
        <v>32</v>
      </c>
      <c r="C2053" t="s">
        <v>1631</v>
      </c>
      <c r="D2053" t="s">
        <v>9527</v>
      </c>
      <c r="E2053" t="s">
        <v>10905</v>
      </c>
      <c r="F2053" t="s">
        <v>10906</v>
      </c>
      <c r="H2053" t="s">
        <v>12532</v>
      </c>
      <c r="V2053">
        <f>72857490 @Ü'E2024041cavrilleogarro@yahoo.com                            BNMLFException as file currently locked by another user for an Acct no 297021480000</f>
        <v>0</v>
      </c>
    </row>
    <row r="2054" spans="1:25">
      <c r="A2054" s="1">
        <v>2062</v>
      </c>
      <c r="C2054" t="s">
        <v>1632</v>
      </c>
      <c r="G2054" t="s">
        <v>10967</v>
      </c>
      <c r="H2054" t="s">
        <v>12533</v>
      </c>
      <c r="I2054" t="s">
        <v>18507</v>
      </c>
      <c r="J2054" t="s">
        <v>18510</v>
      </c>
      <c r="L2054" t="s">
        <v>19230</v>
      </c>
      <c r="N2054" t="s">
        <v>32</v>
      </c>
      <c r="P2054" t="s">
        <v>32</v>
      </c>
      <c r="Q2054" t="s">
        <v>20992</v>
      </c>
      <c r="R2054" t="s">
        <v>21119</v>
      </c>
      <c r="S2054" t="s">
        <v>21154</v>
      </c>
      <c r="U2054" t="s">
        <v>22035</v>
      </c>
      <c r="Y2054" t="s">
        <v>23864</v>
      </c>
    </row>
    <row r="2055" spans="1:25">
      <c r="A2055" s="1">
        <v>2063</v>
      </c>
      <c r="B2055" t="s">
        <v>32</v>
      </c>
      <c r="C2055" t="s">
        <v>1632</v>
      </c>
      <c r="D2055" t="s">
        <v>9528</v>
      </c>
      <c r="E2055" t="s">
        <v>10905</v>
      </c>
      <c r="F2055" t="s">
        <v>10906</v>
      </c>
      <c r="H2055" t="s">
        <v>12533</v>
      </c>
      <c r="V2055">
        <f>72857491 ø8æÌ2024031tamika.campbell@ksac.gov.jm                           CNMLFException as file currently locked by another user for an Acct no 880032561400</f>
        <v>0</v>
      </c>
    </row>
    <row r="2056" spans="1:25">
      <c r="A2056" s="1">
        <v>2064</v>
      </c>
      <c r="C2056" t="s">
        <v>1633</v>
      </c>
      <c r="G2056" t="s">
        <v>10967</v>
      </c>
      <c r="H2056" t="s">
        <v>12534</v>
      </c>
      <c r="I2056" t="s">
        <v>18507</v>
      </c>
      <c r="J2056" t="s">
        <v>18510</v>
      </c>
      <c r="L2056" t="s">
        <v>19231</v>
      </c>
      <c r="N2056" t="s">
        <v>32</v>
      </c>
      <c r="P2056" t="s">
        <v>32</v>
      </c>
      <c r="Q2056" t="s">
        <v>20992</v>
      </c>
      <c r="R2056" t="s">
        <v>21119</v>
      </c>
      <c r="S2056" t="s">
        <v>21154</v>
      </c>
      <c r="U2056" t="s">
        <v>22035</v>
      </c>
      <c r="Y2056" t="s">
        <v>23865</v>
      </c>
    </row>
    <row r="2057" spans="1:25">
      <c r="A2057" s="1">
        <v>2065</v>
      </c>
      <c r="B2057" t="s">
        <v>32</v>
      </c>
      <c r="C2057" t="s">
        <v>1633</v>
      </c>
      <c r="D2057" t="s">
        <v>9529</v>
      </c>
      <c r="E2057" t="s">
        <v>10905</v>
      </c>
      <c r="F2057" t="s">
        <v>10906</v>
      </c>
      <c r="H2057" t="s">
        <v>12534</v>
      </c>
      <c r="V2057">
        <f>72857492 0@2024031kededradennis@gmail.com                             CNMLFException as file currently locked by another user for an Acct no 277429760000</f>
        <v>0</v>
      </c>
    </row>
    <row r="2058" spans="1:25">
      <c r="A2058" s="1">
        <v>2066</v>
      </c>
      <c r="C2058" t="s">
        <v>1634</v>
      </c>
      <c r="G2058" t="s">
        <v>10967</v>
      </c>
      <c r="H2058" t="s">
        <v>12535</v>
      </c>
      <c r="I2058" t="s">
        <v>18507</v>
      </c>
      <c r="J2058" t="s">
        <v>18510</v>
      </c>
      <c r="L2058" t="s">
        <v>19232</v>
      </c>
      <c r="N2058" t="s">
        <v>32</v>
      </c>
      <c r="P2058" t="s">
        <v>32</v>
      </c>
      <c r="Q2058" t="s">
        <v>20992</v>
      </c>
      <c r="R2058" t="s">
        <v>21119</v>
      </c>
      <c r="S2058" t="s">
        <v>21154</v>
      </c>
      <c r="U2058" t="s">
        <v>22035</v>
      </c>
      <c r="Y2058" t="s">
        <v>23866</v>
      </c>
    </row>
    <row r="2059" spans="1:25">
      <c r="A2059" s="1">
        <v>2067</v>
      </c>
      <c r="B2059" t="s">
        <v>32</v>
      </c>
      <c r="C2059" t="s">
        <v>1634</v>
      </c>
      <c r="D2059" t="s">
        <v>9530</v>
      </c>
      <c r="E2059" t="s">
        <v>10905</v>
      </c>
      <c r="F2059" t="s">
        <v>10906</v>
      </c>
      <c r="H2059" t="s">
        <v>12536</v>
      </c>
      <c r="V2059">
        <f>72857493 ÐEá\$2024041faypetgrave@cwjamica.com                            DNMLFException as file currently locked by another user for an Acct no 156177090000</f>
        <v>0</v>
      </c>
    </row>
    <row r="2060" spans="1:25">
      <c r="A2060" s="1">
        <v>2068</v>
      </c>
      <c r="C2060" t="s">
        <v>1635</v>
      </c>
      <c r="G2060" t="s">
        <v>10967</v>
      </c>
      <c r="H2060" t="s">
        <v>12537</v>
      </c>
      <c r="I2060" t="s">
        <v>18507</v>
      </c>
      <c r="J2060" t="s">
        <v>18510</v>
      </c>
      <c r="L2060" t="s">
        <v>19233</v>
      </c>
      <c r="N2060" t="s">
        <v>32</v>
      </c>
      <c r="P2060" t="s">
        <v>32</v>
      </c>
      <c r="Q2060" t="s">
        <v>20992</v>
      </c>
      <c r="R2060" t="s">
        <v>21119</v>
      </c>
      <c r="S2060" t="s">
        <v>21154</v>
      </c>
      <c r="U2060" t="s">
        <v>22035</v>
      </c>
      <c r="Y2060" t="s">
        <v>23867</v>
      </c>
    </row>
    <row r="2061" spans="1:25">
      <c r="A2061" s="1">
        <v>2069</v>
      </c>
      <c r="B2061" t="s">
        <v>32</v>
      </c>
      <c r="C2061" t="s">
        <v>1635</v>
      </c>
      <c r="D2061" t="s">
        <v>9531</v>
      </c>
      <c r="E2061" t="s">
        <v>10905</v>
      </c>
      <c r="F2061" t="s">
        <v>10906</v>
      </c>
      <c r="H2061" t="s">
        <v>12537</v>
      </c>
      <c r="V2061">
        <f>72857494 p°7ÖD2024041christinacaine1@gmail.com                            DNMLFException as file currently locked by another user for an Acct no 295651750000</f>
        <v>0</v>
      </c>
    </row>
    <row r="2062" spans="1:25">
      <c r="A2062" s="1">
        <v>2070</v>
      </c>
      <c r="C2062" t="s">
        <v>1636</v>
      </c>
      <c r="G2062" t="s">
        <v>10967</v>
      </c>
      <c r="H2062" t="s">
        <v>12538</v>
      </c>
      <c r="I2062" t="s">
        <v>18507</v>
      </c>
      <c r="J2062" t="s">
        <v>18510</v>
      </c>
      <c r="L2062" t="s">
        <v>19234</v>
      </c>
      <c r="N2062" t="s">
        <v>32</v>
      </c>
      <c r="P2062" t="s">
        <v>32</v>
      </c>
      <c r="Q2062" t="s">
        <v>20992</v>
      </c>
      <c r="R2062" t="s">
        <v>21119</v>
      </c>
      <c r="S2062" t="s">
        <v>21154</v>
      </c>
      <c r="U2062" t="s">
        <v>22035</v>
      </c>
      <c r="Y2062" t="s">
        <v>23868</v>
      </c>
    </row>
    <row r="2063" spans="1:25">
      <c r="A2063" s="1">
        <v>2071</v>
      </c>
      <c r="B2063" t="s">
        <v>32</v>
      </c>
      <c r="C2063" t="s">
        <v>1636</v>
      </c>
      <c r="D2063" t="s">
        <v>9532</v>
      </c>
      <c r="E2063" t="s">
        <v>10905</v>
      </c>
      <c r="F2063" t="s">
        <v>10906</v>
      </c>
      <c r="H2063" t="s">
        <v>12539</v>
      </c>
      <c r="V2063">
        <f>72857495 ÐÈQ(B2024041stamic123@gmail.com                               DNMLFException as file currently locked by another user for an Acct no 284144290000</f>
        <v>0</v>
      </c>
    </row>
    <row r="2064" spans="1:25">
      <c r="A2064" s="1">
        <v>2072</v>
      </c>
      <c r="C2064" t="s">
        <v>1637</v>
      </c>
      <c r="G2064" t="s">
        <v>10967</v>
      </c>
      <c r="H2064" t="s">
        <v>12540</v>
      </c>
      <c r="I2064" t="s">
        <v>18507</v>
      </c>
      <c r="J2064" t="s">
        <v>18510</v>
      </c>
      <c r="L2064" t="s">
        <v>19235</v>
      </c>
      <c r="N2064" t="s">
        <v>32</v>
      </c>
      <c r="P2064" t="s">
        <v>32</v>
      </c>
      <c r="Q2064" t="s">
        <v>20992</v>
      </c>
      <c r="R2064" t="s">
        <v>21119</v>
      </c>
      <c r="S2064" t="s">
        <v>21154</v>
      </c>
      <c r="U2064" t="s">
        <v>22035</v>
      </c>
      <c r="Y2064" t="s">
        <v>23869</v>
      </c>
    </row>
    <row r="2065" spans="1:25">
      <c r="A2065" s="1">
        <v>2073</v>
      </c>
      <c r="B2065" t="s">
        <v>32</v>
      </c>
      <c r="C2065" t="s">
        <v>1637</v>
      </c>
      <c r="D2065" t="s">
        <v>9533</v>
      </c>
      <c r="E2065" t="s">
        <v>10905</v>
      </c>
      <c r="F2065" t="s">
        <v>10906</v>
      </c>
      <c r="H2065" t="s">
        <v>12541</v>
      </c>
      <c r="V2065">
        <f>72857496 0&amp;3&amp;P2024041DUNROBPRIM@GMAIL.COM                              DNMLFException as file currently locked by another user for an Acct no 344238270000</f>
        <v>0</v>
      </c>
    </row>
    <row r="2066" spans="1:25">
      <c r="A2066" s="1">
        <v>2074</v>
      </c>
      <c r="C2066" t="s">
        <v>1638</v>
      </c>
      <c r="G2066" t="s">
        <v>10967</v>
      </c>
      <c r="H2066" t="s">
        <v>12542</v>
      </c>
      <c r="I2066" t="s">
        <v>18507</v>
      </c>
      <c r="J2066" t="s">
        <v>18510</v>
      </c>
      <c r="L2066" t="s">
        <v>19236</v>
      </c>
      <c r="N2066" t="s">
        <v>32</v>
      </c>
      <c r="P2066" t="s">
        <v>32</v>
      </c>
      <c r="Q2066" t="s">
        <v>20992</v>
      </c>
      <c r="R2066" t="s">
        <v>21119</v>
      </c>
      <c r="S2066" t="s">
        <v>21154</v>
      </c>
      <c r="U2066" t="s">
        <v>22035</v>
      </c>
      <c r="Y2066" t="s">
        <v>23870</v>
      </c>
    </row>
    <row r="2067" spans="1:25">
      <c r="A2067" s="1">
        <v>2075</v>
      </c>
      <c r="B2067" t="s">
        <v>32</v>
      </c>
      <c r="C2067" t="s">
        <v>1638</v>
      </c>
      <c r="D2067" t="s">
        <v>9534</v>
      </c>
      <c r="E2067" t="s">
        <v>10905</v>
      </c>
      <c r="F2067" t="s">
        <v>10906</v>
      </c>
      <c r="H2067" t="s">
        <v>12543</v>
      </c>
      <c r="V2067">
        <f>72857497 @äçNJ2024041romainbrown023@gmail.com                            ENMLFException as file currently locked by another user for an Acct no 319151400000</f>
        <v>0</v>
      </c>
    </row>
    <row r="2068" spans="1:25">
      <c r="A2068" s="1">
        <v>2076</v>
      </c>
      <c r="C2068" t="s">
        <v>1639</v>
      </c>
      <c r="G2068" t="s">
        <v>10967</v>
      </c>
      <c r="H2068" t="s">
        <v>12544</v>
      </c>
      <c r="I2068" t="s">
        <v>18507</v>
      </c>
      <c r="J2068" t="s">
        <v>18510</v>
      </c>
      <c r="L2068" t="s">
        <v>19237</v>
      </c>
      <c r="N2068" t="s">
        <v>32</v>
      </c>
      <c r="P2068" t="s">
        <v>32</v>
      </c>
      <c r="Q2068" t="s">
        <v>20992</v>
      </c>
      <c r="R2068" t="s">
        <v>21119</v>
      </c>
      <c r="S2068" t="s">
        <v>21154</v>
      </c>
      <c r="U2068" t="s">
        <v>22035</v>
      </c>
      <c r="Y2068" t="s">
        <v>23871</v>
      </c>
    </row>
    <row r="2069" spans="1:25">
      <c r="A2069" s="1">
        <v>2077</v>
      </c>
      <c r="B2069" t="s">
        <v>32</v>
      </c>
      <c r="C2069" t="s">
        <v>1639</v>
      </c>
      <c r="D2069" t="s">
        <v>9535</v>
      </c>
      <c r="E2069" t="s">
        <v>10905</v>
      </c>
      <c r="F2069" t="s">
        <v>10906</v>
      </c>
      <c r="H2069" t="s">
        <v>12544</v>
      </c>
      <c r="V2069">
        <f>72857498 @å~\J2024041sexychrisann1@gmail.com                             ENMLFException as file currently locked by another user for an Acct no 319379400000</f>
        <v>0</v>
      </c>
    </row>
    <row r="2070" spans="1:25">
      <c r="A2070" s="1">
        <v>2078</v>
      </c>
      <c r="C2070" t="s">
        <v>1640</v>
      </c>
      <c r="G2070" t="s">
        <v>10967</v>
      </c>
      <c r="H2070" t="s">
        <v>12545</v>
      </c>
      <c r="I2070" t="s">
        <v>18507</v>
      </c>
      <c r="J2070" t="s">
        <v>18510</v>
      </c>
      <c r="L2070" t="s">
        <v>19238</v>
      </c>
      <c r="N2070" t="s">
        <v>32</v>
      </c>
      <c r="P2070" t="s">
        <v>32</v>
      </c>
      <c r="Q2070" t="s">
        <v>20992</v>
      </c>
      <c r="R2070" t="s">
        <v>21119</v>
      </c>
      <c r="S2070" t="s">
        <v>21154</v>
      </c>
      <c r="U2070" t="s">
        <v>22035</v>
      </c>
      <c r="Y2070" t="s">
        <v>23872</v>
      </c>
    </row>
    <row r="2071" spans="1:25">
      <c r="A2071" s="1">
        <v>2079</v>
      </c>
      <c r="B2071" t="s">
        <v>32</v>
      </c>
      <c r="C2071" t="s">
        <v>1640</v>
      </c>
      <c r="D2071" t="s">
        <v>9536</v>
      </c>
      <c r="E2071" t="s">
        <v>10905</v>
      </c>
      <c r="F2071" t="s">
        <v>10906</v>
      </c>
      <c r="H2071" t="s">
        <v>12545</v>
      </c>
      <c r="V2071">
        <f>72857499 °7úA2024041ANDREHEPBURN_88@YAHOO.COM                            ENMLFException as file currently locked by another user for an Acct no 283368110000</f>
        <v>0</v>
      </c>
    </row>
    <row r="2072" spans="1:25">
      <c r="A2072" s="1">
        <v>2080</v>
      </c>
      <c r="C2072" t="s">
        <v>1641</v>
      </c>
      <c r="G2072" t="s">
        <v>10967</v>
      </c>
      <c r="H2072" t="s">
        <v>12546</v>
      </c>
      <c r="I2072" t="s">
        <v>18507</v>
      </c>
      <c r="J2072" t="s">
        <v>18510</v>
      </c>
      <c r="L2072" t="s">
        <v>19239</v>
      </c>
      <c r="N2072" t="s">
        <v>32</v>
      </c>
      <c r="P2072" t="s">
        <v>32</v>
      </c>
      <c r="Q2072" t="s">
        <v>20992</v>
      </c>
      <c r="R2072" t="s">
        <v>21119</v>
      </c>
      <c r="S2072" t="s">
        <v>21154</v>
      </c>
      <c r="U2072" t="s">
        <v>22035</v>
      </c>
      <c r="Y2072" t="s">
        <v>23873</v>
      </c>
    </row>
    <row r="2073" spans="1:25">
      <c r="A2073" s="1">
        <v>2081</v>
      </c>
      <c r="B2073" t="s">
        <v>32</v>
      </c>
      <c r="C2073" t="s">
        <v>1641</v>
      </c>
      <c r="D2073" t="s">
        <v>9537</v>
      </c>
      <c r="E2073" t="s">
        <v>10905</v>
      </c>
      <c r="F2073" t="s">
        <v>10906</v>
      </c>
      <c r="H2073" t="s">
        <v>12547</v>
      </c>
      <c r="V2073">
        <f>72857500 @ÝEÆI2024041orainthomas@gmail.com                              GNMLFException as file currently locked by another user for an Acct no 316859080000</f>
        <v>0</v>
      </c>
    </row>
    <row r="2074" spans="1:25">
      <c r="A2074" s="1">
        <v>2082</v>
      </c>
      <c r="C2074" t="s">
        <v>1642</v>
      </c>
      <c r="G2074" t="s">
        <v>10967</v>
      </c>
      <c r="H2074" t="s">
        <v>12548</v>
      </c>
      <c r="I2074" t="s">
        <v>18507</v>
      </c>
      <c r="J2074" t="s">
        <v>18514</v>
      </c>
      <c r="L2074" t="s">
        <v>19240</v>
      </c>
      <c r="O2074" t="s">
        <v>20911</v>
      </c>
      <c r="P2074" t="s">
        <v>20911</v>
      </c>
      <c r="Q2074" t="s">
        <v>21027</v>
      </c>
      <c r="R2074" t="s">
        <v>21130</v>
      </c>
      <c r="S2074" t="s">
        <v>21153</v>
      </c>
      <c r="T2074" t="s">
        <v>21305</v>
      </c>
      <c r="U2074" t="s">
        <v>22083</v>
      </c>
    </row>
    <row r="2075" spans="1:25">
      <c r="A2075" s="1">
        <v>2083</v>
      </c>
      <c r="C2075" t="s">
        <v>1643</v>
      </c>
      <c r="G2075" t="s">
        <v>10967</v>
      </c>
      <c r="H2075" t="s">
        <v>12549</v>
      </c>
      <c r="I2075" t="s">
        <v>18507</v>
      </c>
      <c r="J2075" t="s">
        <v>18509</v>
      </c>
      <c r="L2075" t="s">
        <v>19241</v>
      </c>
      <c r="O2075" t="s">
        <v>20887</v>
      </c>
      <c r="P2075" t="s">
        <v>20919</v>
      </c>
      <c r="Q2075" t="s">
        <v>20989</v>
      </c>
      <c r="U2075" t="s">
        <v>22032</v>
      </c>
      <c r="W2075" t="s">
        <v>22917</v>
      </c>
      <c r="X2075" t="s">
        <v>23123</v>
      </c>
    </row>
    <row r="2076" spans="1:25">
      <c r="A2076" s="1">
        <v>2084</v>
      </c>
      <c r="C2076" t="s">
        <v>1644</v>
      </c>
      <c r="G2076" t="s">
        <v>10967</v>
      </c>
      <c r="H2076" t="s">
        <v>12549</v>
      </c>
      <c r="I2076" t="s">
        <v>18507</v>
      </c>
      <c r="J2076" t="s">
        <v>18509</v>
      </c>
      <c r="L2076" t="s">
        <v>19242</v>
      </c>
      <c r="O2076" t="s">
        <v>20887</v>
      </c>
      <c r="P2076" t="s">
        <v>20919</v>
      </c>
      <c r="Q2076" t="s">
        <v>20989</v>
      </c>
      <c r="U2076" t="s">
        <v>22032</v>
      </c>
      <c r="W2076" t="s">
        <v>22917</v>
      </c>
      <c r="X2076" t="s">
        <v>23123</v>
      </c>
    </row>
    <row r="2077" spans="1:25">
      <c r="A2077" s="1">
        <v>2085</v>
      </c>
      <c r="C2077" t="s">
        <v>1645</v>
      </c>
      <c r="G2077" t="s">
        <v>10967</v>
      </c>
      <c r="H2077" t="s">
        <v>12550</v>
      </c>
      <c r="I2077" t="s">
        <v>18507</v>
      </c>
      <c r="J2077" t="s">
        <v>18509</v>
      </c>
      <c r="L2077" t="s">
        <v>19243</v>
      </c>
      <c r="O2077" t="s">
        <v>20888</v>
      </c>
      <c r="P2077" t="s">
        <v>65</v>
      </c>
      <c r="Q2077" t="s">
        <v>20990</v>
      </c>
      <c r="R2077" t="s">
        <v>21118</v>
      </c>
      <c r="S2077" t="s">
        <v>21153</v>
      </c>
      <c r="T2077" t="s">
        <v>21306</v>
      </c>
      <c r="U2077" t="s">
        <v>22033</v>
      </c>
    </row>
    <row r="2078" spans="1:25">
      <c r="A2078" s="1">
        <v>2086</v>
      </c>
      <c r="C2078" t="s">
        <v>1646</v>
      </c>
      <c r="G2078" t="s">
        <v>10967</v>
      </c>
      <c r="H2078" t="s">
        <v>12550</v>
      </c>
      <c r="I2078" t="s">
        <v>18507</v>
      </c>
      <c r="J2078" t="s">
        <v>18509</v>
      </c>
      <c r="L2078" t="s">
        <v>19244</v>
      </c>
      <c r="O2078" t="s">
        <v>20888</v>
      </c>
      <c r="P2078" t="s">
        <v>20920</v>
      </c>
      <c r="Q2078" t="s">
        <v>20991</v>
      </c>
      <c r="U2078" t="s">
        <v>22034</v>
      </c>
      <c r="W2078" t="s">
        <v>22918</v>
      </c>
    </row>
    <row r="2079" spans="1:25">
      <c r="A2079" s="1">
        <v>2087</v>
      </c>
      <c r="C2079" t="s">
        <v>1647</v>
      </c>
      <c r="G2079" t="s">
        <v>10967</v>
      </c>
      <c r="H2079" t="s">
        <v>12551</v>
      </c>
      <c r="I2079" t="s">
        <v>18507</v>
      </c>
      <c r="J2079" t="s">
        <v>18509</v>
      </c>
      <c r="L2079" t="s">
        <v>19243</v>
      </c>
      <c r="O2079" t="s">
        <v>20888</v>
      </c>
      <c r="P2079" t="s">
        <v>65</v>
      </c>
      <c r="Q2079" t="s">
        <v>20990</v>
      </c>
      <c r="R2079" t="s">
        <v>21118</v>
      </c>
      <c r="S2079" t="s">
        <v>21153</v>
      </c>
      <c r="T2079" t="s">
        <v>21306</v>
      </c>
      <c r="U2079" t="s">
        <v>22033</v>
      </c>
    </row>
    <row r="2080" spans="1:25">
      <c r="A2080" s="1">
        <v>2088</v>
      </c>
      <c r="C2080" t="s">
        <v>1648</v>
      </c>
      <c r="G2080" t="s">
        <v>10967</v>
      </c>
      <c r="H2080" t="s">
        <v>12552</v>
      </c>
      <c r="I2080" t="s">
        <v>18507</v>
      </c>
      <c r="J2080" t="s">
        <v>18509</v>
      </c>
      <c r="L2080" t="s">
        <v>19244</v>
      </c>
      <c r="O2080" t="s">
        <v>20888</v>
      </c>
      <c r="P2080" t="s">
        <v>20920</v>
      </c>
      <c r="Q2080" t="s">
        <v>20991</v>
      </c>
      <c r="U2080" t="s">
        <v>22034</v>
      </c>
      <c r="W2080" t="s">
        <v>22918</v>
      </c>
    </row>
    <row r="2081" spans="1:25">
      <c r="A2081" s="1">
        <v>2089</v>
      </c>
      <c r="C2081" t="s">
        <v>1649</v>
      </c>
      <c r="G2081" t="s">
        <v>10967</v>
      </c>
      <c r="H2081" t="s">
        <v>12553</v>
      </c>
      <c r="I2081" t="s">
        <v>18507</v>
      </c>
      <c r="J2081" t="s">
        <v>18510</v>
      </c>
      <c r="L2081" t="s">
        <v>19245</v>
      </c>
      <c r="N2081" t="s">
        <v>32</v>
      </c>
      <c r="P2081" t="s">
        <v>32</v>
      </c>
      <c r="Q2081" t="s">
        <v>20992</v>
      </c>
      <c r="R2081" t="s">
        <v>21119</v>
      </c>
      <c r="S2081" t="s">
        <v>21154</v>
      </c>
      <c r="U2081" t="s">
        <v>22035</v>
      </c>
      <c r="Y2081" t="s">
        <v>23859</v>
      </c>
    </row>
    <row r="2082" spans="1:25">
      <c r="A2082" s="1">
        <v>2090</v>
      </c>
      <c r="B2082" t="s">
        <v>32</v>
      </c>
      <c r="C2082" t="s">
        <v>1649</v>
      </c>
      <c r="D2082" t="s">
        <v>9538</v>
      </c>
      <c r="E2082" t="s">
        <v>10905</v>
      </c>
      <c r="F2082" t="s">
        <v>10906</v>
      </c>
      <c r="H2082" t="s">
        <v>12554</v>
      </c>
      <c r="V2082">
        <f>72857508 pm¡Ã2024041krissy_g4@hotmail.com                              ANMLFException as file currently locked by another user for an Acct no 840012230000</f>
        <v>0</v>
      </c>
    </row>
    <row r="2083" spans="1:25">
      <c r="A2083" s="1">
        <v>2091</v>
      </c>
      <c r="C2083" t="s">
        <v>1650</v>
      </c>
      <c r="G2083" t="s">
        <v>10967</v>
      </c>
      <c r="H2083" t="s">
        <v>12555</v>
      </c>
      <c r="I2083" t="s">
        <v>18507</v>
      </c>
      <c r="J2083" t="s">
        <v>18510</v>
      </c>
      <c r="L2083" t="s">
        <v>19246</v>
      </c>
      <c r="N2083" t="s">
        <v>32</v>
      </c>
      <c r="P2083" t="s">
        <v>32</v>
      </c>
      <c r="Q2083" t="s">
        <v>20992</v>
      </c>
      <c r="R2083" t="s">
        <v>21119</v>
      </c>
      <c r="S2083" t="s">
        <v>21154</v>
      </c>
      <c r="U2083" t="s">
        <v>22035</v>
      </c>
      <c r="Y2083" t="s">
        <v>23860</v>
      </c>
    </row>
    <row r="2084" spans="1:25">
      <c r="A2084" s="1">
        <v>2092</v>
      </c>
      <c r="B2084" t="s">
        <v>32</v>
      </c>
      <c r="C2084" t="s">
        <v>1650</v>
      </c>
      <c r="D2084" t="s">
        <v>9539</v>
      </c>
      <c r="E2084" t="s">
        <v>10905</v>
      </c>
      <c r="F2084" t="s">
        <v>10906</v>
      </c>
      <c r="H2084" t="s">
        <v>12556</v>
      </c>
      <c r="V2084">
        <f>72857509 0&lt;I2024041djturanda@yahoo.com                               ANMLFException as file currently locked by another user for an Acct no 313660030000</f>
        <v>0</v>
      </c>
    </row>
    <row r="2085" spans="1:25">
      <c r="A2085" s="1">
        <v>2093</v>
      </c>
      <c r="C2085" t="s">
        <v>1651</v>
      </c>
      <c r="G2085" t="s">
        <v>10967</v>
      </c>
      <c r="H2085" t="s">
        <v>12557</v>
      </c>
      <c r="I2085" t="s">
        <v>18507</v>
      </c>
      <c r="J2085" t="s">
        <v>18510</v>
      </c>
      <c r="L2085" t="s">
        <v>19247</v>
      </c>
      <c r="N2085" t="s">
        <v>32</v>
      </c>
      <c r="P2085" t="s">
        <v>32</v>
      </c>
      <c r="Q2085" t="s">
        <v>20992</v>
      </c>
      <c r="R2085" t="s">
        <v>21119</v>
      </c>
      <c r="S2085" t="s">
        <v>21154</v>
      </c>
      <c r="U2085" t="s">
        <v>22035</v>
      </c>
      <c r="Y2085" t="s">
        <v>23861</v>
      </c>
    </row>
    <row r="2086" spans="1:25">
      <c r="A2086" s="1">
        <v>2094</v>
      </c>
      <c r="B2086" t="s">
        <v>32</v>
      </c>
      <c r="C2086" t="s">
        <v>1651</v>
      </c>
      <c r="D2086" t="s">
        <v>9540</v>
      </c>
      <c r="E2086" t="s">
        <v>10905</v>
      </c>
      <c r="F2086" t="s">
        <v>10906</v>
      </c>
      <c r="H2086" t="s">
        <v>12558</v>
      </c>
      <c r="V2086">
        <f>72857510 &gt;#Q2024041tampat74@gmail.com                               ANMLFException as file currently locked by another user for an Acct no 348079210000</f>
        <v>0</v>
      </c>
    </row>
    <row r="2087" spans="1:25">
      <c r="A2087" s="1">
        <v>2095</v>
      </c>
      <c r="C2087" t="s">
        <v>1652</v>
      </c>
      <c r="G2087" t="s">
        <v>10967</v>
      </c>
      <c r="H2087" t="s">
        <v>12559</v>
      </c>
      <c r="I2087" t="s">
        <v>18507</v>
      </c>
      <c r="J2087" t="s">
        <v>18510</v>
      </c>
      <c r="L2087" t="s">
        <v>19248</v>
      </c>
      <c r="N2087" t="s">
        <v>32</v>
      </c>
      <c r="P2087" t="s">
        <v>32</v>
      </c>
      <c r="Q2087" t="s">
        <v>20992</v>
      </c>
      <c r="R2087" t="s">
        <v>21119</v>
      </c>
      <c r="S2087" t="s">
        <v>21154</v>
      </c>
      <c r="U2087" t="s">
        <v>22035</v>
      </c>
      <c r="Y2087" t="s">
        <v>23862</v>
      </c>
    </row>
    <row r="2088" spans="1:25">
      <c r="A2088" s="1">
        <v>2096</v>
      </c>
      <c r="B2088" t="s">
        <v>32</v>
      </c>
      <c r="C2088" t="s">
        <v>1652</v>
      </c>
      <c r="D2088" t="s">
        <v>9541</v>
      </c>
      <c r="E2088" t="s">
        <v>10905</v>
      </c>
      <c r="F2088" t="s">
        <v>10906</v>
      </c>
      <c r="H2088" t="s">
        <v>12559</v>
      </c>
      <c r="V2088">
        <f>72857511 Ð`²¤O2024031moriehinds2@gmail.com                              BNMLFException as file currently locked by another user for an Acct no 342065570000</f>
        <v>0</v>
      </c>
    </row>
    <row r="2089" spans="1:25">
      <c r="A2089" s="1">
        <v>2097</v>
      </c>
      <c r="C2089" t="s">
        <v>1653</v>
      </c>
      <c r="G2089" t="s">
        <v>10967</v>
      </c>
      <c r="H2089" t="s">
        <v>12560</v>
      </c>
      <c r="I2089" t="s">
        <v>18507</v>
      </c>
      <c r="J2089" t="s">
        <v>18510</v>
      </c>
      <c r="L2089" t="s">
        <v>19249</v>
      </c>
      <c r="N2089" t="s">
        <v>32</v>
      </c>
      <c r="P2089" t="s">
        <v>32</v>
      </c>
      <c r="Q2089" t="s">
        <v>20992</v>
      </c>
      <c r="R2089" t="s">
        <v>21119</v>
      </c>
      <c r="S2089" t="s">
        <v>21154</v>
      </c>
      <c r="U2089" t="s">
        <v>22035</v>
      </c>
      <c r="Y2089" t="s">
        <v>23863</v>
      </c>
    </row>
    <row r="2090" spans="1:25">
      <c r="A2090" s="1">
        <v>2098</v>
      </c>
      <c r="B2090" t="s">
        <v>32</v>
      </c>
      <c r="C2090" t="s">
        <v>1653</v>
      </c>
      <c r="D2090" t="s">
        <v>9542</v>
      </c>
      <c r="E2090" t="s">
        <v>10905</v>
      </c>
      <c r="F2090" t="s">
        <v>10906</v>
      </c>
      <c r="H2090" t="s">
        <v>12561</v>
      </c>
      <c r="V2090">
        <f>72857512 @Ü'E2024041cavrilleogarro@yahoo.com                            BNMLFException as file currently locked by another user for an Acct no 297021480000</f>
        <v>0</v>
      </c>
    </row>
    <row r="2091" spans="1:25">
      <c r="A2091" s="1">
        <v>2099</v>
      </c>
      <c r="C2091" t="s">
        <v>1654</v>
      </c>
      <c r="G2091" t="s">
        <v>10967</v>
      </c>
      <c r="H2091" t="s">
        <v>12562</v>
      </c>
      <c r="I2091" t="s">
        <v>18507</v>
      </c>
      <c r="J2091" t="s">
        <v>18510</v>
      </c>
      <c r="L2091" t="s">
        <v>19250</v>
      </c>
      <c r="N2091" t="s">
        <v>32</v>
      </c>
      <c r="P2091" t="s">
        <v>32</v>
      </c>
      <c r="Q2091" t="s">
        <v>20992</v>
      </c>
      <c r="R2091" t="s">
        <v>21119</v>
      </c>
      <c r="S2091" t="s">
        <v>21154</v>
      </c>
      <c r="U2091" t="s">
        <v>22035</v>
      </c>
      <c r="Y2091" t="s">
        <v>23864</v>
      </c>
    </row>
    <row r="2092" spans="1:25">
      <c r="A2092" s="1">
        <v>2100</v>
      </c>
      <c r="B2092" t="s">
        <v>32</v>
      </c>
      <c r="C2092" t="s">
        <v>1654</v>
      </c>
      <c r="D2092" t="s">
        <v>9543</v>
      </c>
      <c r="E2092" t="s">
        <v>10905</v>
      </c>
      <c r="F2092" t="s">
        <v>10906</v>
      </c>
      <c r="H2092" t="s">
        <v>12563</v>
      </c>
      <c r="V2092">
        <f>72857513 ø8æÌ2024031tamika.campbell@ksac.gov.jm                           CNMLFException as file currently locked by another user for an Acct no 880032561400</f>
        <v>0</v>
      </c>
    </row>
    <row r="2093" spans="1:25">
      <c r="A2093" s="1">
        <v>2101</v>
      </c>
      <c r="C2093" t="s">
        <v>1655</v>
      </c>
      <c r="G2093" t="s">
        <v>10967</v>
      </c>
      <c r="H2093" t="s">
        <v>12564</v>
      </c>
      <c r="I2093" t="s">
        <v>18507</v>
      </c>
      <c r="J2093" t="s">
        <v>18510</v>
      </c>
      <c r="L2093" t="s">
        <v>19251</v>
      </c>
      <c r="N2093" t="s">
        <v>32</v>
      </c>
      <c r="P2093" t="s">
        <v>32</v>
      </c>
      <c r="Q2093" t="s">
        <v>20992</v>
      </c>
      <c r="R2093" t="s">
        <v>21119</v>
      </c>
      <c r="S2093" t="s">
        <v>21154</v>
      </c>
      <c r="U2093" t="s">
        <v>22035</v>
      </c>
      <c r="Y2093" t="s">
        <v>23865</v>
      </c>
    </row>
    <row r="2094" spans="1:25">
      <c r="A2094" s="1">
        <v>2102</v>
      </c>
      <c r="B2094" t="s">
        <v>32</v>
      </c>
      <c r="C2094" t="s">
        <v>1655</v>
      </c>
      <c r="D2094" t="s">
        <v>9544</v>
      </c>
      <c r="E2094" t="s">
        <v>10905</v>
      </c>
      <c r="F2094" t="s">
        <v>10906</v>
      </c>
      <c r="H2094" t="s">
        <v>12564</v>
      </c>
      <c r="V2094">
        <f>72857514 0@2024031kededradennis@gmail.com                             CNMLFException as file currently locked by another user for an Acct no 277429760000</f>
        <v>0</v>
      </c>
    </row>
    <row r="2095" spans="1:25">
      <c r="A2095" s="1">
        <v>2103</v>
      </c>
      <c r="C2095" t="s">
        <v>1656</v>
      </c>
      <c r="G2095" t="s">
        <v>10967</v>
      </c>
      <c r="H2095" t="s">
        <v>12565</v>
      </c>
      <c r="I2095" t="s">
        <v>18507</v>
      </c>
      <c r="J2095" t="s">
        <v>18510</v>
      </c>
      <c r="L2095" t="s">
        <v>19252</v>
      </c>
      <c r="N2095" t="s">
        <v>32</v>
      </c>
      <c r="P2095" t="s">
        <v>32</v>
      </c>
      <c r="Q2095" t="s">
        <v>20992</v>
      </c>
      <c r="R2095" t="s">
        <v>21119</v>
      </c>
      <c r="S2095" t="s">
        <v>21154</v>
      </c>
      <c r="U2095" t="s">
        <v>22035</v>
      </c>
      <c r="Y2095" t="s">
        <v>23866</v>
      </c>
    </row>
    <row r="2096" spans="1:25">
      <c r="A2096" s="1">
        <v>2104</v>
      </c>
      <c r="B2096" t="s">
        <v>32</v>
      </c>
      <c r="C2096" t="s">
        <v>1656</v>
      </c>
      <c r="D2096" t="s">
        <v>9545</v>
      </c>
      <c r="E2096" t="s">
        <v>10905</v>
      </c>
      <c r="F2096" t="s">
        <v>10906</v>
      </c>
      <c r="H2096" t="s">
        <v>12566</v>
      </c>
      <c r="V2096">
        <f>72857515 ÐEá\$2024041faypetgrave@cwjamica.com                            DNMLFException as file currently locked by another user for an Acct no 156177090000</f>
        <v>0</v>
      </c>
    </row>
    <row r="2097" spans="1:25">
      <c r="A2097" s="1">
        <v>2105</v>
      </c>
      <c r="C2097" t="s">
        <v>1657</v>
      </c>
      <c r="G2097" t="s">
        <v>10967</v>
      </c>
      <c r="H2097" t="s">
        <v>12567</v>
      </c>
      <c r="I2097" t="s">
        <v>18507</v>
      </c>
      <c r="J2097" t="s">
        <v>18510</v>
      </c>
      <c r="L2097" t="s">
        <v>19253</v>
      </c>
      <c r="N2097" t="s">
        <v>32</v>
      </c>
      <c r="P2097" t="s">
        <v>32</v>
      </c>
      <c r="Q2097" t="s">
        <v>20992</v>
      </c>
      <c r="R2097" t="s">
        <v>21119</v>
      </c>
      <c r="S2097" t="s">
        <v>21154</v>
      </c>
      <c r="U2097" t="s">
        <v>22035</v>
      </c>
      <c r="Y2097" t="s">
        <v>23867</v>
      </c>
    </row>
    <row r="2098" spans="1:25">
      <c r="A2098" s="1">
        <v>2106</v>
      </c>
      <c r="B2098" t="s">
        <v>32</v>
      </c>
      <c r="C2098" t="s">
        <v>1657</v>
      </c>
      <c r="D2098" t="s">
        <v>9546</v>
      </c>
      <c r="E2098" t="s">
        <v>10905</v>
      </c>
      <c r="F2098" t="s">
        <v>10906</v>
      </c>
      <c r="H2098" t="s">
        <v>12568</v>
      </c>
      <c r="V2098">
        <f>72857516 p°7ÖD2024041christinacaine1@gmail.com                            DNMLFException as file currently locked by another user for an Acct no 295651750000</f>
        <v>0</v>
      </c>
    </row>
    <row r="2099" spans="1:25">
      <c r="A2099" s="1">
        <v>2107</v>
      </c>
      <c r="C2099" t="s">
        <v>1658</v>
      </c>
      <c r="G2099" t="s">
        <v>10967</v>
      </c>
      <c r="H2099" t="s">
        <v>12569</v>
      </c>
      <c r="I2099" t="s">
        <v>18507</v>
      </c>
      <c r="J2099" t="s">
        <v>18510</v>
      </c>
      <c r="L2099" t="s">
        <v>19254</v>
      </c>
      <c r="N2099" t="s">
        <v>32</v>
      </c>
      <c r="P2099" t="s">
        <v>32</v>
      </c>
      <c r="Q2099" t="s">
        <v>20992</v>
      </c>
      <c r="R2099" t="s">
        <v>21119</v>
      </c>
      <c r="S2099" t="s">
        <v>21154</v>
      </c>
      <c r="U2099" t="s">
        <v>22035</v>
      </c>
      <c r="Y2099" t="s">
        <v>23868</v>
      </c>
    </row>
    <row r="2100" spans="1:25">
      <c r="A2100" s="1">
        <v>2108</v>
      </c>
      <c r="B2100" t="s">
        <v>32</v>
      </c>
      <c r="C2100" t="s">
        <v>1658</v>
      </c>
      <c r="D2100" t="s">
        <v>9547</v>
      </c>
      <c r="E2100" t="s">
        <v>10905</v>
      </c>
      <c r="F2100" t="s">
        <v>10906</v>
      </c>
      <c r="H2100" t="s">
        <v>12570</v>
      </c>
      <c r="V2100">
        <f>72857517 ÐÈQ(B2024041stamic123@gmail.com                               DNMLFException as file currently locked by another user for an Acct no 284144290000</f>
        <v>0</v>
      </c>
    </row>
    <row r="2101" spans="1:25">
      <c r="A2101" s="1">
        <v>2109</v>
      </c>
      <c r="C2101" t="s">
        <v>1659</v>
      </c>
      <c r="G2101" t="s">
        <v>10967</v>
      </c>
      <c r="H2101" t="s">
        <v>12571</v>
      </c>
      <c r="I2101" t="s">
        <v>18507</v>
      </c>
      <c r="J2101" t="s">
        <v>18510</v>
      </c>
      <c r="L2101" t="s">
        <v>19255</v>
      </c>
      <c r="N2101" t="s">
        <v>32</v>
      </c>
      <c r="P2101" t="s">
        <v>32</v>
      </c>
      <c r="Q2101" t="s">
        <v>20992</v>
      </c>
      <c r="R2101" t="s">
        <v>21119</v>
      </c>
      <c r="S2101" t="s">
        <v>21154</v>
      </c>
      <c r="U2101" t="s">
        <v>22035</v>
      </c>
      <c r="Y2101" t="s">
        <v>23869</v>
      </c>
    </row>
    <row r="2102" spans="1:25">
      <c r="A2102" s="1">
        <v>2110</v>
      </c>
      <c r="B2102" t="s">
        <v>32</v>
      </c>
      <c r="C2102" t="s">
        <v>1659</v>
      </c>
      <c r="D2102" t="s">
        <v>9548</v>
      </c>
      <c r="E2102" t="s">
        <v>10905</v>
      </c>
      <c r="F2102" t="s">
        <v>10906</v>
      </c>
      <c r="H2102" t="s">
        <v>12572</v>
      </c>
      <c r="V2102">
        <f>72857518 0&amp;3&amp;P2024041DUNROBPRIM@GMAIL.COM                              DNMLFException as file currently locked by another user for an Acct no 344238270000</f>
        <v>0</v>
      </c>
    </row>
    <row r="2103" spans="1:25">
      <c r="A2103" s="1">
        <v>2111</v>
      </c>
      <c r="C2103" t="s">
        <v>1660</v>
      </c>
      <c r="G2103" t="s">
        <v>10967</v>
      </c>
      <c r="H2103" t="s">
        <v>12573</v>
      </c>
      <c r="I2103" t="s">
        <v>18507</v>
      </c>
      <c r="J2103" t="s">
        <v>18510</v>
      </c>
      <c r="L2103" t="s">
        <v>19256</v>
      </c>
      <c r="N2103" t="s">
        <v>32</v>
      </c>
      <c r="P2103" t="s">
        <v>32</v>
      </c>
      <c r="Q2103" t="s">
        <v>20992</v>
      </c>
      <c r="R2103" t="s">
        <v>21119</v>
      </c>
      <c r="S2103" t="s">
        <v>21154</v>
      </c>
      <c r="U2103" t="s">
        <v>22035</v>
      </c>
      <c r="Y2103" t="s">
        <v>23870</v>
      </c>
    </row>
    <row r="2104" spans="1:25">
      <c r="A2104" s="1">
        <v>2112</v>
      </c>
      <c r="B2104" t="s">
        <v>32</v>
      </c>
      <c r="C2104" t="s">
        <v>1660</v>
      </c>
      <c r="D2104" t="s">
        <v>9549</v>
      </c>
      <c r="E2104" t="s">
        <v>10905</v>
      </c>
      <c r="F2104" t="s">
        <v>10906</v>
      </c>
      <c r="H2104" t="s">
        <v>12573</v>
      </c>
      <c r="V2104">
        <f>72857519 @äçNJ2024041romainbrown023@gmail.com                            ENMLFException as file currently locked by another user for an Acct no 319151400000</f>
        <v>0</v>
      </c>
    </row>
    <row r="2105" spans="1:25">
      <c r="A2105" s="1">
        <v>2113</v>
      </c>
      <c r="C2105" t="s">
        <v>1661</v>
      </c>
      <c r="G2105" t="s">
        <v>10967</v>
      </c>
      <c r="H2105" t="s">
        <v>12574</v>
      </c>
      <c r="I2105" t="s">
        <v>18507</v>
      </c>
      <c r="J2105" t="s">
        <v>18510</v>
      </c>
      <c r="L2105" t="s">
        <v>19257</v>
      </c>
      <c r="N2105" t="s">
        <v>32</v>
      </c>
      <c r="P2105" t="s">
        <v>32</v>
      </c>
      <c r="Q2105" t="s">
        <v>20992</v>
      </c>
      <c r="R2105" t="s">
        <v>21119</v>
      </c>
      <c r="S2105" t="s">
        <v>21154</v>
      </c>
      <c r="U2105" t="s">
        <v>22035</v>
      </c>
      <c r="Y2105" t="s">
        <v>23871</v>
      </c>
    </row>
    <row r="2106" spans="1:25">
      <c r="A2106" s="1">
        <v>2114</v>
      </c>
      <c r="B2106" t="s">
        <v>32</v>
      </c>
      <c r="C2106" t="s">
        <v>1661</v>
      </c>
      <c r="D2106" t="s">
        <v>9550</v>
      </c>
      <c r="E2106" t="s">
        <v>10905</v>
      </c>
      <c r="F2106" t="s">
        <v>10906</v>
      </c>
      <c r="H2106" t="s">
        <v>12574</v>
      </c>
      <c r="V2106">
        <f>72857520 @å~\J2024041sexychrisann1@gmail.com                             ENMLFException as file currently locked by another user for an Acct no 319379400000</f>
        <v>0</v>
      </c>
    </row>
    <row r="2107" spans="1:25">
      <c r="A2107" s="1">
        <v>2115</v>
      </c>
      <c r="C2107" t="s">
        <v>1662</v>
      </c>
      <c r="G2107" t="s">
        <v>10967</v>
      </c>
      <c r="H2107" t="s">
        <v>12575</v>
      </c>
      <c r="I2107" t="s">
        <v>18507</v>
      </c>
      <c r="J2107" t="s">
        <v>18510</v>
      </c>
      <c r="L2107" t="s">
        <v>19258</v>
      </c>
      <c r="N2107" t="s">
        <v>32</v>
      </c>
      <c r="P2107" t="s">
        <v>32</v>
      </c>
      <c r="Q2107" t="s">
        <v>20992</v>
      </c>
      <c r="R2107" t="s">
        <v>21119</v>
      </c>
      <c r="S2107" t="s">
        <v>21154</v>
      </c>
      <c r="U2107" t="s">
        <v>22035</v>
      </c>
      <c r="Y2107" t="s">
        <v>23872</v>
      </c>
    </row>
    <row r="2108" spans="1:25">
      <c r="A2108" s="1">
        <v>2116</v>
      </c>
      <c r="B2108" t="s">
        <v>32</v>
      </c>
      <c r="C2108" t="s">
        <v>1662</v>
      </c>
      <c r="D2108" t="s">
        <v>9551</v>
      </c>
      <c r="E2108" t="s">
        <v>10905</v>
      </c>
      <c r="F2108" t="s">
        <v>10906</v>
      </c>
      <c r="H2108" t="s">
        <v>12576</v>
      </c>
      <c r="V2108">
        <f>72857521 °7úA2024041ANDREHEPBURN_88@YAHOO.COM                            ENMLFException as file currently locked by another user for an Acct no 283368110000</f>
        <v>0</v>
      </c>
    </row>
    <row r="2109" spans="1:25">
      <c r="A2109" s="1">
        <v>2117</v>
      </c>
      <c r="C2109" t="s">
        <v>1663</v>
      </c>
      <c r="G2109" t="s">
        <v>10967</v>
      </c>
      <c r="H2109" t="s">
        <v>12577</v>
      </c>
      <c r="I2109" t="s">
        <v>18507</v>
      </c>
      <c r="J2109" t="s">
        <v>18510</v>
      </c>
      <c r="L2109" t="s">
        <v>19259</v>
      </c>
      <c r="N2109" t="s">
        <v>32</v>
      </c>
      <c r="P2109" t="s">
        <v>32</v>
      </c>
      <c r="Q2109" t="s">
        <v>20992</v>
      </c>
      <c r="R2109" t="s">
        <v>21119</v>
      </c>
      <c r="S2109" t="s">
        <v>21154</v>
      </c>
      <c r="U2109" t="s">
        <v>22035</v>
      </c>
      <c r="Y2109" t="s">
        <v>23873</v>
      </c>
    </row>
    <row r="2110" spans="1:25">
      <c r="A2110" s="1">
        <v>2118</v>
      </c>
      <c r="B2110" t="s">
        <v>32</v>
      </c>
      <c r="C2110" t="s">
        <v>1663</v>
      </c>
      <c r="D2110" t="s">
        <v>9552</v>
      </c>
      <c r="E2110" t="s">
        <v>10905</v>
      </c>
      <c r="F2110" t="s">
        <v>10906</v>
      </c>
      <c r="H2110" t="s">
        <v>12578</v>
      </c>
      <c r="V2110">
        <f>72857522 @ÝEÆI2024041orainthomas@gmail.com                              GNMLFException as file currently locked by another user for an Acct no 316859080000</f>
        <v>0</v>
      </c>
    </row>
    <row r="2111" spans="1:25">
      <c r="A2111" s="1">
        <v>2119</v>
      </c>
      <c r="C2111" t="s">
        <v>1664</v>
      </c>
      <c r="G2111" t="s">
        <v>10967</v>
      </c>
      <c r="H2111" t="s">
        <v>12579</v>
      </c>
      <c r="I2111" t="s">
        <v>18507</v>
      </c>
      <c r="J2111" t="s">
        <v>18509</v>
      </c>
      <c r="L2111" t="s">
        <v>19260</v>
      </c>
      <c r="O2111" t="s">
        <v>20887</v>
      </c>
      <c r="P2111" t="s">
        <v>20919</v>
      </c>
      <c r="Q2111" t="s">
        <v>20989</v>
      </c>
      <c r="U2111" t="s">
        <v>22032</v>
      </c>
      <c r="W2111" t="s">
        <v>22917</v>
      </c>
      <c r="X2111" t="s">
        <v>23124</v>
      </c>
    </row>
    <row r="2112" spans="1:25">
      <c r="A2112" s="1">
        <v>2120</v>
      </c>
      <c r="C2112" t="s">
        <v>1665</v>
      </c>
      <c r="G2112" t="s">
        <v>10967</v>
      </c>
      <c r="H2112" t="s">
        <v>12580</v>
      </c>
      <c r="I2112" t="s">
        <v>18507</v>
      </c>
      <c r="J2112" t="s">
        <v>18509</v>
      </c>
      <c r="L2112" t="s">
        <v>19243</v>
      </c>
      <c r="O2112" t="s">
        <v>20888</v>
      </c>
      <c r="P2112" t="s">
        <v>65</v>
      </c>
      <c r="Q2112" t="s">
        <v>20990</v>
      </c>
      <c r="R2112" t="s">
        <v>21118</v>
      </c>
      <c r="S2112" t="s">
        <v>21153</v>
      </c>
      <c r="T2112" t="s">
        <v>21307</v>
      </c>
      <c r="U2112" t="s">
        <v>22033</v>
      </c>
    </row>
    <row r="2113" spans="1:25">
      <c r="A2113" s="1">
        <v>2121</v>
      </c>
      <c r="C2113" t="s">
        <v>1666</v>
      </c>
      <c r="G2113" t="s">
        <v>10967</v>
      </c>
      <c r="H2113" t="s">
        <v>12581</v>
      </c>
      <c r="I2113" t="s">
        <v>18507</v>
      </c>
      <c r="J2113" t="s">
        <v>18509</v>
      </c>
      <c r="L2113" t="s">
        <v>19244</v>
      </c>
      <c r="O2113" t="s">
        <v>20888</v>
      </c>
      <c r="P2113" t="s">
        <v>20920</v>
      </c>
      <c r="Q2113" t="s">
        <v>20991</v>
      </c>
      <c r="U2113" t="s">
        <v>22034</v>
      </c>
      <c r="W2113" t="s">
        <v>22918</v>
      </c>
    </row>
    <row r="2114" spans="1:25">
      <c r="A2114" s="1">
        <v>2122</v>
      </c>
      <c r="C2114" t="s">
        <v>1667</v>
      </c>
      <c r="G2114" t="s">
        <v>10967</v>
      </c>
      <c r="H2114" t="s">
        <v>12582</v>
      </c>
      <c r="I2114" t="s">
        <v>18507</v>
      </c>
      <c r="J2114" t="s">
        <v>18509</v>
      </c>
      <c r="L2114" t="s">
        <v>19260</v>
      </c>
      <c r="O2114" t="s">
        <v>20887</v>
      </c>
      <c r="P2114" t="s">
        <v>20919</v>
      </c>
      <c r="Q2114" t="s">
        <v>20989</v>
      </c>
      <c r="U2114" t="s">
        <v>22032</v>
      </c>
      <c r="W2114" t="s">
        <v>22917</v>
      </c>
      <c r="X2114" t="s">
        <v>23125</v>
      </c>
    </row>
    <row r="2115" spans="1:25">
      <c r="A2115" s="1">
        <v>2123</v>
      </c>
      <c r="C2115" t="s">
        <v>1668</v>
      </c>
      <c r="G2115" t="s">
        <v>10967</v>
      </c>
      <c r="H2115" t="s">
        <v>12582</v>
      </c>
      <c r="I2115" t="s">
        <v>18507</v>
      </c>
      <c r="J2115" t="s">
        <v>18509</v>
      </c>
      <c r="L2115" t="s">
        <v>19243</v>
      </c>
      <c r="O2115" t="s">
        <v>20888</v>
      </c>
      <c r="P2115" t="s">
        <v>65</v>
      </c>
      <c r="Q2115" t="s">
        <v>20990</v>
      </c>
      <c r="R2115" t="s">
        <v>21118</v>
      </c>
      <c r="S2115" t="s">
        <v>21153</v>
      </c>
      <c r="T2115" t="s">
        <v>21308</v>
      </c>
      <c r="U2115" t="s">
        <v>22033</v>
      </c>
    </row>
    <row r="2116" spans="1:25">
      <c r="A2116" s="1">
        <v>2124</v>
      </c>
      <c r="C2116" t="s">
        <v>1669</v>
      </c>
      <c r="G2116" t="s">
        <v>10967</v>
      </c>
      <c r="H2116" t="s">
        <v>12583</v>
      </c>
      <c r="I2116" t="s">
        <v>18507</v>
      </c>
      <c r="J2116" t="s">
        <v>18509</v>
      </c>
      <c r="L2116" t="s">
        <v>19244</v>
      </c>
      <c r="O2116" t="s">
        <v>20888</v>
      </c>
      <c r="P2116" t="s">
        <v>20920</v>
      </c>
      <c r="Q2116" t="s">
        <v>20991</v>
      </c>
      <c r="U2116" t="s">
        <v>22034</v>
      </c>
      <c r="W2116" t="s">
        <v>22918</v>
      </c>
    </row>
    <row r="2117" spans="1:25">
      <c r="A2117" s="1">
        <v>2125</v>
      </c>
      <c r="C2117" t="s">
        <v>1670</v>
      </c>
      <c r="G2117" t="s">
        <v>10967</v>
      </c>
      <c r="H2117" t="s">
        <v>12584</v>
      </c>
      <c r="I2117" t="s">
        <v>18507</v>
      </c>
      <c r="J2117" t="s">
        <v>18510</v>
      </c>
      <c r="L2117" t="s">
        <v>19261</v>
      </c>
      <c r="N2117" t="s">
        <v>32</v>
      </c>
      <c r="P2117" t="s">
        <v>32</v>
      </c>
      <c r="Q2117" t="s">
        <v>20992</v>
      </c>
      <c r="R2117" t="s">
        <v>21119</v>
      </c>
      <c r="S2117" t="s">
        <v>21154</v>
      </c>
      <c r="U2117" t="s">
        <v>22035</v>
      </c>
      <c r="Y2117" t="s">
        <v>23859</v>
      </c>
    </row>
    <row r="2118" spans="1:25">
      <c r="A2118" s="1">
        <v>2126</v>
      </c>
      <c r="B2118" t="s">
        <v>32</v>
      </c>
      <c r="C2118" t="s">
        <v>1670</v>
      </c>
      <c r="D2118" t="s">
        <v>9553</v>
      </c>
      <c r="E2118" t="s">
        <v>10905</v>
      </c>
      <c r="F2118" t="s">
        <v>10906</v>
      </c>
      <c r="H2118" t="s">
        <v>12585</v>
      </c>
      <c r="V2118">
        <f>72857529 pm¡Ã2024041krissy_g4@hotmail.com                              ANMLFException as file currently locked by another user for an Acct no 840012230000</f>
        <v>0</v>
      </c>
    </row>
    <row r="2119" spans="1:25">
      <c r="A2119" s="1">
        <v>2127</v>
      </c>
      <c r="C2119" t="s">
        <v>1671</v>
      </c>
      <c r="G2119" t="s">
        <v>10967</v>
      </c>
      <c r="H2119" t="s">
        <v>12586</v>
      </c>
      <c r="I2119" t="s">
        <v>18507</v>
      </c>
      <c r="J2119" t="s">
        <v>18510</v>
      </c>
      <c r="L2119" t="s">
        <v>19262</v>
      </c>
      <c r="N2119" t="s">
        <v>32</v>
      </c>
      <c r="P2119" t="s">
        <v>32</v>
      </c>
      <c r="Q2119" t="s">
        <v>20992</v>
      </c>
      <c r="R2119" t="s">
        <v>21119</v>
      </c>
      <c r="S2119" t="s">
        <v>21154</v>
      </c>
      <c r="U2119" t="s">
        <v>22035</v>
      </c>
      <c r="Y2119" t="s">
        <v>23860</v>
      </c>
    </row>
    <row r="2120" spans="1:25">
      <c r="A2120" s="1">
        <v>2128</v>
      </c>
      <c r="B2120" t="s">
        <v>32</v>
      </c>
      <c r="C2120" t="s">
        <v>1671</v>
      </c>
      <c r="D2120" t="s">
        <v>9554</v>
      </c>
      <c r="E2120" t="s">
        <v>10905</v>
      </c>
      <c r="F2120" t="s">
        <v>10906</v>
      </c>
      <c r="H2120" t="s">
        <v>12587</v>
      </c>
      <c r="V2120">
        <f>72857530 0&lt;I2024041djturanda@yahoo.com                               ANMLFException as file currently locked by another user for an Acct no 313660030000</f>
        <v>0</v>
      </c>
    </row>
    <row r="2121" spans="1:25">
      <c r="A2121" s="1">
        <v>2129</v>
      </c>
      <c r="C2121" t="s">
        <v>1672</v>
      </c>
      <c r="G2121" t="s">
        <v>10967</v>
      </c>
      <c r="H2121" t="s">
        <v>12588</v>
      </c>
      <c r="I2121" t="s">
        <v>18507</v>
      </c>
      <c r="J2121" t="s">
        <v>18510</v>
      </c>
      <c r="L2121" t="s">
        <v>19263</v>
      </c>
      <c r="N2121" t="s">
        <v>32</v>
      </c>
      <c r="P2121" t="s">
        <v>32</v>
      </c>
      <c r="Q2121" t="s">
        <v>20992</v>
      </c>
      <c r="R2121" t="s">
        <v>21119</v>
      </c>
      <c r="S2121" t="s">
        <v>21154</v>
      </c>
      <c r="U2121" t="s">
        <v>22035</v>
      </c>
      <c r="Y2121" t="s">
        <v>23861</v>
      </c>
    </row>
    <row r="2122" spans="1:25">
      <c r="A2122" s="1">
        <v>2130</v>
      </c>
      <c r="B2122" t="s">
        <v>32</v>
      </c>
      <c r="C2122" t="s">
        <v>1672</v>
      </c>
      <c r="D2122" t="s">
        <v>9555</v>
      </c>
      <c r="E2122" t="s">
        <v>10905</v>
      </c>
      <c r="F2122" t="s">
        <v>10906</v>
      </c>
      <c r="H2122" t="s">
        <v>12589</v>
      </c>
      <c r="V2122">
        <f>72857531 &gt;#Q2024041tampat74@gmail.com                               ANMLFException as file currently locked by another user for an Acct no 348079210000</f>
        <v>0</v>
      </c>
    </row>
    <row r="2123" spans="1:25">
      <c r="A2123" s="1">
        <v>2131</v>
      </c>
      <c r="C2123" t="s">
        <v>1673</v>
      </c>
      <c r="G2123" t="s">
        <v>10967</v>
      </c>
      <c r="H2123" t="s">
        <v>12590</v>
      </c>
      <c r="I2123" t="s">
        <v>18507</v>
      </c>
      <c r="J2123" t="s">
        <v>18510</v>
      </c>
      <c r="L2123" t="s">
        <v>19264</v>
      </c>
      <c r="N2123" t="s">
        <v>32</v>
      </c>
      <c r="P2123" t="s">
        <v>32</v>
      </c>
      <c r="Q2123" t="s">
        <v>20992</v>
      </c>
      <c r="R2123" t="s">
        <v>21119</v>
      </c>
      <c r="S2123" t="s">
        <v>21154</v>
      </c>
      <c r="U2123" t="s">
        <v>22035</v>
      </c>
      <c r="Y2123" t="s">
        <v>23862</v>
      </c>
    </row>
    <row r="2124" spans="1:25">
      <c r="A2124" s="1">
        <v>2132</v>
      </c>
      <c r="B2124" t="s">
        <v>32</v>
      </c>
      <c r="C2124" t="s">
        <v>1673</v>
      </c>
      <c r="D2124" t="s">
        <v>9556</v>
      </c>
      <c r="E2124" t="s">
        <v>10905</v>
      </c>
      <c r="F2124" t="s">
        <v>10906</v>
      </c>
      <c r="H2124" t="s">
        <v>12590</v>
      </c>
      <c r="V2124">
        <f>72857532 Ð`²¤O2024031moriehinds2@gmail.com                              BNMLFException as file currently locked by another user for an Acct no 342065570000</f>
        <v>0</v>
      </c>
    </row>
    <row r="2125" spans="1:25">
      <c r="A2125" s="1">
        <v>2133</v>
      </c>
      <c r="C2125" t="s">
        <v>1674</v>
      </c>
      <c r="G2125" t="s">
        <v>10967</v>
      </c>
      <c r="H2125" t="s">
        <v>12591</v>
      </c>
      <c r="I2125" t="s">
        <v>18507</v>
      </c>
      <c r="J2125" t="s">
        <v>18510</v>
      </c>
      <c r="L2125" t="s">
        <v>19265</v>
      </c>
      <c r="N2125" t="s">
        <v>32</v>
      </c>
      <c r="P2125" t="s">
        <v>32</v>
      </c>
      <c r="Q2125" t="s">
        <v>20992</v>
      </c>
      <c r="R2125" t="s">
        <v>21119</v>
      </c>
      <c r="S2125" t="s">
        <v>21154</v>
      </c>
      <c r="U2125" t="s">
        <v>22035</v>
      </c>
      <c r="Y2125" t="s">
        <v>23863</v>
      </c>
    </row>
    <row r="2126" spans="1:25">
      <c r="A2126" s="1">
        <v>2134</v>
      </c>
      <c r="B2126" t="s">
        <v>32</v>
      </c>
      <c r="C2126" t="s">
        <v>1674</v>
      </c>
      <c r="D2126" t="s">
        <v>9557</v>
      </c>
      <c r="E2126" t="s">
        <v>10905</v>
      </c>
      <c r="F2126" t="s">
        <v>10906</v>
      </c>
      <c r="H2126" t="s">
        <v>12591</v>
      </c>
      <c r="V2126">
        <f>72857533 @Ü'E2024041cavrilleogarro@yahoo.com                            BNMLFException as file currently locked by another user for an Acct no 297021480000</f>
        <v>0</v>
      </c>
    </row>
    <row r="2127" spans="1:25">
      <c r="A2127" s="1">
        <v>2135</v>
      </c>
      <c r="C2127" t="s">
        <v>1675</v>
      </c>
      <c r="G2127" t="s">
        <v>10967</v>
      </c>
      <c r="H2127" t="s">
        <v>12592</v>
      </c>
      <c r="I2127" t="s">
        <v>18507</v>
      </c>
      <c r="J2127" t="s">
        <v>18510</v>
      </c>
      <c r="L2127" t="s">
        <v>19266</v>
      </c>
      <c r="N2127" t="s">
        <v>32</v>
      </c>
      <c r="P2127" t="s">
        <v>32</v>
      </c>
      <c r="Q2127" t="s">
        <v>20992</v>
      </c>
      <c r="R2127" t="s">
        <v>21119</v>
      </c>
      <c r="S2127" t="s">
        <v>21154</v>
      </c>
      <c r="U2127" t="s">
        <v>22035</v>
      </c>
      <c r="Y2127" t="s">
        <v>23864</v>
      </c>
    </row>
    <row r="2128" spans="1:25">
      <c r="A2128" s="1">
        <v>2136</v>
      </c>
      <c r="B2128" t="s">
        <v>32</v>
      </c>
      <c r="C2128" t="s">
        <v>1675</v>
      </c>
      <c r="D2128" t="s">
        <v>9558</v>
      </c>
      <c r="E2128" t="s">
        <v>10905</v>
      </c>
      <c r="F2128" t="s">
        <v>10906</v>
      </c>
      <c r="H2128" t="s">
        <v>12592</v>
      </c>
      <c r="V2128">
        <f>72857534 ø8æÌ2024031tamika.campbell@ksac.gov.jm                           CNMLFException as file currently locked by another user for an Acct no 880032561400</f>
        <v>0</v>
      </c>
    </row>
    <row r="2129" spans="1:25">
      <c r="A2129" s="1">
        <v>2137</v>
      </c>
      <c r="C2129" t="s">
        <v>1676</v>
      </c>
      <c r="G2129" t="s">
        <v>10967</v>
      </c>
      <c r="H2129" t="s">
        <v>12593</v>
      </c>
      <c r="I2129" t="s">
        <v>18507</v>
      </c>
      <c r="J2129" t="s">
        <v>18510</v>
      </c>
      <c r="L2129" t="s">
        <v>19267</v>
      </c>
      <c r="N2129" t="s">
        <v>32</v>
      </c>
      <c r="P2129" t="s">
        <v>32</v>
      </c>
      <c r="Q2129" t="s">
        <v>20992</v>
      </c>
      <c r="R2129" t="s">
        <v>21119</v>
      </c>
      <c r="S2129" t="s">
        <v>21154</v>
      </c>
      <c r="U2129" t="s">
        <v>22035</v>
      </c>
      <c r="Y2129" t="s">
        <v>23865</v>
      </c>
    </row>
    <row r="2130" spans="1:25">
      <c r="A2130" s="1">
        <v>2138</v>
      </c>
      <c r="B2130" t="s">
        <v>32</v>
      </c>
      <c r="C2130" t="s">
        <v>1676</v>
      </c>
      <c r="D2130" t="s">
        <v>9559</v>
      </c>
      <c r="E2130" t="s">
        <v>10905</v>
      </c>
      <c r="F2130" t="s">
        <v>10906</v>
      </c>
      <c r="H2130" t="s">
        <v>12594</v>
      </c>
      <c r="V2130">
        <f>72857535 0@2024031kededradennis@gmail.com                             CNMLFException as file currently locked by another user for an Acct no 277429760000</f>
        <v>0</v>
      </c>
    </row>
    <row r="2131" spans="1:25">
      <c r="A2131" s="1">
        <v>2139</v>
      </c>
      <c r="C2131" t="s">
        <v>1677</v>
      </c>
      <c r="G2131" t="s">
        <v>10967</v>
      </c>
      <c r="H2131" t="s">
        <v>12595</v>
      </c>
      <c r="I2131" t="s">
        <v>18507</v>
      </c>
      <c r="J2131" t="s">
        <v>18510</v>
      </c>
      <c r="L2131" t="s">
        <v>19268</v>
      </c>
      <c r="N2131" t="s">
        <v>32</v>
      </c>
      <c r="P2131" t="s">
        <v>32</v>
      </c>
      <c r="Q2131" t="s">
        <v>20992</v>
      </c>
      <c r="R2131" t="s">
        <v>21119</v>
      </c>
      <c r="S2131" t="s">
        <v>21154</v>
      </c>
      <c r="U2131" t="s">
        <v>22035</v>
      </c>
      <c r="Y2131" t="s">
        <v>23866</v>
      </c>
    </row>
    <row r="2132" spans="1:25">
      <c r="A2132" s="1">
        <v>2140</v>
      </c>
      <c r="B2132" t="s">
        <v>32</v>
      </c>
      <c r="C2132" t="s">
        <v>1677</v>
      </c>
      <c r="D2132" t="s">
        <v>9560</v>
      </c>
      <c r="E2132" t="s">
        <v>10905</v>
      </c>
      <c r="F2132" t="s">
        <v>10906</v>
      </c>
      <c r="H2132" t="s">
        <v>12596</v>
      </c>
      <c r="V2132">
        <f>72857536 ÐEá\$2024041faypetgrave@cwjamica.com                            DNMLFException as file currently locked by another user for an Acct no 156177090000</f>
        <v>0</v>
      </c>
    </row>
    <row r="2133" spans="1:25">
      <c r="A2133" s="1">
        <v>2141</v>
      </c>
      <c r="C2133" t="s">
        <v>1678</v>
      </c>
      <c r="G2133" t="s">
        <v>10967</v>
      </c>
      <c r="H2133" t="s">
        <v>12597</v>
      </c>
      <c r="I2133" t="s">
        <v>18507</v>
      </c>
      <c r="J2133" t="s">
        <v>18510</v>
      </c>
      <c r="L2133" t="s">
        <v>19269</v>
      </c>
      <c r="N2133" t="s">
        <v>32</v>
      </c>
      <c r="P2133" t="s">
        <v>32</v>
      </c>
      <c r="Q2133" t="s">
        <v>20992</v>
      </c>
      <c r="R2133" t="s">
        <v>21119</v>
      </c>
      <c r="S2133" t="s">
        <v>21154</v>
      </c>
      <c r="U2133" t="s">
        <v>22035</v>
      </c>
      <c r="Y2133" t="s">
        <v>23867</v>
      </c>
    </row>
    <row r="2134" spans="1:25">
      <c r="A2134" s="1">
        <v>2142</v>
      </c>
      <c r="B2134" t="s">
        <v>32</v>
      </c>
      <c r="C2134" t="s">
        <v>1678</v>
      </c>
      <c r="D2134" t="s">
        <v>9561</v>
      </c>
      <c r="E2134" t="s">
        <v>10905</v>
      </c>
      <c r="F2134" t="s">
        <v>10906</v>
      </c>
      <c r="H2134" t="s">
        <v>12597</v>
      </c>
      <c r="V2134">
        <f>72857537 p°7ÖD2024041christinacaine1@gmail.com                            DNMLFException as file currently locked by another user for an Acct no 295651750000</f>
        <v>0</v>
      </c>
    </row>
    <row r="2135" spans="1:25">
      <c r="A2135" s="1">
        <v>2143</v>
      </c>
      <c r="C2135" t="s">
        <v>1679</v>
      </c>
      <c r="G2135" t="s">
        <v>10967</v>
      </c>
      <c r="H2135" t="s">
        <v>12598</v>
      </c>
      <c r="I2135" t="s">
        <v>18507</v>
      </c>
      <c r="J2135" t="s">
        <v>18510</v>
      </c>
      <c r="L2135" t="s">
        <v>19270</v>
      </c>
      <c r="N2135" t="s">
        <v>32</v>
      </c>
      <c r="P2135" t="s">
        <v>32</v>
      </c>
      <c r="Q2135" t="s">
        <v>20992</v>
      </c>
      <c r="R2135" t="s">
        <v>21119</v>
      </c>
      <c r="S2135" t="s">
        <v>21154</v>
      </c>
      <c r="U2135" t="s">
        <v>22035</v>
      </c>
      <c r="Y2135" t="s">
        <v>23868</v>
      </c>
    </row>
    <row r="2136" spans="1:25">
      <c r="A2136" s="1">
        <v>2144</v>
      </c>
      <c r="B2136" t="s">
        <v>32</v>
      </c>
      <c r="C2136" t="s">
        <v>1679</v>
      </c>
      <c r="D2136" t="s">
        <v>9562</v>
      </c>
      <c r="E2136" t="s">
        <v>10905</v>
      </c>
      <c r="F2136" t="s">
        <v>10906</v>
      </c>
      <c r="H2136" t="s">
        <v>12598</v>
      </c>
      <c r="V2136">
        <f>72857538 ÐÈQ(B2024041stamic123@gmail.com                               DNMLFException as file currently locked by another user for an Acct no 284144290000</f>
        <v>0</v>
      </c>
    </row>
    <row r="2137" spans="1:25">
      <c r="A2137" s="1">
        <v>2145</v>
      </c>
      <c r="C2137" t="s">
        <v>1680</v>
      </c>
      <c r="G2137" t="s">
        <v>10967</v>
      </c>
      <c r="H2137" t="s">
        <v>12599</v>
      </c>
      <c r="I2137" t="s">
        <v>18507</v>
      </c>
      <c r="J2137" t="s">
        <v>18510</v>
      </c>
      <c r="L2137" t="s">
        <v>19271</v>
      </c>
      <c r="N2137" t="s">
        <v>32</v>
      </c>
      <c r="P2137" t="s">
        <v>32</v>
      </c>
      <c r="Q2137" t="s">
        <v>20992</v>
      </c>
      <c r="R2137" t="s">
        <v>21119</v>
      </c>
      <c r="S2137" t="s">
        <v>21154</v>
      </c>
      <c r="U2137" t="s">
        <v>22035</v>
      </c>
      <c r="Y2137" t="s">
        <v>23869</v>
      </c>
    </row>
    <row r="2138" spans="1:25">
      <c r="A2138" s="1">
        <v>2146</v>
      </c>
      <c r="B2138" t="s">
        <v>32</v>
      </c>
      <c r="C2138" t="s">
        <v>1680</v>
      </c>
      <c r="D2138" t="s">
        <v>9563</v>
      </c>
      <c r="E2138" t="s">
        <v>10905</v>
      </c>
      <c r="F2138" t="s">
        <v>10906</v>
      </c>
      <c r="H2138" t="s">
        <v>12599</v>
      </c>
      <c r="V2138">
        <f>72857539 0&amp;3&amp;P2024041DUNROBPRIM@GMAIL.COM                              DNMLFException as file currently locked by another user for an Acct no 344238270000</f>
        <v>0</v>
      </c>
    </row>
    <row r="2139" spans="1:25">
      <c r="A2139" s="1">
        <v>2147</v>
      </c>
      <c r="C2139" t="s">
        <v>1681</v>
      </c>
      <c r="G2139" t="s">
        <v>10967</v>
      </c>
      <c r="H2139" t="s">
        <v>12600</v>
      </c>
      <c r="I2139" t="s">
        <v>18507</v>
      </c>
      <c r="J2139" t="s">
        <v>18510</v>
      </c>
      <c r="L2139" t="s">
        <v>19272</v>
      </c>
      <c r="N2139" t="s">
        <v>32</v>
      </c>
      <c r="P2139" t="s">
        <v>32</v>
      </c>
      <c r="Q2139" t="s">
        <v>20992</v>
      </c>
      <c r="R2139" t="s">
        <v>21119</v>
      </c>
      <c r="S2139" t="s">
        <v>21154</v>
      </c>
      <c r="U2139" t="s">
        <v>22035</v>
      </c>
      <c r="Y2139" t="s">
        <v>23870</v>
      </c>
    </row>
    <row r="2140" spans="1:25">
      <c r="A2140" s="1">
        <v>2148</v>
      </c>
      <c r="B2140" t="s">
        <v>32</v>
      </c>
      <c r="C2140" t="s">
        <v>1681</v>
      </c>
      <c r="D2140" t="s">
        <v>9564</v>
      </c>
      <c r="E2140" t="s">
        <v>10905</v>
      </c>
      <c r="F2140" t="s">
        <v>10906</v>
      </c>
      <c r="H2140" t="s">
        <v>12601</v>
      </c>
      <c r="V2140">
        <f>72857540 @äçNJ2024041romainbrown023@gmail.com                            ENMLFException as file currently locked by another user for an Acct no 319151400000</f>
        <v>0</v>
      </c>
    </row>
    <row r="2141" spans="1:25">
      <c r="A2141" s="1">
        <v>2149</v>
      </c>
      <c r="C2141" t="s">
        <v>1682</v>
      </c>
      <c r="G2141" t="s">
        <v>10967</v>
      </c>
      <c r="H2141" t="s">
        <v>12602</v>
      </c>
      <c r="I2141" t="s">
        <v>18507</v>
      </c>
      <c r="J2141" t="s">
        <v>18510</v>
      </c>
      <c r="L2141" t="s">
        <v>19273</v>
      </c>
      <c r="N2141" t="s">
        <v>32</v>
      </c>
      <c r="P2141" t="s">
        <v>32</v>
      </c>
      <c r="Q2141" t="s">
        <v>20992</v>
      </c>
      <c r="R2141" t="s">
        <v>21119</v>
      </c>
      <c r="S2141" t="s">
        <v>21154</v>
      </c>
      <c r="U2141" t="s">
        <v>22035</v>
      </c>
      <c r="Y2141" t="s">
        <v>23871</v>
      </c>
    </row>
    <row r="2142" spans="1:25">
      <c r="A2142" s="1">
        <v>2150</v>
      </c>
      <c r="B2142" t="s">
        <v>32</v>
      </c>
      <c r="C2142" t="s">
        <v>1682</v>
      </c>
      <c r="D2142" t="s">
        <v>9565</v>
      </c>
      <c r="E2142" t="s">
        <v>10905</v>
      </c>
      <c r="F2142" t="s">
        <v>10906</v>
      </c>
      <c r="H2142" t="s">
        <v>12603</v>
      </c>
      <c r="V2142">
        <f>72857541 @å~\J2024041sexychrisann1@gmail.com                             ENMLFException as file currently locked by another user for an Acct no 319379400000</f>
        <v>0</v>
      </c>
    </row>
    <row r="2143" spans="1:25">
      <c r="A2143" s="1">
        <v>2151</v>
      </c>
      <c r="C2143" t="s">
        <v>1683</v>
      </c>
      <c r="G2143" t="s">
        <v>10967</v>
      </c>
      <c r="H2143" t="s">
        <v>12604</v>
      </c>
      <c r="I2143" t="s">
        <v>18507</v>
      </c>
      <c r="J2143" t="s">
        <v>18510</v>
      </c>
      <c r="L2143" t="s">
        <v>19274</v>
      </c>
      <c r="N2143" t="s">
        <v>32</v>
      </c>
      <c r="P2143" t="s">
        <v>32</v>
      </c>
      <c r="Q2143" t="s">
        <v>20992</v>
      </c>
      <c r="R2143" t="s">
        <v>21119</v>
      </c>
      <c r="S2143" t="s">
        <v>21154</v>
      </c>
      <c r="U2143" t="s">
        <v>22035</v>
      </c>
      <c r="Y2143" t="s">
        <v>23872</v>
      </c>
    </row>
    <row r="2144" spans="1:25">
      <c r="A2144" s="1">
        <v>2152</v>
      </c>
      <c r="B2144" t="s">
        <v>32</v>
      </c>
      <c r="C2144" t="s">
        <v>1683</v>
      </c>
      <c r="D2144" t="s">
        <v>9566</v>
      </c>
      <c r="E2144" t="s">
        <v>10905</v>
      </c>
      <c r="F2144" t="s">
        <v>10906</v>
      </c>
      <c r="H2144" t="s">
        <v>12604</v>
      </c>
      <c r="V2144">
        <f>72857542 °7úA2024041ANDREHEPBURN_88@YAHOO.COM                            ENMLFException as file currently locked by another user for an Acct no 283368110000</f>
        <v>0</v>
      </c>
    </row>
    <row r="2145" spans="1:25">
      <c r="A2145" s="1">
        <v>2153</v>
      </c>
      <c r="C2145" t="s">
        <v>1684</v>
      </c>
      <c r="G2145" t="s">
        <v>10967</v>
      </c>
      <c r="H2145" t="s">
        <v>12605</v>
      </c>
      <c r="I2145" t="s">
        <v>18507</v>
      </c>
      <c r="J2145" t="s">
        <v>18510</v>
      </c>
      <c r="L2145" t="s">
        <v>19275</v>
      </c>
      <c r="N2145" t="s">
        <v>32</v>
      </c>
      <c r="P2145" t="s">
        <v>32</v>
      </c>
      <c r="Q2145" t="s">
        <v>20992</v>
      </c>
      <c r="R2145" t="s">
        <v>21119</v>
      </c>
      <c r="S2145" t="s">
        <v>21154</v>
      </c>
      <c r="U2145" t="s">
        <v>22035</v>
      </c>
      <c r="Y2145" t="s">
        <v>23873</v>
      </c>
    </row>
    <row r="2146" spans="1:25">
      <c r="A2146" s="1">
        <v>2154</v>
      </c>
      <c r="B2146" t="s">
        <v>32</v>
      </c>
      <c r="C2146" t="s">
        <v>1684</v>
      </c>
      <c r="D2146" t="s">
        <v>9567</v>
      </c>
      <c r="E2146" t="s">
        <v>10905</v>
      </c>
      <c r="F2146" t="s">
        <v>10906</v>
      </c>
      <c r="H2146" t="s">
        <v>12606</v>
      </c>
      <c r="V2146">
        <f>72857543 @ÝEÆI2024041orainthomas@gmail.com                              GNMLFException as file currently locked by another user for an Acct no 316859080000</f>
        <v>0</v>
      </c>
    </row>
    <row r="2147" spans="1:25">
      <c r="A2147" s="1">
        <v>2155</v>
      </c>
      <c r="C2147" t="s">
        <v>1685</v>
      </c>
      <c r="G2147" t="s">
        <v>10967</v>
      </c>
      <c r="H2147" t="s">
        <v>12607</v>
      </c>
      <c r="I2147" t="s">
        <v>18507</v>
      </c>
      <c r="J2147" t="s">
        <v>18510</v>
      </c>
      <c r="L2147" t="s">
        <v>19276</v>
      </c>
      <c r="N2147" t="s">
        <v>32</v>
      </c>
      <c r="P2147" t="s">
        <v>32</v>
      </c>
      <c r="Q2147" t="s">
        <v>20992</v>
      </c>
      <c r="R2147" t="s">
        <v>21119</v>
      </c>
      <c r="S2147" t="s">
        <v>21154</v>
      </c>
      <c r="U2147" t="s">
        <v>22035</v>
      </c>
      <c r="Y2147" t="s">
        <v>23859</v>
      </c>
    </row>
    <row r="2148" spans="1:25">
      <c r="A2148" s="1">
        <v>2156</v>
      </c>
      <c r="B2148" t="s">
        <v>32</v>
      </c>
      <c r="C2148" t="s">
        <v>1685</v>
      </c>
      <c r="D2148" t="s">
        <v>9568</v>
      </c>
      <c r="E2148" t="s">
        <v>10905</v>
      </c>
      <c r="F2148" t="s">
        <v>10906</v>
      </c>
      <c r="H2148" t="s">
        <v>12607</v>
      </c>
      <c r="V2148">
        <f>72857544 pm¡Ã2024041krissy_g4@hotmail.com                              ANMLFException as file currently locked by another user for an Acct no 840012230000</f>
        <v>0</v>
      </c>
    </row>
    <row r="2149" spans="1:25">
      <c r="A2149" s="1">
        <v>2157</v>
      </c>
      <c r="C2149" t="s">
        <v>1686</v>
      </c>
      <c r="G2149" t="s">
        <v>10967</v>
      </c>
      <c r="H2149" t="s">
        <v>12608</v>
      </c>
      <c r="I2149" t="s">
        <v>18507</v>
      </c>
      <c r="J2149" t="s">
        <v>18510</v>
      </c>
      <c r="L2149" t="s">
        <v>19277</v>
      </c>
      <c r="N2149" t="s">
        <v>32</v>
      </c>
      <c r="P2149" t="s">
        <v>32</v>
      </c>
      <c r="Q2149" t="s">
        <v>20992</v>
      </c>
      <c r="R2149" t="s">
        <v>21119</v>
      </c>
      <c r="S2149" t="s">
        <v>21154</v>
      </c>
      <c r="U2149" t="s">
        <v>22035</v>
      </c>
      <c r="Y2149" t="s">
        <v>23860</v>
      </c>
    </row>
    <row r="2150" spans="1:25">
      <c r="A2150" s="1">
        <v>2158</v>
      </c>
      <c r="B2150" t="s">
        <v>32</v>
      </c>
      <c r="C2150" t="s">
        <v>1686</v>
      </c>
      <c r="D2150" t="s">
        <v>9569</v>
      </c>
      <c r="E2150" t="s">
        <v>10905</v>
      </c>
      <c r="F2150" t="s">
        <v>10906</v>
      </c>
      <c r="H2150" t="s">
        <v>12608</v>
      </c>
      <c r="V2150">
        <f>72857545 0&lt;I2024041djturanda@yahoo.com                               ANMLFException as file currently locked by another user for an Acct no 313660030000</f>
        <v>0</v>
      </c>
    </row>
    <row r="2151" spans="1:25">
      <c r="A2151" s="1">
        <v>2159</v>
      </c>
      <c r="C2151" t="s">
        <v>1687</v>
      </c>
      <c r="G2151" t="s">
        <v>10967</v>
      </c>
      <c r="H2151" t="s">
        <v>12609</v>
      </c>
      <c r="I2151" t="s">
        <v>18507</v>
      </c>
      <c r="J2151" t="s">
        <v>18510</v>
      </c>
      <c r="L2151" t="s">
        <v>19278</v>
      </c>
      <c r="N2151" t="s">
        <v>32</v>
      </c>
      <c r="P2151" t="s">
        <v>32</v>
      </c>
      <c r="Q2151" t="s">
        <v>20992</v>
      </c>
      <c r="R2151" t="s">
        <v>21119</v>
      </c>
      <c r="S2151" t="s">
        <v>21154</v>
      </c>
      <c r="U2151" t="s">
        <v>22035</v>
      </c>
      <c r="Y2151" t="s">
        <v>23861</v>
      </c>
    </row>
    <row r="2152" spans="1:25">
      <c r="A2152" s="1">
        <v>2160</v>
      </c>
      <c r="B2152" t="s">
        <v>32</v>
      </c>
      <c r="C2152" t="s">
        <v>1687</v>
      </c>
      <c r="D2152" t="s">
        <v>9570</v>
      </c>
      <c r="E2152" t="s">
        <v>10905</v>
      </c>
      <c r="F2152" t="s">
        <v>10906</v>
      </c>
      <c r="H2152" t="s">
        <v>12610</v>
      </c>
      <c r="V2152">
        <f>72857546 &gt;#Q2024041tampat74@gmail.com                               ANMLFException as file currently locked by another user for an Acct no 348079210000</f>
        <v>0</v>
      </c>
    </row>
    <row r="2153" spans="1:25">
      <c r="A2153" s="1">
        <v>2161</v>
      </c>
      <c r="C2153" t="s">
        <v>1688</v>
      </c>
      <c r="G2153" t="s">
        <v>10967</v>
      </c>
      <c r="H2153" t="s">
        <v>12611</v>
      </c>
      <c r="I2153" t="s">
        <v>18507</v>
      </c>
      <c r="J2153" t="s">
        <v>18510</v>
      </c>
      <c r="L2153" t="s">
        <v>19279</v>
      </c>
      <c r="N2153" t="s">
        <v>32</v>
      </c>
      <c r="P2153" t="s">
        <v>32</v>
      </c>
      <c r="Q2153" t="s">
        <v>20992</v>
      </c>
      <c r="R2153" t="s">
        <v>21119</v>
      </c>
      <c r="S2153" t="s">
        <v>21154</v>
      </c>
      <c r="U2153" t="s">
        <v>22035</v>
      </c>
      <c r="Y2153" t="s">
        <v>23862</v>
      </c>
    </row>
    <row r="2154" spans="1:25">
      <c r="A2154" s="1">
        <v>2162</v>
      </c>
      <c r="B2154" t="s">
        <v>32</v>
      </c>
      <c r="C2154" t="s">
        <v>1688</v>
      </c>
      <c r="D2154" t="s">
        <v>9571</v>
      </c>
      <c r="E2154" t="s">
        <v>10905</v>
      </c>
      <c r="F2154" t="s">
        <v>10906</v>
      </c>
      <c r="H2154" t="s">
        <v>12612</v>
      </c>
      <c r="V2154">
        <f>72857547 Ð`²¤O2024031moriehinds2@gmail.com                              BNMLFException as file currently locked by another user for an Acct no 342065570000</f>
        <v>0</v>
      </c>
    </row>
    <row r="2155" spans="1:25">
      <c r="A2155" s="1">
        <v>2163</v>
      </c>
      <c r="C2155" t="s">
        <v>1689</v>
      </c>
      <c r="G2155" t="s">
        <v>10967</v>
      </c>
      <c r="H2155" t="s">
        <v>12613</v>
      </c>
      <c r="I2155" t="s">
        <v>18507</v>
      </c>
      <c r="J2155" t="s">
        <v>18510</v>
      </c>
      <c r="L2155" t="s">
        <v>19280</v>
      </c>
      <c r="N2155" t="s">
        <v>32</v>
      </c>
      <c r="P2155" t="s">
        <v>32</v>
      </c>
      <c r="Q2155" t="s">
        <v>20992</v>
      </c>
      <c r="R2155" t="s">
        <v>21119</v>
      </c>
      <c r="S2155" t="s">
        <v>21154</v>
      </c>
      <c r="U2155" t="s">
        <v>22035</v>
      </c>
      <c r="Y2155" t="s">
        <v>23863</v>
      </c>
    </row>
    <row r="2156" spans="1:25">
      <c r="A2156" s="1">
        <v>2164</v>
      </c>
      <c r="B2156" t="s">
        <v>32</v>
      </c>
      <c r="C2156" t="s">
        <v>1689</v>
      </c>
      <c r="D2156" t="s">
        <v>9572</v>
      </c>
      <c r="E2156" t="s">
        <v>10905</v>
      </c>
      <c r="F2156" t="s">
        <v>10906</v>
      </c>
      <c r="H2156" t="s">
        <v>12613</v>
      </c>
      <c r="V2156">
        <f>72857548 @Ü'E2024041cavrilleogarro@yahoo.com                            BNMLFException as file currently locked by another user for an Acct no 297021480000</f>
        <v>0</v>
      </c>
    </row>
    <row r="2157" spans="1:25">
      <c r="A2157" s="1">
        <v>2165</v>
      </c>
      <c r="C2157" t="s">
        <v>1690</v>
      </c>
      <c r="G2157" t="s">
        <v>10967</v>
      </c>
      <c r="H2157" t="s">
        <v>12614</v>
      </c>
      <c r="I2157" t="s">
        <v>18507</v>
      </c>
      <c r="J2157" t="s">
        <v>18510</v>
      </c>
      <c r="L2157" t="s">
        <v>19281</v>
      </c>
      <c r="N2157" t="s">
        <v>32</v>
      </c>
      <c r="P2157" t="s">
        <v>32</v>
      </c>
      <c r="Q2157" t="s">
        <v>20992</v>
      </c>
      <c r="R2157" t="s">
        <v>21119</v>
      </c>
      <c r="S2157" t="s">
        <v>21154</v>
      </c>
      <c r="U2157" t="s">
        <v>22035</v>
      </c>
      <c r="Y2157" t="s">
        <v>23864</v>
      </c>
    </row>
    <row r="2158" spans="1:25">
      <c r="A2158" s="1">
        <v>2166</v>
      </c>
      <c r="B2158" t="s">
        <v>32</v>
      </c>
      <c r="C2158" t="s">
        <v>1690</v>
      </c>
      <c r="D2158" t="s">
        <v>9573</v>
      </c>
      <c r="E2158" t="s">
        <v>10905</v>
      </c>
      <c r="F2158" t="s">
        <v>10906</v>
      </c>
      <c r="H2158" t="s">
        <v>12614</v>
      </c>
      <c r="V2158">
        <f>72857549 ø8æÌ2024031tamika.campbell@ksac.gov.jm                           CNMLFException as file currently locked by another user for an Acct no 880032561400</f>
        <v>0</v>
      </c>
    </row>
    <row r="2159" spans="1:25">
      <c r="A2159" s="1">
        <v>2167</v>
      </c>
      <c r="C2159" t="s">
        <v>1691</v>
      </c>
      <c r="G2159" t="s">
        <v>10967</v>
      </c>
      <c r="H2159" t="s">
        <v>12615</v>
      </c>
      <c r="I2159" t="s">
        <v>18507</v>
      </c>
      <c r="J2159" t="s">
        <v>18510</v>
      </c>
      <c r="L2159" t="s">
        <v>19282</v>
      </c>
      <c r="N2159" t="s">
        <v>32</v>
      </c>
      <c r="P2159" t="s">
        <v>32</v>
      </c>
      <c r="Q2159" t="s">
        <v>20992</v>
      </c>
      <c r="R2159" t="s">
        <v>21119</v>
      </c>
      <c r="S2159" t="s">
        <v>21154</v>
      </c>
      <c r="U2159" t="s">
        <v>22035</v>
      </c>
      <c r="Y2159" t="s">
        <v>23865</v>
      </c>
    </row>
    <row r="2160" spans="1:25">
      <c r="A2160" s="1">
        <v>2168</v>
      </c>
      <c r="B2160" t="s">
        <v>32</v>
      </c>
      <c r="C2160" t="s">
        <v>1691</v>
      </c>
      <c r="D2160" t="s">
        <v>9574</v>
      </c>
      <c r="E2160" t="s">
        <v>10905</v>
      </c>
      <c r="F2160" t="s">
        <v>10906</v>
      </c>
      <c r="H2160" t="s">
        <v>12615</v>
      </c>
      <c r="V2160">
        <f>72857550 0@2024031kededradennis@gmail.com                             CNMLFException as file currently locked by another user for an Acct no 277429760000</f>
        <v>0</v>
      </c>
    </row>
    <row r="2161" spans="1:25">
      <c r="A2161" s="1">
        <v>2169</v>
      </c>
      <c r="C2161" t="s">
        <v>1692</v>
      </c>
      <c r="G2161" t="s">
        <v>10967</v>
      </c>
      <c r="H2161" t="s">
        <v>12616</v>
      </c>
      <c r="I2161" t="s">
        <v>18507</v>
      </c>
      <c r="J2161" t="s">
        <v>18510</v>
      </c>
      <c r="L2161" t="s">
        <v>19283</v>
      </c>
      <c r="N2161" t="s">
        <v>32</v>
      </c>
      <c r="P2161" t="s">
        <v>32</v>
      </c>
      <c r="Q2161" t="s">
        <v>20992</v>
      </c>
      <c r="R2161" t="s">
        <v>21119</v>
      </c>
      <c r="S2161" t="s">
        <v>21154</v>
      </c>
      <c r="U2161" t="s">
        <v>22035</v>
      </c>
      <c r="Y2161" t="s">
        <v>23866</v>
      </c>
    </row>
    <row r="2162" spans="1:25">
      <c r="A2162" s="1">
        <v>2170</v>
      </c>
      <c r="B2162" t="s">
        <v>32</v>
      </c>
      <c r="C2162" t="s">
        <v>1692</v>
      </c>
      <c r="D2162" t="s">
        <v>9575</v>
      </c>
      <c r="E2162" t="s">
        <v>10905</v>
      </c>
      <c r="F2162" t="s">
        <v>10906</v>
      </c>
      <c r="H2162" t="s">
        <v>12617</v>
      </c>
      <c r="V2162">
        <f>72857551 ÐEá\$2024041faypetgrave@cwjamica.com                            DNMLFException as file currently locked by another user for an Acct no 156177090000</f>
        <v>0</v>
      </c>
    </row>
    <row r="2163" spans="1:25">
      <c r="A2163" s="1">
        <v>2171</v>
      </c>
      <c r="C2163" t="s">
        <v>1693</v>
      </c>
      <c r="G2163" t="s">
        <v>10967</v>
      </c>
      <c r="H2163" t="s">
        <v>12618</v>
      </c>
      <c r="I2163" t="s">
        <v>18507</v>
      </c>
      <c r="J2163" t="s">
        <v>18510</v>
      </c>
      <c r="L2163" t="s">
        <v>19284</v>
      </c>
      <c r="N2163" t="s">
        <v>32</v>
      </c>
      <c r="P2163" t="s">
        <v>32</v>
      </c>
      <c r="Q2163" t="s">
        <v>20992</v>
      </c>
      <c r="R2163" t="s">
        <v>21119</v>
      </c>
      <c r="S2163" t="s">
        <v>21154</v>
      </c>
      <c r="U2163" t="s">
        <v>22035</v>
      </c>
      <c r="Y2163" t="s">
        <v>23867</v>
      </c>
    </row>
    <row r="2164" spans="1:25">
      <c r="A2164" s="1">
        <v>2172</v>
      </c>
      <c r="B2164" t="s">
        <v>32</v>
      </c>
      <c r="C2164" t="s">
        <v>1693</v>
      </c>
      <c r="D2164" t="s">
        <v>9576</v>
      </c>
      <c r="E2164" t="s">
        <v>10905</v>
      </c>
      <c r="F2164" t="s">
        <v>10906</v>
      </c>
      <c r="H2164" t="s">
        <v>12618</v>
      </c>
      <c r="V2164">
        <f>72857552 p°7ÖD2024041christinacaine1@gmail.com                            DNMLFException as file currently locked by another user for an Acct no 295651750000</f>
        <v>0</v>
      </c>
    </row>
    <row r="2165" spans="1:25">
      <c r="A2165" s="1">
        <v>2173</v>
      </c>
      <c r="C2165" t="s">
        <v>1694</v>
      </c>
      <c r="G2165" t="s">
        <v>10967</v>
      </c>
      <c r="H2165" t="s">
        <v>12619</v>
      </c>
      <c r="I2165" t="s">
        <v>18507</v>
      </c>
      <c r="J2165" t="s">
        <v>18510</v>
      </c>
      <c r="L2165" t="s">
        <v>19285</v>
      </c>
      <c r="N2165" t="s">
        <v>32</v>
      </c>
      <c r="P2165" t="s">
        <v>32</v>
      </c>
      <c r="Q2165" t="s">
        <v>20992</v>
      </c>
      <c r="R2165" t="s">
        <v>21119</v>
      </c>
      <c r="S2165" t="s">
        <v>21154</v>
      </c>
      <c r="U2165" t="s">
        <v>22035</v>
      </c>
      <c r="Y2165" t="s">
        <v>23868</v>
      </c>
    </row>
    <row r="2166" spans="1:25">
      <c r="A2166" s="1">
        <v>2174</v>
      </c>
      <c r="B2166" t="s">
        <v>32</v>
      </c>
      <c r="C2166" t="s">
        <v>1694</v>
      </c>
      <c r="D2166" t="s">
        <v>9577</v>
      </c>
      <c r="E2166" t="s">
        <v>10905</v>
      </c>
      <c r="F2166" t="s">
        <v>10906</v>
      </c>
      <c r="H2166" t="s">
        <v>12619</v>
      </c>
      <c r="V2166">
        <f>72857553 ÐÈQ(B2024041stamic123@gmail.com                               DNMLFException as file currently locked by another user for an Acct no 284144290000</f>
        <v>0</v>
      </c>
    </row>
    <row r="2167" spans="1:25">
      <c r="A2167" s="1">
        <v>2175</v>
      </c>
      <c r="C2167" t="s">
        <v>1695</v>
      </c>
      <c r="G2167" t="s">
        <v>10967</v>
      </c>
      <c r="H2167" t="s">
        <v>12620</v>
      </c>
      <c r="I2167" t="s">
        <v>18507</v>
      </c>
      <c r="J2167" t="s">
        <v>18510</v>
      </c>
      <c r="L2167" t="s">
        <v>19286</v>
      </c>
      <c r="N2167" t="s">
        <v>32</v>
      </c>
      <c r="P2167" t="s">
        <v>32</v>
      </c>
      <c r="Q2167" t="s">
        <v>20992</v>
      </c>
      <c r="R2167" t="s">
        <v>21119</v>
      </c>
      <c r="S2167" t="s">
        <v>21154</v>
      </c>
      <c r="U2167" t="s">
        <v>22035</v>
      </c>
      <c r="Y2167" t="s">
        <v>23869</v>
      </c>
    </row>
    <row r="2168" spans="1:25">
      <c r="A2168" s="1">
        <v>2176</v>
      </c>
      <c r="B2168" t="s">
        <v>32</v>
      </c>
      <c r="C2168" t="s">
        <v>1695</v>
      </c>
      <c r="D2168" t="s">
        <v>9578</v>
      </c>
      <c r="E2168" t="s">
        <v>10905</v>
      </c>
      <c r="F2168" t="s">
        <v>10906</v>
      </c>
      <c r="H2168" t="s">
        <v>12621</v>
      </c>
      <c r="V2168">
        <f>72857554 0&amp;3&amp;P2024041DUNROBPRIM@GMAIL.COM                              DNMLFException as file currently locked by another user for an Acct no 344238270000</f>
        <v>0</v>
      </c>
    </row>
    <row r="2169" spans="1:25">
      <c r="A2169" s="1">
        <v>2177</v>
      </c>
      <c r="C2169" t="s">
        <v>1696</v>
      </c>
      <c r="G2169" t="s">
        <v>10967</v>
      </c>
      <c r="H2169" t="s">
        <v>12622</v>
      </c>
      <c r="I2169" t="s">
        <v>18507</v>
      </c>
      <c r="J2169" t="s">
        <v>18510</v>
      </c>
      <c r="L2169" t="s">
        <v>19287</v>
      </c>
      <c r="N2169" t="s">
        <v>32</v>
      </c>
      <c r="P2169" t="s">
        <v>32</v>
      </c>
      <c r="Q2169" t="s">
        <v>20992</v>
      </c>
      <c r="R2169" t="s">
        <v>21119</v>
      </c>
      <c r="S2169" t="s">
        <v>21154</v>
      </c>
      <c r="U2169" t="s">
        <v>22035</v>
      </c>
      <c r="Y2169" t="s">
        <v>23870</v>
      </c>
    </row>
    <row r="2170" spans="1:25">
      <c r="A2170" s="1">
        <v>2178</v>
      </c>
      <c r="B2170" t="s">
        <v>32</v>
      </c>
      <c r="C2170" t="s">
        <v>1696</v>
      </c>
      <c r="D2170" t="s">
        <v>9579</v>
      </c>
      <c r="E2170" t="s">
        <v>10905</v>
      </c>
      <c r="F2170" t="s">
        <v>10906</v>
      </c>
      <c r="H2170" t="s">
        <v>12623</v>
      </c>
      <c r="V2170">
        <f>72857555 @äçNJ2024041romainbrown023@gmail.com                            ENMLFException as file currently locked by another user for an Acct no 319151400000</f>
        <v>0</v>
      </c>
    </row>
    <row r="2171" spans="1:25">
      <c r="A2171" s="1">
        <v>2179</v>
      </c>
      <c r="C2171" t="s">
        <v>1697</v>
      </c>
      <c r="G2171" t="s">
        <v>10967</v>
      </c>
      <c r="H2171" t="s">
        <v>12624</v>
      </c>
      <c r="I2171" t="s">
        <v>18507</v>
      </c>
      <c r="J2171" t="s">
        <v>18510</v>
      </c>
      <c r="L2171" t="s">
        <v>19288</v>
      </c>
      <c r="N2171" t="s">
        <v>32</v>
      </c>
      <c r="P2171" t="s">
        <v>32</v>
      </c>
      <c r="Q2171" t="s">
        <v>20992</v>
      </c>
      <c r="R2171" t="s">
        <v>21119</v>
      </c>
      <c r="S2171" t="s">
        <v>21154</v>
      </c>
      <c r="U2171" t="s">
        <v>22035</v>
      </c>
      <c r="Y2171" t="s">
        <v>23871</v>
      </c>
    </row>
    <row r="2172" spans="1:25">
      <c r="A2172" s="1">
        <v>2180</v>
      </c>
      <c r="B2172" t="s">
        <v>32</v>
      </c>
      <c r="C2172" t="s">
        <v>1697</v>
      </c>
      <c r="D2172" t="s">
        <v>9580</v>
      </c>
      <c r="E2172" t="s">
        <v>10905</v>
      </c>
      <c r="F2172" t="s">
        <v>10906</v>
      </c>
      <c r="H2172" t="s">
        <v>12625</v>
      </c>
      <c r="V2172">
        <f>72857556 @å~\J2024041sexychrisann1@gmail.com                             ENMLFException as file currently locked by another user for an Acct no 319379400000</f>
        <v>0</v>
      </c>
    </row>
    <row r="2173" spans="1:25">
      <c r="A2173" s="1">
        <v>2181</v>
      </c>
      <c r="C2173" t="s">
        <v>1698</v>
      </c>
      <c r="G2173" t="s">
        <v>10967</v>
      </c>
      <c r="H2173" t="s">
        <v>12626</v>
      </c>
      <c r="I2173" t="s">
        <v>18507</v>
      </c>
      <c r="J2173" t="s">
        <v>18510</v>
      </c>
      <c r="L2173" t="s">
        <v>19289</v>
      </c>
      <c r="N2173" t="s">
        <v>32</v>
      </c>
      <c r="P2173" t="s">
        <v>32</v>
      </c>
      <c r="Q2173" t="s">
        <v>20992</v>
      </c>
      <c r="R2173" t="s">
        <v>21119</v>
      </c>
      <c r="S2173" t="s">
        <v>21154</v>
      </c>
      <c r="U2173" t="s">
        <v>22035</v>
      </c>
      <c r="Y2173" t="s">
        <v>23872</v>
      </c>
    </row>
    <row r="2174" spans="1:25">
      <c r="A2174" s="1">
        <v>2182</v>
      </c>
      <c r="B2174" t="s">
        <v>32</v>
      </c>
      <c r="C2174" t="s">
        <v>1698</v>
      </c>
      <c r="D2174" t="s">
        <v>9581</v>
      </c>
      <c r="E2174" t="s">
        <v>10905</v>
      </c>
      <c r="F2174" t="s">
        <v>10906</v>
      </c>
      <c r="H2174" t="s">
        <v>12626</v>
      </c>
      <c r="V2174">
        <f>72857557 °7úA2024041ANDREHEPBURN_88@YAHOO.COM                            ENMLFException as file currently locked by another user for an Acct no 283368110000</f>
        <v>0</v>
      </c>
    </row>
    <row r="2175" spans="1:25">
      <c r="A2175" s="1">
        <v>2183</v>
      </c>
      <c r="C2175" t="s">
        <v>1699</v>
      </c>
      <c r="G2175" t="s">
        <v>10967</v>
      </c>
      <c r="H2175" t="s">
        <v>12627</v>
      </c>
      <c r="I2175" t="s">
        <v>18507</v>
      </c>
      <c r="J2175" t="s">
        <v>18510</v>
      </c>
      <c r="L2175" t="s">
        <v>19290</v>
      </c>
      <c r="N2175" t="s">
        <v>32</v>
      </c>
      <c r="P2175" t="s">
        <v>32</v>
      </c>
      <c r="Q2175" t="s">
        <v>20992</v>
      </c>
      <c r="R2175" t="s">
        <v>21119</v>
      </c>
      <c r="S2175" t="s">
        <v>21154</v>
      </c>
      <c r="U2175" t="s">
        <v>22035</v>
      </c>
      <c r="Y2175" t="s">
        <v>23873</v>
      </c>
    </row>
    <row r="2176" spans="1:25">
      <c r="A2176" s="1">
        <v>2184</v>
      </c>
      <c r="B2176" t="s">
        <v>32</v>
      </c>
      <c r="C2176" t="s">
        <v>1699</v>
      </c>
      <c r="D2176" t="s">
        <v>9582</v>
      </c>
      <c r="E2176" t="s">
        <v>10905</v>
      </c>
      <c r="F2176" t="s">
        <v>10906</v>
      </c>
      <c r="H2176" t="s">
        <v>12627</v>
      </c>
      <c r="V2176">
        <f>72857558 @ÝEÆI2024041orainthomas@gmail.com                              GNMLFException as file currently locked by another user for an Acct no 316859080000</f>
        <v>0</v>
      </c>
    </row>
    <row r="2177" spans="1:24">
      <c r="A2177" s="1">
        <v>2185</v>
      </c>
      <c r="C2177" t="s">
        <v>1700</v>
      </c>
      <c r="G2177" t="s">
        <v>10967</v>
      </c>
      <c r="H2177" t="s">
        <v>12628</v>
      </c>
      <c r="I2177" t="s">
        <v>18507</v>
      </c>
      <c r="J2177" t="s">
        <v>18509</v>
      </c>
      <c r="L2177" t="s">
        <v>19291</v>
      </c>
      <c r="O2177" t="s">
        <v>20887</v>
      </c>
      <c r="P2177" t="s">
        <v>20919</v>
      </c>
      <c r="Q2177" t="s">
        <v>20989</v>
      </c>
      <c r="U2177" t="s">
        <v>22032</v>
      </c>
      <c r="W2177" t="s">
        <v>22917</v>
      </c>
      <c r="X2177" t="s">
        <v>23126</v>
      </c>
    </row>
    <row r="2178" spans="1:24">
      <c r="A2178" s="1">
        <v>2186</v>
      </c>
      <c r="C2178" t="s">
        <v>1701</v>
      </c>
      <c r="G2178" t="s">
        <v>10967</v>
      </c>
      <c r="H2178" t="s">
        <v>12629</v>
      </c>
      <c r="I2178" t="s">
        <v>18507</v>
      </c>
      <c r="J2178" t="s">
        <v>18509</v>
      </c>
      <c r="L2178" t="s">
        <v>19292</v>
      </c>
      <c r="O2178" t="s">
        <v>20888</v>
      </c>
      <c r="P2178" t="s">
        <v>65</v>
      </c>
      <c r="Q2178" t="s">
        <v>20990</v>
      </c>
      <c r="R2178" t="s">
        <v>21118</v>
      </c>
      <c r="S2178" t="s">
        <v>21153</v>
      </c>
      <c r="T2178" t="s">
        <v>21309</v>
      </c>
      <c r="U2178" t="s">
        <v>22033</v>
      </c>
    </row>
    <row r="2179" spans="1:24">
      <c r="A2179" s="1">
        <v>2187</v>
      </c>
      <c r="C2179" t="s">
        <v>1702</v>
      </c>
      <c r="G2179" t="s">
        <v>10967</v>
      </c>
      <c r="H2179" t="s">
        <v>12630</v>
      </c>
      <c r="I2179" t="s">
        <v>18507</v>
      </c>
      <c r="J2179" t="s">
        <v>18509</v>
      </c>
      <c r="L2179" t="s">
        <v>19293</v>
      </c>
      <c r="O2179" t="s">
        <v>20888</v>
      </c>
      <c r="P2179" t="s">
        <v>20920</v>
      </c>
      <c r="Q2179" t="s">
        <v>20991</v>
      </c>
      <c r="U2179" t="s">
        <v>22034</v>
      </c>
      <c r="W2179" t="s">
        <v>22918</v>
      </c>
    </row>
    <row r="2180" spans="1:24">
      <c r="A2180" s="1">
        <v>2188</v>
      </c>
      <c r="C2180" t="s">
        <v>1703</v>
      </c>
      <c r="G2180" t="s">
        <v>10967</v>
      </c>
      <c r="H2180" t="s">
        <v>12631</v>
      </c>
      <c r="I2180" t="s">
        <v>18507</v>
      </c>
      <c r="J2180" t="s">
        <v>18509</v>
      </c>
      <c r="L2180" t="s">
        <v>19294</v>
      </c>
      <c r="O2180" t="s">
        <v>20887</v>
      </c>
      <c r="P2180" t="s">
        <v>20919</v>
      </c>
      <c r="Q2180" t="s">
        <v>20989</v>
      </c>
      <c r="U2180" t="s">
        <v>22032</v>
      </c>
      <c r="W2180" t="s">
        <v>22917</v>
      </c>
      <c r="X2180" t="s">
        <v>23126</v>
      </c>
    </row>
    <row r="2181" spans="1:24">
      <c r="A2181" s="1">
        <v>2189</v>
      </c>
      <c r="C2181" t="s">
        <v>1704</v>
      </c>
      <c r="G2181" t="s">
        <v>10967</v>
      </c>
      <c r="H2181" t="s">
        <v>12632</v>
      </c>
      <c r="I2181" t="s">
        <v>18507</v>
      </c>
      <c r="J2181" t="s">
        <v>18509</v>
      </c>
      <c r="L2181" t="s">
        <v>19292</v>
      </c>
      <c r="O2181" t="s">
        <v>20888</v>
      </c>
      <c r="P2181" t="s">
        <v>65</v>
      </c>
      <c r="Q2181" t="s">
        <v>20990</v>
      </c>
      <c r="R2181" t="s">
        <v>21118</v>
      </c>
      <c r="S2181" t="s">
        <v>21153</v>
      </c>
      <c r="T2181" t="s">
        <v>21309</v>
      </c>
      <c r="U2181" t="s">
        <v>22033</v>
      </c>
    </row>
    <row r="2182" spans="1:24">
      <c r="A2182" s="1">
        <v>2190</v>
      </c>
      <c r="C2182" t="s">
        <v>1705</v>
      </c>
      <c r="G2182" t="s">
        <v>10967</v>
      </c>
      <c r="H2182" t="s">
        <v>12632</v>
      </c>
      <c r="I2182" t="s">
        <v>18507</v>
      </c>
      <c r="J2182" t="s">
        <v>18509</v>
      </c>
      <c r="L2182" t="s">
        <v>19293</v>
      </c>
      <c r="O2182" t="s">
        <v>20888</v>
      </c>
      <c r="P2182" t="s">
        <v>20920</v>
      </c>
      <c r="Q2182" t="s">
        <v>20991</v>
      </c>
      <c r="U2182" t="s">
        <v>22034</v>
      </c>
      <c r="W2182" t="s">
        <v>22918</v>
      </c>
    </row>
    <row r="2183" spans="1:24">
      <c r="A2183" s="1">
        <v>2191</v>
      </c>
      <c r="C2183" t="s">
        <v>1706</v>
      </c>
      <c r="G2183" t="s">
        <v>10967</v>
      </c>
      <c r="H2183" t="s">
        <v>12633</v>
      </c>
      <c r="I2183" t="s">
        <v>18507</v>
      </c>
      <c r="J2183" t="s">
        <v>18509</v>
      </c>
      <c r="L2183" t="s">
        <v>19295</v>
      </c>
      <c r="O2183" t="s">
        <v>20887</v>
      </c>
      <c r="P2183" t="s">
        <v>20919</v>
      </c>
      <c r="Q2183" t="s">
        <v>20989</v>
      </c>
      <c r="U2183" t="s">
        <v>22032</v>
      </c>
      <c r="W2183" t="s">
        <v>22917</v>
      </c>
      <c r="X2183" t="s">
        <v>23127</v>
      </c>
    </row>
    <row r="2184" spans="1:24">
      <c r="A2184" s="1">
        <v>2192</v>
      </c>
      <c r="C2184" t="s">
        <v>1707</v>
      </c>
      <c r="G2184" t="s">
        <v>10967</v>
      </c>
      <c r="H2184" t="s">
        <v>12634</v>
      </c>
      <c r="I2184" t="s">
        <v>18507</v>
      </c>
      <c r="J2184" t="s">
        <v>18509</v>
      </c>
      <c r="L2184" t="s">
        <v>19296</v>
      </c>
      <c r="O2184" t="s">
        <v>20887</v>
      </c>
      <c r="P2184" t="s">
        <v>20919</v>
      </c>
      <c r="Q2184" t="s">
        <v>20989</v>
      </c>
      <c r="U2184" t="s">
        <v>22032</v>
      </c>
      <c r="W2184" t="s">
        <v>22917</v>
      </c>
      <c r="X2184" t="s">
        <v>23128</v>
      </c>
    </row>
    <row r="2185" spans="1:24">
      <c r="A2185" s="1">
        <v>2193</v>
      </c>
      <c r="C2185" t="s">
        <v>1708</v>
      </c>
      <c r="G2185" t="s">
        <v>10967</v>
      </c>
      <c r="H2185" t="s">
        <v>12635</v>
      </c>
      <c r="I2185" t="s">
        <v>18507</v>
      </c>
      <c r="J2185" t="s">
        <v>18509</v>
      </c>
      <c r="L2185" t="s">
        <v>19292</v>
      </c>
      <c r="O2185" t="s">
        <v>20888</v>
      </c>
      <c r="P2185" t="s">
        <v>65</v>
      </c>
      <c r="Q2185" t="s">
        <v>20990</v>
      </c>
      <c r="R2185" t="s">
        <v>21118</v>
      </c>
      <c r="S2185" t="s">
        <v>21153</v>
      </c>
      <c r="T2185" t="s">
        <v>21310</v>
      </c>
      <c r="U2185" t="s">
        <v>22033</v>
      </c>
    </row>
    <row r="2186" spans="1:24">
      <c r="A2186" s="1">
        <v>2194</v>
      </c>
      <c r="C2186" t="s">
        <v>1709</v>
      </c>
      <c r="G2186" t="s">
        <v>10967</v>
      </c>
      <c r="H2186" t="s">
        <v>12635</v>
      </c>
      <c r="I2186" t="s">
        <v>18507</v>
      </c>
      <c r="J2186" t="s">
        <v>18509</v>
      </c>
      <c r="L2186" t="s">
        <v>19293</v>
      </c>
      <c r="O2186" t="s">
        <v>20888</v>
      </c>
      <c r="P2186" t="s">
        <v>20920</v>
      </c>
      <c r="Q2186" t="s">
        <v>20991</v>
      </c>
      <c r="U2186" t="s">
        <v>22034</v>
      </c>
      <c r="W2186" t="s">
        <v>22918</v>
      </c>
    </row>
    <row r="2187" spans="1:24">
      <c r="A2187" s="1">
        <v>2195</v>
      </c>
      <c r="C2187" t="s">
        <v>1710</v>
      </c>
      <c r="G2187" t="s">
        <v>10967</v>
      </c>
      <c r="H2187" t="s">
        <v>12636</v>
      </c>
      <c r="I2187" t="s">
        <v>18507</v>
      </c>
      <c r="J2187" t="s">
        <v>18509</v>
      </c>
      <c r="L2187" t="s">
        <v>19294</v>
      </c>
      <c r="O2187" t="s">
        <v>20887</v>
      </c>
      <c r="P2187" t="s">
        <v>20919</v>
      </c>
      <c r="Q2187" t="s">
        <v>20989</v>
      </c>
      <c r="U2187" t="s">
        <v>22032</v>
      </c>
      <c r="W2187" t="s">
        <v>22917</v>
      </c>
      <c r="X2187" t="s">
        <v>23129</v>
      </c>
    </row>
    <row r="2188" spans="1:24">
      <c r="A2188" s="1">
        <v>2196</v>
      </c>
      <c r="C2188" t="s">
        <v>1711</v>
      </c>
      <c r="G2188" t="s">
        <v>10967</v>
      </c>
      <c r="H2188" t="s">
        <v>12637</v>
      </c>
      <c r="I2188" t="s">
        <v>18507</v>
      </c>
      <c r="J2188" t="s">
        <v>18509</v>
      </c>
      <c r="L2188" t="s">
        <v>19292</v>
      </c>
      <c r="O2188" t="s">
        <v>20888</v>
      </c>
      <c r="P2188" t="s">
        <v>65</v>
      </c>
      <c r="Q2188" t="s">
        <v>20990</v>
      </c>
      <c r="R2188" t="s">
        <v>21118</v>
      </c>
      <c r="S2188" t="s">
        <v>21153</v>
      </c>
      <c r="T2188" t="s">
        <v>21311</v>
      </c>
      <c r="U2188" t="s">
        <v>22033</v>
      </c>
    </row>
    <row r="2189" spans="1:24">
      <c r="A2189" s="1">
        <v>2197</v>
      </c>
      <c r="C2189" t="s">
        <v>1712</v>
      </c>
      <c r="G2189" t="s">
        <v>10967</v>
      </c>
      <c r="H2189" t="s">
        <v>12637</v>
      </c>
      <c r="I2189" t="s">
        <v>18507</v>
      </c>
      <c r="J2189" t="s">
        <v>18509</v>
      </c>
      <c r="L2189" t="s">
        <v>19293</v>
      </c>
      <c r="O2189" t="s">
        <v>20888</v>
      </c>
      <c r="P2189" t="s">
        <v>20920</v>
      </c>
      <c r="Q2189" t="s">
        <v>20991</v>
      </c>
      <c r="U2189" t="s">
        <v>22034</v>
      </c>
      <c r="W2189" t="s">
        <v>22918</v>
      </c>
    </row>
    <row r="2190" spans="1:24">
      <c r="A2190" s="1">
        <v>2198</v>
      </c>
      <c r="C2190" t="s">
        <v>1713</v>
      </c>
      <c r="G2190" t="s">
        <v>10967</v>
      </c>
      <c r="H2190" t="s">
        <v>12638</v>
      </c>
      <c r="I2190" t="s">
        <v>18507</v>
      </c>
      <c r="J2190" t="s">
        <v>18509</v>
      </c>
      <c r="L2190" t="s">
        <v>19292</v>
      </c>
      <c r="O2190" t="s">
        <v>20888</v>
      </c>
      <c r="P2190" t="s">
        <v>65</v>
      </c>
      <c r="Q2190" t="s">
        <v>20990</v>
      </c>
      <c r="R2190" t="s">
        <v>21118</v>
      </c>
      <c r="S2190" t="s">
        <v>21153</v>
      </c>
      <c r="T2190" t="s">
        <v>21312</v>
      </c>
      <c r="U2190" t="s">
        <v>22033</v>
      </c>
    </row>
    <row r="2191" spans="1:24">
      <c r="A2191" s="1">
        <v>2199</v>
      </c>
      <c r="C2191" t="s">
        <v>1714</v>
      </c>
      <c r="G2191" t="s">
        <v>10967</v>
      </c>
      <c r="H2191" t="s">
        <v>12638</v>
      </c>
      <c r="I2191" t="s">
        <v>18507</v>
      </c>
      <c r="J2191" t="s">
        <v>18509</v>
      </c>
      <c r="L2191" t="s">
        <v>19293</v>
      </c>
      <c r="O2191" t="s">
        <v>20888</v>
      </c>
      <c r="P2191" t="s">
        <v>20920</v>
      </c>
      <c r="Q2191" t="s">
        <v>20991</v>
      </c>
      <c r="U2191" t="s">
        <v>22034</v>
      </c>
      <c r="W2191" t="s">
        <v>22918</v>
      </c>
    </row>
    <row r="2192" spans="1:24">
      <c r="A2192" s="1">
        <v>2200</v>
      </c>
      <c r="C2192" t="s">
        <v>1715</v>
      </c>
      <c r="G2192" t="s">
        <v>10967</v>
      </c>
      <c r="H2192" t="s">
        <v>12639</v>
      </c>
      <c r="I2192" t="s">
        <v>18507</v>
      </c>
      <c r="J2192" t="s">
        <v>18509</v>
      </c>
      <c r="L2192" t="s">
        <v>19295</v>
      </c>
      <c r="O2192" t="s">
        <v>20887</v>
      </c>
      <c r="P2192" t="s">
        <v>20919</v>
      </c>
      <c r="Q2192" t="s">
        <v>20989</v>
      </c>
      <c r="U2192" t="s">
        <v>22032</v>
      </c>
      <c r="W2192" t="s">
        <v>22917</v>
      </c>
      <c r="X2192" t="s">
        <v>23130</v>
      </c>
    </row>
    <row r="2193" spans="1:24">
      <c r="A2193" s="1">
        <v>2201</v>
      </c>
      <c r="C2193" t="s">
        <v>1716</v>
      </c>
      <c r="G2193" t="s">
        <v>10967</v>
      </c>
      <c r="H2193" t="s">
        <v>12640</v>
      </c>
      <c r="I2193" t="s">
        <v>18507</v>
      </c>
      <c r="J2193" t="s">
        <v>18509</v>
      </c>
      <c r="L2193" t="s">
        <v>19292</v>
      </c>
      <c r="O2193" t="s">
        <v>20888</v>
      </c>
      <c r="P2193" t="s">
        <v>65</v>
      </c>
      <c r="Q2193" t="s">
        <v>20990</v>
      </c>
      <c r="R2193" t="s">
        <v>21118</v>
      </c>
      <c r="S2193" t="s">
        <v>21153</v>
      </c>
      <c r="T2193" t="s">
        <v>21313</v>
      </c>
      <c r="U2193" t="s">
        <v>22033</v>
      </c>
    </row>
    <row r="2194" spans="1:24">
      <c r="A2194" s="1">
        <v>2202</v>
      </c>
      <c r="C2194" t="s">
        <v>1717</v>
      </c>
      <c r="G2194" t="s">
        <v>10967</v>
      </c>
      <c r="H2194" t="s">
        <v>12641</v>
      </c>
      <c r="I2194" t="s">
        <v>18507</v>
      </c>
      <c r="J2194" t="s">
        <v>18509</v>
      </c>
      <c r="L2194" t="s">
        <v>19293</v>
      </c>
      <c r="O2194" t="s">
        <v>20888</v>
      </c>
      <c r="P2194" t="s">
        <v>20920</v>
      </c>
      <c r="Q2194" t="s">
        <v>20991</v>
      </c>
      <c r="U2194" t="s">
        <v>22034</v>
      </c>
      <c r="W2194" t="s">
        <v>22918</v>
      </c>
    </row>
    <row r="2195" spans="1:24">
      <c r="A2195" s="1">
        <v>2203</v>
      </c>
      <c r="C2195" t="s">
        <v>1718</v>
      </c>
      <c r="G2195" t="s">
        <v>10967</v>
      </c>
      <c r="H2195" t="s">
        <v>12642</v>
      </c>
      <c r="I2195" t="s">
        <v>18507</v>
      </c>
      <c r="J2195" t="s">
        <v>18509</v>
      </c>
      <c r="L2195" t="s">
        <v>19296</v>
      </c>
      <c r="O2195" t="s">
        <v>20887</v>
      </c>
      <c r="P2195" t="s">
        <v>20919</v>
      </c>
      <c r="Q2195" t="s">
        <v>20989</v>
      </c>
      <c r="U2195" t="s">
        <v>22032</v>
      </c>
      <c r="W2195" t="s">
        <v>22917</v>
      </c>
      <c r="X2195" t="s">
        <v>23131</v>
      </c>
    </row>
    <row r="2196" spans="1:24">
      <c r="A2196" s="1">
        <v>2204</v>
      </c>
      <c r="C2196" t="s">
        <v>1719</v>
      </c>
      <c r="G2196" t="s">
        <v>10967</v>
      </c>
      <c r="H2196" t="s">
        <v>12643</v>
      </c>
      <c r="I2196" t="s">
        <v>18507</v>
      </c>
      <c r="J2196" t="s">
        <v>18509</v>
      </c>
      <c r="L2196" t="s">
        <v>19297</v>
      </c>
      <c r="O2196" t="s">
        <v>20887</v>
      </c>
      <c r="P2196" t="s">
        <v>20919</v>
      </c>
      <c r="Q2196" t="s">
        <v>20989</v>
      </c>
      <c r="U2196" t="s">
        <v>22032</v>
      </c>
      <c r="W2196" t="s">
        <v>22917</v>
      </c>
      <c r="X2196" t="s">
        <v>23132</v>
      </c>
    </row>
    <row r="2197" spans="1:24">
      <c r="A2197" s="1">
        <v>2205</v>
      </c>
      <c r="C2197" t="s">
        <v>1720</v>
      </c>
      <c r="G2197" t="s">
        <v>10967</v>
      </c>
      <c r="H2197" t="s">
        <v>12644</v>
      </c>
      <c r="I2197" t="s">
        <v>18507</v>
      </c>
      <c r="J2197" t="s">
        <v>18509</v>
      </c>
      <c r="L2197" t="s">
        <v>19292</v>
      </c>
      <c r="O2197" t="s">
        <v>20888</v>
      </c>
      <c r="P2197" t="s">
        <v>65</v>
      </c>
      <c r="Q2197" t="s">
        <v>20990</v>
      </c>
      <c r="R2197" t="s">
        <v>21118</v>
      </c>
      <c r="S2197" t="s">
        <v>21153</v>
      </c>
      <c r="T2197" t="s">
        <v>21314</v>
      </c>
      <c r="U2197" t="s">
        <v>22033</v>
      </c>
    </row>
    <row r="2198" spans="1:24">
      <c r="A2198" s="1">
        <v>2206</v>
      </c>
      <c r="C2198" t="s">
        <v>1721</v>
      </c>
      <c r="G2198" t="s">
        <v>10967</v>
      </c>
      <c r="H2198" t="s">
        <v>12644</v>
      </c>
      <c r="I2198" t="s">
        <v>18507</v>
      </c>
      <c r="J2198" t="s">
        <v>18509</v>
      </c>
      <c r="L2198" t="s">
        <v>19293</v>
      </c>
      <c r="O2198" t="s">
        <v>20888</v>
      </c>
      <c r="P2198" t="s">
        <v>20920</v>
      </c>
      <c r="Q2198" t="s">
        <v>20991</v>
      </c>
      <c r="U2198" t="s">
        <v>22034</v>
      </c>
      <c r="W2198" t="s">
        <v>22918</v>
      </c>
    </row>
    <row r="2199" spans="1:24">
      <c r="A2199" s="1">
        <v>2207</v>
      </c>
      <c r="C2199" t="s">
        <v>1722</v>
      </c>
      <c r="G2199" t="s">
        <v>10967</v>
      </c>
      <c r="H2199" t="s">
        <v>12645</v>
      </c>
      <c r="I2199" t="s">
        <v>18507</v>
      </c>
      <c r="J2199" t="s">
        <v>18509</v>
      </c>
      <c r="L2199" t="s">
        <v>19291</v>
      </c>
      <c r="O2199" t="s">
        <v>20887</v>
      </c>
      <c r="P2199" t="s">
        <v>20919</v>
      </c>
      <c r="Q2199" t="s">
        <v>20989</v>
      </c>
      <c r="U2199" t="s">
        <v>22032</v>
      </c>
      <c r="W2199" t="s">
        <v>22917</v>
      </c>
      <c r="X2199" t="s">
        <v>23133</v>
      </c>
    </row>
    <row r="2200" spans="1:24">
      <c r="A2200" s="1">
        <v>2208</v>
      </c>
      <c r="C2200" t="s">
        <v>1723</v>
      </c>
      <c r="G2200" t="s">
        <v>10967</v>
      </c>
      <c r="H2200" t="s">
        <v>12645</v>
      </c>
      <c r="I2200" t="s">
        <v>18507</v>
      </c>
      <c r="J2200" t="s">
        <v>18509</v>
      </c>
      <c r="L2200" t="s">
        <v>19292</v>
      </c>
      <c r="O2200" t="s">
        <v>20888</v>
      </c>
      <c r="P2200" t="s">
        <v>65</v>
      </c>
      <c r="Q2200" t="s">
        <v>20990</v>
      </c>
      <c r="R2200" t="s">
        <v>21118</v>
      </c>
      <c r="S2200" t="s">
        <v>21153</v>
      </c>
      <c r="T2200" t="s">
        <v>21315</v>
      </c>
      <c r="U2200" t="s">
        <v>22033</v>
      </c>
    </row>
    <row r="2201" spans="1:24">
      <c r="A2201" s="1">
        <v>2209</v>
      </c>
      <c r="C2201" t="s">
        <v>1724</v>
      </c>
      <c r="G2201" t="s">
        <v>10967</v>
      </c>
      <c r="H2201" t="s">
        <v>12646</v>
      </c>
      <c r="I2201" t="s">
        <v>18507</v>
      </c>
      <c r="J2201" t="s">
        <v>18509</v>
      </c>
      <c r="L2201" t="s">
        <v>19293</v>
      </c>
      <c r="O2201" t="s">
        <v>20888</v>
      </c>
      <c r="P2201" t="s">
        <v>20920</v>
      </c>
      <c r="Q2201" t="s">
        <v>20991</v>
      </c>
      <c r="U2201" t="s">
        <v>22034</v>
      </c>
      <c r="W2201" t="s">
        <v>22918</v>
      </c>
    </row>
    <row r="2202" spans="1:24">
      <c r="A2202" s="1">
        <v>2210</v>
      </c>
      <c r="C2202" t="s">
        <v>1725</v>
      </c>
      <c r="G2202" t="s">
        <v>10967</v>
      </c>
      <c r="H2202" t="s">
        <v>12647</v>
      </c>
      <c r="I2202" t="s">
        <v>18507</v>
      </c>
      <c r="J2202" t="s">
        <v>18509</v>
      </c>
      <c r="L2202" t="s">
        <v>19295</v>
      </c>
      <c r="O2202" t="s">
        <v>20887</v>
      </c>
      <c r="P2202" t="s">
        <v>20919</v>
      </c>
      <c r="Q2202" t="s">
        <v>20989</v>
      </c>
      <c r="U2202" t="s">
        <v>22032</v>
      </c>
      <c r="W2202" t="s">
        <v>22917</v>
      </c>
      <c r="X2202" t="s">
        <v>23134</v>
      </c>
    </row>
    <row r="2203" spans="1:24">
      <c r="A2203" s="1">
        <v>2211</v>
      </c>
      <c r="C2203" t="s">
        <v>1726</v>
      </c>
      <c r="G2203" t="s">
        <v>10967</v>
      </c>
      <c r="H2203" t="s">
        <v>12647</v>
      </c>
      <c r="I2203" t="s">
        <v>18507</v>
      </c>
      <c r="J2203" t="s">
        <v>18509</v>
      </c>
      <c r="L2203" t="s">
        <v>19292</v>
      </c>
      <c r="O2203" t="s">
        <v>20888</v>
      </c>
      <c r="P2203" t="s">
        <v>65</v>
      </c>
      <c r="Q2203" t="s">
        <v>20990</v>
      </c>
      <c r="R2203" t="s">
        <v>21118</v>
      </c>
      <c r="S2203" t="s">
        <v>21153</v>
      </c>
      <c r="T2203" t="s">
        <v>21316</v>
      </c>
      <c r="U2203" t="s">
        <v>22033</v>
      </c>
    </row>
    <row r="2204" spans="1:24">
      <c r="A2204" s="1">
        <v>2212</v>
      </c>
      <c r="C2204" t="s">
        <v>1727</v>
      </c>
      <c r="G2204" t="s">
        <v>10967</v>
      </c>
      <c r="H2204" t="s">
        <v>12647</v>
      </c>
      <c r="I2204" t="s">
        <v>18507</v>
      </c>
      <c r="J2204" t="s">
        <v>18509</v>
      </c>
      <c r="L2204" t="s">
        <v>19293</v>
      </c>
      <c r="O2204" t="s">
        <v>20888</v>
      </c>
      <c r="P2204" t="s">
        <v>20920</v>
      </c>
      <c r="Q2204" t="s">
        <v>20991</v>
      </c>
      <c r="U2204" t="s">
        <v>22034</v>
      </c>
      <c r="W2204" t="s">
        <v>22918</v>
      </c>
    </row>
    <row r="2205" spans="1:24">
      <c r="A2205" s="1">
        <v>2213</v>
      </c>
      <c r="C2205" t="s">
        <v>1728</v>
      </c>
      <c r="G2205" t="s">
        <v>10967</v>
      </c>
      <c r="H2205" t="s">
        <v>12648</v>
      </c>
      <c r="I2205" t="s">
        <v>18507</v>
      </c>
      <c r="J2205" t="s">
        <v>18509</v>
      </c>
      <c r="L2205" t="s">
        <v>19296</v>
      </c>
      <c r="O2205" t="s">
        <v>20887</v>
      </c>
      <c r="P2205" t="s">
        <v>20919</v>
      </c>
      <c r="Q2205" t="s">
        <v>20989</v>
      </c>
      <c r="U2205" t="s">
        <v>22032</v>
      </c>
      <c r="W2205" t="s">
        <v>22917</v>
      </c>
      <c r="X2205" t="s">
        <v>23132</v>
      </c>
    </row>
    <row r="2206" spans="1:24">
      <c r="A2206" s="1">
        <v>2214</v>
      </c>
      <c r="C2206" t="s">
        <v>1729</v>
      </c>
      <c r="G2206" t="s">
        <v>10967</v>
      </c>
      <c r="H2206" t="s">
        <v>12649</v>
      </c>
      <c r="I2206" t="s">
        <v>18507</v>
      </c>
      <c r="J2206" t="s">
        <v>18509</v>
      </c>
      <c r="L2206" t="s">
        <v>19292</v>
      </c>
      <c r="O2206" t="s">
        <v>20888</v>
      </c>
      <c r="P2206" t="s">
        <v>65</v>
      </c>
      <c r="Q2206" t="s">
        <v>20990</v>
      </c>
      <c r="R2206" t="s">
        <v>21118</v>
      </c>
      <c r="S2206" t="s">
        <v>21153</v>
      </c>
      <c r="T2206" t="s">
        <v>21314</v>
      </c>
      <c r="U2206" t="s">
        <v>22033</v>
      </c>
    </row>
    <row r="2207" spans="1:24">
      <c r="A2207" s="1">
        <v>2215</v>
      </c>
      <c r="C2207" t="s">
        <v>1730</v>
      </c>
      <c r="G2207" t="s">
        <v>10967</v>
      </c>
      <c r="H2207" t="s">
        <v>12649</v>
      </c>
      <c r="I2207" t="s">
        <v>18507</v>
      </c>
      <c r="J2207" t="s">
        <v>18509</v>
      </c>
      <c r="L2207" t="s">
        <v>19293</v>
      </c>
      <c r="O2207" t="s">
        <v>20888</v>
      </c>
      <c r="P2207" t="s">
        <v>20920</v>
      </c>
      <c r="Q2207" t="s">
        <v>20991</v>
      </c>
      <c r="U2207" t="s">
        <v>22034</v>
      </c>
      <c r="W2207" t="s">
        <v>22918</v>
      </c>
    </row>
    <row r="2208" spans="1:24">
      <c r="A2208" s="1">
        <v>2216</v>
      </c>
      <c r="C2208" t="s">
        <v>1731</v>
      </c>
      <c r="G2208" t="s">
        <v>10967</v>
      </c>
      <c r="H2208" t="s">
        <v>12650</v>
      </c>
      <c r="I2208" t="s">
        <v>18507</v>
      </c>
      <c r="J2208" t="s">
        <v>18509</v>
      </c>
      <c r="L2208" t="s">
        <v>19292</v>
      </c>
      <c r="O2208" t="s">
        <v>20888</v>
      </c>
      <c r="P2208" t="s">
        <v>65</v>
      </c>
      <c r="Q2208" t="s">
        <v>20990</v>
      </c>
      <c r="R2208" t="s">
        <v>21118</v>
      </c>
      <c r="S2208" t="s">
        <v>21153</v>
      </c>
      <c r="T2208" t="s">
        <v>21310</v>
      </c>
      <c r="U2208" t="s">
        <v>22033</v>
      </c>
    </row>
    <row r="2209" spans="1:24">
      <c r="A2209" s="1">
        <v>2217</v>
      </c>
      <c r="C2209" t="s">
        <v>1732</v>
      </c>
      <c r="G2209" t="s">
        <v>10967</v>
      </c>
      <c r="H2209" t="s">
        <v>12650</v>
      </c>
      <c r="I2209" t="s">
        <v>18507</v>
      </c>
      <c r="J2209" t="s">
        <v>18509</v>
      </c>
      <c r="L2209" t="s">
        <v>19293</v>
      </c>
      <c r="O2209" t="s">
        <v>20888</v>
      </c>
      <c r="P2209" t="s">
        <v>20920</v>
      </c>
      <c r="Q2209" t="s">
        <v>20991</v>
      </c>
      <c r="U2209" t="s">
        <v>22034</v>
      </c>
      <c r="W2209" t="s">
        <v>22918</v>
      </c>
    </row>
    <row r="2210" spans="1:24">
      <c r="A2210" s="1">
        <v>2218</v>
      </c>
      <c r="C2210" t="s">
        <v>1733</v>
      </c>
      <c r="G2210" t="s">
        <v>10967</v>
      </c>
      <c r="H2210" t="s">
        <v>12651</v>
      </c>
      <c r="I2210" t="s">
        <v>18507</v>
      </c>
      <c r="J2210" t="s">
        <v>18509</v>
      </c>
      <c r="L2210" t="s">
        <v>19294</v>
      </c>
      <c r="O2210" t="s">
        <v>20887</v>
      </c>
      <c r="P2210" t="s">
        <v>20919</v>
      </c>
      <c r="Q2210" t="s">
        <v>20989</v>
      </c>
      <c r="U2210" t="s">
        <v>22032</v>
      </c>
      <c r="W2210" t="s">
        <v>22917</v>
      </c>
      <c r="X2210" t="s">
        <v>23127</v>
      </c>
    </row>
    <row r="2211" spans="1:24">
      <c r="A2211" s="1">
        <v>2219</v>
      </c>
      <c r="C2211" t="s">
        <v>1734</v>
      </c>
      <c r="G2211" t="s">
        <v>10967</v>
      </c>
      <c r="H2211" t="s">
        <v>12652</v>
      </c>
      <c r="I2211" t="s">
        <v>18507</v>
      </c>
      <c r="J2211" t="s">
        <v>18509</v>
      </c>
      <c r="L2211" t="s">
        <v>19295</v>
      </c>
      <c r="O2211" t="s">
        <v>20887</v>
      </c>
      <c r="P2211" t="s">
        <v>20919</v>
      </c>
      <c r="Q2211" t="s">
        <v>20989</v>
      </c>
      <c r="U2211" t="s">
        <v>22032</v>
      </c>
      <c r="W2211" t="s">
        <v>22917</v>
      </c>
      <c r="X2211" t="s">
        <v>23130</v>
      </c>
    </row>
    <row r="2212" spans="1:24">
      <c r="A2212" s="1">
        <v>2220</v>
      </c>
      <c r="C2212" t="s">
        <v>1735</v>
      </c>
      <c r="G2212" t="s">
        <v>10967</v>
      </c>
      <c r="H2212" t="s">
        <v>12653</v>
      </c>
      <c r="I2212" t="s">
        <v>18507</v>
      </c>
      <c r="J2212" t="s">
        <v>18509</v>
      </c>
      <c r="L2212" t="s">
        <v>19292</v>
      </c>
      <c r="O2212" t="s">
        <v>20888</v>
      </c>
      <c r="P2212" t="s">
        <v>65</v>
      </c>
      <c r="Q2212" t="s">
        <v>20990</v>
      </c>
      <c r="R2212" t="s">
        <v>21118</v>
      </c>
      <c r="S2212" t="s">
        <v>21153</v>
      </c>
      <c r="T2212" t="s">
        <v>21313</v>
      </c>
      <c r="U2212" t="s">
        <v>22033</v>
      </c>
    </row>
    <row r="2213" spans="1:24">
      <c r="A2213" s="1">
        <v>2221</v>
      </c>
      <c r="C2213" t="s">
        <v>1736</v>
      </c>
      <c r="G2213" t="s">
        <v>10967</v>
      </c>
      <c r="H2213" t="s">
        <v>12653</v>
      </c>
      <c r="I2213" t="s">
        <v>18507</v>
      </c>
      <c r="J2213" t="s">
        <v>18509</v>
      </c>
      <c r="L2213" t="s">
        <v>19293</v>
      </c>
      <c r="O2213" t="s">
        <v>20888</v>
      </c>
      <c r="P2213" t="s">
        <v>20920</v>
      </c>
      <c r="Q2213" t="s">
        <v>20991</v>
      </c>
      <c r="U2213" t="s">
        <v>22034</v>
      </c>
      <c r="W2213" t="s">
        <v>22918</v>
      </c>
    </row>
    <row r="2214" spans="1:24">
      <c r="A2214" s="1">
        <v>2222</v>
      </c>
      <c r="C2214" t="s">
        <v>1737</v>
      </c>
      <c r="G2214" t="s">
        <v>10967</v>
      </c>
      <c r="H2214" t="s">
        <v>12654</v>
      </c>
      <c r="I2214" t="s">
        <v>18507</v>
      </c>
      <c r="J2214" t="s">
        <v>18509</v>
      </c>
      <c r="L2214" t="s">
        <v>19296</v>
      </c>
      <c r="O2214" t="s">
        <v>20887</v>
      </c>
      <c r="P2214" t="s">
        <v>20919</v>
      </c>
      <c r="Q2214" t="s">
        <v>20989</v>
      </c>
      <c r="U2214" t="s">
        <v>22032</v>
      </c>
      <c r="W2214" t="s">
        <v>22917</v>
      </c>
      <c r="X2214" t="s">
        <v>23131</v>
      </c>
    </row>
    <row r="2215" spans="1:24">
      <c r="A2215" s="1">
        <v>2223</v>
      </c>
      <c r="C2215" t="s">
        <v>1738</v>
      </c>
      <c r="G2215" t="s">
        <v>10967</v>
      </c>
      <c r="H2215" t="s">
        <v>12655</v>
      </c>
      <c r="I2215" t="s">
        <v>18507</v>
      </c>
      <c r="J2215" t="s">
        <v>18509</v>
      </c>
      <c r="L2215" t="s">
        <v>19292</v>
      </c>
      <c r="O2215" t="s">
        <v>20888</v>
      </c>
      <c r="P2215" t="s">
        <v>65</v>
      </c>
      <c r="Q2215" t="s">
        <v>20990</v>
      </c>
      <c r="R2215" t="s">
        <v>21118</v>
      </c>
      <c r="S2215" t="s">
        <v>21153</v>
      </c>
      <c r="T2215" t="s">
        <v>21312</v>
      </c>
      <c r="U2215" t="s">
        <v>22033</v>
      </c>
    </row>
    <row r="2216" spans="1:24">
      <c r="A2216" s="1">
        <v>2224</v>
      </c>
      <c r="C2216" t="s">
        <v>1739</v>
      </c>
      <c r="G2216" t="s">
        <v>10967</v>
      </c>
      <c r="H2216" t="s">
        <v>12655</v>
      </c>
      <c r="I2216" t="s">
        <v>18507</v>
      </c>
      <c r="J2216" t="s">
        <v>18509</v>
      </c>
      <c r="L2216" t="s">
        <v>19293</v>
      </c>
      <c r="O2216" t="s">
        <v>20888</v>
      </c>
      <c r="P2216" t="s">
        <v>20920</v>
      </c>
      <c r="Q2216" t="s">
        <v>20991</v>
      </c>
      <c r="U2216" t="s">
        <v>22034</v>
      </c>
      <c r="W2216" t="s">
        <v>22918</v>
      </c>
    </row>
    <row r="2217" spans="1:24">
      <c r="A2217" s="1">
        <v>2225</v>
      </c>
      <c r="C2217" t="s">
        <v>1740</v>
      </c>
      <c r="G2217" t="s">
        <v>10967</v>
      </c>
      <c r="H2217" t="s">
        <v>12656</v>
      </c>
      <c r="I2217" t="s">
        <v>18507</v>
      </c>
      <c r="J2217" t="s">
        <v>18509</v>
      </c>
      <c r="L2217" t="s">
        <v>19297</v>
      </c>
      <c r="O2217" t="s">
        <v>20887</v>
      </c>
      <c r="P2217" t="s">
        <v>20919</v>
      </c>
      <c r="Q2217" t="s">
        <v>20989</v>
      </c>
      <c r="U2217" t="s">
        <v>22032</v>
      </c>
      <c r="W2217" t="s">
        <v>22917</v>
      </c>
      <c r="X2217" t="s">
        <v>23128</v>
      </c>
    </row>
    <row r="2218" spans="1:24">
      <c r="A2218" s="1">
        <v>2226</v>
      </c>
      <c r="C2218" t="s">
        <v>1741</v>
      </c>
      <c r="G2218" t="s">
        <v>10967</v>
      </c>
      <c r="H2218" t="s">
        <v>12657</v>
      </c>
      <c r="I2218" t="s">
        <v>18507</v>
      </c>
      <c r="J2218" t="s">
        <v>18509</v>
      </c>
      <c r="L2218" t="s">
        <v>19292</v>
      </c>
      <c r="O2218" t="s">
        <v>20888</v>
      </c>
      <c r="P2218" t="s">
        <v>65</v>
      </c>
      <c r="Q2218" t="s">
        <v>20990</v>
      </c>
      <c r="R2218" t="s">
        <v>21118</v>
      </c>
      <c r="S2218" t="s">
        <v>21153</v>
      </c>
      <c r="T2218" t="s">
        <v>21311</v>
      </c>
      <c r="U2218" t="s">
        <v>22033</v>
      </c>
    </row>
    <row r="2219" spans="1:24">
      <c r="A2219" s="1">
        <v>2227</v>
      </c>
      <c r="C2219" t="s">
        <v>1742</v>
      </c>
      <c r="G2219" t="s">
        <v>10967</v>
      </c>
      <c r="H2219" t="s">
        <v>12657</v>
      </c>
      <c r="I2219" t="s">
        <v>18507</v>
      </c>
      <c r="J2219" t="s">
        <v>18509</v>
      </c>
      <c r="L2219" t="s">
        <v>19291</v>
      </c>
      <c r="O2219" t="s">
        <v>20887</v>
      </c>
      <c r="P2219" t="s">
        <v>20919</v>
      </c>
      <c r="Q2219" t="s">
        <v>20989</v>
      </c>
      <c r="U2219" t="s">
        <v>22032</v>
      </c>
      <c r="W2219" t="s">
        <v>22917</v>
      </c>
      <c r="X2219" t="s">
        <v>23129</v>
      </c>
    </row>
    <row r="2220" spans="1:24">
      <c r="A2220" s="1">
        <v>2228</v>
      </c>
      <c r="C2220" t="s">
        <v>1743</v>
      </c>
      <c r="G2220" t="s">
        <v>10967</v>
      </c>
      <c r="H2220" t="s">
        <v>12657</v>
      </c>
      <c r="I2220" t="s">
        <v>18507</v>
      </c>
      <c r="J2220" t="s">
        <v>18509</v>
      </c>
      <c r="L2220" t="s">
        <v>19293</v>
      </c>
      <c r="O2220" t="s">
        <v>20888</v>
      </c>
      <c r="P2220" t="s">
        <v>20920</v>
      </c>
      <c r="Q2220" t="s">
        <v>20991</v>
      </c>
      <c r="U2220" t="s">
        <v>22034</v>
      </c>
      <c r="W2220" t="s">
        <v>22918</v>
      </c>
    </row>
    <row r="2221" spans="1:24">
      <c r="A2221" s="1">
        <v>2229</v>
      </c>
      <c r="C2221" t="s">
        <v>1744</v>
      </c>
      <c r="G2221" t="s">
        <v>10967</v>
      </c>
      <c r="H2221" t="s">
        <v>12658</v>
      </c>
      <c r="I2221" t="s">
        <v>18507</v>
      </c>
      <c r="J2221" t="s">
        <v>18509</v>
      </c>
      <c r="L2221" t="s">
        <v>19292</v>
      </c>
      <c r="O2221" t="s">
        <v>20888</v>
      </c>
      <c r="P2221" t="s">
        <v>65</v>
      </c>
      <c r="Q2221" t="s">
        <v>20990</v>
      </c>
      <c r="R2221" t="s">
        <v>21118</v>
      </c>
      <c r="S2221" t="s">
        <v>21153</v>
      </c>
      <c r="T2221" t="s">
        <v>21316</v>
      </c>
      <c r="U2221" t="s">
        <v>22033</v>
      </c>
    </row>
    <row r="2222" spans="1:24">
      <c r="A2222" s="1">
        <v>2230</v>
      </c>
      <c r="C2222" t="s">
        <v>1745</v>
      </c>
      <c r="G2222" t="s">
        <v>10967</v>
      </c>
      <c r="H2222" t="s">
        <v>12658</v>
      </c>
      <c r="I2222" t="s">
        <v>18507</v>
      </c>
      <c r="J2222" t="s">
        <v>18509</v>
      </c>
      <c r="L2222" t="s">
        <v>19294</v>
      </c>
      <c r="O2222" t="s">
        <v>20887</v>
      </c>
      <c r="P2222" t="s">
        <v>20919</v>
      </c>
      <c r="Q2222" t="s">
        <v>20989</v>
      </c>
      <c r="U2222" t="s">
        <v>22032</v>
      </c>
      <c r="W2222" t="s">
        <v>22917</v>
      </c>
      <c r="X2222" t="s">
        <v>23134</v>
      </c>
    </row>
    <row r="2223" spans="1:24">
      <c r="A2223" s="1">
        <v>2231</v>
      </c>
      <c r="C2223" t="s">
        <v>1746</v>
      </c>
      <c r="G2223" t="s">
        <v>10967</v>
      </c>
      <c r="H2223" t="s">
        <v>12658</v>
      </c>
      <c r="I2223" t="s">
        <v>18507</v>
      </c>
      <c r="J2223" t="s">
        <v>18509</v>
      </c>
      <c r="L2223" t="s">
        <v>19293</v>
      </c>
      <c r="O2223" t="s">
        <v>20888</v>
      </c>
      <c r="P2223" t="s">
        <v>20920</v>
      </c>
      <c r="Q2223" t="s">
        <v>20991</v>
      </c>
      <c r="U2223" t="s">
        <v>22034</v>
      </c>
      <c r="W2223" t="s">
        <v>22918</v>
      </c>
    </row>
    <row r="2224" spans="1:24">
      <c r="A2224" s="1">
        <v>2232</v>
      </c>
      <c r="C2224" t="s">
        <v>1747</v>
      </c>
      <c r="G2224" t="s">
        <v>10967</v>
      </c>
      <c r="H2224" t="s">
        <v>12659</v>
      </c>
      <c r="I2224" t="s">
        <v>18507</v>
      </c>
      <c r="J2224" t="s">
        <v>18509</v>
      </c>
      <c r="L2224" t="s">
        <v>19292</v>
      </c>
      <c r="O2224" t="s">
        <v>20888</v>
      </c>
      <c r="P2224" t="s">
        <v>65</v>
      </c>
      <c r="Q2224" t="s">
        <v>20990</v>
      </c>
      <c r="R2224" t="s">
        <v>21118</v>
      </c>
      <c r="S2224" t="s">
        <v>21153</v>
      </c>
      <c r="T2224" t="s">
        <v>21315</v>
      </c>
      <c r="U2224" t="s">
        <v>22033</v>
      </c>
    </row>
    <row r="2225" spans="1:25">
      <c r="A2225" s="1">
        <v>2233</v>
      </c>
      <c r="C2225" t="s">
        <v>1748</v>
      </c>
      <c r="G2225" t="s">
        <v>10967</v>
      </c>
      <c r="H2225" t="s">
        <v>12660</v>
      </c>
      <c r="I2225" t="s">
        <v>18507</v>
      </c>
      <c r="J2225" t="s">
        <v>18509</v>
      </c>
      <c r="L2225" t="s">
        <v>19293</v>
      </c>
      <c r="O2225" t="s">
        <v>20888</v>
      </c>
      <c r="P2225" t="s">
        <v>20920</v>
      </c>
      <c r="Q2225" t="s">
        <v>20991</v>
      </c>
      <c r="U2225" t="s">
        <v>22034</v>
      </c>
      <c r="W2225" t="s">
        <v>22918</v>
      </c>
    </row>
    <row r="2226" spans="1:25">
      <c r="A2226" s="1">
        <v>2234</v>
      </c>
      <c r="C2226" t="s">
        <v>1749</v>
      </c>
      <c r="G2226" t="s">
        <v>10967</v>
      </c>
      <c r="H2226" t="s">
        <v>12660</v>
      </c>
      <c r="I2226" t="s">
        <v>18507</v>
      </c>
      <c r="J2226" t="s">
        <v>18509</v>
      </c>
      <c r="L2226" t="s">
        <v>19296</v>
      </c>
      <c r="O2226" t="s">
        <v>20887</v>
      </c>
      <c r="P2226" t="s">
        <v>20919</v>
      </c>
      <c r="Q2226" t="s">
        <v>20989</v>
      </c>
      <c r="U2226" t="s">
        <v>22032</v>
      </c>
      <c r="W2226" t="s">
        <v>22917</v>
      </c>
      <c r="X2226" t="s">
        <v>23133</v>
      </c>
    </row>
    <row r="2227" spans="1:25">
      <c r="A2227" s="1">
        <v>2235</v>
      </c>
      <c r="C2227" t="s">
        <v>1750</v>
      </c>
      <c r="G2227" t="s">
        <v>10967</v>
      </c>
      <c r="H2227" t="s">
        <v>12661</v>
      </c>
      <c r="I2227" t="s">
        <v>18507</v>
      </c>
      <c r="J2227" t="s">
        <v>18510</v>
      </c>
      <c r="L2227" t="s">
        <v>19298</v>
      </c>
      <c r="N2227" t="s">
        <v>32</v>
      </c>
      <c r="P2227" t="s">
        <v>32</v>
      </c>
      <c r="Q2227" t="s">
        <v>20992</v>
      </c>
      <c r="R2227" t="s">
        <v>21119</v>
      </c>
      <c r="S2227" t="s">
        <v>21154</v>
      </c>
      <c r="U2227" t="s">
        <v>22035</v>
      </c>
      <c r="Y2227" t="s">
        <v>23859</v>
      </c>
    </row>
    <row r="2228" spans="1:25">
      <c r="A2228" s="1">
        <v>2236</v>
      </c>
      <c r="B2228" t="s">
        <v>32</v>
      </c>
      <c r="C2228" t="s">
        <v>1750</v>
      </c>
      <c r="D2228" t="s">
        <v>9583</v>
      </c>
      <c r="E2228" t="s">
        <v>10905</v>
      </c>
      <c r="F2228" t="s">
        <v>10906</v>
      </c>
      <c r="H2228" t="s">
        <v>12662</v>
      </c>
      <c r="V2228">
        <f>72857609 pm¡Ã2024041krissy_g4@hotmail.com                              ANMLFException as file currently locked by another user for an Acct no 840012230000</f>
        <v>0</v>
      </c>
    </row>
    <row r="2229" spans="1:25">
      <c r="A2229" s="1">
        <v>2237</v>
      </c>
      <c r="C2229" t="s">
        <v>1751</v>
      </c>
      <c r="G2229" t="s">
        <v>10967</v>
      </c>
      <c r="H2229" t="s">
        <v>12663</v>
      </c>
      <c r="I2229" t="s">
        <v>18507</v>
      </c>
      <c r="J2229" t="s">
        <v>18510</v>
      </c>
      <c r="L2229" t="s">
        <v>19299</v>
      </c>
      <c r="N2229" t="s">
        <v>32</v>
      </c>
      <c r="P2229" t="s">
        <v>32</v>
      </c>
      <c r="Q2229" t="s">
        <v>20992</v>
      </c>
      <c r="R2229" t="s">
        <v>21119</v>
      </c>
      <c r="S2229" t="s">
        <v>21154</v>
      </c>
      <c r="U2229" t="s">
        <v>22035</v>
      </c>
      <c r="Y2229" t="s">
        <v>23860</v>
      </c>
    </row>
    <row r="2230" spans="1:25">
      <c r="A2230" s="1">
        <v>2238</v>
      </c>
      <c r="B2230" t="s">
        <v>32</v>
      </c>
      <c r="C2230" t="s">
        <v>1751</v>
      </c>
      <c r="D2230" t="s">
        <v>9584</v>
      </c>
      <c r="E2230" t="s">
        <v>10905</v>
      </c>
      <c r="F2230" t="s">
        <v>10906</v>
      </c>
      <c r="H2230" t="s">
        <v>12663</v>
      </c>
      <c r="V2230">
        <f>72857610 0&lt;I2024041djturanda@yahoo.com                               ANMLFException as file currently locked by another user for an Acct no 313660030000</f>
        <v>0</v>
      </c>
    </row>
    <row r="2231" spans="1:25">
      <c r="A2231" s="1">
        <v>2239</v>
      </c>
      <c r="C2231" t="s">
        <v>1752</v>
      </c>
      <c r="G2231" t="s">
        <v>10967</v>
      </c>
      <c r="H2231" t="s">
        <v>12664</v>
      </c>
      <c r="I2231" t="s">
        <v>18507</v>
      </c>
      <c r="J2231" t="s">
        <v>18510</v>
      </c>
      <c r="L2231" t="s">
        <v>19300</v>
      </c>
      <c r="N2231" t="s">
        <v>32</v>
      </c>
      <c r="P2231" t="s">
        <v>32</v>
      </c>
      <c r="Q2231" t="s">
        <v>20992</v>
      </c>
      <c r="R2231" t="s">
        <v>21119</v>
      </c>
      <c r="S2231" t="s">
        <v>21154</v>
      </c>
      <c r="U2231" t="s">
        <v>22035</v>
      </c>
      <c r="Y2231" t="s">
        <v>23861</v>
      </c>
    </row>
    <row r="2232" spans="1:25">
      <c r="A2232" s="1">
        <v>2240</v>
      </c>
      <c r="B2232" t="s">
        <v>32</v>
      </c>
      <c r="C2232" t="s">
        <v>1752</v>
      </c>
      <c r="D2232" t="s">
        <v>9585</v>
      </c>
      <c r="E2232" t="s">
        <v>10905</v>
      </c>
      <c r="F2232" t="s">
        <v>10906</v>
      </c>
      <c r="H2232" t="s">
        <v>12665</v>
      </c>
      <c r="V2232">
        <f>72857611 &gt;#Q2024041tampat74@gmail.com                               ANMLFException as file currently locked by another user for an Acct no 348079210000</f>
        <v>0</v>
      </c>
    </row>
    <row r="2233" spans="1:25">
      <c r="A2233" s="1">
        <v>2241</v>
      </c>
      <c r="C2233" t="s">
        <v>1753</v>
      </c>
      <c r="G2233" t="s">
        <v>10967</v>
      </c>
      <c r="H2233" t="s">
        <v>12666</v>
      </c>
      <c r="I2233" t="s">
        <v>18507</v>
      </c>
      <c r="J2233" t="s">
        <v>18510</v>
      </c>
      <c r="L2233" t="s">
        <v>19301</v>
      </c>
      <c r="N2233" t="s">
        <v>32</v>
      </c>
      <c r="P2233" t="s">
        <v>32</v>
      </c>
      <c r="Q2233" t="s">
        <v>20992</v>
      </c>
      <c r="R2233" t="s">
        <v>21119</v>
      </c>
      <c r="S2233" t="s">
        <v>21154</v>
      </c>
      <c r="U2233" t="s">
        <v>22035</v>
      </c>
      <c r="Y2233" t="s">
        <v>23862</v>
      </c>
    </row>
    <row r="2234" spans="1:25">
      <c r="A2234" s="1">
        <v>2242</v>
      </c>
      <c r="B2234" t="s">
        <v>32</v>
      </c>
      <c r="C2234" t="s">
        <v>1753</v>
      </c>
      <c r="D2234" t="s">
        <v>9586</v>
      </c>
      <c r="E2234" t="s">
        <v>10905</v>
      </c>
      <c r="F2234" t="s">
        <v>10906</v>
      </c>
      <c r="H2234" t="s">
        <v>12666</v>
      </c>
      <c r="V2234">
        <f>72857612 Ð`²¤O2024031moriehinds2@gmail.com                              BNMLFException as file currently locked by another user for an Acct no 342065570000</f>
        <v>0</v>
      </c>
    </row>
    <row r="2235" spans="1:25">
      <c r="A2235" s="1">
        <v>2243</v>
      </c>
      <c r="C2235" t="s">
        <v>1754</v>
      </c>
      <c r="G2235" t="s">
        <v>10967</v>
      </c>
      <c r="H2235" t="s">
        <v>12667</v>
      </c>
      <c r="I2235" t="s">
        <v>18507</v>
      </c>
      <c r="J2235" t="s">
        <v>18510</v>
      </c>
      <c r="L2235" t="s">
        <v>19302</v>
      </c>
      <c r="N2235" t="s">
        <v>32</v>
      </c>
      <c r="P2235" t="s">
        <v>32</v>
      </c>
      <c r="Q2235" t="s">
        <v>20992</v>
      </c>
      <c r="R2235" t="s">
        <v>21119</v>
      </c>
      <c r="S2235" t="s">
        <v>21154</v>
      </c>
      <c r="U2235" t="s">
        <v>22035</v>
      </c>
      <c r="Y2235" t="s">
        <v>23863</v>
      </c>
    </row>
    <row r="2236" spans="1:25">
      <c r="A2236" s="1">
        <v>2244</v>
      </c>
      <c r="B2236" t="s">
        <v>32</v>
      </c>
      <c r="C2236" t="s">
        <v>1754</v>
      </c>
      <c r="D2236" t="s">
        <v>9587</v>
      </c>
      <c r="E2236" t="s">
        <v>10905</v>
      </c>
      <c r="F2236" t="s">
        <v>10906</v>
      </c>
      <c r="H2236" t="s">
        <v>12668</v>
      </c>
      <c r="V2236">
        <f>72857613 @Ü'E2024041cavrilleogarro@yahoo.com                            BNMLFException as file currently locked by another user for an Acct no 297021480000</f>
        <v>0</v>
      </c>
    </row>
    <row r="2237" spans="1:25">
      <c r="A2237" s="1">
        <v>2245</v>
      </c>
      <c r="C2237" t="s">
        <v>1755</v>
      </c>
      <c r="G2237" t="s">
        <v>10967</v>
      </c>
      <c r="H2237" t="s">
        <v>12669</v>
      </c>
      <c r="I2237" t="s">
        <v>18507</v>
      </c>
      <c r="J2237" t="s">
        <v>18510</v>
      </c>
      <c r="L2237" t="s">
        <v>19303</v>
      </c>
      <c r="N2237" t="s">
        <v>32</v>
      </c>
      <c r="P2237" t="s">
        <v>32</v>
      </c>
      <c r="Q2237" t="s">
        <v>20992</v>
      </c>
      <c r="R2237" t="s">
        <v>21119</v>
      </c>
      <c r="S2237" t="s">
        <v>21154</v>
      </c>
      <c r="U2237" t="s">
        <v>22035</v>
      </c>
      <c r="Y2237" t="s">
        <v>23864</v>
      </c>
    </row>
    <row r="2238" spans="1:25">
      <c r="A2238" s="1">
        <v>2246</v>
      </c>
      <c r="B2238" t="s">
        <v>32</v>
      </c>
      <c r="C2238" t="s">
        <v>1755</v>
      </c>
      <c r="D2238" t="s">
        <v>9588</v>
      </c>
      <c r="E2238" t="s">
        <v>10905</v>
      </c>
      <c r="F2238" t="s">
        <v>10906</v>
      </c>
      <c r="H2238" t="s">
        <v>12670</v>
      </c>
      <c r="V2238">
        <f>72857614 ø8æÌ2024031tamika.campbell@ksac.gov.jm                           CNMLFException as file currently locked by another user for an Acct no 880032561400</f>
        <v>0</v>
      </c>
    </row>
    <row r="2239" spans="1:25">
      <c r="A2239" s="1">
        <v>2247</v>
      </c>
      <c r="C2239" t="s">
        <v>1756</v>
      </c>
      <c r="G2239" t="s">
        <v>10967</v>
      </c>
      <c r="H2239" t="s">
        <v>12671</v>
      </c>
      <c r="I2239" t="s">
        <v>18507</v>
      </c>
      <c r="J2239" t="s">
        <v>18510</v>
      </c>
      <c r="L2239" t="s">
        <v>19304</v>
      </c>
      <c r="N2239" t="s">
        <v>32</v>
      </c>
      <c r="P2239" t="s">
        <v>32</v>
      </c>
      <c r="Q2239" t="s">
        <v>20992</v>
      </c>
      <c r="R2239" t="s">
        <v>21119</v>
      </c>
      <c r="S2239" t="s">
        <v>21154</v>
      </c>
      <c r="U2239" t="s">
        <v>22035</v>
      </c>
      <c r="Y2239" t="s">
        <v>23865</v>
      </c>
    </row>
    <row r="2240" spans="1:25">
      <c r="A2240" s="1">
        <v>2248</v>
      </c>
      <c r="B2240" t="s">
        <v>32</v>
      </c>
      <c r="C2240" t="s">
        <v>1756</v>
      </c>
      <c r="D2240" t="s">
        <v>9589</v>
      </c>
      <c r="E2240" t="s">
        <v>10905</v>
      </c>
      <c r="F2240" t="s">
        <v>10906</v>
      </c>
      <c r="H2240" t="s">
        <v>12672</v>
      </c>
      <c r="V2240">
        <f>72857615 0@2024031kededradennis@gmail.com                             CNMLFException as file currently locked by another user for an Acct no 277429760000</f>
        <v>0</v>
      </c>
    </row>
    <row r="2241" spans="1:25">
      <c r="A2241" s="1">
        <v>2249</v>
      </c>
      <c r="C2241" t="s">
        <v>1757</v>
      </c>
      <c r="G2241" t="s">
        <v>10967</v>
      </c>
      <c r="H2241" t="s">
        <v>12673</v>
      </c>
      <c r="I2241" t="s">
        <v>18507</v>
      </c>
      <c r="J2241" t="s">
        <v>18510</v>
      </c>
      <c r="L2241" t="s">
        <v>19305</v>
      </c>
      <c r="N2241" t="s">
        <v>32</v>
      </c>
      <c r="P2241" t="s">
        <v>32</v>
      </c>
      <c r="Q2241" t="s">
        <v>20992</v>
      </c>
      <c r="R2241" t="s">
        <v>21119</v>
      </c>
      <c r="S2241" t="s">
        <v>21154</v>
      </c>
      <c r="U2241" t="s">
        <v>22035</v>
      </c>
      <c r="Y2241" t="s">
        <v>23866</v>
      </c>
    </row>
    <row r="2242" spans="1:25">
      <c r="A2242" s="1">
        <v>2250</v>
      </c>
      <c r="B2242" t="s">
        <v>32</v>
      </c>
      <c r="C2242" t="s">
        <v>1757</v>
      </c>
      <c r="D2242" t="s">
        <v>9590</v>
      </c>
      <c r="E2242" t="s">
        <v>10905</v>
      </c>
      <c r="F2242" t="s">
        <v>10906</v>
      </c>
      <c r="H2242" t="s">
        <v>12674</v>
      </c>
      <c r="V2242">
        <f>72857616 ÐEá\$2024041faypetgrave@cwjamica.com                            DNMLFException as file currently locked by another user for an Acct no 156177090000</f>
        <v>0</v>
      </c>
    </row>
    <row r="2243" spans="1:25">
      <c r="A2243" s="1">
        <v>2251</v>
      </c>
      <c r="C2243" t="s">
        <v>1758</v>
      </c>
      <c r="G2243" t="s">
        <v>10967</v>
      </c>
      <c r="H2243" t="s">
        <v>12675</v>
      </c>
      <c r="I2243" t="s">
        <v>18507</v>
      </c>
      <c r="J2243" t="s">
        <v>18510</v>
      </c>
      <c r="L2243" t="s">
        <v>19306</v>
      </c>
      <c r="N2243" t="s">
        <v>32</v>
      </c>
      <c r="P2243" t="s">
        <v>32</v>
      </c>
      <c r="Q2243" t="s">
        <v>20992</v>
      </c>
      <c r="R2243" t="s">
        <v>21119</v>
      </c>
      <c r="S2243" t="s">
        <v>21154</v>
      </c>
      <c r="U2243" t="s">
        <v>22035</v>
      </c>
      <c r="Y2243" t="s">
        <v>23868</v>
      </c>
    </row>
    <row r="2244" spans="1:25">
      <c r="A2244" s="1">
        <v>2252</v>
      </c>
      <c r="B2244" t="s">
        <v>32</v>
      </c>
      <c r="C2244" t="s">
        <v>1758</v>
      </c>
      <c r="D2244" t="s">
        <v>9591</v>
      </c>
      <c r="E2244" t="s">
        <v>10905</v>
      </c>
      <c r="F2244" t="s">
        <v>10906</v>
      </c>
      <c r="H2244" t="s">
        <v>12676</v>
      </c>
      <c r="V2244">
        <f>72857617 ÐÈQ(B2024041stamic123@gmail.com                               DNMLFException as file currently locked by another user for an Acct no 284144290000</f>
        <v>0</v>
      </c>
    </row>
    <row r="2245" spans="1:25">
      <c r="A2245" s="1">
        <v>2253</v>
      </c>
      <c r="C2245" t="s">
        <v>1759</v>
      </c>
      <c r="G2245" t="s">
        <v>10967</v>
      </c>
      <c r="H2245" t="s">
        <v>12677</v>
      </c>
      <c r="I2245" t="s">
        <v>18507</v>
      </c>
      <c r="J2245" t="s">
        <v>18510</v>
      </c>
      <c r="L2245" t="s">
        <v>19307</v>
      </c>
      <c r="N2245" t="s">
        <v>32</v>
      </c>
      <c r="P2245" t="s">
        <v>32</v>
      </c>
      <c r="Q2245" t="s">
        <v>20992</v>
      </c>
      <c r="R2245" t="s">
        <v>21119</v>
      </c>
      <c r="S2245" t="s">
        <v>21154</v>
      </c>
      <c r="U2245" t="s">
        <v>22035</v>
      </c>
      <c r="Y2245" t="s">
        <v>23869</v>
      </c>
    </row>
    <row r="2246" spans="1:25">
      <c r="A2246" s="1">
        <v>2254</v>
      </c>
      <c r="B2246" t="s">
        <v>32</v>
      </c>
      <c r="C2246" t="s">
        <v>1759</v>
      </c>
      <c r="D2246" t="s">
        <v>9592</v>
      </c>
      <c r="E2246" t="s">
        <v>10905</v>
      </c>
      <c r="F2246" t="s">
        <v>10906</v>
      </c>
      <c r="H2246" t="s">
        <v>12678</v>
      </c>
      <c r="V2246">
        <f>72857618 0&amp;3&amp;P2024041DUNROBPRIM@GMAIL.COM                              DNMLFException as file currently locked by another user for an Acct no 344238270000</f>
        <v>0</v>
      </c>
    </row>
    <row r="2247" spans="1:25">
      <c r="A2247" s="1">
        <v>2255</v>
      </c>
      <c r="C2247" t="s">
        <v>1760</v>
      </c>
      <c r="G2247" t="s">
        <v>10967</v>
      </c>
      <c r="H2247" t="s">
        <v>12679</v>
      </c>
      <c r="I2247" t="s">
        <v>18507</v>
      </c>
      <c r="J2247" t="s">
        <v>18510</v>
      </c>
      <c r="L2247" t="s">
        <v>19308</v>
      </c>
      <c r="N2247" t="s">
        <v>32</v>
      </c>
      <c r="P2247" t="s">
        <v>32</v>
      </c>
      <c r="Q2247" t="s">
        <v>20992</v>
      </c>
      <c r="R2247" t="s">
        <v>21119</v>
      </c>
      <c r="S2247" t="s">
        <v>21154</v>
      </c>
      <c r="U2247" t="s">
        <v>22035</v>
      </c>
      <c r="Y2247" t="s">
        <v>23867</v>
      </c>
    </row>
    <row r="2248" spans="1:25">
      <c r="A2248" s="1">
        <v>2256</v>
      </c>
      <c r="B2248" t="s">
        <v>32</v>
      </c>
      <c r="C2248" t="s">
        <v>1760</v>
      </c>
      <c r="D2248" t="s">
        <v>9593</v>
      </c>
      <c r="E2248" t="s">
        <v>10905</v>
      </c>
      <c r="F2248" t="s">
        <v>10906</v>
      </c>
      <c r="H2248" t="s">
        <v>12680</v>
      </c>
      <c r="V2248">
        <f>72857619 p°7ÖD2024041christinacaine1@gmail.com                            DNMLFException as file currently locked by another user for an Acct no 295651750000</f>
        <v>0</v>
      </c>
    </row>
    <row r="2249" spans="1:25">
      <c r="A2249" s="1">
        <v>2257</v>
      </c>
      <c r="C2249" t="s">
        <v>1761</v>
      </c>
      <c r="G2249" t="s">
        <v>10967</v>
      </c>
      <c r="H2249" t="s">
        <v>12681</v>
      </c>
      <c r="I2249" t="s">
        <v>18507</v>
      </c>
      <c r="J2249" t="s">
        <v>18510</v>
      </c>
      <c r="L2249" t="s">
        <v>19309</v>
      </c>
      <c r="N2249" t="s">
        <v>32</v>
      </c>
      <c r="P2249" t="s">
        <v>32</v>
      </c>
      <c r="Q2249" t="s">
        <v>20992</v>
      </c>
      <c r="R2249" t="s">
        <v>21119</v>
      </c>
      <c r="S2249" t="s">
        <v>21154</v>
      </c>
      <c r="U2249" t="s">
        <v>22035</v>
      </c>
      <c r="Y2249" t="s">
        <v>23870</v>
      </c>
    </row>
    <row r="2250" spans="1:25">
      <c r="A2250" s="1">
        <v>2258</v>
      </c>
      <c r="B2250" t="s">
        <v>32</v>
      </c>
      <c r="C2250" t="s">
        <v>1761</v>
      </c>
      <c r="D2250" t="s">
        <v>9594</v>
      </c>
      <c r="E2250" t="s">
        <v>10905</v>
      </c>
      <c r="F2250" t="s">
        <v>10906</v>
      </c>
      <c r="H2250" t="s">
        <v>12681</v>
      </c>
      <c r="V2250">
        <f>72857620 @äçNJ2024041romainbrown023@gmail.com                            ENMLFException as file currently locked by another user for an Acct no 319151400000</f>
        <v>0</v>
      </c>
    </row>
    <row r="2251" spans="1:25">
      <c r="A2251" s="1">
        <v>2259</v>
      </c>
      <c r="C2251" t="s">
        <v>1762</v>
      </c>
      <c r="G2251" t="s">
        <v>10967</v>
      </c>
      <c r="H2251" t="s">
        <v>12682</v>
      </c>
      <c r="I2251" t="s">
        <v>18507</v>
      </c>
      <c r="J2251" t="s">
        <v>18510</v>
      </c>
      <c r="L2251" t="s">
        <v>19310</v>
      </c>
      <c r="N2251" t="s">
        <v>32</v>
      </c>
      <c r="P2251" t="s">
        <v>32</v>
      </c>
      <c r="Q2251" t="s">
        <v>20992</v>
      </c>
      <c r="R2251" t="s">
        <v>21119</v>
      </c>
      <c r="S2251" t="s">
        <v>21154</v>
      </c>
      <c r="U2251" t="s">
        <v>22035</v>
      </c>
      <c r="Y2251" t="s">
        <v>23871</v>
      </c>
    </row>
    <row r="2252" spans="1:25">
      <c r="A2252" s="1">
        <v>2260</v>
      </c>
      <c r="B2252" t="s">
        <v>32</v>
      </c>
      <c r="C2252" t="s">
        <v>1762</v>
      </c>
      <c r="D2252" t="s">
        <v>9595</v>
      </c>
      <c r="E2252" t="s">
        <v>10905</v>
      </c>
      <c r="F2252" t="s">
        <v>10906</v>
      </c>
      <c r="H2252" t="s">
        <v>12682</v>
      </c>
      <c r="V2252">
        <f>72857621 @å~\J2024041sexychrisann1@gmail.com                             ENMLFException as file currently locked by another user for an Acct no 319379400000</f>
        <v>0</v>
      </c>
    </row>
    <row r="2253" spans="1:25">
      <c r="A2253" s="1">
        <v>2261</v>
      </c>
      <c r="C2253" t="s">
        <v>1763</v>
      </c>
      <c r="G2253" t="s">
        <v>10967</v>
      </c>
      <c r="H2253" t="s">
        <v>12683</v>
      </c>
      <c r="I2253" t="s">
        <v>18507</v>
      </c>
      <c r="J2253" t="s">
        <v>18510</v>
      </c>
      <c r="L2253" t="s">
        <v>19311</v>
      </c>
      <c r="N2253" t="s">
        <v>32</v>
      </c>
      <c r="P2253" t="s">
        <v>32</v>
      </c>
      <c r="Q2253" t="s">
        <v>20992</v>
      </c>
      <c r="R2253" t="s">
        <v>21119</v>
      </c>
      <c r="S2253" t="s">
        <v>21154</v>
      </c>
      <c r="U2253" t="s">
        <v>22035</v>
      </c>
      <c r="Y2253" t="s">
        <v>23872</v>
      </c>
    </row>
    <row r="2254" spans="1:25">
      <c r="A2254" s="1">
        <v>2262</v>
      </c>
      <c r="B2254" t="s">
        <v>32</v>
      </c>
      <c r="C2254" t="s">
        <v>1763</v>
      </c>
      <c r="D2254" t="s">
        <v>9596</v>
      </c>
      <c r="E2254" t="s">
        <v>10905</v>
      </c>
      <c r="F2254" t="s">
        <v>10906</v>
      </c>
      <c r="H2254" t="s">
        <v>12684</v>
      </c>
      <c r="V2254">
        <f>72857622 °7úA2024041ANDREHEPBURN_88@YAHOO.COM                            ENMLFException as file currently locked by another user for an Acct no 283368110000</f>
        <v>0</v>
      </c>
    </row>
    <row r="2255" spans="1:25">
      <c r="A2255" s="1">
        <v>2263</v>
      </c>
      <c r="C2255" t="s">
        <v>1764</v>
      </c>
      <c r="G2255" t="s">
        <v>10967</v>
      </c>
      <c r="H2255" t="s">
        <v>12685</v>
      </c>
      <c r="I2255" t="s">
        <v>18507</v>
      </c>
      <c r="J2255" t="s">
        <v>18510</v>
      </c>
      <c r="L2255" t="s">
        <v>19312</v>
      </c>
      <c r="N2255" t="s">
        <v>32</v>
      </c>
      <c r="P2255" t="s">
        <v>32</v>
      </c>
      <c r="Q2255" t="s">
        <v>20992</v>
      </c>
      <c r="R2255" t="s">
        <v>21119</v>
      </c>
      <c r="S2255" t="s">
        <v>21154</v>
      </c>
      <c r="U2255" t="s">
        <v>22035</v>
      </c>
      <c r="Y2255" t="s">
        <v>23873</v>
      </c>
    </row>
    <row r="2256" spans="1:25">
      <c r="A2256" s="1">
        <v>2264</v>
      </c>
      <c r="B2256" t="s">
        <v>32</v>
      </c>
      <c r="C2256" t="s">
        <v>1764</v>
      </c>
      <c r="D2256" t="s">
        <v>9597</v>
      </c>
      <c r="E2256" t="s">
        <v>10905</v>
      </c>
      <c r="F2256" t="s">
        <v>10906</v>
      </c>
      <c r="H2256" t="s">
        <v>12686</v>
      </c>
      <c r="V2256">
        <f>72857623 @ÝEÆI2024041orainthomas@gmail.com                              GNMLFException as file currently locked by another user for an Acct no 316859080000</f>
        <v>0</v>
      </c>
    </row>
    <row r="2257" spans="1:23">
      <c r="A2257" s="1">
        <v>2265</v>
      </c>
      <c r="C2257" t="s">
        <v>1765</v>
      </c>
      <c r="G2257" t="s">
        <v>10967</v>
      </c>
      <c r="H2257" t="s">
        <v>12687</v>
      </c>
      <c r="I2257" t="s">
        <v>18507</v>
      </c>
      <c r="J2257" t="s">
        <v>18514</v>
      </c>
      <c r="L2257" t="s">
        <v>19313</v>
      </c>
      <c r="O2257" t="s">
        <v>20912</v>
      </c>
      <c r="P2257" t="s">
        <v>20912</v>
      </c>
      <c r="Q2257" t="s">
        <v>21028</v>
      </c>
      <c r="R2257" t="s">
        <v>21131</v>
      </c>
      <c r="S2257" t="s">
        <v>21153</v>
      </c>
      <c r="T2257" t="s">
        <v>21317</v>
      </c>
      <c r="U2257" t="s">
        <v>22033</v>
      </c>
    </row>
    <row r="2258" spans="1:23">
      <c r="A2258" s="1">
        <v>2266</v>
      </c>
      <c r="C2258" t="s">
        <v>1766</v>
      </c>
      <c r="G2258" t="s">
        <v>10967</v>
      </c>
      <c r="H2258" t="s">
        <v>12688</v>
      </c>
      <c r="I2258" t="s">
        <v>18507</v>
      </c>
      <c r="J2258" t="s">
        <v>18517</v>
      </c>
      <c r="K2258" t="s">
        <v>18517</v>
      </c>
      <c r="L2258" t="s">
        <v>19314</v>
      </c>
      <c r="O2258" t="s">
        <v>20913</v>
      </c>
      <c r="P2258" t="s">
        <v>20939</v>
      </c>
      <c r="Q2258" t="s">
        <v>20939</v>
      </c>
      <c r="U2258" t="s">
        <v>22084</v>
      </c>
      <c r="W2258" t="s">
        <v>22730</v>
      </c>
    </row>
    <row r="2259" spans="1:23">
      <c r="A2259" s="1">
        <v>2267</v>
      </c>
      <c r="C2259" t="s">
        <v>1767</v>
      </c>
      <c r="G2259" t="s">
        <v>10967</v>
      </c>
      <c r="H2259" t="s">
        <v>12688</v>
      </c>
      <c r="I2259" t="s">
        <v>18507</v>
      </c>
      <c r="J2259" t="s">
        <v>18517</v>
      </c>
      <c r="K2259" t="s">
        <v>18517</v>
      </c>
      <c r="L2259" t="s">
        <v>19314</v>
      </c>
      <c r="O2259" t="s">
        <v>20913</v>
      </c>
      <c r="P2259" t="s">
        <v>20940</v>
      </c>
      <c r="Q2259" t="s">
        <v>21029</v>
      </c>
      <c r="U2259" t="s">
        <v>22085</v>
      </c>
      <c r="W2259" t="s">
        <v>22921</v>
      </c>
    </row>
    <row r="2260" spans="1:23">
      <c r="A2260" s="1">
        <v>2268</v>
      </c>
      <c r="C2260" t="s">
        <v>1768</v>
      </c>
      <c r="G2260" t="s">
        <v>10967</v>
      </c>
      <c r="H2260" t="s">
        <v>12689</v>
      </c>
      <c r="I2260" t="s">
        <v>18507</v>
      </c>
      <c r="J2260" t="s">
        <v>18517</v>
      </c>
      <c r="K2260" t="s">
        <v>18517</v>
      </c>
      <c r="L2260" t="s">
        <v>19314</v>
      </c>
      <c r="O2260" t="s">
        <v>20913</v>
      </c>
      <c r="P2260" t="s">
        <v>20939</v>
      </c>
      <c r="Q2260" t="s">
        <v>20939</v>
      </c>
      <c r="U2260" t="s">
        <v>22086</v>
      </c>
      <c r="W2260" t="s">
        <v>22730</v>
      </c>
    </row>
    <row r="2261" spans="1:23">
      <c r="A2261" s="1">
        <v>2269</v>
      </c>
      <c r="C2261" t="s">
        <v>1769</v>
      </c>
      <c r="G2261" t="s">
        <v>10967</v>
      </c>
      <c r="H2261" t="s">
        <v>12690</v>
      </c>
      <c r="I2261" t="s">
        <v>18507</v>
      </c>
      <c r="J2261" t="s">
        <v>18517</v>
      </c>
      <c r="K2261" t="s">
        <v>18517</v>
      </c>
      <c r="L2261" t="s">
        <v>19314</v>
      </c>
      <c r="O2261" t="s">
        <v>20913</v>
      </c>
      <c r="P2261" t="s">
        <v>20940</v>
      </c>
      <c r="Q2261" t="s">
        <v>21029</v>
      </c>
      <c r="U2261" t="s">
        <v>22085</v>
      </c>
      <c r="W2261" t="s">
        <v>22921</v>
      </c>
    </row>
    <row r="2262" spans="1:23">
      <c r="A2262" s="1">
        <v>2270</v>
      </c>
      <c r="C2262" t="s">
        <v>1770</v>
      </c>
      <c r="G2262" t="s">
        <v>10967</v>
      </c>
      <c r="H2262" t="s">
        <v>12691</v>
      </c>
      <c r="I2262" t="s">
        <v>18507</v>
      </c>
      <c r="J2262" t="s">
        <v>18517</v>
      </c>
      <c r="K2262" t="s">
        <v>18517</v>
      </c>
      <c r="L2262" t="s">
        <v>19314</v>
      </c>
      <c r="O2262" t="s">
        <v>20913</v>
      </c>
      <c r="P2262" t="s">
        <v>20939</v>
      </c>
      <c r="Q2262" t="s">
        <v>20939</v>
      </c>
      <c r="U2262" t="s">
        <v>22087</v>
      </c>
      <c r="W2262" t="s">
        <v>22730</v>
      </c>
    </row>
    <row r="2263" spans="1:23">
      <c r="A2263" s="1">
        <v>2271</v>
      </c>
      <c r="C2263" t="s">
        <v>1771</v>
      </c>
      <c r="G2263" t="s">
        <v>10967</v>
      </c>
      <c r="H2263" t="s">
        <v>12691</v>
      </c>
      <c r="I2263" t="s">
        <v>18507</v>
      </c>
      <c r="J2263" t="s">
        <v>18517</v>
      </c>
      <c r="K2263" t="s">
        <v>18517</v>
      </c>
      <c r="L2263" t="s">
        <v>19314</v>
      </c>
      <c r="O2263" t="s">
        <v>20913</v>
      </c>
      <c r="P2263" t="s">
        <v>20940</v>
      </c>
      <c r="Q2263" t="s">
        <v>21029</v>
      </c>
      <c r="U2263" t="s">
        <v>22085</v>
      </c>
      <c r="W2263" t="s">
        <v>22921</v>
      </c>
    </row>
    <row r="2264" spans="1:23">
      <c r="A2264" s="1">
        <v>2272</v>
      </c>
      <c r="C2264" t="s">
        <v>1772</v>
      </c>
      <c r="G2264" t="s">
        <v>10967</v>
      </c>
      <c r="H2264" t="s">
        <v>12692</v>
      </c>
      <c r="I2264" t="s">
        <v>18507</v>
      </c>
      <c r="J2264" t="s">
        <v>18517</v>
      </c>
      <c r="K2264" t="s">
        <v>18517</v>
      </c>
      <c r="L2264" t="s">
        <v>19314</v>
      </c>
      <c r="O2264" t="s">
        <v>20913</v>
      </c>
      <c r="P2264" t="s">
        <v>20939</v>
      </c>
      <c r="Q2264" t="s">
        <v>20939</v>
      </c>
      <c r="U2264" t="s">
        <v>22088</v>
      </c>
      <c r="W2264" t="s">
        <v>22730</v>
      </c>
    </row>
    <row r="2265" spans="1:23">
      <c r="A2265" s="1">
        <v>2273</v>
      </c>
      <c r="C2265" t="s">
        <v>1773</v>
      </c>
      <c r="G2265" t="s">
        <v>10967</v>
      </c>
      <c r="H2265" t="s">
        <v>12693</v>
      </c>
      <c r="I2265" t="s">
        <v>18507</v>
      </c>
      <c r="J2265" t="s">
        <v>18517</v>
      </c>
      <c r="K2265" t="s">
        <v>18517</v>
      </c>
      <c r="L2265" t="s">
        <v>19314</v>
      </c>
      <c r="O2265" t="s">
        <v>20913</v>
      </c>
      <c r="P2265" t="s">
        <v>20940</v>
      </c>
      <c r="Q2265" t="s">
        <v>21029</v>
      </c>
      <c r="U2265" t="s">
        <v>22085</v>
      </c>
      <c r="W2265" t="s">
        <v>22921</v>
      </c>
    </row>
    <row r="2266" spans="1:23">
      <c r="A2266" s="1">
        <v>2274</v>
      </c>
      <c r="C2266" t="s">
        <v>1774</v>
      </c>
      <c r="G2266" t="s">
        <v>10967</v>
      </c>
      <c r="H2266" t="s">
        <v>12694</v>
      </c>
      <c r="I2266" t="s">
        <v>18507</v>
      </c>
      <c r="J2266" t="s">
        <v>18517</v>
      </c>
      <c r="K2266" t="s">
        <v>18517</v>
      </c>
      <c r="L2266" t="s">
        <v>19314</v>
      </c>
      <c r="O2266" t="s">
        <v>20913</v>
      </c>
      <c r="P2266" t="s">
        <v>20939</v>
      </c>
      <c r="Q2266" t="s">
        <v>20939</v>
      </c>
      <c r="U2266" t="s">
        <v>22089</v>
      </c>
      <c r="W2266" t="s">
        <v>22730</v>
      </c>
    </row>
    <row r="2267" spans="1:23">
      <c r="A2267" s="1">
        <v>2275</v>
      </c>
      <c r="C2267" t="s">
        <v>1775</v>
      </c>
      <c r="G2267" t="s">
        <v>10967</v>
      </c>
      <c r="H2267" t="s">
        <v>12694</v>
      </c>
      <c r="I2267" t="s">
        <v>18507</v>
      </c>
      <c r="J2267" t="s">
        <v>18517</v>
      </c>
      <c r="K2267" t="s">
        <v>18517</v>
      </c>
      <c r="L2267" t="s">
        <v>19314</v>
      </c>
      <c r="O2267" t="s">
        <v>20913</v>
      </c>
      <c r="P2267" t="s">
        <v>20940</v>
      </c>
      <c r="Q2267" t="s">
        <v>21029</v>
      </c>
      <c r="U2267" t="s">
        <v>22085</v>
      </c>
      <c r="W2267" t="s">
        <v>22921</v>
      </c>
    </row>
    <row r="2268" spans="1:23">
      <c r="A2268" s="1">
        <v>2276</v>
      </c>
      <c r="C2268" t="s">
        <v>1776</v>
      </c>
      <c r="G2268" t="s">
        <v>10967</v>
      </c>
      <c r="H2268" t="s">
        <v>12695</v>
      </c>
      <c r="I2268" t="s">
        <v>18507</v>
      </c>
      <c r="J2268" t="s">
        <v>18517</v>
      </c>
      <c r="K2268" t="s">
        <v>18517</v>
      </c>
      <c r="L2268" t="s">
        <v>19314</v>
      </c>
      <c r="O2268" t="s">
        <v>20913</v>
      </c>
      <c r="P2268" t="s">
        <v>20939</v>
      </c>
      <c r="Q2268" t="s">
        <v>20939</v>
      </c>
      <c r="U2268" t="s">
        <v>22090</v>
      </c>
      <c r="W2268" t="s">
        <v>22730</v>
      </c>
    </row>
    <row r="2269" spans="1:23">
      <c r="A2269" s="1">
        <v>2277</v>
      </c>
      <c r="C2269" t="s">
        <v>1777</v>
      </c>
      <c r="G2269" t="s">
        <v>10967</v>
      </c>
      <c r="H2269" t="s">
        <v>12696</v>
      </c>
      <c r="I2269" t="s">
        <v>18507</v>
      </c>
      <c r="J2269" t="s">
        <v>18517</v>
      </c>
      <c r="K2269" t="s">
        <v>18517</v>
      </c>
      <c r="L2269" t="s">
        <v>19314</v>
      </c>
      <c r="O2269" t="s">
        <v>20913</v>
      </c>
      <c r="P2269" t="s">
        <v>20940</v>
      </c>
      <c r="Q2269" t="s">
        <v>21029</v>
      </c>
      <c r="U2269" t="s">
        <v>22085</v>
      </c>
      <c r="W2269" t="s">
        <v>22921</v>
      </c>
    </row>
    <row r="2270" spans="1:23">
      <c r="A2270" s="1">
        <v>2278</v>
      </c>
      <c r="C2270" t="s">
        <v>1778</v>
      </c>
      <c r="G2270" t="s">
        <v>10967</v>
      </c>
      <c r="H2270" t="s">
        <v>12697</v>
      </c>
      <c r="I2270" t="s">
        <v>18507</v>
      </c>
      <c r="J2270" t="s">
        <v>18517</v>
      </c>
      <c r="K2270" t="s">
        <v>18517</v>
      </c>
      <c r="L2270" t="s">
        <v>19314</v>
      </c>
      <c r="O2270" t="s">
        <v>20913</v>
      </c>
      <c r="P2270" t="s">
        <v>20939</v>
      </c>
      <c r="Q2270" t="s">
        <v>20939</v>
      </c>
      <c r="U2270" t="s">
        <v>22091</v>
      </c>
      <c r="W2270" t="s">
        <v>22730</v>
      </c>
    </row>
    <row r="2271" spans="1:23">
      <c r="A2271" s="1">
        <v>2279</v>
      </c>
      <c r="C2271" t="s">
        <v>1779</v>
      </c>
      <c r="G2271" t="s">
        <v>10967</v>
      </c>
      <c r="H2271" t="s">
        <v>12697</v>
      </c>
      <c r="I2271" t="s">
        <v>18507</v>
      </c>
      <c r="J2271" t="s">
        <v>18517</v>
      </c>
      <c r="K2271" t="s">
        <v>18517</v>
      </c>
      <c r="L2271" t="s">
        <v>19314</v>
      </c>
      <c r="O2271" t="s">
        <v>20913</v>
      </c>
      <c r="P2271" t="s">
        <v>20940</v>
      </c>
      <c r="Q2271" t="s">
        <v>21029</v>
      </c>
      <c r="U2271" t="s">
        <v>22085</v>
      </c>
      <c r="W2271" t="s">
        <v>22921</v>
      </c>
    </row>
    <row r="2272" spans="1:23">
      <c r="A2272" s="1">
        <v>2280</v>
      </c>
      <c r="C2272" t="s">
        <v>1780</v>
      </c>
      <c r="G2272" t="s">
        <v>10967</v>
      </c>
      <c r="H2272" t="s">
        <v>12698</v>
      </c>
      <c r="I2272" t="s">
        <v>18507</v>
      </c>
      <c r="J2272" t="s">
        <v>18517</v>
      </c>
      <c r="K2272" t="s">
        <v>18517</v>
      </c>
      <c r="L2272" t="s">
        <v>19314</v>
      </c>
      <c r="O2272" t="s">
        <v>20913</v>
      </c>
      <c r="P2272" t="s">
        <v>20939</v>
      </c>
      <c r="Q2272" t="s">
        <v>20939</v>
      </c>
      <c r="U2272" t="s">
        <v>22092</v>
      </c>
      <c r="W2272" t="s">
        <v>22730</v>
      </c>
    </row>
    <row r="2273" spans="1:25">
      <c r="A2273" s="1">
        <v>2281</v>
      </c>
      <c r="C2273" t="s">
        <v>1781</v>
      </c>
      <c r="G2273" t="s">
        <v>10967</v>
      </c>
      <c r="H2273" t="s">
        <v>12699</v>
      </c>
      <c r="I2273" t="s">
        <v>18507</v>
      </c>
      <c r="J2273" t="s">
        <v>18517</v>
      </c>
      <c r="K2273" t="s">
        <v>18517</v>
      </c>
      <c r="L2273" t="s">
        <v>19314</v>
      </c>
      <c r="O2273" t="s">
        <v>20913</v>
      </c>
      <c r="P2273" t="s">
        <v>20940</v>
      </c>
      <c r="Q2273" t="s">
        <v>21029</v>
      </c>
      <c r="U2273" t="s">
        <v>22085</v>
      </c>
      <c r="W2273" t="s">
        <v>22921</v>
      </c>
    </row>
    <row r="2274" spans="1:25">
      <c r="A2274" s="1">
        <v>2282</v>
      </c>
      <c r="C2274" t="s">
        <v>1782</v>
      </c>
      <c r="G2274" t="s">
        <v>10967</v>
      </c>
      <c r="H2274" t="s">
        <v>12700</v>
      </c>
      <c r="I2274" t="s">
        <v>18507</v>
      </c>
      <c r="J2274" t="s">
        <v>18510</v>
      </c>
      <c r="L2274" t="s">
        <v>19315</v>
      </c>
      <c r="N2274" t="s">
        <v>32</v>
      </c>
      <c r="P2274" t="s">
        <v>32</v>
      </c>
      <c r="Q2274" t="s">
        <v>20992</v>
      </c>
      <c r="R2274" t="s">
        <v>21119</v>
      </c>
      <c r="S2274" t="s">
        <v>21154</v>
      </c>
      <c r="U2274" t="s">
        <v>22035</v>
      </c>
      <c r="Y2274" t="s">
        <v>23859</v>
      </c>
    </row>
    <row r="2275" spans="1:25">
      <c r="A2275" s="1">
        <v>2283</v>
      </c>
      <c r="B2275" t="s">
        <v>32</v>
      </c>
      <c r="C2275" t="s">
        <v>1782</v>
      </c>
      <c r="D2275" t="s">
        <v>9598</v>
      </c>
      <c r="E2275" t="s">
        <v>10905</v>
      </c>
      <c r="F2275" t="s">
        <v>10906</v>
      </c>
      <c r="H2275" t="s">
        <v>12701</v>
      </c>
      <c r="V2275">
        <f>72857641 pm¡Ã2024041krissy_g4@hotmail.com                              ANMLFException as file currently locked by another user for an Acct no 840012230000</f>
        <v>0</v>
      </c>
    </row>
    <row r="2276" spans="1:25">
      <c r="A2276" s="1">
        <v>2284</v>
      </c>
      <c r="C2276" t="s">
        <v>1783</v>
      </c>
      <c r="G2276" t="s">
        <v>10967</v>
      </c>
      <c r="H2276" t="s">
        <v>12702</v>
      </c>
      <c r="I2276" t="s">
        <v>18507</v>
      </c>
      <c r="J2276" t="s">
        <v>18510</v>
      </c>
      <c r="L2276" t="s">
        <v>19316</v>
      </c>
      <c r="N2276" t="s">
        <v>32</v>
      </c>
      <c r="P2276" t="s">
        <v>32</v>
      </c>
      <c r="Q2276" t="s">
        <v>20992</v>
      </c>
      <c r="R2276" t="s">
        <v>21119</v>
      </c>
      <c r="S2276" t="s">
        <v>21154</v>
      </c>
      <c r="U2276" t="s">
        <v>22035</v>
      </c>
      <c r="Y2276" t="s">
        <v>23860</v>
      </c>
    </row>
    <row r="2277" spans="1:25">
      <c r="A2277" s="1">
        <v>2285</v>
      </c>
      <c r="B2277" t="s">
        <v>32</v>
      </c>
      <c r="C2277" t="s">
        <v>1783</v>
      </c>
      <c r="D2277" t="s">
        <v>9599</v>
      </c>
      <c r="E2277" t="s">
        <v>10905</v>
      </c>
      <c r="F2277" t="s">
        <v>10906</v>
      </c>
      <c r="H2277" t="s">
        <v>12702</v>
      </c>
      <c r="V2277">
        <f>72857642 0&lt;I2024041djturanda@yahoo.com                               ANMLFException as file currently locked by another user for an Acct no 313660030000</f>
        <v>0</v>
      </c>
    </row>
    <row r="2278" spans="1:25">
      <c r="A2278" s="1">
        <v>2286</v>
      </c>
      <c r="C2278" t="s">
        <v>1784</v>
      </c>
      <c r="G2278" t="s">
        <v>10967</v>
      </c>
      <c r="H2278" t="s">
        <v>12703</v>
      </c>
      <c r="I2278" t="s">
        <v>18507</v>
      </c>
      <c r="J2278" t="s">
        <v>18510</v>
      </c>
      <c r="L2278" t="s">
        <v>19317</v>
      </c>
      <c r="N2278" t="s">
        <v>32</v>
      </c>
      <c r="P2278" t="s">
        <v>32</v>
      </c>
      <c r="Q2278" t="s">
        <v>20992</v>
      </c>
      <c r="R2278" t="s">
        <v>21119</v>
      </c>
      <c r="S2278" t="s">
        <v>21154</v>
      </c>
      <c r="U2278" t="s">
        <v>22035</v>
      </c>
      <c r="Y2278" t="s">
        <v>23861</v>
      </c>
    </row>
    <row r="2279" spans="1:25">
      <c r="A2279" s="1">
        <v>2287</v>
      </c>
      <c r="B2279" t="s">
        <v>32</v>
      </c>
      <c r="C2279" t="s">
        <v>1784</v>
      </c>
      <c r="D2279" t="s">
        <v>9600</v>
      </c>
      <c r="E2279" t="s">
        <v>10905</v>
      </c>
      <c r="F2279" t="s">
        <v>10906</v>
      </c>
      <c r="H2279" t="s">
        <v>12704</v>
      </c>
      <c r="V2279">
        <f>72857643 &gt;#Q2024041tampat74@gmail.com                               ANMLFException as file currently locked by another user for an Acct no 348079210000</f>
        <v>0</v>
      </c>
    </row>
    <row r="2280" spans="1:25">
      <c r="A2280" s="1">
        <v>2288</v>
      </c>
      <c r="C2280" t="s">
        <v>1785</v>
      </c>
      <c r="G2280" t="s">
        <v>10967</v>
      </c>
      <c r="H2280" t="s">
        <v>12705</v>
      </c>
      <c r="I2280" t="s">
        <v>18507</v>
      </c>
      <c r="J2280" t="s">
        <v>18510</v>
      </c>
      <c r="L2280" t="s">
        <v>19318</v>
      </c>
      <c r="N2280" t="s">
        <v>32</v>
      </c>
      <c r="P2280" t="s">
        <v>32</v>
      </c>
      <c r="Q2280" t="s">
        <v>20992</v>
      </c>
      <c r="R2280" t="s">
        <v>21119</v>
      </c>
      <c r="S2280" t="s">
        <v>21154</v>
      </c>
      <c r="U2280" t="s">
        <v>22035</v>
      </c>
      <c r="Y2280" t="s">
        <v>23862</v>
      </c>
    </row>
    <row r="2281" spans="1:25">
      <c r="A2281" s="1">
        <v>2289</v>
      </c>
      <c r="B2281" t="s">
        <v>32</v>
      </c>
      <c r="C2281" t="s">
        <v>1785</v>
      </c>
      <c r="D2281" t="s">
        <v>9601</v>
      </c>
      <c r="E2281" t="s">
        <v>10905</v>
      </c>
      <c r="F2281" t="s">
        <v>10906</v>
      </c>
      <c r="H2281" t="s">
        <v>12706</v>
      </c>
      <c r="V2281">
        <f>72857644 Ð`²¤O2024031moriehinds2@gmail.com                              BNMLFException as file currently locked by another user for an Acct no 342065570000</f>
        <v>0</v>
      </c>
    </row>
    <row r="2282" spans="1:25">
      <c r="A2282" s="1">
        <v>2290</v>
      </c>
      <c r="C2282" t="s">
        <v>1786</v>
      </c>
      <c r="G2282" t="s">
        <v>10967</v>
      </c>
      <c r="H2282" t="s">
        <v>12707</v>
      </c>
      <c r="I2282" t="s">
        <v>18507</v>
      </c>
      <c r="J2282" t="s">
        <v>18510</v>
      </c>
      <c r="L2282" t="s">
        <v>19319</v>
      </c>
      <c r="N2282" t="s">
        <v>32</v>
      </c>
      <c r="P2282" t="s">
        <v>32</v>
      </c>
      <c r="Q2282" t="s">
        <v>20992</v>
      </c>
      <c r="R2282" t="s">
        <v>21119</v>
      </c>
      <c r="S2282" t="s">
        <v>21154</v>
      </c>
      <c r="U2282" t="s">
        <v>22035</v>
      </c>
      <c r="Y2282" t="s">
        <v>23863</v>
      </c>
    </row>
    <row r="2283" spans="1:25">
      <c r="A2283" s="1">
        <v>2291</v>
      </c>
      <c r="B2283" t="s">
        <v>32</v>
      </c>
      <c r="C2283" t="s">
        <v>1786</v>
      </c>
      <c r="D2283" t="s">
        <v>9602</v>
      </c>
      <c r="E2283" t="s">
        <v>10905</v>
      </c>
      <c r="F2283" t="s">
        <v>10906</v>
      </c>
      <c r="H2283" t="s">
        <v>12707</v>
      </c>
      <c r="V2283">
        <f>72857645 @Ü'E2024041cavrilleogarro@yahoo.com                            BNMLFException as file currently locked by another user for an Acct no 297021480000</f>
        <v>0</v>
      </c>
    </row>
    <row r="2284" spans="1:25">
      <c r="A2284" s="1">
        <v>2292</v>
      </c>
      <c r="C2284" t="s">
        <v>1787</v>
      </c>
      <c r="G2284" t="s">
        <v>10967</v>
      </c>
      <c r="H2284" t="s">
        <v>12708</v>
      </c>
      <c r="I2284" t="s">
        <v>18507</v>
      </c>
      <c r="J2284" t="s">
        <v>18510</v>
      </c>
      <c r="L2284" t="s">
        <v>19320</v>
      </c>
      <c r="N2284" t="s">
        <v>32</v>
      </c>
      <c r="P2284" t="s">
        <v>32</v>
      </c>
      <c r="Q2284" t="s">
        <v>20992</v>
      </c>
      <c r="R2284" t="s">
        <v>21119</v>
      </c>
      <c r="S2284" t="s">
        <v>21154</v>
      </c>
      <c r="U2284" t="s">
        <v>22035</v>
      </c>
      <c r="Y2284" t="s">
        <v>23864</v>
      </c>
    </row>
    <row r="2285" spans="1:25">
      <c r="A2285" s="1">
        <v>2293</v>
      </c>
      <c r="B2285" t="s">
        <v>32</v>
      </c>
      <c r="C2285" t="s">
        <v>1787</v>
      </c>
      <c r="D2285" t="s">
        <v>9603</v>
      </c>
      <c r="E2285" t="s">
        <v>10905</v>
      </c>
      <c r="F2285" t="s">
        <v>10906</v>
      </c>
      <c r="H2285" t="s">
        <v>12708</v>
      </c>
      <c r="V2285">
        <f>72857646 ø8æÌ2024031tamika.campbell@ksac.gov.jm                           CNMLFException as file currently locked by another user for an Acct no 880032561400</f>
        <v>0</v>
      </c>
    </row>
    <row r="2286" spans="1:25">
      <c r="A2286" s="1">
        <v>2294</v>
      </c>
      <c r="C2286" t="s">
        <v>1788</v>
      </c>
      <c r="G2286" t="s">
        <v>10967</v>
      </c>
      <c r="H2286" t="s">
        <v>12709</v>
      </c>
      <c r="I2286" t="s">
        <v>18507</v>
      </c>
      <c r="J2286" t="s">
        <v>18510</v>
      </c>
      <c r="L2286" t="s">
        <v>19321</v>
      </c>
      <c r="N2286" t="s">
        <v>32</v>
      </c>
      <c r="P2286" t="s">
        <v>32</v>
      </c>
      <c r="Q2286" t="s">
        <v>20992</v>
      </c>
      <c r="R2286" t="s">
        <v>21119</v>
      </c>
      <c r="S2286" t="s">
        <v>21154</v>
      </c>
      <c r="U2286" t="s">
        <v>22035</v>
      </c>
      <c r="Y2286" t="s">
        <v>23865</v>
      </c>
    </row>
    <row r="2287" spans="1:25">
      <c r="A2287" s="1">
        <v>2295</v>
      </c>
      <c r="B2287" t="s">
        <v>32</v>
      </c>
      <c r="C2287" t="s">
        <v>1788</v>
      </c>
      <c r="D2287" t="s">
        <v>9604</v>
      </c>
      <c r="E2287" t="s">
        <v>10905</v>
      </c>
      <c r="F2287" t="s">
        <v>10906</v>
      </c>
      <c r="H2287" t="s">
        <v>12709</v>
      </c>
      <c r="V2287">
        <f>72857647 0@2024031kededradennis@gmail.com                             CNMLFException as file currently locked by another user for an Acct no 277429760000</f>
        <v>0</v>
      </c>
    </row>
    <row r="2288" spans="1:25">
      <c r="A2288" s="1">
        <v>2296</v>
      </c>
      <c r="C2288" t="s">
        <v>1789</v>
      </c>
      <c r="G2288" t="s">
        <v>10967</v>
      </c>
      <c r="H2288" t="s">
        <v>12710</v>
      </c>
      <c r="I2288" t="s">
        <v>18507</v>
      </c>
      <c r="J2288" t="s">
        <v>18510</v>
      </c>
      <c r="L2288" t="s">
        <v>19322</v>
      </c>
      <c r="N2288" t="s">
        <v>32</v>
      </c>
      <c r="P2288" t="s">
        <v>32</v>
      </c>
      <c r="Q2288" t="s">
        <v>20992</v>
      </c>
      <c r="R2288" t="s">
        <v>21119</v>
      </c>
      <c r="S2288" t="s">
        <v>21154</v>
      </c>
      <c r="U2288" t="s">
        <v>22035</v>
      </c>
      <c r="Y2288" t="s">
        <v>23866</v>
      </c>
    </row>
    <row r="2289" spans="1:25">
      <c r="A2289" s="1">
        <v>2297</v>
      </c>
      <c r="B2289" t="s">
        <v>32</v>
      </c>
      <c r="C2289" t="s">
        <v>1789</v>
      </c>
      <c r="D2289" t="s">
        <v>9605</v>
      </c>
      <c r="E2289" t="s">
        <v>10905</v>
      </c>
      <c r="F2289" t="s">
        <v>10906</v>
      </c>
      <c r="H2289" t="s">
        <v>12711</v>
      </c>
      <c r="V2289">
        <f>72857648 ÐEá\$2024041faypetgrave@cwjamica.com                            DNMLFException as file currently locked by another user for an Acct no 156177090000</f>
        <v>0</v>
      </c>
    </row>
    <row r="2290" spans="1:25">
      <c r="A2290" s="1">
        <v>2298</v>
      </c>
      <c r="C2290" t="s">
        <v>1790</v>
      </c>
      <c r="G2290" t="s">
        <v>10967</v>
      </c>
      <c r="H2290" t="s">
        <v>12712</v>
      </c>
      <c r="I2290" t="s">
        <v>18507</v>
      </c>
      <c r="J2290" t="s">
        <v>18517</v>
      </c>
      <c r="K2290" t="s">
        <v>18517</v>
      </c>
      <c r="L2290" t="s">
        <v>19314</v>
      </c>
      <c r="O2290" t="s">
        <v>20913</v>
      </c>
      <c r="P2290" t="s">
        <v>20939</v>
      </c>
      <c r="Q2290" t="s">
        <v>20939</v>
      </c>
      <c r="U2290" t="s">
        <v>22093</v>
      </c>
      <c r="W2290" t="s">
        <v>22730</v>
      </c>
    </row>
    <row r="2291" spans="1:25">
      <c r="A2291" s="1">
        <v>2299</v>
      </c>
      <c r="C2291" t="s">
        <v>1791</v>
      </c>
      <c r="G2291" t="s">
        <v>10967</v>
      </c>
      <c r="H2291" t="s">
        <v>12713</v>
      </c>
      <c r="I2291" t="s">
        <v>18507</v>
      </c>
      <c r="J2291" t="s">
        <v>18517</v>
      </c>
      <c r="K2291" t="s">
        <v>18517</v>
      </c>
      <c r="L2291" t="s">
        <v>19314</v>
      </c>
      <c r="O2291" t="s">
        <v>20913</v>
      </c>
      <c r="P2291" t="s">
        <v>20940</v>
      </c>
      <c r="Q2291" t="s">
        <v>21029</v>
      </c>
      <c r="U2291" t="s">
        <v>22085</v>
      </c>
      <c r="W2291" t="s">
        <v>22921</v>
      </c>
    </row>
    <row r="2292" spans="1:25">
      <c r="A2292" s="1">
        <v>2300</v>
      </c>
      <c r="C2292" t="s">
        <v>1792</v>
      </c>
      <c r="G2292" t="s">
        <v>10967</v>
      </c>
      <c r="H2292" t="s">
        <v>12714</v>
      </c>
      <c r="I2292" t="s">
        <v>18507</v>
      </c>
      <c r="J2292" t="s">
        <v>18510</v>
      </c>
      <c r="L2292" t="s">
        <v>19323</v>
      </c>
      <c r="N2292" t="s">
        <v>32</v>
      </c>
      <c r="P2292" t="s">
        <v>32</v>
      </c>
      <c r="Q2292" t="s">
        <v>20992</v>
      </c>
      <c r="R2292" t="s">
        <v>21119</v>
      </c>
      <c r="S2292" t="s">
        <v>21154</v>
      </c>
      <c r="U2292" t="s">
        <v>22035</v>
      </c>
      <c r="Y2292" t="s">
        <v>23867</v>
      </c>
    </row>
    <row r="2293" spans="1:25">
      <c r="A2293" s="1">
        <v>2301</v>
      </c>
      <c r="B2293" t="s">
        <v>32</v>
      </c>
      <c r="C2293" t="s">
        <v>1792</v>
      </c>
      <c r="D2293" t="s">
        <v>9606</v>
      </c>
      <c r="E2293" t="s">
        <v>10905</v>
      </c>
      <c r="F2293" t="s">
        <v>10906</v>
      </c>
      <c r="H2293" t="s">
        <v>12715</v>
      </c>
      <c r="V2293">
        <f>72857651 p°7ÖD2024041christinacaine1@gmail.com                            DNMLFException as file currently locked by another user for an Acct no 295651750000</f>
        <v>0</v>
      </c>
    </row>
    <row r="2294" spans="1:25">
      <c r="A2294" s="1">
        <v>2302</v>
      </c>
      <c r="C2294" t="s">
        <v>1793</v>
      </c>
      <c r="G2294" t="s">
        <v>10967</v>
      </c>
      <c r="H2294" t="s">
        <v>12716</v>
      </c>
      <c r="I2294" t="s">
        <v>18507</v>
      </c>
      <c r="J2294" t="s">
        <v>18517</v>
      </c>
      <c r="K2294" t="s">
        <v>18517</v>
      </c>
      <c r="L2294" t="s">
        <v>19314</v>
      </c>
      <c r="O2294" t="s">
        <v>20913</v>
      </c>
      <c r="P2294" t="s">
        <v>20939</v>
      </c>
      <c r="Q2294" t="s">
        <v>20939</v>
      </c>
      <c r="U2294" t="s">
        <v>22094</v>
      </c>
      <c r="W2294" t="s">
        <v>22730</v>
      </c>
    </row>
    <row r="2295" spans="1:25">
      <c r="A2295" s="1">
        <v>2303</v>
      </c>
      <c r="C2295" t="s">
        <v>1794</v>
      </c>
      <c r="G2295" t="s">
        <v>10967</v>
      </c>
      <c r="H2295" t="s">
        <v>12716</v>
      </c>
      <c r="I2295" t="s">
        <v>18507</v>
      </c>
      <c r="J2295" t="s">
        <v>18517</v>
      </c>
      <c r="K2295" t="s">
        <v>18517</v>
      </c>
      <c r="L2295" t="s">
        <v>19314</v>
      </c>
      <c r="O2295" t="s">
        <v>20913</v>
      </c>
      <c r="P2295" t="s">
        <v>20940</v>
      </c>
      <c r="Q2295" t="s">
        <v>21029</v>
      </c>
      <c r="U2295" t="s">
        <v>22085</v>
      </c>
      <c r="W2295" t="s">
        <v>22921</v>
      </c>
    </row>
    <row r="2296" spans="1:25">
      <c r="A2296" s="1">
        <v>2304</v>
      </c>
      <c r="C2296" t="s">
        <v>1795</v>
      </c>
      <c r="G2296" t="s">
        <v>10967</v>
      </c>
      <c r="H2296" t="s">
        <v>12717</v>
      </c>
      <c r="I2296" t="s">
        <v>18507</v>
      </c>
      <c r="J2296" t="s">
        <v>18510</v>
      </c>
      <c r="L2296" t="s">
        <v>19324</v>
      </c>
      <c r="N2296" t="s">
        <v>32</v>
      </c>
      <c r="P2296" t="s">
        <v>32</v>
      </c>
      <c r="Q2296" t="s">
        <v>20992</v>
      </c>
      <c r="R2296" t="s">
        <v>21119</v>
      </c>
      <c r="S2296" t="s">
        <v>21154</v>
      </c>
      <c r="U2296" t="s">
        <v>22035</v>
      </c>
      <c r="Y2296" t="s">
        <v>23868</v>
      </c>
    </row>
    <row r="2297" spans="1:25">
      <c r="A2297" s="1">
        <v>2305</v>
      </c>
      <c r="B2297" t="s">
        <v>32</v>
      </c>
      <c r="C2297" t="s">
        <v>1795</v>
      </c>
      <c r="D2297" t="s">
        <v>9607</v>
      </c>
      <c r="E2297" t="s">
        <v>10905</v>
      </c>
      <c r="F2297" t="s">
        <v>10906</v>
      </c>
      <c r="H2297" t="s">
        <v>12718</v>
      </c>
      <c r="V2297">
        <f>72857654 ÐÈQ(B2024041stamic123@gmail.com                               DNMLFException as file currently locked by another user for an Acct no 284144290000</f>
        <v>0</v>
      </c>
    </row>
    <row r="2298" spans="1:25">
      <c r="A2298" s="1">
        <v>2306</v>
      </c>
      <c r="C2298" t="s">
        <v>1796</v>
      </c>
      <c r="G2298" t="s">
        <v>10967</v>
      </c>
      <c r="H2298" t="s">
        <v>12719</v>
      </c>
      <c r="I2298" t="s">
        <v>18507</v>
      </c>
      <c r="J2298" t="s">
        <v>18517</v>
      </c>
      <c r="K2298" t="s">
        <v>18517</v>
      </c>
      <c r="L2298" t="s">
        <v>19314</v>
      </c>
      <c r="O2298" t="s">
        <v>20913</v>
      </c>
      <c r="P2298" t="s">
        <v>20939</v>
      </c>
      <c r="Q2298" t="s">
        <v>20939</v>
      </c>
      <c r="U2298" t="s">
        <v>22095</v>
      </c>
      <c r="W2298" t="s">
        <v>22730</v>
      </c>
    </row>
    <row r="2299" spans="1:25">
      <c r="A2299" s="1">
        <v>2307</v>
      </c>
      <c r="C2299" t="s">
        <v>1797</v>
      </c>
      <c r="G2299" t="s">
        <v>10967</v>
      </c>
      <c r="H2299" t="s">
        <v>12720</v>
      </c>
      <c r="I2299" t="s">
        <v>18507</v>
      </c>
      <c r="J2299" t="s">
        <v>18517</v>
      </c>
      <c r="K2299" t="s">
        <v>18517</v>
      </c>
      <c r="L2299" t="s">
        <v>19314</v>
      </c>
      <c r="O2299" t="s">
        <v>20913</v>
      </c>
      <c r="P2299" t="s">
        <v>20940</v>
      </c>
      <c r="Q2299" t="s">
        <v>21029</v>
      </c>
      <c r="U2299" t="s">
        <v>22085</v>
      </c>
      <c r="W2299" t="s">
        <v>22921</v>
      </c>
    </row>
    <row r="2300" spans="1:25">
      <c r="A2300" s="1">
        <v>2308</v>
      </c>
      <c r="C2300" t="s">
        <v>1798</v>
      </c>
      <c r="G2300" t="s">
        <v>10967</v>
      </c>
      <c r="H2300" t="s">
        <v>12721</v>
      </c>
      <c r="I2300" t="s">
        <v>18507</v>
      </c>
      <c r="J2300" t="s">
        <v>18510</v>
      </c>
      <c r="L2300" t="s">
        <v>19325</v>
      </c>
      <c r="N2300" t="s">
        <v>32</v>
      </c>
      <c r="P2300" t="s">
        <v>32</v>
      </c>
      <c r="Q2300" t="s">
        <v>20992</v>
      </c>
      <c r="R2300" t="s">
        <v>21119</v>
      </c>
      <c r="S2300" t="s">
        <v>21154</v>
      </c>
      <c r="U2300" t="s">
        <v>22035</v>
      </c>
      <c r="Y2300" t="s">
        <v>23869</v>
      </c>
    </row>
    <row r="2301" spans="1:25">
      <c r="A2301" s="1">
        <v>2309</v>
      </c>
      <c r="B2301" t="s">
        <v>32</v>
      </c>
      <c r="C2301" t="s">
        <v>1798</v>
      </c>
      <c r="D2301" t="s">
        <v>9608</v>
      </c>
      <c r="E2301" t="s">
        <v>10905</v>
      </c>
      <c r="F2301" t="s">
        <v>10906</v>
      </c>
      <c r="H2301" t="s">
        <v>12722</v>
      </c>
      <c r="V2301">
        <f>72857657 0&amp;3&amp;P2024041DUNROBPRIM@GMAIL.COM                              DNMLFException as file currently locked by another user for an Acct no 344238270000</f>
        <v>0</v>
      </c>
    </row>
    <row r="2302" spans="1:25">
      <c r="A2302" s="1">
        <v>2310</v>
      </c>
      <c r="C2302" t="s">
        <v>1799</v>
      </c>
      <c r="G2302" t="s">
        <v>10967</v>
      </c>
      <c r="H2302" t="s">
        <v>12723</v>
      </c>
      <c r="I2302" t="s">
        <v>18507</v>
      </c>
      <c r="J2302" t="s">
        <v>18510</v>
      </c>
      <c r="L2302" t="s">
        <v>19326</v>
      </c>
      <c r="N2302" t="s">
        <v>32</v>
      </c>
      <c r="P2302" t="s">
        <v>32</v>
      </c>
      <c r="Q2302" t="s">
        <v>20992</v>
      </c>
      <c r="R2302" t="s">
        <v>21119</v>
      </c>
      <c r="S2302" t="s">
        <v>21154</v>
      </c>
      <c r="U2302" t="s">
        <v>22035</v>
      </c>
      <c r="Y2302" t="s">
        <v>23870</v>
      </c>
    </row>
    <row r="2303" spans="1:25">
      <c r="A2303" s="1">
        <v>2311</v>
      </c>
      <c r="B2303" t="s">
        <v>32</v>
      </c>
      <c r="C2303" t="s">
        <v>1799</v>
      </c>
      <c r="D2303" t="s">
        <v>9609</v>
      </c>
      <c r="E2303" t="s">
        <v>10905</v>
      </c>
      <c r="F2303" t="s">
        <v>10906</v>
      </c>
      <c r="H2303" t="s">
        <v>12724</v>
      </c>
      <c r="V2303">
        <f>72857658 @äçNJ2024041romainbrown023@gmail.com                            ENMLFException as file currently locked by another user for an Acct no 319151400000</f>
        <v>0</v>
      </c>
    </row>
    <row r="2304" spans="1:25">
      <c r="A2304" s="1">
        <v>2312</v>
      </c>
      <c r="C2304" t="s">
        <v>1800</v>
      </c>
      <c r="G2304" t="s">
        <v>10967</v>
      </c>
      <c r="H2304" t="s">
        <v>12725</v>
      </c>
      <c r="I2304" t="s">
        <v>18507</v>
      </c>
      <c r="J2304" t="s">
        <v>18510</v>
      </c>
      <c r="L2304" t="s">
        <v>19327</v>
      </c>
      <c r="N2304" t="s">
        <v>32</v>
      </c>
      <c r="P2304" t="s">
        <v>32</v>
      </c>
      <c r="Q2304" t="s">
        <v>20992</v>
      </c>
      <c r="R2304" t="s">
        <v>21119</v>
      </c>
      <c r="S2304" t="s">
        <v>21154</v>
      </c>
      <c r="U2304" t="s">
        <v>22035</v>
      </c>
      <c r="Y2304" t="s">
        <v>23871</v>
      </c>
    </row>
    <row r="2305" spans="1:25">
      <c r="A2305" s="1">
        <v>2313</v>
      </c>
      <c r="B2305" t="s">
        <v>32</v>
      </c>
      <c r="C2305" t="s">
        <v>1800</v>
      </c>
      <c r="D2305" t="s">
        <v>9610</v>
      </c>
      <c r="E2305" t="s">
        <v>10905</v>
      </c>
      <c r="F2305" t="s">
        <v>10906</v>
      </c>
      <c r="H2305" t="s">
        <v>12726</v>
      </c>
      <c r="V2305">
        <f>72857659 @å~\J2024041sexychrisann1@gmail.com                             ENMLFException as file currently locked by another user for an Acct no 319379400000</f>
        <v>0</v>
      </c>
    </row>
    <row r="2306" spans="1:25">
      <c r="A2306" s="1">
        <v>2314</v>
      </c>
      <c r="C2306" t="s">
        <v>1801</v>
      </c>
      <c r="G2306" t="s">
        <v>10967</v>
      </c>
      <c r="H2306" t="s">
        <v>12727</v>
      </c>
      <c r="I2306" t="s">
        <v>18507</v>
      </c>
      <c r="J2306" t="s">
        <v>18510</v>
      </c>
      <c r="L2306" t="s">
        <v>19328</v>
      </c>
      <c r="N2306" t="s">
        <v>32</v>
      </c>
      <c r="P2306" t="s">
        <v>32</v>
      </c>
      <c r="Q2306" t="s">
        <v>20992</v>
      </c>
      <c r="R2306" t="s">
        <v>21119</v>
      </c>
      <c r="S2306" t="s">
        <v>21154</v>
      </c>
      <c r="U2306" t="s">
        <v>22035</v>
      </c>
      <c r="Y2306" t="s">
        <v>23872</v>
      </c>
    </row>
    <row r="2307" spans="1:25">
      <c r="A2307" s="1">
        <v>2315</v>
      </c>
      <c r="B2307" t="s">
        <v>32</v>
      </c>
      <c r="C2307" t="s">
        <v>1801</v>
      </c>
      <c r="D2307" t="s">
        <v>9611</v>
      </c>
      <c r="E2307" t="s">
        <v>10905</v>
      </c>
      <c r="F2307" t="s">
        <v>10906</v>
      </c>
      <c r="H2307" t="s">
        <v>12728</v>
      </c>
      <c r="V2307">
        <f>72857660 °7úA2024041ANDREHEPBURN_88@YAHOO.COM                            ENMLFException as file currently locked by another user for an Acct no 283368110000</f>
        <v>0</v>
      </c>
    </row>
    <row r="2308" spans="1:25">
      <c r="A2308" s="1">
        <v>2316</v>
      </c>
      <c r="C2308" t="s">
        <v>1802</v>
      </c>
      <c r="G2308" t="s">
        <v>10967</v>
      </c>
      <c r="H2308" t="s">
        <v>12729</v>
      </c>
      <c r="I2308" t="s">
        <v>18507</v>
      </c>
      <c r="J2308" t="s">
        <v>18517</v>
      </c>
      <c r="K2308" t="s">
        <v>18517</v>
      </c>
      <c r="L2308" t="s">
        <v>19314</v>
      </c>
      <c r="O2308" t="s">
        <v>20913</v>
      </c>
      <c r="P2308" t="s">
        <v>20939</v>
      </c>
      <c r="Q2308" t="s">
        <v>20939</v>
      </c>
      <c r="U2308" t="s">
        <v>22096</v>
      </c>
      <c r="W2308" t="s">
        <v>22730</v>
      </c>
    </row>
    <row r="2309" spans="1:25">
      <c r="A2309" s="1">
        <v>2317</v>
      </c>
      <c r="C2309" t="s">
        <v>1803</v>
      </c>
      <c r="G2309" t="s">
        <v>10967</v>
      </c>
      <c r="H2309" t="s">
        <v>12729</v>
      </c>
      <c r="I2309" t="s">
        <v>18507</v>
      </c>
      <c r="J2309" t="s">
        <v>18517</v>
      </c>
      <c r="K2309" t="s">
        <v>18517</v>
      </c>
      <c r="L2309" t="s">
        <v>19314</v>
      </c>
      <c r="O2309" t="s">
        <v>20913</v>
      </c>
      <c r="P2309" t="s">
        <v>20940</v>
      </c>
      <c r="Q2309" t="s">
        <v>21029</v>
      </c>
      <c r="U2309" t="s">
        <v>22085</v>
      </c>
      <c r="W2309" t="s">
        <v>22921</v>
      </c>
    </row>
    <row r="2310" spans="1:25">
      <c r="A2310" s="1">
        <v>2318</v>
      </c>
      <c r="C2310" t="s">
        <v>1804</v>
      </c>
      <c r="G2310" t="s">
        <v>10967</v>
      </c>
      <c r="H2310" t="s">
        <v>12730</v>
      </c>
      <c r="I2310" t="s">
        <v>18507</v>
      </c>
      <c r="J2310" t="s">
        <v>18510</v>
      </c>
      <c r="L2310" t="s">
        <v>19329</v>
      </c>
      <c r="N2310" t="s">
        <v>32</v>
      </c>
      <c r="P2310" t="s">
        <v>32</v>
      </c>
      <c r="Q2310" t="s">
        <v>20992</v>
      </c>
      <c r="R2310" t="s">
        <v>21119</v>
      </c>
      <c r="S2310" t="s">
        <v>21154</v>
      </c>
      <c r="U2310" t="s">
        <v>22035</v>
      </c>
      <c r="Y2310" t="s">
        <v>23873</v>
      </c>
    </row>
    <row r="2311" spans="1:25">
      <c r="A2311" s="1">
        <v>2319</v>
      </c>
      <c r="B2311" t="s">
        <v>32</v>
      </c>
      <c r="C2311" t="s">
        <v>1804</v>
      </c>
      <c r="D2311" t="s">
        <v>9612</v>
      </c>
      <c r="E2311" t="s">
        <v>10905</v>
      </c>
      <c r="F2311" t="s">
        <v>10906</v>
      </c>
      <c r="H2311" t="s">
        <v>12731</v>
      </c>
      <c r="V2311">
        <f>72857663 @ÝEÆI2024041orainthomas@gmail.com                              GNMLFException as file currently locked by another user for an Acct no 316859080000</f>
        <v>0</v>
      </c>
    </row>
    <row r="2312" spans="1:25">
      <c r="A2312" s="1">
        <v>2320</v>
      </c>
      <c r="C2312" t="s">
        <v>1805</v>
      </c>
      <c r="G2312" t="s">
        <v>10967</v>
      </c>
      <c r="H2312" t="s">
        <v>12732</v>
      </c>
      <c r="I2312" t="s">
        <v>18507</v>
      </c>
      <c r="J2312" t="s">
        <v>18517</v>
      </c>
      <c r="K2312" t="s">
        <v>18517</v>
      </c>
      <c r="L2312" t="s">
        <v>19314</v>
      </c>
      <c r="O2312" t="s">
        <v>20913</v>
      </c>
      <c r="P2312" t="s">
        <v>20939</v>
      </c>
      <c r="Q2312" t="s">
        <v>20939</v>
      </c>
      <c r="U2312" t="s">
        <v>22097</v>
      </c>
      <c r="W2312" t="s">
        <v>22730</v>
      </c>
    </row>
    <row r="2313" spans="1:25">
      <c r="A2313" s="1">
        <v>2321</v>
      </c>
      <c r="C2313" t="s">
        <v>1806</v>
      </c>
      <c r="G2313" t="s">
        <v>10967</v>
      </c>
      <c r="H2313" t="s">
        <v>12733</v>
      </c>
      <c r="I2313" t="s">
        <v>18507</v>
      </c>
      <c r="J2313" t="s">
        <v>18517</v>
      </c>
      <c r="K2313" t="s">
        <v>18517</v>
      </c>
      <c r="L2313" t="s">
        <v>19314</v>
      </c>
      <c r="O2313" t="s">
        <v>20913</v>
      </c>
      <c r="P2313" t="s">
        <v>20940</v>
      </c>
      <c r="Q2313" t="s">
        <v>21029</v>
      </c>
      <c r="U2313" t="s">
        <v>22085</v>
      </c>
      <c r="W2313" t="s">
        <v>22921</v>
      </c>
    </row>
    <row r="2314" spans="1:25">
      <c r="A2314" s="1">
        <v>2322</v>
      </c>
      <c r="C2314" t="s">
        <v>1807</v>
      </c>
      <c r="G2314" t="s">
        <v>10967</v>
      </c>
      <c r="H2314" t="s">
        <v>12734</v>
      </c>
      <c r="I2314" t="s">
        <v>18507</v>
      </c>
      <c r="J2314" t="s">
        <v>18517</v>
      </c>
      <c r="K2314" t="s">
        <v>18517</v>
      </c>
      <c r="L2314" t="s">
        <v>19314</v>
      </c>
      <c r="O2314" t="s">
        <v>20913</v>
      </c>
      <c r="P2314" t="s">
        <v>20939</v>
      </c>
      <c r="Q2314" t="s">
        <v>20939</v>
      </c>
      <c r="U2314" t="s">
        <v>22098</v>
      </c>
      <c r="W2314" t="s">
        <v>22730</v>
      </c>
    </row>
    <row r="2315" spans="1:25">
      <c r="A2315" s="1">
        <v>2323</v>
      </c>
      <c r="C2315" t="s">
        <v>1808</v>
      </c>
      <c r="G2315" t="s">
        <v>10967</v>
      </c>
      <c r="H2315" t="s">
        <v>12734</v>
      </c>
      <c r="I2315" t="s">
        <v>18507</v>
      </c>
      <c r="J2315" t="s">
        <v>18517</v>
      </c>
      <c r="K2315" t="s">
        <v>18517</v>
      </c>
      <c r="L2315" t="s">
        <v>19314</v>
      </c>
      <c r="O2315" t="s">
        <v>20913</v>
      </c>
      <c r="P2315" t="s">
        <v>20940</v>
      </c>
      <c r="Q2315" t="s">
        <v>21029</v>
      </c>
      <c r="U2315" t="s">
        <v>22085</v>
      </c>
      <c r="W2315" t="s">
        <v>22921</v>
      </c>
    </row>
    <row r="2316" spans="1:25">
      <c r="A2316" s="1">
        <v>2324</v>
      </c>
      <c r="C2316" t="s">
        <v>1809</v>
      </c>
      <c r="G2316" t="s">
        <v>10967</v>
      </c>
      <c r="H2316" t="s">
        <v>12735</v>
      </c>
      <c r="I2316" t="s">
        <v>18507</v>
      </c>
      <c r="J2316" t="s">
        <v>18517</v>
      </c>
      <c r="K2316" t="s">
        <v>18517</v>
      </c>
      <c r="L2316" t="s">
        <v>19314</v>
      </c>
      <c r="O2316" t="s">
        <v>20913</v>
      </c>
      <c r="P2316" t="s">
        <v>20939</v>
      </c>
      <c r="Q2316" t="s">
        <v>20939</v>
      </c>
      <c r="U2316" t="s">
        <v>22099</v>
      </c>
      <c r="W2316" t="s">
        <v>22730</v>
      </c>
    </row>
    <row r="2317" spans="1:25">
      <c r="A2317" s="1">
        <v>2325</v>
      </c>
      <c r="C2317" t="s">
        <v>1810</v>
      </c>
      <c r="G2317" t="s">
        <v>10967</v>
      </c>
      <c r="H2317" t="s">
        <v>12736</v>
      </c>
      <c r="I2317" t="s">
        <v>18507</v>
      </c>
      <c r="J2317" t="s">
        <v>18517</v>
      </c>
      <c r="K2317" t="s">
        <v>18517</v>
      </c>
      <c r="L2317" t="s">
        <v>19314</v>
      </c>
      <c r="O2317" t="s">
        <v>20913</v>
      </c>
      <c r="P2317" t="s">
        <v>20940</v>
      </c>
      <c r="Q2317" t="s">
        <v>21029</v>
      </c>
      <c r="U2317" t="s">
        <v>22085</v>
      </c>
      <c r="W2317" t="s">
        <v>22921</v>
      </c>
    </row>
    <row r="2318" spans="1:25">
      <c r="A2318" s="1">
        <v>2326</v>
      </c>
      <c r="C2318" t="s">
        <v>1811</v>
      </c>
      <c r="G2318" t="s">
        <v>10967</v>
      </c>
      <c r="H2318" t="s">
        <v>12737</v>
      </c>
      <c r="I2318" t="s">
        <v>18507</v>
      </c>
      <c r="J2318" t="s">
        <v>18517</v>
      </c>
      <c r="K2318" t="s">
        <v>18517</v>
      </c>
      <c r="L2318" t="s">
        <v>19314</v>
      </c>
      <c r="O2318" t="s">
        <v>20913</v>
      </c>
      <c r="P2318" t="s">
        <v>20939</v>
      </c>
      <c r="Q2318" t="s">
        <v>20939</v>
      </c>
      <c r="U2318" t="s">
        <v>22100</v>
      </c>
      <c r="W2318" t="s">
        <v>22730</v>
      </c>
    </row>
    <row r="2319" spans="1:25">
      <c r="A2319" s="1">
        <v>2327</v>
      </c>
      <c r="C2319" t="s">
        <v>1812</v>
      </c>
      <c r="G2319" t="s">
        <v>10967</v>
      </c>
      <c r="H2319" t="s">
        <v>12737</v>
      </c>
      <c r="I2319" t="s">
        <v>18507</v>
      </c>
      <c r="J2319" t="s">
        <v>18517</v>
      </c>
      <c r="K2319" t="s">
        <v>18517</v>
      </c>
      <c r="L2319" t="s">
        <v>19314</v>
      </c>
      <c r="O2319" t="s">
        <v>20913</v>
      </c>
      <c r="P2319" t="s">
        <v>20940</v>
      </c>
      <c r="Q2319" t="s">
        <v>21029</v>
      </c>
      <c r="U2319" t="s">
        <v>22085</v>
      </c>
      <c r="W2319" t="s">
        <v>22921</v>
      </c>
    </row>
    <row r="2320" spans="1:25">
      <c r="A2320" s="1">
        <v>2328</v>
      </c>
      <c r="C2320" t="s">
        <v>1813</v>
      </c>
      <c r="G2320" t="s">
        <v>10967</v>
      </c>
      <c r="H2320" t="s">
        <v>12738</v>
      </c>
      <c r="I2320" t="s">
        <v>18507</v>
      </c>
      <c r="J2320" t="s">
        <v>18517</v>
      </c>
      <c r="K2320" t="s">
        <v>18517</v>
      </c>
      <c r="L2320" t="s">
        <v>19314</v>
      </c>
      <c r="O2320" t="s">
        <v>20913</v>
      </c>
      <c r="P2320" t="s">
        <v>20939</v>
      </c>
      <c r="Q2320" t="s">
        <v>20939</v>
      </c>
      <c r="U2320" t="s">
        <v>22101</v>
      </c>
      <c r="W2320" t="s">
        <v>22730</v>
      </c>
    </row>
    <row r="2321" spans="1:23">
      <c r="A2321" s="1">
        <v>2329</v>
      </c>
      <c r="C2321" t="s">
        <v>1814</v>
      </c>
      <c r="G2321" t="s">
        <v>10967</v>
      </c>
      <c r="H2321" t="s">
        <v>12738</v>
      </c>
      <c r="I2321" t="s">
        <v>18507</v>
      </c>
      <c r="J2321" t="s">
        <v>18517</v>
      </c>
      <c r="K2321" t="s">
        <v>18517</v>
      </c>
      <c r="L2321" t="s">
        <v>19314</v>
      </c>
      <c r="O2321" t="s">
        <v>20913</v>
      </c>
      <c r="P2321" t="s">
        <v>20940</v>
      </c>
      <c r="Q2321" t="s">
        <v>21029</v>
      </c>
      <c r="U2321" t="s">
        <v>22085</v>
      </c>
      <c r="W2321" t="s">
        <v>22921</v>
      </c>
    </row>
    <row r="2322" spans="1:23">
      <c r="A2322" s="1">
        <v>2330</v>
      </c>
      <c r="C2322" t="s">
        <v>1815</v>
      </c>
      <c r="G2322" t="s">
        <v>10967</v>
      </c>
      <c r="H2322" t="s">
        <v>12739</v>
      </c>
      <c r="I2322" t="s">
        <v>18507</v>
      </c>
      <c r="J2322" t="s">
        <v>18517</v>
      </c>
      <c r="K2322" t="s">
        <v>18517</v>
      </c>
      <c r="L2322" t="s">
        <v>19314</v>
      </c>
      <c r="O2322" t="s">
        <v>20913</v>
      </c>
      <c r="P2322" t="s">
        <v>20939</v>
      </c>
      <c r="Q2322" t="s">
        <v>20939</v>
      </c>
      <c r="U2322" t="s">
        <v>22102</v>
      </c>
      <c r="W2322" t="s">
        <v>22730</v>
      </c>
    </row>
    <row r="2323" spans="1:23">
      <c r="A2323" s="1">
        <v>2331</v>
      </c>
      <c r="C2323" t="s">
        <v>1816</v>
      </c>
      <c r="G2323" t="s">
        <v>10967</v>
      </c>
      <c r="H2323" t="s">
        <v>12740</v>
      </c>
      <c r="I2323" t="s">
        <v>18507</v>
      </c>
      <c r="J2323" t="s">
        <v>18517</v>
      </c>
      <c r="K2323" t="s">
        <v>18517</v>
      </c>
      <c r="L2323" t="s">
        <v>19314</v>
      </c>
      <c r="O2323" t="s">
        <v>20913</v>
      </c>
      <c r="P2323" t="s">
        <v>20940</v>
      </c>
      <c r="Q2323" t="s">
        <v>21029</v>
      </c>
      <c r="U2323" t="s">
        <v>22085</v>
      </c>
      <c r="W2323" t="s">
        <v>22921</v>
      </c>
    </row>
    <row r="2324" spans="1:23">
      <c r="A2324" s="1">
        <v>2332</v>
      </c>
      <c r="C2324" t="s">
        <v>1817</v>
      </c>
      <c r="G2324" t="s">
        <v>10967</v>
      </c>
      <c r="H2324" t="s">
        <v>12741</v>
      </c>
      <c r="I2324" t="s">
        <v>18507</v>
      </c>
      <c r="J2324" t="s">
        <v>18517</v>
      </c>
      <c r="K2324" t="s">
        <v>18517</v>
      </c>
      <c r="L2324" t="s">
        <v>19314</v>
      </c>
      <c r="O2324" t="s">
        <v>20913</v>
      </c>
      <c r="P2324" t="s">
        <v>20939</v>
      </c>
      <c r="Q2324" t="s">
        <v>20939</v>
      </c>
      <c r="U2324" t="s">
        <v>22103</v>
      </c>
      <c r="W2324" t="s">
        <v>22730</v>
      </c>
    </row>
    <row r="2325" spans="1:23">
      <c r="A2325" s="1">
        <v>2333</v>
      </c>
      <c r="C2325" t="s">
        <v>1818</v>
      </c>
      <c r="G2325" t="s">
        <v>10967</v>
      </c>
      <c r="H2325" t="s">
        <v>12741</v>
      </c>
      <c r="I2325" t="s">
        <v>18507</v>
      </c>
      <c r="J2325" t="s">
        <v>18517</v>
      </c>
      <c r="K2325" t="s">
        <v>18517</v>
      </c>
      <c r="L2325" t="s">
        <v>19314</v>
      </c>
      <c r="O2325" t="s">
        <v>20913</v>
      </c>
      <c r="P2325" t="s">
        <v>20940</v>
      </c>
      <c r="Q2325" t="s">
        <v>21029</v>
      </c>
      <c r="U2325" t="s">
        <v>22085</v>
      </c>
      <c r="W2325" t="s">
        <v>22921</v>
      </c>
    </row>
    <row r="2326" spans="1:23">
      <c r="A2326" s="1">
        <v>2334</v>
      </c>
      <c r="C2326" t="s">
        <v>1819</v>
      </c>
      <c r="G2326" t="s">
        <v>10967</v>
      </c>
      <c r="H2326" t="s">
        <v>12742</v>
      </c>
      <c r="I2326" t="s">
        <v>18507</v>
      </c>
      <c r="J2326" t="s">
        <v>18517</v>
      </c>
      <c r="K2326" t="s">
        <v>18517</v>
      </c>
      <c r="L2326" t="s">
        <v>19314</v>
      </c>
      <c r="O2326" t="s">
        <v>20913</v>
      </c>
      <c r="P2326" t="s">
        <v>20939</v>
      </c>
      <c r="Q2326" t="s">
        <v>20939</v>
      </c>
      <c r="U2326" t="s">
        <v>22104</v>
      </c>
      <c r="W2326" t="s">
        <v>22730</v>
      </c>
    </row>
    <row r="2327" spans="1:23">
      <c r="A2327" s="1">
        <v>2335</v>
      </c>
      <c r="C2327" t="s">
        <v>1820</v>
      </c>
      <c r="G2327" t="s">
        <v>10967</v>
      </c>
      <c r="H2327" t="s">
        <v>12743</v>
      </c>
      <c r="I2327" t="s">
        <v>18507</v>
      </c>
      <c r="J2327" t="s">
        <v>18517</v>
      </c>
      <c r="K2327" t="s">
        <v>18517</v>
      </c>
      <c r="L2327" t="s">
        <v>19314</v>
      </c>
      <c r="O2327" t="s">
        <v>20913</v>
      </c>
      <c r="P2327" t="s">
        <v>20940</v>
      </c>
      <c r="Q2327" t="s">
        <v>21029</v>
      </c>
      <c r="U2327" t="s">
        <v>22085</v>
      </c>
      <c r="W2327" t="s">
        <v>22921</v>
      </c>
    </row>
    <row r="2328" spans="1:23">
      <c r="A2328" s="1">
        <v>2336</v>
      </c>
      <c r="C2328" t="s">
        <v>1821</v>
      </c>
      <c r="G2328" t="s">
        <v>10967</v>
      </c>
      <c r="H2328" t="s">
        <v>12744</v>
      </c>
      <c r="I2328" t="s">
        <v>18507</v>
      </c>
      <c r="J2328" t="s">
        <v>18514</v>
      </c>
      <c r="L2328" t="s">
        <v>19330</v>
      </c>
      <c r="O2328" t="s">
        <v>20914</v>
      </c>
      <c r="P2328" t="s">
        <v>20914</v>
      </c>
      <c r="Q2328" t="s">
        <v>21030</v>
      </c>
      <c r="U2328" t="s">
        <v>22105</v>
      </c>
      <c r="W2328" t="s">
        <v>22918</v>
      </c>
    </row>
    <row r="2329" spans="1:23">
      <c r="A2329" s="1">
        <v>2337</v>
      </c>
      <c r="C2329" t="s">
        <v>1822</v>
      </c>
      <c r="G2329" t="s">
        <v>10967</v>
      </c>
      <c r="H2329" t="s">
        <v>12744</v>
      </c>
      <c r="I2329" t="s">
        <v>18507</v>
      </c>
      <c r="J2329" t="s">
        <v>18514</v>
      </c>
      <c r="L2329" t="s">
        <v>19330</v>
      </c>
      <c r="O2329" t="s">
        <v>20914</v>
      </c>
      <c r="P2329" t="s">
        <v>20914</v>
      </c>
      <c r="Q2329" t="s">
        <v>21030</v>
      </c>
      <c r="U2329" t="s">
        <v>22106</v>
      </c>
      <c r="W2329" t="s">
        <v>22918</v>
      </c>
    </row>
    <row r="2330" spans="1:23">
      <c r="A2330" s="1">
        <v>2338</v>
      </c>
      <c r="C2330" t="s">
        <v>1823</v>
      </c>
      <c r="G2330" t="s">
        <v>10967</v>
      </c>
      <c r="H2330" t="s">
        <v>12744</v>
      </c>
      <c r="I2330" t="s">
        <v>18507</v>
      </c>
      <c r="J2330" t="s">
        <v>18514</v>
      </c>
      <c r="L2330" t="s">
        <v>19330</v>
      </c>
      <c r="O2330" t="s">
        <v>20914</v>
      </c>
      <c r="P2330" t="s">
        <v>20914</v>
      </c>
      <c r="Q2330" t="s">
        <v>21030</v>
      </c>
      <c r="U2330" t="s">
        <v>22107</v>
      </c>
      <c r="W2330" t="s">
        <v>22918</v>
      </c>
    </row>
    <row r="2331" spans="1:23">
      <c r="A2331" s="1">
        <v>2339</v>
      </c>
      <c r="C2331" t="s">
        <v>1824</v>
      </c>
      <c r="G2331" t="s">
        <v>10967</v>
      </c>
      <c r="H2331" t="s">
        <v>12744</v>
      </c>
      <c r="I2331" t="s">
        <v>18507</v>
      </c>
      <c r="J2331" t="s">
        <v>18514</v>
      </c>
      <c r="L2331" t="s">
        <v>19330</v>
      </c>
      <c r="O2331" t="s">
        <v>20914</v>
      </c>
      <c r="P2331" t="s">
        <v>20914</v>
      </c>
      <c r="Q2331" t="s">
        <v>21030</v>
      </c>
      <c r="U2331" t="s">
        <v>22108</v>
      </c>
      <c r="W2331" t="s">
        <v>22918</v>
      </c>
    </row>
    <row r="2332" spans="1:23">
      <c r="A2332" s="1">
        <v>2340</v>
      </c>
      <c r="C2332" t="s">
        <v>1825</v>
      </c>
      <c r="G2332" t="s">
        <v>10967</v>
      </c>
      <c r="H2332" t="s">
        <v>12745</v>
      </c>
      <c r="I2332" t="s">
        <v>18507</v>
      </c>
      <c r="J2332" t="s">
        <v>18514</v>
      </c>
      <c r="L2332" t="s">
        <v>19330</v>
      </c>
      <c r="O2332" t="s">
        <v>20914</v>
      </c>
      <c r="P2332" t="s">
        <v>20914</v>
      </c>
      <c r="Q2332" t="s">
        <v>21030</v>
      </c>
      <c r="U2332" t="s">
        <v>22109</v>
      </c>
      <c r="W2332" t="s">
        <v>22918</v>
      </c>
    </row>
    <row r="2333" spans="1:23">
      <c r="A2333" s="1">
        <v>2341</v>
      </c>
      <c r="C2333" t="s">
        <v>1826</v>
      </c>
      <c r="G2333" t="s">
        <v>10967</v>
      </c>
      <c r="H2333" t="s">
        <v>12745</v>
      </c>
      <c r="I2333" t="s">
        <v>18507</v>
      </c>
      <c r="J2333" t="s">
        <v>18514</v>
      </c>
      <c r="L2333" t="s">
        <v>19330</v>
      </c>
      <c r="O2333" t="s">
        <v>20914</v>
      </c>
      <c r="P2333" t="s">
        <v>20914</v>
      </c>
      <c r="Q2333" t="s">
        <v>21030</v>
      </c>
      <c r="U2333" t="s">
        <v>22110</v>
      </c>
      <c r="W2333" t="s">
        <v>22918</v>
      </c>
    </row>
    <row r="2334" spans="1:23">
      <c r="A2334" s="1">
        <v>2342</v>
      </c>
      <c r="C2334" t="s">
        <v>1827</v>
      </c>
      <c r="G2334" t="s">
        <v>10967</v>
      </c>
      <c r="H2334" t="s">
        <v>12745</v>
      </c>
      <c r="I2334" t="s">
        <v>18507</v>
      </c>
      <c r="J2334" t="s">
        <v>18514</v>
      </c>
      <c r="L2334" t="s">
        <v>19330</v>
      </c>
      <c r="O2334" t="s">
        <v>20914</v>
      </c>
      <c r="P2334" t="s">
        <v>20914</v>
      </c>
      <c r="Q2334" t="s">
        <v>21030</v>
      </c>
      <c r="U2334" t="s">
        <v>22111</v>
      </c>
      <c r="W2334" t="s">
        <v>22918</v>
      </c>
    </row>
    <row r="2335" spans="1:23">
      <c r="A2335" s="1">
        <v>2343</v>
      </c>
      <c r="C2335" t="s">
        <v>1828</v>
      </c>
      <c r="G2335" t="s">
        <v>10967</v>
      </c>
      <c r="H2335" t="s">
        <v>12746</v>
      </c>
      <c r="I2335" t="s">
        <v>18507</v>
      </c>
      <c r="J2335" t="s">
        <v>18514</v>
      </c>
      <c r="L2335" t="s">
        <v>19330</v>
      </c>
      <c r="O2335" t="s">
        <v>20914</v>
      </c>
      <c r="P2335" t="s">
        <v>20914</v>
      </c>
      <c r="Q2335" t="s">
        <v>21030</v>
      </c>
      <c r="U2335" t="s">
        <v>22111</v>
      </c>
      <c r="W2335" t="s">
        <v>22918</v>
      </c>
    </row>
    <row r="2336" spans="1:23">
      <c r="A2336" s="1">
        <v>2344</v>
      </c>
      <c r="C2336" t="s">
        <v>1829</v>
      </c>
      <c r="G2336" t="s">
        <v>10967</v>
      </c>
      <c r="H2336" t="s">
        <v>12746</v>
      </c>
      <c r="I2336" t="s">
        <v>18507</v>
      </c>
      <c r="J2336" t="s">
        <v>18514</v>
      </c>
      <c r="L2336" t="s">
        <v>19330</v>
      </c>
      <c r="O2336" t="s">
        <v>20914</v>
      </c>
      <c r="P2336" t="s">
        <v>20914</v>
      </c>
      <c r="Q2336" t="s">
        <v>21030</v>
      </c>
      <c r="U2336" t="s">
        <v>22112</v>
      </c>
      <c r="W2336" t="s">
        <v>22918</v>
      </c>
    </row>
    <row r="2337" spans="1:23">
      <c r="A2337" s="1">
        <v>2345</v>
      </c>
      <c r="C2337" t="s">
        <v>1830</v>
      </c>
      <c r="G2337" t="s">
        <v>10967</v>
      </c>
      <c r="H2337" t="s">
        <v>12746</v>
      </c>
      <c r="I2337" t="s">
        <v>18507</v>
      </c>
      <c r="J2337" t="s">
        <v>18514</v>
      </c>
      <c r="L2337" t="s">
        <v>19330</v>
      </c>
      <c r="O2337" t="s">
        <v>20914</v>
      </c>
      <c r="P2337" t="s">
        <v>20914</v>
      </c>
      <c r="Q2337" t="s">
        <v>21030</v>
      </c>
      <c r="U2337" t="s">
        <v>22113</v>
      </c>
      <c r="W2337" t="s">
        <v>22918</v>
      </c>
    </row>
    <row r="2338" spans="1:23">
      <c r="A2338" s="1">
        <v>2346</v>
      </c>
      <c r="C2338" t="s">
        <v>1831</v>
      </c>
      <c r="G2338" t="s">
        <v>10967</v>
      </c>
      <c r="H2338" t="s">
        <v>12746</v>
      </c>
      <c r="I2338" t="s">
        <v>18507</v>
      </c>
      <c r="J2338" t="s">
        <v>18514</v>
      </c>
      <c r="L2338" t="s">
        <v>19330</v>
      </c>
      <c r="O2338" t="s">
        <v>20914</v>
      </c>
      <c r="P2338" t="s">
        <v>20914</v>
      </c>
      <c r="Q2338" t="s">
        <v>21030</v>
      </c>
      <c r="U2338" t="s">
        <v>22114</v>
      </c>
      <c r="W2338" t="s">
        <v>22918</v>
      </c>
    </row>
    <row r="2339" spans="1:23">
      <c r="A2339" s="1">
        <v>2347</v>
      </c>
      <c r="C2339" t="s">
        <v>1832</v>
      </c>
      <c r="G2339" t="s">
        <v>10967</v>
      </c>
      <c r="H2339" t="s">
        <v>12747</v>
      </c>
      <c r="I2339" t="s">
        <v>18507</v>
      </c>
      <c r="J2339" t="s">
        <v>18514</v>
      </c>
      <c r="L2339" t="s">
        <v>19330</v>
      </c>
      <c r="O2339" t="s">
        <v>20914</v>
      </c>
      <c r="P2339" t="s">
        <v>20914</v>
      </c>
      <c r="Q2339" t="s">
        <v>21030</v>
      </c>
      <c r="U2339" t="s">
        <v>22115</v>
      </c>
      <c r="W2339" t="s">
        <v>22918</v>
      </c>
    </row>
    <row r="2340" spans="1:23">
      <c r="A2340" s="1">
        <v>2348</v>
      </c>
      <c r="C2340" t="s">
        <v>1833</v>
      </c>
      <c r="G2340" t="s">
        <v>10967</v>
      </c>
      <c r="H2340" t="s">
        <v>12747</v>
      </c>
      <c r="I2340" t="s">
        <v>18507</v>
      </c>
      <c r="J2340" t="s">
        <v>18514</v>
      </c>
      <c r="L2340" t="s">
        <v>19330</v>
      </c>
      <c r="O2340" t="s">
        <v>20914</v>
      </c>
      <c r="P2340" t="s">
        <v>20914</v>
      </c>
      <c r="Q2340" t="s">
        <v>21030</v>
      </c>
      <c r="U2340" t="s">
        <v>22116</v>
      </c>
      <c r="W2340" t="s">
        <v>22918</v>
      </c>
    </row>
    <row r="2341" spans="1:23">
      <c r="A2341" s="1">
        <v>2349</v>
      </c>
      <c r="C2341" t="s">
        <v>1834</v>
      </c>
      <c r="G2341" t="s">
        <v>10967</v>
      </c>
      <c r="H2341" t="s">
        <v>12747</v>
      </c>
      <c r="I2341" t="s">
        <v>18507</v>
      </c>
      <c r="J2341" t="s">
        <v>18514</v>
      </c>
      <c r="L2341" t="s">
        <v>19330</v>
      </c>
      <c r="O2341" t="s">
        <v>20914</v>
      </c>
      <c r="P2341" t="s">
        <v>20914</v>
      </c>
      <c r="Q2341" t="s">
        <v>21030</v>
      </c>
      <c r="U2341" t="s">
        <v>22117</v>
      </c>
      <c r="W2341" t="s">
        <v>22918</v>
      </c>
    </row>
    <row r="2342" spans="1:23">
      <c r="A2342" s="1">
        <v>2350</v>
      </c>
      <c r="C2342" t="s">
        <v>1835</v>
      </c>
      <c r="G2342" t="s">
        <v>10967</v>
      </c>
      <c r="H2342" t="s">
        <v>12747</v>
      </c>
      <c r="I2342" t="s">
        <v>18507</v>
      </c>
      <c r="J2342" t="s">
        <v>18514</v>
      </c>
      <c r="L2342" t="s">
        <v>19330</v>
      </c>
      <c r="O2342" t="s">
        <v>20914</v>
      </c>
      <c r="P2342" t="s">
        <v>20914</v>
      </c>
      <c r="Q2342" t="s">
        <v>21030</v>
      </c>
      <c r="U2342" t="s">
        <v>22118</v>
      </c>
      <c r="W2342" t="s">
        <v>22918</v>
      </c>
    </row>
    <row r="2343" spans="1:23">
      <c r="A2343" s="1">
        <v>2351</v>
      </c>
      <c r="C2343" t="s">
        <v>1836</v>
      </c>
      <c r="G2343" t="s">
        <v>10967</v>
      </c>
      <c r="H2343" t="s">
        <v>12748</v>
      </c>
      <c r="I2343" t="s">
        <v>18507</v>
      </c>
      <c r="J2343" t="s">
        <v>18514</v>
      </c>
      <c r="L2343" t="s">
        <v>19330</v>
      </c>
      <c r="O2343" t="s">
        <v>20914</v>
      </c>
      <c r="P2343" t="s">
        <v>20914</v>
      </c>
      <c r="Q2343" t="s">
        <v>21030</v>
      </c>
      <c r="U2343" t="s">
        <v>22119</v>
      </c>
      <c r="W2343" t="s">
        <v>22918</v>
      </c>
    </row>
    <row r="2344" spans="1:23">
      <c r="A2344" s="1">
        <v>2352</v>
      </c>
      <c r="C2344" t="s">
        <v>1837</v>
      </c>
      <c r="G2344" t="s">
        <v>10967</v>
      </c>
      <c r="H2344" t="s">
        <v>12748</v>
      </c>
      <c r="I2344" t="s">
        <v>18507</v>
      </c>
      <c r="J2344" t="s">
        <v>18514</v>
      </c>
      <c r="L2344" t="s">
        <v>19330</v>
      </c>
      <c r="O2344" t="s">
        <v>20914</v>
      </c>
      <c r="P2344" t="s">
        <v>20914</v>
      </c>
      <c r="Q2344" t="s">
        <v>21030</v>
      </c>
      <c r="U2344" t="s">
        <v>22120</v>
      </c>
      <c r="W2344" t="s">
        <v>22918</v>
      </c>
    </row>
    <row r="2345" spans="1:23">
      <c r="A2345" s="1">
        <v>2353</v>
      </c>
      <c r="C2345" t="s">
        <v>1838</v>
      </c>
      <c r="G2345" t="s">
        <v>10967</v>
      </c>
      <c r="H2345" t="s">
        <v>12748</v>
      </c>
      <c r="I2345" t="s">
        <v>18507</v>
      </c>
      <c r="J2345" t="s">
        <v>18514</v>
      </c>
      <c r="L2345" t="s">
        <v>19330</v>
      </c>
      <c r="O2345" t="s">
        <v>20914</v>
      </c>
      <c r="P2345" t="s">
        <v>20914</v>
      </c>
      <c r="Q2345" t="s">
        <v>21030</v>
      </c>
      <c r="U2345" t="s">
        <v>22121</v>
      </c>
      <c r="W2345" t="s">
        <v>22918</v>
      </c>
    </row>
    <row r="2346" spans="1:23">
      <c r="A2346" s="1">
        <v>2354</v>
      </c>
      <c r="C2346" t="s">
        <v>1839</v>
      </c>
      <c r="G2346" t="s">
        <v>10967</v>
      </c>
      <c r="H2346" t="s">
        <v>12748</v>
      </c>
      <c r="I2346" t="s">
        <v>18507</v>
      </c>
      <c r="J2346" t="s">
        <v>18514</v>
      </c>
      <c r="L2346" t="s">
        <v>19330</v>
      </c>
      <c r="O2346" t="s">
        <v>20914</v>
      </c>
      <c r="P2346" t="s">
        <v>20914</v>
      </c>
      <c r="Q2346" t="s">
        <v>21030</v>
      </c>
      <c r="U2346" t="s">
        <v>22122</v>
      </c>
      <c r="W2346" t="s">
        <v>22918</v>
      </c>
    </row>
    <row r="2347" spans="1:23">
      <c r="A2347" s="1">
        <v>2355</v>
      </c>
      <c r="C2347" t="s">
        <v>1840</v>
      </c>
      <c r="G2347" t="s">
        <v>10967</v>
      </c>
      <c r="H2347" t="s">
        <v>12748</v>
      </c>
      <c r="I2347" t="s">
        <v>18507</v>
      </c>
      <c r="J2347" t="s">
        <v>18514</v>
      </c>
      <c r="L2347" t="s">
        <v>19330</v>
      </c>
      <c r="O2347" t="s">
        <v>20914</v>
      </c>
      <c r="P2347" t="s">
        <v>20914</v>
      </c>
      <c r="Q2347" t="s">
        <v>21030</v>
      </c>
      <c r="U2347" t="s">
        <v>22123</v>
      </c>
      <c r="W2347" t="s">
        <v>22918</v>
      </c>
    </row>
    <row r="2348" spans="1:23">
      <c r="A2348" s="1">
        <v>2356</v>
      </c>
      <c r="C2348" t="s">
        <v>1841</v>
      </c>
      <c r="G2348" t="s">
        <v>10967</v>
      </c>
      <c r="H2348" t="s">
        <v>12749</v>
      </c>
      <c r="I2348" t="s">
        <v>18507</v>
      </c>
      <c r="J2348" t="s">
        <v>18514</v>
      </c>
      <c r="L2348" t="s">
        <v>19330</v>
      </c>
      <c r="O2348" t="s">
        <v>20914</v>
      </c>
      <c r="P2348" t="s">
        <v>20914</v>
      </c>
      <c r="Q2348" t="s">
        <v>21030</v>
      </c>
      <c r="U2348" t="s">
        <v>22122</v>
      </c>
      <c r="W2348" t="s">
        <v>22918</v>
      </c>
    </row>
    <row r="2349" spans="1:23">
      <c r="A2349" s="1">
        <v>2357</v>
      </c>
      <c r="C2349" t="s">
        <v>1842</v>
      </c>
      <c r="G2349" t="s">
        <v>10967</v>
      </c>
      <c r="H2349" t="s">
        <v>12749</v>
      </c>
      <c r="I2349" t="s">
        <v>18507</v>
      </c>
      <c r="J2349" t="s">
        <v>18514</v>
      </c>
      <c r="L2349" t="s">
        <v>19330</v>
      </c>
      <c r="O2349" t="s">
        <v>20914</v>
      </c>
      <c r="P2349" t="s">
        <v>20914</v>
      </c>
      <c r="Q2349" t="s">
        <v>21030</v>
      </c>
      <c r="U2349" t="s">
        <v>22124</v>
      </c>
      <c r="W2349" t="s">
        <v>22918</v>
      </c>
    </row>
    <row r="2350" spans="1:23">
      <c r="A2350" s="1">
        <v>2358</v>
      </c>
      <c r="C2350" t="s">
        <v>1843</v>
      </c>
      <c r="G2350" t="s">
        <v>10967</v>
      </c>
      <c r="H2350" t="s">
        <v>12749</v>
      </c>
      <c r="I2350" t="s">
        <v>18507</v>
      </c>
      <c r="J2350" t="s">
        <v>18514</v>
      </c>
      <c r="L2350" t="s">
        <v>19330</v>
      </c>
      <c r="O2350" t="s">
        <v>20914</v>
      </c>
      <c r="P2350" t="s">
        <v>20914</v>
      </c>
      <c r="Q2350" t="s">
        <v>21030</v>
      </c>
      <c r="U2350" t="s">
        <v>22125</v>
      </c>
      <c r="W2350" t="s">
        <v>22918</v>
      </c>
    </row>
    <row r="2351" spans="1:23">
      <c r="A2351" s="1">
        <v>2359</v>
      </c>
      <c r="C2351" t="s">
        <v>1844</v>
      </c>
      <c r="G2351" t="s">
        <v>10967</v>
      </c>
      <c r="H2351" t="s">
        <v>12749</v>
      </c>
      <c r="I2351" t="s">
        <v>18507</v>
      </c>
      <c r="J2351" t="s">
        <v>18514</v>
      </c>
      <c r="L2351" t="s">
        <v>19330</v>
      </c>
      <c r="O2351" t="s">
        <v>20914</v>
      </c>
      <c r="P2351" t="s">
        <v>20914</v>
      </c>
      <c r="Q2351" t="s">
        <v>21030</v>
      </c>
      <c r="U2351" t="s">
        <v>22126</v>
      </c>
      <c r="W2351" t="s">
        <v>22918</v>
      </c>
    </row>
    <row r="2352" spans="1:23">
      <c r="A2352" s="1">
        <v>2360</v>
      </c>
      <c r="C2352" t="s">
        <v>1845</v>
      </c>
      <c r="G2352" t="s">
        <v>10967</v>
      </c>
      <c r="H2352" t="s">
        <v>12750</v>
      </c>
      <c r="I2352" t="s">
        <v>18507</v>
      </c>
      <c r="J2352" t="s">
        <v>18514</v>
      </c>
      <c r="L2352" t="s">
        <v>19330</v>
      </c>
      <c r="O2352" t="s">
        <v>20914</v>
      </c>
      <c r="P2352" t="s">
        <v>20914</v>
      </c>
      <c r="Q2352" t="s">
        <v>21030</v>
      </c>
      <c r="U2352" t="s">
        <v>22127</v>
      </c>
      <c r="W2352" t="s">
        <v>22918</v>
      </c>
    </row>
    <row r="2353" spans="1:23">
      <c r="A2353" s="1">
        <v>2361</v>
      </c>
      <c r="C2353" t="s">
        <v>1846</v>
      </c>
      <c r="G2353" t="s">
        <v>10967</v>
      </c>
      <c r="H2353" t="s">
        <v>12750</v>
      </c>
      <c r="I2353" t="s">
        <v>18507</v>
      </c>
      <c r="J2353" t="s">
        <v>18514</v>
      </c>
      <c r="L2353" t="s">
        <v>19330</v>
      </c>
      <c r="O2353" t="s">
        <v>20914</v>
      </c>
      <c r="P2353" t="s">
        <v>20914</v>
      </c>
      <c r="Q2353" t="s">
        <v>21030</v>
      </c>
      <c r="U2353" t="s">
        <v>22128</v>
      </c>
      <c r="W2353" t="s">
        <v>22918</v>
      </c>
    </row>
    <row r="2354" spans="1:23">
      <c r="A2354" s="1">
        <v>2362</v>
      </c>
      <c r="C2354" t="s">
        <v>1847</v>
      </c>
      <c r="G2354" t="s">
        <v>10967</v>
      </c>
      <c r="H2354" t="s">
        <v>12750</v>
      </c>
      <c r="I2354" t="s">
        <v>18507</v>
      </c>
      <c r="J2354" t="s">
        <v>18514</v>
      </c>
      <c r="L2354" t="s">
        <v>19330</v>
      </c>
      <c r="O2354" t="s">
        <v>20914</v>
      </c>
      <c r="P2354" t="s">
        <v>20914</v>
      </c>
      <c r="Q2354" t="s">
        <v>21030</v>
      </c>
      <c r="U2354" t="s">
        <v>22129</v>
      </c>
      <c r="W2354" t="s">
        <v>22918</v>
      </c>
    </row>
    <row r="2355" spans="1:23">
      <c r="A2355" s="1">
        <v>2363</v>
      </c>
      <c r="C2355" t="s">
        <v>1848</v>
      </c>
      <c r="G2355" t="s">
        <v>10967</v>
      </c>
      <c r="H2355" t="s">
        <v>12750</v>
      </c>
      <c r="I2355" t="s">
        <v>18507</v>
      </c>
      <c r="J2355" t="s">
        <v>18514</v>
      </c>
      <c r="L2355" t="s">
        <v>19330</v>
      </c>
      <c r="O2355" t="s">
        <v>20914</v>
      </c>
      <c r="P2355" t="s">
        <v>20914</v>
      </c>
      <c r="Q2355" t="s">
        <v>21030</v>
      </c>
      <c r="U2355" t="s">
        <v>22130</v>
      </c>
      <c r="W2355" t="s">
        <v>22918</v>
      </c>
    </row>
    <row r="2356" spans="1:23">
      <c r="A2356" s="1">
        <v>2364</v>
      </c>
      <c r="C2356" t="s">
        <v>1849</v>
      </c>
      <c r="G2356" t="s">
        <v>10967</v>
      </c>
      <c r="H2356" t="s">
        <v>12750</v>
      </c>
      <c r="I2356" t="s">
        <v>18507</v>
      </c>
      <c r="J2356" t="s">
        <v>18514</v>
      </c>
      <c r="L2356" t="s">
        <v>19330</v>
      </c>
      <c r="O2356" t="s">
        <v>20914</v>
      </c>
      <c r="P2356" t="s">
        <v>20914</v>
      </c>
      <c r="Q2356" t="s">
        <v>21030</v>
      </c>
      <c r="U2356" t="s">
        <v>22131</v>
      </c>
      <c r="W2356" t="s">
        <v>22918</v>
      </c>
    </row>
    <row r="2357" spans="1:23">
      <c r="A2357" s="1">
        <v>2365</v>
      </c>
      <c r="C2357" t="s">
        <v>1850</v>
      </c>
      <c r="G2357" t="s">
        <v>10967</v>
      </c>
      <c r="H2357" t="s">
        <v>12751</v>
      </c>
      <c r="I2357" t="s">
        <v>18507</v>
      </c>
      <c r="J2357" t="s">
        <v>18514</v>
      </c>
      <c r="L2357" t="s">
        <v>19330</v>
      </c>
      <c r="O2357" t="s">
        <v>20914</v>
      </c>
      <c r="P2357" t="s">
        <v>20914</v>
      </c>
      <c r="Q2357" t="s">
        <v>21030</v>
      </c>
      <c r="U2357" t="s">
        <v>22132</v>
      </c>
      <c r="W2357" t="s">
        <v>22918</v>
      </c>
    </row>
    <row r="2358" spans="1:23">
      <c r="A2358" s="1">
        <v>2366</v>
      </c>
      <c r="C2358" t="s">
        <v>1851</v>
      </c>
      <c r="G2358" t="s">
        <v>10967</v>
      </c>
      <c r="H2358" t="s">
        <v>12751</v>
      </c>
      <c r="I2358" t="s">
        <v>18507</v>
      </c>
      <c r="J2358" t="s">
        <v>18514</v>
      </c>
      <c r="L2358" t="s">
        <v>19330</v>
      </c>
      <c r="O2358" t="s">
        <v>20914</v>
      </c>
      <c r="P2358" t="s">
        <v>20914</v>
      </c>
      <c r="Q2358" t="s">
        <v>21030</v>
      </c>
      <c r="U2358" t="s">
        <v>22133</v>
      </c>
      <c r="W2358" t="s">
        <v>22918</v>
      </c>
    </row>
    <row r="2359" spans="1:23">
      <c r="A2359" s="1">
        <v>2367</v>
      </c>
      <c r="C2359" t="s">
        <v>1852</v>
      </c>
      <c r="G2359" t="s">
        <v>10967</v>
      </c>
      <c r="H2359" t="s">
        <v>12751</v>
      </c>
      <c r="I2359" t="s">
        <v>18507</v>
      </c>
      <c r="J2359" t="s">
        <v>18514</v>
      </c>
      <c r="L2359" t="s">
        <v>19330</v>
      </c>
      <c r="O2359" t="s">
        <v>20914</v>
      </c>
      <c r="P2359" t="s">
        <v>20914</v>
      </c>
      <c r="Q2359" t="s">
        <v>21030</v>
      </c>
      <c r="U2359" t="s">
        <v>22133</v>
      </c>
      <c r="W2359" t="s">
        <v>22918</v>
      </c>
    </row>
    <row r="2360" spans="1:23">
      <c r="A2360" s="1">
        <v>2368</v>
      </c>
      <c r="C2360" t="s">
        <v>1853</v>
      </c>
      <c r="G2360" t="s">
        <v>10967</v>
      </c>
      <c r="H2360" t="s">
        <v>12751</v>
      </c>
      <c r="I2360" t="s">
        <v>18507</v>
      </c>
      <c r="J2360" t="s">
        <v>18514</v>
      </c>
      <c r="L2360" t="s">
        <v>19330</v>
      </c>
      <c r="O2360" t="s">
        <v>20914</v>
      </c>
      <c r="P2360" t="s">
        <v>20914</v>
      </c>
      <c r="Q2360" t="s">
        <v>21030</v>
      </c>
      <c r="U2360" t="s">
        <v>22134</v>
      </c>
      <c r="W2360" t="s">
        <v>22918</v>
      </c>
    </row>
    <row r="2361" spans="1:23">
      <c r="A2361" s="1">
        <v>2369</v>
      </c>
      <c r="C2361" t="s">
        <v>1854</v>
      </c>
      <c r="G2361" t="s">
        <v>10967</v>
      </c>
      <c r="H2361" t="s">
        <v>12752</v>
      </c>
      <c r="I2361" t="s">
        <v>18507</v>
      </c>
      <c r="J2361" t="s">
        <v>18514</v>
      </c>
      <c r="L2361" t="s">
        <v>19330</v>
      </c>
      <c r="O2361" t="s">
        <v>20914</v>
      </c>
      <c r="P2361" t="s">
        <v>20914</v>
      </c>
      <c r="Q2361" t="s">
        <v>21030</v>
      </c>
      <c r="U2361" t="s">
        <v>22135</v>
      </c>
      <c r="W2361" t="s">
        <v>22918</v>
      </c>
    </row>
    <row r="2362" spans="1:23">
      <c r="A2362" s="1">
        <v>2370</v>
      </c>
      <c r="C2362" t="s">
        <v>1855</v>
      </c>
      <c r="G2362" t="s">
        <v>10967</v>
      </c>
      <c r="H2362" t="s">
        <v>12752</v>
      </c>
      <c r="I2362" t="s">
        <v>18507</v>
      </c>
      <c r="J2362" t="s">
        <v>18514</v>
      </c>
      <c r="L2362" t="s">
        <v>19330</v>
      </c>
      <c r="O2362" t="s">
        <v>20914</v>
      </c>
      <c r="P2362" t="s">
        <v>20914</v>
      </c>
      <c r="Q2362" t="s">
        <v>21030</v>
      </c>
      <c r="U2362" t="s">
        <v>22135</v>
      </c>
      <c r="W2362" t="s">
        <v>22918</v>
      </c>
    </row>
    <row r="2363" spans="1:23">
      <c r="A2363" s="1">
        <v>2371</v>
      </c>
      <c r="C2363" t="s">
        <v>1856</v>
      </c>
      <c r="G2363" t="s">
        <v>10967</v>
      </c>
      <c r="H2363" t="s">
        <v>12752</v>
      </c>
      <c r="I2363" t="s">
        <v>18507</v>
      </c>
      <c r="J2363" t="s">
        <v>18514</v>
      </c>
      <c r="L2363" t="s">
        <v>19330</v>
      </c>
      <c r="O2363" t="s">
        <v>20914</v>
      </c>
      <c r="P2363" t="s">
        <v>20914</v>
      </c>
      <c r="Q2363" t="s">
        <v>21030</v>
      </c>
      <c r="U2363" t="s">
        <v>22136</v>
      </c>
      <c r="W2363" t="s">
        <v>22918</v>
      </c>
    </row>
    <row r="2364" spans="1:23">
      <c r="A2364" s="1">
        <v>2372</v>
      </c>
      <c r="C2364" t="s">
        <v>1857</v>
      </c>
      <c r="G2364" t="s">
        <v>10967</v>
      </c>
      <c r="H2364" t="s">
        <v>12753</v>
      </c>
      <c r="I2364" t="s">
        <v>18507</v>
      </c>
      <c r="J2364" t="s">
        <v>18514</v>
      </c>
      <c r="L2364" t="s">
        <v>19330</v>
      </c>
      <c r="O2364" t="s">
        <v>20914</v>
      </c>
      <c r="P2364" t="s">
        <v>20914</v>
      </c>
      <c r="Q2364" t="s">
        <v>21030</v>
      </c>
      <c r="U2364" t="s">
        <v>22137</v>
      </c>
      <c r="W2364" t="s">
        <v>22918</v>
      </c>
    </row>
    <row r="2365" spans="1:23">
      <c r="A2365" s="1">
        <v>2373</v>
      </c>
      <c r="C2365" t="s">
        <v>1858</v>
      </c>
      <c r="G2365" t="s">
        <v>10967</v>
      </c>
      <c r="H2365" t="s">
        <v>12753</v>
      </c>
      <c r="I2365" t="s">
        <v>18507</v>
      </c>
      <c r="J2365" t="s">
        <v>18514</v>
      </c>
      <c r="L2365" t="s">
        <v>19330</v>
      </c>
      <c r="O2365" t="s">
        <v>20914</v>
      </c>
      <c r="P2365" t="s">
        <v>20914</v>
      </c>
      <c r="Q2365" t="s">
        <v>21030</v>
      </c>
      <c r="U2365" t="s">
        <v>22138</v>
      </c>
      <c r="W2365" t="s">
        <v>22918</v>
      </c>
    </row>
    <row r="2366" spans="1:23">
      <c r="A2366" s="1">
        <v>2374</v>
      </c>
      <c r="C2366" t="s">
        <v>1859</v>
      </c>
      <c r="G2366" t="s">
        <v>10967</v>
      </c>
      <c r="H2366" t="s">
        <v>12753</v>
      </c>
      <c r="I2366" t="s">
        <v>18507</v>
      </c>
      <c r="J2366" t="s">
        <v>18514</v>
      </c>
      <c r="L2366" t="s">
        <v>19330</v>
      </c>
      <c r="O2366" t="s">
        <v>20914</v>
      </c>
      <c r="P2366" t="s">
        <v>20914</v>
      </c>
      <c r="Q2366" t="s">
        <v>21030</v>
      </c>
      <c r="U2366" t="s">
        <v>22139</v>
      </c>
      <c r="W2366" t="s">
        <v>22918</v>
      </c>
    </row>
    <row r="2367" spans="1:23">
      <c r="A2367" s="1">
        <v>2375</v>
      </c>
      <c r="C2367" t="s">
        <v>1860</v>
      </c>
      <c r="G2367" t="s">
        <v>10967</v>
      </c>
      <c r="H2367" t="s">
        <v>12753</v>
      </c>
      <c r="I2367" t="s">
        <v>18507</v>
      </c>
      <c r="J2367" t="s">
        <v>18514</v>
      </c>
      <c r="L2367" t="s">
        <v>19330</v>
      </c>
      <c r="O2367" t="s">
        <v>20914</v>
      </c>
      <c r="P2367" t="s">
        <v>20914</v>
      </c>
      <c r="Q2367" t="s">
        <v>21030</v>
      </c>
      <c r="U2367" t="s">
        <v>22140</v>
      </c>
      <c r="W2367" t="s">
        <v>22918</v>
      </c>
    </row>
    <row r="2368" spans="1:23">
      <c r="A2368" s="1">
        <v>2376</v>
      </c>
      <c r="C2368" t="s">
        <v>1861</v>
      </c>
      <c r="G2368" t="s">
        <v>10967</v>
      </c>
      <c r="H2368" t="s">
        <v>12754</v>
      </c>
      <c r="I2368" t="s">
        <v>18507</v>
      </c>
      <c r="J2368" t="s">
        <v>18514</v>
      </c>
      <c r="L2368" t="s">
        <v>19330</v>
      </c>
      <c r="O2368" t="s">
        <v>20914</v>
      </c>
      <c r="P2368" t="s">
        <v>20914</v>
      </c>
      <c r="Q2368" t="s">
        <v>21030</v>
      </c>
      <c r="U2368" t="s">
        <v>22141</v>
      </c>
      <c r="W2368" t="s">
        <v>22918</v>
      </c>
    </row>
    <row r="2369" spans="1:23">
      <c r="A2369" s="1">
        <v>2377</v>
      </c>
      <c r="C2369" t="s">
        <v>1862</v>
      </c>
      <c r="G2369" t="s">
        <v>10967</v>
      </c>
      <c r="H2369" t="s">
        <v>12754</v>
      </c>
      <c r="I2369" t="s">
        <v>18507</v>
      </c>
      <c r="J2369" t="s">
        <v>18514</v>
      </c>
      <c r="L2369" t="s">
        <v>19330</v>
      </c>
      <c r="O2369" t="s">
        <v>20914</v>
      </c>
      <c r="P2369" t="s">
        <v>20914</v>
      </c>
      <c r="Q2369" t="s">
        <v>21030</v>
      </c>
      <c r="U2369" t="s">
        <v>22142</v>
      </c>
      <c r="W2369" t="s">
        <v>22918</v>
      </c>
    </row>
    <row r="2370" spans="1:23">
      <c r="A2370" s="1">
        <v>2378</v>
      </c>
      <c r="C2370" t="s">
        <v>1863</v>
      </c>
      <c r="G2370" t="s">
        <v>10967</v>
      </c>
      <c r="H2370" t="s">
        <v>12754</v>
      </c>
      <c r="I2370" t="s">
        <v>18507</v>
      </c>
      <c r="J2370" t="s">
        <v>18514</v>
      </c>
      <c r="L2370" t="s">
        <v>19330</v>
      </c>
      <c r="O2370" t="s">
        <v>20914</v>
      </c>
      <c r="P2370" t="s">
        <v>20914</v>
      </c>
      <c r="Q2370" t="s">
        <v>21030</v>
      </c>
      <c r="U2370" t="s">
        <v>22143</v>
      </c>
      <c r="W2370" t="s">
        <v>22918</v>
      </c>
    </row>
    <row r="2371" spans="1:23">
      <c r="A2371" s="1">
        <v>2379</v>
      </c>
      <c r="C2371" t="s">
        <v>1864</v>
      </c>
      <c r="G2371" t="s">
        <v>10967</v>
      </c>
      <c r="H2371" t="s">
        <v>12754</v>
      </c>
      <c r="I2371" t="s">
        <v>18507</v>
      </c>
      <c r="J2371" t="s">
        <v>18514</v>
      </c>
      <c r="L2371" t="s">
        <v>19330</v>
      </c>
      <c r="O2371" t="s">
        <v>20914</v>
      </c>
      <c r="P2371" t="s">
        <v>20914</v>
      </c>
      <c r="Q2371" t="s">
        <v>21030</v>
      </c>
      <c r="U2371" t="s">
        <v>22144</v>
      </c>
      <c r="W2371" t="s">
        <v>22918</v>
      </c>
    </row>
    <row r="2372" spans="1:23">
      <c r="A2372" s="1">
        <v>2380</v>
      </c>
      <c r="C2372" t="s">
        <v>1865</v>
      </c>
      <c r="G2372" t="s">
        <v>10967</v>
      </c>
      <c r="H2372" t="s">
        <v>12755</v>
      </c>
      <c r="I2372" t="s">
        <v>18507</v>
      </c>
      <c r="J2372" t="s">
        <v>18514</v>
      </c>
      <c r="L2372" t="s">
        <v>19330</v>
      </c>
      <c r="O2372" t="s">
        <v>20914</v>
      </c>
      <c r="P2372" t="s">
        <v>20914</v>
      </c>
      <c r="Q2372" t="s">
        <v>21030</v>
      </c>
      <c r="U2372" t="s">
        <v>22145</v>
      </c>
      <c r="W2372" t="s">
        <v>22918</v>
      </c>
    </row>
    <row r="2373" spans="1:23">
      <c r="A2373" s="1">
        <v>2381</v>
      </c>
      <c r="C2373" t="s">
        <v>1866</v>
      </c>
      <c r="G2373" t="s">
        <v>10967</v>
      </c>
      <c r="H2373" t="s">
        <v>12755</v>
      </c>
      <c r="I2373" t="s">
        <v>18507</v>
      </c>
      <c r="J2373" t="s">
        <v>18514</v>
      </c>
      <c r="L2373" t="s">
        <v>19330</v>
      </c>
      <c r="O2373" t="s">
        <v>20914</v>
      </c>
      <c r="P2373" t="s">
        <v>20914</v>
      </c>
      <c r="Q2373" t="s">
        <v>21030</v>
      </c>
      <c r="U2373" t="s">
        <v>22146</v>
      </c>
      <c r="W2373" t="s">
        <v>22918</v>
      </c>
    </row>
    <row r="2374" spans="1:23">
      <c r="A2374" s="1">
        <v>2382</v>
      </c>
      <c r="C2374" t="s">
        <v>1867</v>
      </c>
      <c r="G2374" t="s">
        <v>10967</v>
      </c>
      <c r="H2374" t="s">
        <v>12755</v>
      </c>
      <c r="I2374" t="s">
        <v>18507</v>
      </c>
      <c r="J2374" t="s">
        <v>18514</v>
      </c>
      <c r="L2374" t="s">
        <v>19330</v>
      </c>
      <c r="O2374" t="s">
        <v>20914</v>
      </c>
      <c r="P2374" t="s">
        <v>20914</v>
      </c>
      <c r="Q2374" t="s">
        <v>21030</v>
      </c>
      <c r="U2374" t="s">
        <v>22147</v>
      </c>
      <c r="W2374" t="s">
        <v>22918</v>
      </c>
    </row>
    <row r="2375" spans="1:23">
      <c r="A2375" s="1">
        <v>2383</v>
      </c>
      <c r="C2375" t="s">
        <v>1868</v>
      </c>
      <c r="G2375" t="s">
        <v>10967</v>
      </c>
      <c r="H2375" t="s">
        <v>12756</v>
      </c>
      <c r="I2375" t="s">
        <v>18507</v>
      </c>
      <c r="J2375" t="s">
        <v>18514</v>
      </c>
      <c r="L2375" t="s">
        <v>19330</v>
      </c>
      <c r="O2375" t="s">
        <v>20914</v>
      </c>
      <c r="P2375" t="s">
        <v>20914</v>
      </c>
      <c r="Q2375" t="s">
        <v>21030</v>
      </c>
      <c r="U2375" t="s">
        <v>22146</v>
      </c>
      <c r="W2375" t="s">
        <v>22918</v>
      </c>
    </row>
    <row r="2376" spans="1:23">
      <c r="A2376" s="1">
        <v>2384</v>
      </c>
      <c r="C2376" t="s">
        <v>1869</v>
      </c>
      <c r="G2376" t="s">
        <v>10967</v>
      </c>
      <c r="H2376" t="s">
        <v>12756</v>
      </c>
      <c r="I2376" t="s">
        <v>18507</v>
      </c>
      <c r="J2376" t="s">
        <v>18514</v>
      </c>
      <c r="L2376" t="s">
        <v>19330</v>
      </c>
      <c r="O2376" t="s">
        <v>20914</v>
      </c>
      <c r="P2376" t="s">
        <v>20914</v>
      </c>
      <c r="Q2376" t="s">
        <v>21030</v>
      </c>
      <c r="U2376" t="s">
        <v>22148</v>
      </c>
      <c r="W2376" t="s">
        <v>22918</v>
      </c>
    </row>
    <row r="2377" spans="1:23">
      <c r="A2377" s="1">
        <v>2385</v>
      </c>
      <c r="C2377" t="s">
        <v>1870</v>
      </c>
      <c r="G2377" t="s">
        <v>10967</v>
      </c>
      <c r="H2377" t="s">
        <v>12756</v>
      </c>
      <c r="I2377" t="s">
        <v>18507</v>
      </c>
      <c r="J2377" t="s">
        <v>18514</v>
      </c>
      <c r="L2377" t="s">
        <v>19330</v>
      </c>
      <c r="O2377" t="s">
        <v>20914</v>
      </c>
      <c r="P2377" t="s">
        <v>20914</v>
      </c>
      <c r="Q2377" t="s">
        <v>21030</v>
      </c>
      <c r="U2377" t="s">
        <v>22149</v>
      </c>
      <c r="W2377" t="s">
        <v>22918</v>
      </c>
    </row>
    <row r="2378" spans="1:23">
      <c r="A2378" s="1">
        <v>2386</v>
      </c>
      <c r="C2378" t="s">
        <v>1871</v>
      </c>
      <c r="G2378" t="s">
        <v>10967</v>
      </c>
      <c r="H2378" t="s">
        <v>12756</v>
      </c>
      <c r="I2378" t="s">
        <v>18507</v>
      </c>
      <c r="J2378" t="s">
        <v>18514</v>
      </c>
      <c r="L2378" t="s">
        <v>19330</v>
      </c>
      <c r="O2378" t="s">
        <v>20914</v>
      </c>
      <c r="P2378" t="s">
        <v>20914</v>
      </c>
      <c r="Q2378" t="s">
        <v>21030</v>
      </c>
      <c r="U2378" t="s">
        <v>22150</v>
      </c>
      <c r="W2378" t="s">
        <v>22918</v>
      </c>
    </row>
    <row r="2379" spans="1:23">
      <c r="A2379" s="1">
        <v>2387</v>
      </c>
      <c r="C2379" t="s">
        <v>1872</v>
      </c>
      <c r="G2379" t="s">
        <v>10967</v>
      </c>
      <c r="H2379" t="s">
        <v>12757</v>
      </c>
      <c r="I2379" t="s">
        <v>18507</v>
      </c>
      <c r="J2379" t="s">
        <v>18514</v>
      </c>
      <c r="L2379" t="s">
        <v>19330</v>
      </c>
      <c r="O2379" t="s">
        <v>20914</v>
      </c>
      <c r="P2379" t="s">
        <v>20914</v>
      </c>
      <c r="Q2379" t="s">
        <v>21030</v>
      </c>
      <c r="U2379" t="s">
        <v>22151</v>
      </c>
      <c r="W2379" t="s">
        <v>22918</v>
      </c>
    </row>
    <row r="2380" spans="1:23">
      <c r="A2380" s="1">
        <v>2388</v>
      </c>
      <c r="C2380" t="s">
        <v>1873</v>
      </c>
      <c r="G2380" t="s">
        <v>10967</v>
      </c>
      <c r="H2380" t="s">
        <v>12758</v>
      </c>
      <c r="I2380" t="s">
        <v>18507</v>
      </c>
      <c r="J2380" t="s">
        <v>18517</v>
      </c>
      <c r="K2380" t="s">
        <v>18517</v>
      </c>
      <c r="L2380" t="s">
        <v>19314</v>
      </c>
      <c r="O2380" t="s">
        <v>20913</v>
      </c>
      <c r="P2380" t="s">
        <v>20939</v>
      </c>
      <c r="Q2380" t="s">
        <v>20939</v>
      </c>
      <c r="U2380" t="s">
        <v>22152</v>
      </c>
      <c r="W2380" t="s">
        <v>22730</v>
      </c>
    </row>
    <row r="2381" spans="1:23">
      <c r="A2381" s="1">
        <v>2389</v>
      </c>
      <c r="C2381" t="s">
        <v>1874</v>
      </c>
      <c r="G2381" t="s">
        <v>10967</v>
      </c>
      <c r="H2381" t="s">
        <v>12759</v>
      </c>
      <c r="I2381" t="s">
        <v>18507</v>
      </c>
      <c r="J2381" t="s">
        <v>18517</v>
      </c>
      <c r="K2381" t="s">
        <v>18517</v>
      </c>
      <c r="L2381" t="s">
        <v>19314</v>
      </c>
      <c r="O2381" t="s">
        <v>20913</v>
      </c>
      <c r="P2381" t="s">
        <v>20940</v>
      </c>
      <c r="Q2381" t="s">
        <v>21029</v>
      </c>
      <c r="U2381" t="s">
        <v>22085</v>
      </c>
      <c r="W2381" t="s">
        <v>22921</v>
      </c>
    </row>
    <row r="2382" spans="1:23">
      <c r="A2382" s="1">
        <v>2390</v>
      </c>
      <c r="C2382" t="s">
        <v>1875</v>
      </c>
      <c r="G2382" t="s">
        <v>10967</v>
      </c>
      <c r="H2382" t="s">
        <v>12760</v>
      </c>
      <c r="I2382" t="s">
        <v>18507</v>
      </c>
      <c r="J2382" t="s">
        <v>18517</v>
      </c>
      <c r="K2382" t="s">
        <v>18517</v>
      </c>
      <c r="L2382" t="s">
        <v>19314</v>
      </c>
      <c r="O2382" t="s">
        <v>20913</v>
      </c>
      <c r="P2382" t="s">
        <v>20939</v>
      </c>
      <c r="Q2382" t="s">
        <v>20939</v>
      </c>
      <c r="U2382" t="s">
        <v>22153</v>
      </c>
      <c r="W2382" t="s">
        <v>22730</v>
      </c>
    </row>
    <row r="2383" spans="1:23">
      <c r="A2383" s="1">
        <v>2391</v>
      </c>
      <c r="C2383" t="s">
        <v>1876</v>
      </c>
      <c r="G2383" t="s">
        <v>10967</v>
      </c>
      <c r="H2383" t="s">
        <v>12761</v>
      </c>
      <c r="I2383" t="s">
        <v>18507</v>
      </c>
      <c r="J2383" t="s">
        <v>18517</v>
      </c>
      <c r="K2383" t="s">
        <v>18517</v>
      </c>
      <c r="L2383" t="s">
        <v>19314</v>
      </c>
      <c r="O2383" t="s">
        <v>20913</v>
      </c>
      <c r="P2383" t="s">
        <v>20940</v>
      </c>
      <c r="Q2383" t="s">
        <v>21029</v>
      </c>
      <c r="U2383" t="s">
        <v>22085</v>
      </c>
      <c r="W2383" t="s">
        <v>22921</v>
      </c>
    </row>
    <row r="2384" spans="1:23">
      <c r="A2384" s="1">
        <v>2392</v>
      </c>
      <c r="C2384" t="s">
        <v>1877</v>
      </c>
      <c r="G2384" t="s">
        <v>10967</v>
      </c>
      <c r="H2384" t="s">
        <v>12762</v>
      </c>
      <c r="I2384" t="s">
        <v>18507</v>
      </c>
      <c r="J2384" t="s">
        <v>18517</v>
      </c>
      <c r="K2384" t="s">
        <v>18517</v>
      </c>
      <c r="L2384" t="s">
        <v>19314</v>
      </c>
      <c r="O2384" t="s">
        <v>20913</v>
      </c>
      <c r="P2384" t="s">
        <v>20939</v>
      </c>
      <c r="Q2384" t="s">
        <v>20939</v>
      </c>
      <c r="U2384" t="s">
        <v>22154</v>
      </c>
      <c r="W2384" t="s">
        <v>22730</v>
      </c>
    </row>
    <row r="2385" spans="1:24">
      <c r="A2385" s="1">
        <v>2393</v>
      </c>
      <c r="C2385" t="s">
        <v>1878</v>
      </c>
      <c r="G2385" t="s">
        <v>10967</v>
      </c>
      <c r="H2385" t="s">
        <v>12762</v>
      </c>
      <c r="I2385" t="s">
        <v>18507</v>
      </c>
      <c r="J2385" t="s">
        <v>18517</v>
      </c>
      <c r="K2385" t="s">
        <v>18517</v>
      </c>
      <c r="L2385" t="s">
        <v>19314</v>
      </c>
      <c r="O2385" t="s">
        <v>20913</v>
      </c>
      <c r="P2385" t="s">
        <v>20940</v>
      </c>
      <c r="Q2385" t="s">
        <v>21029</v>
      </c>
      <c r="U2385" t="s">
        <v>22085</v>
      </c>
      <c r="W2385" t="s">
        <v>22921</v>
      </c>
    </row>
    <row r="2386" spans="1:24">
      <c r="A2386" s="1">
        <v>2394</v>
      </c>
      <c r="C2386" t="s">
        <v>1879</v>
      </c>
      <c r="G2386" t="s">
        <v>10967</v>
      </c>
      <c r="H2386" t="s">
        <v>12763</v>
      </c>
      <c r="I2386" t="s">
        <v>18507</v>
      </c>
      <c r="J2386" t="s">
        <v>18517</v>
      </c>
      <c r="K2386" t="s">
        <v>18517</v>
      </c>
      <c r="L2386" t="s">
        <v>19314</v>
      </c>
      <c r="O2386" t="s">
        <v>20913</v>
      </c>
      <c r="P2386" t="s">
        <v>20939</v>
      </c>
      <c r="Q2386" t="s">
        <v>20939</v>
      </c>
      <c r="U2386" t="s">
        <v>22155</v>
      </c>
      <c r="W2386" t="s">
        <v>22730</v>
      </c>
    </row>
    <row r="2387" spans="1:24">
      <c r="A2387" s="1">
        <v>2395</v>
      </c>
      <c r="C2387" t="s">
        <v>1880</v>
      </c>
      <c r="G2387" t="s">
        <v>10967</v>
      </c>
      <c r="H2387" t="s">
        <v>12763</v>
      </c>
      <c r="I2387" t="s">
        <v>18507</v>
      </c>
      <c r="J2387" t="s">
        <v>18517</v>
      </c>
      <c r="K2387" t="s">
        <v>18517</v>
      </c>
      <c r="L2387" t="s">
        <v>19314</v>
      </c>
      <c r="O2387" t="s">
        <v>20913</v>
      </c>
      <c r="P2387" t="s">
        <v>20940</v>
      </c>
      <c r="Q2387" t="s">
        <v>21029</v>
      </c>
      <c r="U2387" t="s">
        <v>22085</v>
      </c>
      <c r="W2387" t="s">
        <v>22921</v>
      </c>
    </row>
    <row r="2388" spans="1:24">
      <c r="A2388" s="1">
        <v>2396</v>
      </c>
      <c r="C2388" t="s">
        <v>1881</v>
      </c>
      <c r="G2388" t="s">
        <v>10967</v>
      </c>
      <c r="H2388" t="s">
        <v>12764</v>
      </c>
      <c r="I2388" t="s">
        <v>18507</v>
      </c>
      <c r="J2388" t="s">
        <v>18517</v>
      </c>
      <c r="K2388" t="s">
        <v>18517</v>
      </c>
      <c r="L2388" t="s">
        <v>19314</v>
      </c>
      <c r="O2388" t="s">
        <v>20913</v>
      </c>
      <c r="P2388" t="s">
        <v>20939</v>
      </c>
      <c r="Q2388" t="s">
        <v>20939</v>
      </c>
      <c r="U2388" t="s">
        <v>22156</v>
      </c>
      <c r="W2388" t="s">
        <v>22730</v>
      </c>
    </row>
    <row r="2389" spans="1:24">
      <c r="A2389" s="1">
        <v>2397</v>
      </c>
      <c r="C2389" t="s">
        <v>1882</v>
      </c>
      <c r="G2389" t="s">
        <v>10967</v>
      </c>
      <c r="H2389" t="s">
        <v>12765</v>
      </c>
      <c r="I2389" t="s">
        <v>18507</v>
      </c>
      <c r="J2389" t="s">
        <v>18517</v>
      </c>
      <c r="K2389" t="s">
        <v>18517</v>
      </c>
      <c r="L2389" t="s">
        <v>19314</v>
      </c>
      <c r="O2389" t="s">
        <v>20913</v>
      </c>
      <c r="P2389" t="s">
        <v>20940</v>
      </c>
      <c r="Q2389" t="s">
        <v>21029</v>
      </c>
      <c r="U2389" t="s">
        <v>22085</v>
      </c>
      <c r="W2389" t="s">
        <v>22921</v>
      </c>
    </row>
    <row r="2390" spans="1:24">
      <c r="A2390" s="1">
        <v>2398</v>
      </c>
      <c r="C2390" t="s">
        <v>1883</v>
      </c>
      <c r="G2390" t="s">
        <v>10967</v>
      </c>
      <c r="H2390" t="s">
        <v>12766</v>
      </c>
      <c r="I2390" t="s">
        <v>18507</v>
      </c>
      <c r="J2390" t="s">
        <v>18517</v>
      </c>
      <c r="K2390" t="s">
        <v>18517</v>
      </c>
      <c r="L2390" t="s">
        <v>19314</v>
      </c>
      <c r="O2390" t="s">
        <v>20913</v>
      </c>
      <c r="P2390" t="s">
        <v>20939</v>
      </c>
      <c r="Q2390" t="s">
        <v>20939</v>
      </c>
      <c r="U2390" t="s">
        <v>22157</v>
      </c>
      <c r="W2390" t="s">
        <v>22730</v>
      </c>
    </row>
    <row r="2391" spans="1:24">
      <c r="A2391" s="1">
        <v>2399</v>
      </c>
      <c r="C2391" t="s">
        <v>1884</v>
      </c>
      <c r="G2391" t="s">
        <v>10967</v>
      </c>
      <c r="H2391" t="s">
        <v>12766</v>
      </c>
      <c r="I2391" t="s">
        <v>18507</v>
      </c>
      <c r="J2391" t="s">
        <v>18517</v>
      </c>
      <c r="K2391" t="s">
        <v>18517</v>
      </c>
      <c r="L2391" t="s">
        <v>19314</v>
      </c>
      <c r="O2391" t="s">
        <v>20913</v>
      </c>
      <c r="P2391" t="s">
        <v>20940</v>
      </c>
      <c r="Q2391" t="s">
        <v>21029</v>
      </c>
      <c r="U2391" t="s">
        <v>22085</v>
      </c>
      <c r="W2391" t="s">
        <v>22921</v>
      </c>
    </row>
    <row r="2392" spans="1:24">
      <c r="A2392" s="1">
        <v>2400</v>
      </c>
      <c r="C2392" t="s">
        <v>1885</v>
      </c>
      <c r="G2392" t="s">
        <v>10967</v>
      </c>
      <c r="H2392" t="s">
        <v>12767</v>
      </c>
      <c r="I2392" t="s">
        <v>18507</v>
      </c>
      <c r="J2392" t="s">
        <v>18517</v>
      </c>
      <c r="K2392" t="s">
        <v>18517</v>
      </c>
      <c r="L2392" t="s">
        <v>19314</v>
      </c>
      <c r="O2392" t="s">
        <v>20913</v>
      </c>
      <c r="P2392" t="s">
        <v>20939</v>
      </c>
      <c r="Q2392" t="s">
        <v>20939</v>
      </c>
      <c r="U2392" t="s">
        <v>22158</v>
      </c>
      <c r="W2392" t="s">
        <v>22730</v>
      </c>
    </row>
    <row r="2393" spans="1:24">
      <c r="A2393" s="1">
        <v>2401</v>
      </c>
      <c r="C2393" t="s">
        <v>1886</v>
      </c>
      <c r="G2393" t="s">
        <v>10967</v>
      </c>
      <c r="H2393" t="s">
        <v>12768</v>
      </c>
      <c r="I2393" t="s">
        <v>18507</v>
      </c>
      <c r="J2393" t="s">
        <v>18517</v>
      </c>
      <c r="K2393" t="s">
        <v>18517</v>
      </c>
      <c r="L2393" t="s">
        <v>19314</v>
      </c>
      <c r="O2393" t="s">
        <v>20913</v>
      </c>
      <c r="P2393" t="s">
        <v>20940</v>
      </c>
      <c r="Q2393" t="s">
        <v>21029</v>
      </c>
      <c r="U2393" t="s">
        <v>22085</v>
      </c>
      <c r="W2393" t="s">
        <v>22921</v>
      </c>
    </row>
    <row r="2394" spans="1:24">
      <c r="A2394" s="1">
        <v>2402</v>
      </c>
      <c r="C2394" t="s">
        <v>1887</v>
      </c>
      <c r="G2394" t="s">
        <v>10967</v>
      </c>
      <c r="H2394" t="s">
        <v>12769</v>
      </c>
      <c r="I2394" t="s">
        <v>18507</v>
      </c>
      <c r="J2394" t="s">
        <v>18509</v>
      </c>
      <c r="L2394" t="s">
        <v>19297</v>
      </c>
      <c r="O2394" t="s">
        <v>20887</v>
      </c>
      <c r="P2394" t="s">
        <v>20919</v>
      </c>
      <c r="Q2394" t="s">
        <v>20989</v>
      </c>
      <c r="U2394" t="s">
        <v>22032</v>
      </c>
      <c r="W2394" t="s">
        <v>22917</v>
      </c>
      <c r="X2394" t="s">
        <v>23135</v>
      </c>
    </row>
    <row r="2395" spans="1:24">
      <c r="A2395" s="1">
        <v>2403</v>
      </c>
      <c r="C2395" t="s">
        <v>1888</v>
      </c>
      <c r="G2395" t="s">
        <v>10967</v>
      </c>
      <c r="H2395" t="s">
        <v>12770</v>
      </c>
      <c r="I2395" t="s">
        <v>18507</v>
      </c>
      <c r="J2395" t="s">
        <v>18509</v>
      </c>
      <c r="L2395" t="s">
        <v>19294</v>
      </c>
      <c r="O2395" t="s">
        <v>20887</v>
      </c>
      <c r="P2395" t="s">
        <v>20919</v>
      </c>
      <c r="Q2395" t="s">
        <v>20989</v>
      </c>
      <c r="U2395" t="s">
        <v>22032</v>
      </c>
      <c r="W2395" t="s">
        <v>22917</v>
      </c>
      <c r="X2395" t="s">
        <v>23136</v>
      </c>
    </row>
    <row r="2396" spans="1:24">
      <c r="A2396" s="1">
        <v>2404</v>
      </c>
      <c r="C2396" t="s">
        <v>1889</v>
      </c>
      <c r="G2396" t="s">
        <v>10967</v>
      </c>
      <c r="H2396" t="s">
        <v>12770</v>
      </c>
      <c r="I2396" t="s">
        <v>18507</v>
      </c>
      <c r="J2396" t="s">
        <v>18509</v>
      </c>
      <c r="L2396" t="s">
        <v>19292</v>
      </c>
      <c r="O2396" t="s">
        <v>20888</v>
      </c>
      <c r="P2396" t="s">
        <v>65</v>
      </c>
      <c r="Q2396" t="s">
        <v>20990</v>
      </c>
      <c r="R2396" t="s">
        <v>21118</v>
      </c>
      <c r="S2396" t="s">
        <v>21153</v>
      </c>
      <c r="T2396" t="s">
        <v>21318</v>
      </c>
      <c r="U2396" t="s">
        <v>22033</v>
      </c>
    </row>
    <row r="2397" spans="1:24">
      <c r="A2397" s="1">
        <v>2405</v>
      </c>
      <c r="C2397" t="s">
        <v>1890</v>
      </c>
      <c r="G2397" t="s">
        <v>10967</v>
      </c>
      <c r="H2397" t="s">
        <v>12771</v>
      </c>
      <c r="I2397" t="s">
        <v>18507</v>
      </c>
      <c r="J2397" t="s">
        <v>18509</v>
      </c>
      <c r="L2397" t="s">
        <v>19295</v>
      </c>
      <c r="O2397" t="s">
        <v>20887</v>
      </c>
      <c r="P2397" t="s">
        <v>20919</v>
      </c>
      <c r="Q2397" t="s">
        <v>20989</v>
      </c>
      <c r="U2397" t="s">
        <v>22032</v>
      </c>
      <c r="W2397" t="s">
        <v>22917</v>
      </c>
      <c r="X2397" t="s">
        <v>23136</v>
      </c>
    </row>
    <row r="2398" spans="1:24">
      <c r="A2398" s="1">
        <v>2406</v>
      </c>
      <c r="C2398" t="s">
        <v>1891</v>
      </c>
      <c r="G2398" t="s">
        <v>10967</v>
      </c>
      <c r="H2398" t="s">
        <v>12771</v>
      </c>
      <c r="I2398" t="s">
        <v>18507</v>
      </c>
      <c r="J2398" t="s">
        <v>18509</v>
      </c>
      <c r="L2398" t="s">
        <v>19293</v>
      </c>
      <c r="O2398" t="s">
        <v>20888</v>
      </c>
      <c r="P2398" t="s">
        <v>20920</v>
      </c>
      <c r="Q2398" t="s">
        <v>20991</v>
      </c>
      <c r="U2398" t="s">
        <v>22034</v>
      </c>
      <c r="W2398" t="s">
        <v>22918</v>
      </c>
    </row>
    <row r="2399" spans="1:24">
      <c r="A2399" s="1">
        <v>2407</v>
      </c>
      <c r="C2399" t="s">
        <v>1892</v>
      </c>
      <c r="G2399" t="s">
        <v>10967</v>
      </c>
      <c r="H2399" t="s">
        <v>12772</v>
      </c>
      <c r="I2399" t="s">
        <v>18507</v>
      </c>
      <c r="J2399" t="s">
        <v>18509</v>
      </c>
      <c r="L2399" t="s">
        <v>19292</v>
      </c>
      <c r="O2399" t="s">
        <v>20888</v>
      </c>
      <c r="P2399" t="s">
        <v>65</v>
      </c>
      <c r="Q2399" t="s">
        <v>20990</v>
      </c>
      <c r="R2399" t="s">
        <v>21118</v>
      </c>
      <c r="S2399" t="s">
        <v>21153</v>
      </c>
      <c r="T2399" t="s">
        <v>21318</v>
      </c>
      <c r="U2399" t="s">
        <v>22033</v>
      </c>
    </row>
    <row r="2400" spans="1:24">
      <c r="A2400" s="1">
        <v>2408</v>
      </c>
      <c r="C2400" t="s">
        <v>1893</v>
      </c>
      <c r="G2400" t="s">
        <v>10967</v>
      </c>
      <c r="H2400" t="s">
        <v>12773</v>
      </c>
      <c r="I2400" t="s">
        <v>18507</v>
      </c>
      <c r="J2400" t="s">
        <v>18509</v>
      </c>
      <c r="L2400" t="s">
        <v>19293</v>
      </c>
      <c r="O2400" t="s">
        <v>20888</v>
      </c>
      <c r="P2400" t="s">
        <v>20920</v>
      </c>
      <c r="Q2400" t="s">
        <v>20991</v>
      </c>
      <c r="U2400" t="s">
        <v>22034</v>
      </c>
      <c r="W2400" t="s">
        <v>22918</v>
      </c>
    </row>
    <row r="2401" spans="1:24">
      <c r="A2401" s="1">
        <v>2409</v>
      </c>
      <c r="C2401" t="s">
        <v>1894</v>
      </c>
      <c r="G2401" t="s">
        <v>10967</v>
      </c>
      <c r="H2401" t="s">
        <v>12774</v>
      </c>
      <c r="I2401" t="s">
        <v>18507</v>
      </c>
      <c r="J2401" t="s">
        <v>18509</v>
      </c>
      <c r="L2401" t="s">
        <v>19292</v>
      </c>
      <c r="O2401" t="s">
        <v>20888</v>
      </c>
      <c r="P2401" t="s">
        <v>65</v>
      </c>
      <c r="Q2401" t="s">
        <v>20990</v>
      </c>
      <c r="R2401" t="s">
        <v>21118</v>
      </c>
      <c r="S2401" t="s">
        <v>21153</v>
      </c>
      <c r="T2401" t="s">
        <v>21318</v>
      </c>
      <c r="U2401" t="s">
        <v>22033</v>
      </c>
    </row>
    <row r="2402" spans="1:24">
      <c r="A2402" s="1">
        <v>2410</v>
      </c>
      <c r="C2402" t="s">
        <v>1895</v>
      </c>
      <c r="G2402" t="s">
        <v>10967</v>
      </c>
      <c r="H2402" t="s">
        <v>12774</v>
      </c>
      <c r="I2402" t="s">
        <v>18507</v>
      </c>
      <c r="J2402" t="s">
        <v>18509</v>
      </c>
      <c r="L2402" t="s">
        <v>19293</v>
      </c>
      <c r="O2402" t="s">
        <v>20888</v>
      </c>
      <c r="P2402" t="s">
        <v>20920</v>
      </c>
      <c r="Q2402" t="s">
        <v>20991</v>
      </c>
      <c r="U2402" t="s">
        <v>22034</v>
      </c>
      <c r="W2402" t="s">
        <v>22918</v>
      </c>
    </row>
    <row r="2403" spans="1:24">
      <c r="A2403" s="1">
        <v>2411</v>
      </c>
      <c r="C2403" t="s">
        <v>1896</v>
      </c>
      <c r="G2403" t="s">
        <v>10967</v>
      </c>
      <c r="H2403" t="s">
        <v>12775</v>
      </c>
      <c r="I2403" t="s">
        <v>18507</v>
      </c>
      <c r="J2403" t="s">
        <v>18509</v>
      </c>
      <c r="L2403" t="s">
        <v>19292</v>
      </c>
      <c r="O2403" t="s">
        <v>20888</v>
      </c>
      <c r="P2403" t="s">
        <v>65</v>
      </c>
      <c r="Q2403" t="s">
        <v>20990</v>
      </c>
      <c r="R2403" t="s">
        <v>21118</v>
      </c>
      <c r="S2403" t="s">
        <v>21153</v>
      </c>
      <c r="T2403" t="s">
        <v>21318</v>
      </c>
      <c r="U2403" t="s">
        <v>22033</v>
      </c>
    </row>
    <row r="2404" spans="1:24">
      <c r="A2404" s="1">
        <v>2412</v>
      </c>
      <c r="C2404" t="s">
        <v>1897</v>
      </c>
      <c r="G2404" t="s">
        <v>10967</v>
      </c>
      <c r="H2404" t="s">
        <v>12776</v>
      </c>
      <c r="I2404" t="s">
        <v>18507</v>
      </c>
      <c r="J2404" t="s">
        <v>18509</v>
      </c>
      <c r="L2404" t="s">
        <v>19293</v>
      </c>
      <c r="O2404" t="s">
        <v>20888</v>
      </c>
      <c r="P2404" t="s">
        <v>20920</v>
      </c>
      <c r="Q2404" t="s">
        <v>20991</v>
      </c>
      <c r="U2404" t="s">
        <v>22034</v>
      </c>
      <c r="W2404" t="s">
        <v>22918</v>
      </c>
    </row>
    <row r="2405" spans="1:24">
      <c r="A2405" s="1">
        <v>2413</v>
      </c>
      <c r="C2405" t="s">
        <v>1898</v>
      </c>
      <c r="G2405" t="s">
        <v>10967</v>
      </c>
      <c r="H2405" t="s">
        <v>12777</v>
      </c>
      <c r="I2405" t="s">
        <v>18507</v>
      </c>
      <c r="J2405" t="s">
        <v>18509</v>
      </c>
      <c r="L2405" t="s">
        <v>19296</v>
      </c>
      <c r="O2405" t="s">
        <v>20887</v>
      </c>
      <c r="P2405" t="s">
        <v>20919</v>
      </c>
      <c r="Q2405" t="s">
        <v>20989</v>
      </c>
      <c r="U2405" t="s">
        <v>22032</v>
      </c>
      <c r="W2405" t="s">
        <v>22917</v>
      </c>
      <c r="X2405" t="s">
        <v>23135</v>
      </c>
    </row>
    <row r="2406" spans="1:24">
      <c r="A2406" s="1">
        <v>2414</v>
      </c>
      <c r="C2406" t="s">
        <v>1899</v>
      </c>
      <c r="G2406" t="s">
        <v>10967</v>
      </c>
      <c r="H2406" t="s">
        <v>12778</v>
      </c>
      <c r="I2406" t="s">
        <v>18507</v>
      </c>
      <c r="J2406" t="s">
        <v>18509</v>
      </c>
      <c r="L2406" t="s">
        <v>19292</v>
      </c>
      <c r="O2406" t="s">
        <v>20888</v>
      </c>
      <c r="P2406" t="s">
        <v>65</v>
      </c>
      <c r="Q2406" t="s">
        <v>20990</v>
      </c>
      <c r="R2406" t="s">
        <v>21118</v>
      </c>
      <c r="S2406" t="s">
        <v>21153</v>
      </c>
      <c r="T2406" t="s">
        <v>21319</v>
      </c>
      <c r="U2406" t="s">
        <v>22033</v>
      </c>
    </row>
    <row r="2407" spans="1:24">
      <c r="A2407" s="1">
        <v>2415</v>
      </c>
      <c r="C2407" t="s">
        <v>1900</v>
      </c>
      <c r="G2407" t="s">
        <v>10967</v>
      </c>
      <c r="H2407" t="s">
        <v>12778</v>
      </c>
      <c r="I2407" t="s">
        <v>18507</v>
      </c>
      <c r="J2407" t="s">
        <v>18509</v>
      </c>
      <c r="L2407" t="s">
        <v>19295</v>
      </c>
      <c r="O2407" t="s">
        <v>20887</v>
      </c>
      <c r="P2407" t="s">
        <v>20919</v>
      </c>
      <c r="Q2407" t="s">
        <v>20989</v>
      </c>
      <c r="U2407" t="s">
        <v>22032</v>
      </c>
      <c r="W2407" t="s">
        <v>22917</v>
      </c>
      <c r="X2407" t="s">
        <v>23137</v>
      </c>
    </row>
    <row r="2408" spans="1:24">
      <c r="A2408" s="1">
        <v>2416</v>
      </c>
      <c r="C2408" t="s">
        <v>1901</v>
      </c>
      <c r="G2408" t="s">
        <v>10967</v>
      </c>
      <c r="H2408" t="s">
        <v>12778</v>
      </c>
      <c r="I2408" t="s">
        <v>18507</v>
      </c>
      <c r="J2408" t="s">
        <v>18509</v>
      </c>
      <c r="L2408" t="s">
        <v>19293</v>
      </c>
      <c r="O2408" t="s">
        <v>20888</v>
      </c>
      <c r="P2408" t="s">
        <v>20920</v>
      </c>
      <c r="Q2408" t="s">
        <v>20991</v>
      </c>
      <c r="U2408" t="s">
        <v>22034</v>
      </c>
      <c r="W2408" t="s">
        <v>22918</v>
      </c>
    </row>
    <row r="2409" spans="1:24">
      <c r="A2409" s="1">
        <v>2417</v>
      </c>
      <c r="C2409" t="s">
        <v>1902</v>
      </c>
      <c r="G2409" t="s">
        <v>10967</v>
      </c>
      <c r="H2409" t="s">
        <v>12779</v>
      </c>
      <c r="I2409" t="s">
        <v>18507</v>
      </c>
      <c r="J2409" t="s">
        <v>18517</v>
      </c>
      <c r="K2409" t="s">
        <v>18517</v>
      </c>
      <c r="L2409" t="s">
        <v>19314</v>
      </c>
      <c r="O2409" t="s">
        <v>20913</v>
      </c>
      <c r="P2409" t="s">
        <v>20939</v>
      </c>
      <c r="Q2409" t="s">
        <v>20939</v>
      </c>
      <c r="U2409" t="s">
        <v>22159</v>
      </c>
      <c r="W2409" t="s">
        <v>22730</v>
      </c>
    </row>
    <row r="2410" spans="1:24">
      <c r="A2410" s="1">
        <v>2418</v>
      </c>
      <c r="C2410" t="s">
        <v>1903</v>
      </c>
      <c r="G2410" t="s">
        <v>10967</v>
      </c>
      <c r="H2410" t="s">
        <v>12779</v>
      </c>
      <c r="I2410" t="s">
        <v>18507</v>
      </c>
      <c r="J2410" t="s">
        <v>18517</v>
      </c>
      <c r="K2410" t="s">
        <v>18517</v>
      </c>
      <c r="L2410" t="s">
        <v>19314</v>
      </c>
      <c r="O2410" t="s">
        <v>20913</v>
      </c>
      <c r="P2410" t="s">
        <v>20940</v>
      </c>
      <c r="Q2410" t="s">
        <v>21029</v>
      </c>
      <c r="U2410" t="s">
        <v>22085</v>
      </c>
      <c r="W2410" t="s">
        <v>22921</v>
      </c>
    </row>
    <row r="2411" spans="1:24">
      <c r="A2411" s="1">
        <v>2419</v>
      </c>
      <c r="C2411" t="s">
        <v>1904</v>
      </c>
      <c r="G2411" t="s">
        <v>10967</v>
      </c>
      <c r="H2411" t="s">
        <v>12780</v>
      </c>
      <c r="I2411" t="s">
        <v>18507</v>
      </c>
      <c r="J2411" t="s">
        <v>18517</v>
      </c>
      <c r="K2411" t="s">
        <v>18517</v>
      </c>
      <c r="L2411" t="s">
        <v>19314</v>
      </c>
      <c r="O2411" t="s">
        <v>20913</v>
      </c>
      <c r="P2411" t="s">
        <v>20939</v>
      </c>
      <c r="Q2411" t="s">
        <v>20939</v>
      </c>
      <c r="U2411" t="s">
        <v>22160</v>
      </c>
      <c r="W2411" t="s">
        <v>22730</v>
      </c>
    </row>
    <row r="2412" spans="1:24">
      <c r="A2412" s="1">
        <v>2420</v>
      </c>
      <c r="C2412" t="s">
        <v>1905</v>
      </c>
      <c r="G2412" t="s">
        <v>10967</v>
      </c>
      <c r="H2412" t="s">
        <v>12780</v>
      </c>
      <c r="I2412" t="s">
        <v>18507</v>
      </c>
      <c r="J2412" t="s">
        <v>18517</v>
      </c>
      <c r="K2412" t="s">
        <v>18517</v>
      </c>
      <c r="L2412" t="s">
        <v>19314</v>
      </c>
      <c r="O2412" t="s">
        <v>20913</v>
      </c>
      <c r="P2412" t="s">
        <v>20940</v>
      </c>
      <c r="Q2412" t="s">
        <v>21029</v>
      </c>
      <c r="U2412" t="s">
        <v>22085</v>
      </c>
      <c r="W2412" t="s">
        <v>22921</v>
      </c>
    </row>
    <row r="2413" spans="1:24">
      <c r="A2413" s="1">
        <v>2421</v>
      </c>
      <c r="C2413" t="s">
        <v>1906</v>
      </c>
      <c r="G2413" t="s">
        <v>10967</v>
      </c>
      <c r="H2413" t="s">
        <v>12781</v>
      </c>
      <c r="I2413" t="s">
        <v>18507</v>
      </c>
      <c r="J2413" t="s">
        <v>18509</v>
      </c>
      <c r="L2413" t="s">
        <v>19292</v>
      </c>
      <c r="O2413" t="s">
        <v>20888</v>
      </c>
      <c r="P2413" t="s">
        <v>65</v>
      </c>
      <c r="Q2413" t="s">
        <v>20990</v>
      </c>
      <c r="R2413" t="s">
        <v>21118</v>
      </c>
      <c r="S2413" t="s">
        <v>21153</v>
      </c>
      <c r="T2413" t="s">
        <v>21320</v>
      </c>
      <c r="U2413" t="s">
        <v>22033</v>
      </c>
    </row>
    <row r="2414" spans="1:24">
      <c r="A2414" s="1">
        <v>2422</v>
      </c>
      <c r="C2414" t="s">
        <v>1907</v>
      </c>
      <c r="G2414" t="s">
        <v>10967</v>
      </c>
      <c r="H2414" t="s">
        <v>12781</v>
      </c>
      <c r="I2414" t="s">
        <v>18507</v>
      </c>
      <c r="J2414" t="s">
        <v>18509</v>
      </c>
      <c r="L2414" t="s">
        <v>19296</v>
      </c>
      <c r="O2414" t="s">
        <v>20887</v>
      </c>
      <c r="P2414" t="s">
        <v>20919</v>
      </c>
      <c r="Q2414" t="s">
        <v>20989</v>
      </c>
      <c r="U2414" t="s">
        <v>22032</v>
      </c>
      <c r="W2414" t="s">
        <v>22917</v>
      </c>
      <c r="X2414" t="s">
        <v>23138</v>
      </c>
    </row>
    <row r="2415" spans="1:24">
      <c r="A2415" s="1">
        <v>2423</v>
      </c>
      <c r="C2415" t="s">
        <v>1908</v>
      </c>
      <c r="G2415" t="s">
        <v>10967</v>
      </c>
      <c r="H2415" t="s">
        <v>12782</v>
      </c>
      <c r="I2415" t="s">
        <v>18507</v>
      </c>
      <c r="J2415" t="s">
        <v>18509</v>
      </c>
      <c r="L2415" t="s">
        <v>19293</v>
      </c>
      <c r="O2415" t="s">
        <v>20888</v>
      </c>
      <c r="P2415" t="s">
        <v>20920</v>
      </c>
      <c r="Q2415" t="s">
        <v>20991</v>
      </c>
      <c r="U2415" t="s">
        <v>22034</v>
      </c>
      <c r="W2415" t="s">
        <v>22918</v>
      </c>
    </row>
    <row r="2416" spans="1:24">
      <c r="A2416" s="1">
        <v>2424</v>
      </c>
      <c r="C2416" t="s">
        <v>1909</v>
      </c>
      <c r="G2416" t="s">
        <v>10967</v>
      </c>
      <c r="H2416" t="s">
        <v>12783</v>
      </c>
      <c r="I2416" t="s">
        <v>18507</v>
      </c>
      <c r="J2416" t="s">
        <v>18517</v>
      </c>
      <c r="K2416" t="s">
        <v>18517</v>
      </c>
      <c r="L2416" t="s">
        <v>19314</v>
      </c>
      <c r="O2416" t="s">
        <v>20913</v>
      </c>
      <c r="P2416" t="s">
        <v>20939</v>
      </c>
      <c r="Q2416" t="s">
        <v>20939</v>
      </c>
      <c r="U2416" t="s">
        <v>22161</v>
      </c>
      <c r="W2416" t="s">
        <v>22730</v>
      </c>
    </row>
    <row r="2417" spans="1:23">
      <c r="A2417" s="1">
        <v>2425</v>
      </c>
      <c r="C2417" t="s">
        <v>1910</v>
      </c>
      <c r="G2417" t="s">
        <v>10967</v>
      </c>
      <c r="H2417" t="s">
        <v>12783</v>
      </c>
      <c r="I2417" t="s">
        <v>18507</v>
      </c>
      <c r="J2417" t="s">
        <v>18517</v>
      </c>
      <c r="K2417" t="s">
        <v>18517</v>
      </c>
      <c r="L2417" t="s">
        <v>19314</v>
      </c>
      <c r="O2417" t="s">
        <v>20913</v>
      </c>
      <c r="P2417" t="s">
        <v>20940</v>
      </c>
      <c r="Q2417" t="s">
        <v>21029</v>
      </c>
      <c r="U2417" t="s">
        <v>22085</v>
      </c>
      <c r="W2417" t="s">
        <v>22921</v>
      </c>
    </row>
    <row r="2418" spans="1:23">
      <c r="A2418" s="1">
        <v>2426</v>
      </c>
      <c r="C2418" t="s">
        <v>1911</v>
      </c>
      <c r="G2418" t="s">
        <v>10967</v>
      </c>
      <c r="H2418" t="s">
        <v>12784</v>
      </c>
      <c r="I2418" t="s">
        <v>18507</v>
      </c>
      <c r="J2418" t="s">
        <v>18517</v>
      </c>
      <c r="K2418" t="s">
        <v>18517</v>
      </c>
      <c r="L2418" t="s">
        <v>19314</v>
      </c>
      <c r="O2418" t="s">
        <v>20913</v>
      </c>
      <c r="P2418" t="s">
        <v>20939</v>
      </c>
      <c r="Q2418" t="s">
        <v>20939</v>
      </c>
      <c r="U2418" t="s">
        <v>22162</v>
      </c>
      <c r="W2418" t="s">
        <v>22730</v>
      </c>
    </row>
    <row r="2419" spans="1:23">
      <c r="A2419" s="1">
        <v>2427</v>
      </c>
      <c r="C2419" t="s">
        <v>1912</v>
      </c>
      <c r="G2419" t="s">
        <v>10967</v>
      </c>
      <c r="H2419" t="s">
        <v>12784</v>
      </c>
      <c r="I2419" t="s">
        <v>18507</v>
      </c>
      <c r="J2419" t="s">
        <v>18517</v>
      </c>
      <c r="K2419" t="s">
        <v>18517</v>
      </c>
      <c r="L2419" t="s">
        <v>19314</v>
      </c>
      <c r="O2419" t="s">
        <v>20913</v>
      </c>
      <c r="P2419" t="s">
        <v>20940</v>
      </c>
      <c r="Q2419" t="s">
        <v>21029</v>
      </c>
      <c r="U2419" t="s">
        <v>22085</v>
      </c>
      <c r="W2419" t="s">
        <v>22921</v>
      </c>
    </row>
    <row r="2420" spans="1:23">
      <c r="A2420" s="1">
        <v>2428</v>
      </c>
      <c r="C2420" t="s">
        <v>1913</v>
      </c>
      <c r="G2420" t="s">
        <v>10967</v>
      </c>
      <c r="H2420" t="s">
        <v>12785</v>
      </c>
      <c r="I2420" t="s">
        <v>18507</v>
      </c>
      <c r="J2420" t="s">
        <v>18517</v>
      </c>
      <c r="K2420" t="s">
        <v>18517</v>
      </c>
      <c r="L2420" t="s">
        <v>19314</v>
      </c>
      <c r="O2420" t="s">
        <v>20913</v>
      </c>
      <c r="P2420" t="s">
        <v>20939</v>
      </c>
      <c r="Q2420" t="s">
        <v>20939</v>
      </c>
      <c r="U2420" t="s">
        <v>22163</v>
      </c>
      <c r="W2420" t="s">
        <v>22730</v>
      </c>
    </row>
    <row r="2421" spans="1:23">
      <c r="A2421" s="1">
        <v>2429</v>
      </c>
      <c r="C2421" t="s">
        <v>1914</v>
      </c>
      <c r="G2421" t="s">
        <v>10967</v>
      </c>
      <c r="H2421" t="s">
        <v>12785</v>
      </c>
      <c r="I2421" t="s">
        <v>18507</v>
      </c>
      <c r="J2421" t="s">
        <v>18517</v>
      </c>
      <c r="K2421" t="s">
        <v>18517</v>
      </c>
      <c r="L2421" t="s">
        <v>19314</v>
      </c>
      <c r="O2421" t="s">
        <v>20913</v>
      </c>
      <c r="P2421" t="s">
        <v>20940</v>
      </c>
      <c r="Q2421" t="s">
        <v>21029</v>
      </c>
      <c r="U2421" t="s">
        <v>22085</v>
      </c>
      <c r="W2421" t="s">
        <v>22921</v>
      </c>
    </row>
    <row r="2422" spans="1:23">
      <c r="A2422" s="1">
        <v>2430</v>
      </c>
      <c r="C2422" t="s">
        <v>1915</v>
      </c>
      <c r="G2422" t="s">
        <v>10967</v>
      </c>
      <c r="H2422" t="s">
        <v>12786</v>
      </c>
      <c r="I2422" t="s">
        <v>18507</v>
      </c>
      <c r="J2422" t="s">
        <v>18517</v>
      </c>
      <c r="K2422" t="s">
        <v>18517</v>
      </c>
      <c r="L2422" t="s">
        <v>19314</v>
      </c>
      <c r="O2422" t="s">
        <v>20913</v>
      </c>
      <c r="P2422" t="s">
        <v>20939</v>
      </c>
      <c r="Q2422" t="s">
        <v>20939</v>
      </c>
      <c r="U2422" t="s">
        <v>22164</v>
      </c>
      <c r="W2422" t="s">
        <v>22730</v>
      </c>
    </row>
    <row r="2423" spans="1:23">
      <c r="A2423" s="1">
        <v>2431</v>
      </c>
      <c r="C2423" t="s">
        <v>1916</v>
      </c>
      <c r="G2423" t="s">
        <v>10967</v>
      </c>
      <c r="H2423" t="s">
        <v>12786</v>
      </c>
      <c r="I2423" t="s">
        <v>18507</v>
      </c>
      <c r="J2423" t="s">
        <v>18517</v>
      </c>
      <c r="K2423" t="s">
        <v>18517</v>
      </c>
      <c r="L2423" t="s">
        <v>19314</v>
      </c>
      <c r="O2423" t="s">
        <v>20913</v>
      </c>
      <c r="P2423" t="s">
        <v>20940</v>
      </c>
      <c r="Q2423" t="s">
        <v>21029</v>
      </c>
      <c r="U2423" t="s">
        <v>22085</v>
      </c>
      <c r="W2423" t="s">
        <v>22921</v>
      </c>
    </row>
    <row r="2424" spans="1:23">
      <c r="A2424" s="1">
        <v>2432</v>
      </c>
      <c r="C2424" t="s">
        <v>1917</v>
      </c>
      <c r="G2424" t="s">
        <v>10967</v>
      </c>
      <c r="H2424" t="s">
        <v>12787</v>
      </c>
      <c r="I2424" t="s">
        <v>18507</v>
      </c>
      <c r="J2424" t="s">
        <v>18517</v>
      </c>
      <c r="K2424" t="s">
        <v>18517</v>
      </c>
      <c r="L2424" t="s">
        <v>19314</v>
      </c>
      <c r="O2424" t="s">
        <v>20913</v>
      </c>
      <c r="P2424" t="s">
        <v>20939</v>
      </c>
      <c r="Q2424" t="s">
        <v>20939</v>
      </c>
      <c r="U2424" t="s">
        <v>22165</v>
      </c>
      <c r="W2424" t="s">
        <v>22730</v>
      </c>
    </row>
    <row r="2425" spans="1:23">
      <c r="A2425" s="1">
        <v>2433</v>
      </c>
      <c r="C2425" t="s">
        <v>1918</v>
      </c>
      <c r="G2425" t="s">
        <v>10967</v>
      </c>
      <c r="H2425" t="s">
        <v>12787</v>
      </c>
      <c r="I2425" t="s">
        <v>18507</v>
      </c>
      <c r="J2425" t="s">
        <v>18517</v>
      </c>
      <c r="K2425" t="s">
        <v>18517</v>
      </c>
      <c r="L2425" t="s">
        <v>19314</v>
      </c>
      <c r="O2425" t="s">
        <v>20913</v>
      </c>
      <c r="P2425" t="s">
        <v>20940</v>
      </c>
      <c r="Q2425" t="s">
        <v>21029</v>
      </c>
      <c r="U2425" t="s">
        <v>22085</v>
      </c>
      <c r="W2425" t="s">
        <v>22921</v>
      </c>
    </row>
    <row r="2426" spans="1:23">
      <c r="A2426" s="1">
        <v>2434</v>
      </c>
      <c r="C2426" t="s">
        <v>1919</v>
      </c>
      <c r="G2426" t="s">
        <v>10967</v>
      </c>
      <c r="H2426" t="s">
        <v>12788</v>
      </c>
      <c r="I2426" t="s">
        <v>18507</v>
      </c>
      <c r="J2426" t="s">
        <v>18517</v>
      </c>
      <c r="K2426" t="s">
        <v>18517</v>
      </c>
      <c r="L2426" t="s">
        <v>19314</v>
      </c>
      <c r="O2426" t="s">
        <v>20913</v>
      </c>
      <c r="P2426" t="s">
        <v>20939</v>
      </c>
      <c r="Q2426" t="s">
        <v>20939</v>
      </c>
      <c r="U2426" t="s">
        <v>22166</v>
      </c>
      <c r="W2426" t="s">
        <v>22730</v>
      </c>
    </row>
    <row r="2427" spans="1:23">
      <c r="A2427" s="1">
        <v>2435</v>
      </c>
      <c r="C2427" t="s">
        <v>1920</v>
      </c>
      <c r="G2427" t="s">
        <v>10967</v>
      </c>
      <c r="H2427" t="s">
        <v>12788</v>
      </c>
      <c r="I2427" t="s">
        <v>18507</v>
      </c>
      <c r="J2427" t="s">
        <v>18517</v>
      </c>
      <c r="K2427" t="s">
        <v>18517</v>
      </c>
      <c r="L2427" t="s">
        <v>19314</v>
      </c>
      <c r="O2427" t="s">
        <v>20913</v>
      </c>
      <c r="P2427" t="s">
        <v>20940</v>
      </c>
      <c r="Q2427" t="s">
        <v>21029</v>
      </c>
      <c r="U2427" t="s">
        <v>22085</v>
      </c>
      <c r="W2427" t="s">
        <v>22921</v>
      </c>
    </row>
    <row r="2428" spans="1:23">
      <c r="A2428" s="1">
        <v>2436</v>
      </c>
      <c r="C2428" t="s">
        <v>1921</v>
      </c>
      <c r="G2428" t="s">
        <v>10967</v>
      </c>
      <c r="H2428" t="s">
        <v>12789</v>
      </c>
      <c r="I2428" t="s">
        <v>18507</v>
      </c>
      <c r="J2428" t="s">
        <v>18517</v>
      </c>
      <c r="K2428" t="s">
        <v>18517</v>
      </c>
      <c r="L2428" t="s">
        <v>19314</v>
      </c>
      <c r="O2428" t="s">
        <v>20913</v>
      </c>
      <c r="P2428" t="s">
        <v>20939</v>
      </c>
      <c r="Q2428" t="s">
        <v>20939</v>
      </c>
      <c r="U2428" t="s">
        <v>22167</v>
      </c>
      <c r="W2428" t="s">
        <v>22730</v>
      </c>
    </row>
    <row r="2429" spans="1:23">
      <c r="A2429" s="1">
        <v>2437</v>
      </c>
      <c r="C2429" t="s">
        <v>1922</v>
      </c>
      <c r="G2429" t="s">
        <v>10967</v>
      </c>
      <c r="H2429" t="s">
        <v>12789</v>
      </c>
      <c r="I2429" t="s">
        <v>18507</v>
      </c>
      <c r="J2429" t="s">
        <v>18517</v>
      </c>
      <c r="K2429" t="s">
        <v>18517</v>
      </c>
      <c r="L2429" t="s">
        <v>19314</v>
      </c>
      <c r="O2429" t="s">
        <v>20913</v>
      </c>
      <c r="P2429" t="s">
        <v>20940</v>
      </c>
      <c r="Q2429" t="s">
        <v>21029</v>
      </c>
      <c r="U2429" t="s">
        <v>22085</v>
      </c>
      <c r="W2429" t="s">
        <v>22921</v>
      </c>
    </row>
    <row r="2430" spans="1:23">
      <c r="A2430" s="1">
        <v>2438</v>
      </c>
      <c r="C2430" t="s">
        <v>1923</v>
      </c>
      <c r="G2430" t="s">
        <v>10967</v>
      </c>
      <c r="H2430" t="s">
        <v>12790</v>
      </c>
      <c r="I2430" t="s">
        <v>18507</v>
      </c>
      <c r="J2430" t="s">
        <v>18517</v>
      </c>
      <c r="K2430" t="s">
        <v>18517</v>
      </c>
      <c r="L2430" t="s">
        <v>19314</v>
      </c>
      <c r="O2430" t="s">
        <v>20913</v>
      </c>
      <c r="P2430" t="s">
        <v>20939</v>
      </c>
      <c r="Q2430" t="s">
        <v>20939</v>
      </c>
      <c r="U2430" t="s">
        <v>22168</v>
      </c>
      <c r="W2430" t="s">
        <v>22730</v>
      </c>
    </row>
    <row r="2431" spans="1:23">
      <c r="A2431" s="1">
        <v>2439</v>
      </c>
      <c r="C2431" t="s">
        <v>1924</v>
      </c>
      <c r="G2431" t="s">
        <v>10967</v>
      </c>
      <c r="H2431" t="s">
        <v>12791</v>
      </c>
      <c r="I2431" t="s">
        <v>18507</v>
      </c>
      <c r="J2431" t="s">
        <v>18517</v>
      </c>
      <c r="K2431" t="s">
        <v>18517</v>
      </c>
      <c r="L2431" t="s">
        <v>19314</v>
      </c>
      <c r="O2431" t="s">
        <v>20913</v>
      </c>
      <c r="P2431" t="s">
        <v>20940</v>
      </c>
      <c r="Q2431" t="s">
        <v>21029</v>
      </c>
      <c r="U2431" t="s">
        <v>22085</v>
      </c>
      <c r="W2431" t="s">
        <v>22921</v>
      </c>
    </row>
    <row r="2432" spans="1:23">
      <c r="A2432" s="1">
        <v>2440</v>
      </c>
      <c r="C2432" t="s">
        <v>1925</v>
      </c>
      <c r="G2432" t="s">
        <v>10967</v>
      </c>
      <c r="H2432" t="s">
        <v>12792</v>
      </c>
      <c r="I2432" t="s">
        <v>18507</v>
      </c>
      <c r="J2432" t="s">
        <v>18517</v>
      </c>
      <c r="K2432" t="s">
        <v>18517</v>
      </c>
      <c r="L2432" t="s">
        <v>19314</v>
      </c>
      <c r="O2432" t="s">
        <v>20913</v>
      </c>
      <c r="P2432" t="s">
        <v>20939</v>
      </c>
      <c r="Q2432" t="s">
        <v>20939</v>
      </c>
      <c r="U2432" t="s">
        <v>22169</v>
      </c>
      <c r="W2432" t="s">
        <v>22730</v>
      </c>
    </row>
    <row r="2433" spans="1:24">
      <c r="A2433" s="1">
        <v>2441</v>
      </c>
      <c r="C2433" t="s">
        <v>1926</v>
      </c>
      <c r="G2433" t="s">
        <v>10967</v>
      </c>
      <c r="H2433" t="s">
        <v>12792</v>
      </c>
      <c r="I2433" t="s">
        <v>18507</v>
      </c>
      <c r="J2433" t="s">
        <v>18517</v>
      </c>
      <c r="K2433" t="s">
        <v>18517</v>
      </c>
      <c r="L2433" t="s">
        <v>19314</v>
      </c>
      <c r="O2433" t="s">
        <v>20913</v>
      </c>
      <c r="P2433" t="s">
        <v>20940</v>
      </c>
      <c r="Q2433" t="s">
        <v>21029</v>
      </c>
      <c r="U2433" t="s">
        <v>22085</v>
      </c>
      <c r="W2433" t="s">
        <v>22921</v>
      </c>
    </row>
    <row r="2434" spans="1:24">
      <c r="A2434" s="1">
        <v>2442</v>
      </c>
      <c r="C2434" t="s">
        <v>1927</v>
      </c>
      <c r="G2434" t="s">
        <v>10967</v>
      </c>
      <c r="H2434" t="s">
        <v>12793</v>
      </c>
      <c r="I2434" t="s">
        <v>18507</v>
      </c>
      <c r="J2434" t="s">
        <v>18509</v>
      </c>
      <c r="L2434" t="s">
        <v>19291</v>
      </c>
      <c r="O2434" t="s">
        <v>20887</v>
      </c>
      <c r="P2434" t="s">
        <v>20919</v>
      </c>
      <c r="Q2434" t="s">
        <v>20989</v>
      </c>
      <c r="U2434" t="s">
        <v>22032</v>
      </c>
      <c r="W2434" t="s">
        <v>22917</v>
      </c>
      <c r="X2434" t="s">
        <v>23139</v>
      </c>
    </row>
    <row r="2435" spans="1:24">
      <c r="A2435" s="1">
        <v>2443</v>
      </c>
      <c r="C2435" t="s">
        <v>1928</v>
      </c>
      <c r="G2435" t="s">
        <v>10967</v>
      </c>
      <c r="H2435" t="s">
        <v>12794</v>
      </c>
      <c r="I2435" t="s">
        <v>18507</v>
      </c>
      <c r="J2435" t="s">
        <v>18509</v>
      </c>
      <c r="L2435" t="s">
        <v>19292</v>
      </c>
      <c r="O2435" t="s">
        <v>20888</v>
      </c>
      <c r="P2435" t="s">
        <v>65</v>
      </c>
      <c r="Q2435" t="s">
        <v>20990</v>
      </c>
      <c r="R2435" t="s">
        <v>21118</v>
      </c>
      <c r="S2435" t="s">
        <v>21153</v>
      </c>
      <c r="T2435" t="s">
        <v>21321</v>
      </c>
      <c r="U2435" t="s">
        <v>22033</v>
      </c>
    </row>
    <row r="2436" spans="1:24">
      <c r="A2436" s="1">
        <v>2444</v>
      </c>
      <c r="C2436" t="s">
        <v>1929</v>
      </c>
      <c r="G2436" t="s">
        <v>10967</v>
      </c>
      <c r="H2436" t="s">
        <v>12794</v>
      </c>
      <c r="I2436" t="s">
        <v>18507</v>
      </c>
      <c r="J2436" t="s">
        <v>18509</v>
      </c>
      <c r="L2436" t="s">
        <v>19293</v>
      </c>
      <c r="O2436" t="s">
        <v>20888</v>
      </c>
      <c r="P2436" t="s">
        <v>20920</v>
      </c>
      <c r="Q2436" t="s">
        <v>20991</v>
      </c>
      <c r="U2436" t="s">
        <v>22034</v>
      </c>
      <c r="W2436" t="s">
        <v>22918</v>
      </c>
    </row>
    <row r="2437" spans="1:24">
      <c r="A2437" s="1">
        <v>2445</v>
      </c>
      <c r="C2437" t="s">
        <v>1930</v>
      </c>
      <c r="G2437" t="s">
        <v>10967</v>
      </c>
      <c r="H2437" t="s">
        <v>12795</v>
      </c>
      <c r="I2437" t="s">
        <v>18507</v>
      </c>
      <c r="J2437" t="s">
        <v>18509</v>
      </c>
      <c r="L2437" t="s">
        <v>19292</v>
      </c>
      <c r="O2437" t="s">
        <v>20888</v>
      </c>
      <c r="P2437" t="s">
        <v>65</v>
      </c>
      <c r="Q2437" t="s">
        <v>20990</v>
      </c>
      <c r="R2437" t="s">
        <v>21118</v>
      </c>
      <c r="S2437" t="s">
        <v>21153</v>
      </c>
      <c r="T2437" t="s">
        <v>21322</v>
      </c>
      <c r="U2437" t="s">
        <v>22033</v>
      </c>
    </row>
    <row r="2438" spans="1:24">
      <c r="A2438" s="1">
        <v>2446</v>
      </c>
      <c r="C2438" t="s">
        <v>1931</v>
      </c>
      <c r="G2438" t="s">
        <v>10967</v>
      </c>
      <c r="H2438" t="s">
        <v>12795</v>
      </c>
      <c r="I2438" t="s">
        <v>18507</v>
      </c>
      <c r="J2438" t="s">
        <v>18509</v>
      </c>
      <c r="L2438" t="s">
        <v>19296</v>
      </c>
      <c r="O2438" t="s">
        <v>20887</v>
      </c>
      <c r="P2438" t="s">
        <v>20919</v>
      </c>
      <c r="Q2438" t="s">
        <v>20989</v>
      </c>
      <c r="U2438" t="s">
        <v>22032</v>
      </c>
      <c r="W2438" t="s">
        <v>22917</v>
      </c>
      <c r="X2438" t="s">
        <v>23140</v>
      </c>
    </row>
    <row r="2439" spans="1:24">
      <c r="A2439" s="1">
        <v>2447</v>
      </c>
      <c r="C2439" t="s">
        <v>1932</v>
      </c>
      <c r="G2439" t="s">
        <v>10967</v>
      </c>
      <c r="H2439" t="s">
        <v>12796</v>
      </c>
      <c r="I2439" t="s">
        <v>18507</v>
      </c>
      <c r="J2439" t="s">
        <v>18509</v>
      </c>
      <c r="L2439" t="s">
        <v>19297</v>
      </c>
      <c r="O2439" t="s">
        <v>20887</v>
      </c>
      <c r="P2439" t="s">
        <v>20919</v>
      </c>
      <c r="Q2439" t="s">
        <v>20989</v>
      </c>
      <c r="U2439" t="s">
        <v>22032</v>
      </c>
      <c r="W2439" t="s">
        <v>22917</v>
      </c>
      <c r="X2439" t="s">
        <v>23140</v>
      </c>
    </row>
    <row r="2440" spans="1:24">
      <c r="A2440" s="1">
        <v>2448</v>
      </c>
      <c r="C2440" t="s">
        <v>1933</v>
      </c>
      <c r="G2440" t="s">
        <v>10967</v>
      </c>
      <c r="H2440" t="s">
        <v>12797</v>
      </c>
      <c r="I2440" t="s">
        <v>18507</v>
      </c>
      <c r="J2440" t="s">
        <v>18509</v>
      </c>
      <c r="L2440" t="s">
        <v>19295</v>
      </c>
      <c r="O2440" t="s">
        <v>20887</v>
      </c>
      <c r="P2440" t="s">
        <v>20919</v>
      </c>
      <c r="Q2440" t="s">
        <v>20989</v>
      </c>
      <c r="U2440" t="s">
        <v>22032</v>
      </c>
      <c r="W2440" t="s">
        <v>22917</v>
      </c>
      <c r="X2440" t="s">
        <v>23139</v>
      </c>
    </row>
    <row r="2441" spans="1:24">
      <c r="A2441" s="1">
        <v>2449</v>
      </c>
      <c r="C2441" t="s">
        <v>1934</v>
      </c>
      <c r="G2441" t="s">
        <v>10967</v>
      </c>
      <c r="H2441" t="s">
        <v>12798</v>
      </c>
      <c r="I2441" t="s">
        <v>18507</v>
      </c>
      <c r="J2441" t="s">
        <v>18509</v>
      </c>
      <c r="L2441" t="s">
        <v>19293</v>
      </c>
      <c r="O2441" t="s">
        <v>20888</v>
      </c>
      <c r="P2441" t="s">
        <v>20920</v>
      </c>
      <c r="Q2441" t="s">
        <v>20991</v>
      </c>
      <c r="U2441" t="s">
        <v>22034</v>
      </c>
      <c r="W2441" t="s">
        <v>22918</v>
      </c>
    </row>
    <row r="2442" spans="1:24">
      <c r="A2442" s="1">
        <v>2450</v>
      </c>
      <c r="C2442" t="s">
        <v>1935</v>
      </c>
      <c r="G2442" t="s">
        <v>10967</v>
      </c>
      <c r="H2442" t="s">
        <v>12799</v>
      </c>
      <c r="I2442" t="s">
        <v>18507</v>
      </c>
      <c r="J2442" t="s">
        <v>18509</v>
      </c>
      <c r="L2442" t="s">
        <v>19292</v>
      </c>
      <c r="O2442" t="s">
        <v>20888</v>
      </c>
      <c r="P2442" t="s">
        <v>65</v>
      </c>
      <c r="Q2442" t="s">
        <v>20990</v>
      </c>
      <c r="R2442" t="s">
        <v>21118</v>
      </c>
      <c r="S2442" t="s">
        <v>21153</v>
      </c>
      <c r="T2442" t="s">
        <v>21322</v>
      </c>
      <c r="U2442" t="s">
        <v>22033</v>
      </c>
    </row>
    <row r="2443" spans="1:24">
      <c r="A2443" s="1">
        <v>2451</v>
      </c>
      <c r="C2443" t="s">
        <v>1936</v>
      </c>
      <c r="G2443" t="s">
        <v>10967</v>
      </c>
      <c r="H2443" t="s">
        <v>12800</v>
      </c>
      <c r="I2443" t="s">
        <v>18507</v>
      </c>
      <c r="J2443" t="s">
        <v>18509</v>
      </c>
      <c r="L2443" t="s">
        <v>19293</v>
      </c>
      <c r="O2443" t="s">
        <v>20888</v>
      </c>
      <c r="P2443" t="s">
        <v>20920</v>
      </c>
      <c r="Q2443" t="s">
        <v>20991</v>
      </c>
      <c r="U2443" t="s">
        <v>22034</v>
      </c>
      <c r="W2443" t="s">
        <v>22918</v>
      </c>
    </row>
    <row r="2444" spans="1:24">
      <c r="A2444" s="1">
        <v>2452</v>
      </c>
      <c r="C2444" t="s">
        <v>1937</v>
      </c>
      <c r="G2444" t="s">
        <v>10967</v>
      </c>
      <c r="H2444" t="s">
        <v>12801</v>
      </c>
      <c r="I2444" t="s">
        <v>18507</v>
      </c>
      <c r="J2444" t="s">
        <v>18509</v>
      </c>
      <c r="L2444" t="s">
        <v>19292</v>
      </c>
      <c r="O2444" t="s">
        <v>20888</v>
      </c>
      <c r="P2444" t="s">
        <v>65</v>
      </c>
      <c r="Q2444" t="s">
        <v>20990</v>
      </c>
      <c r="R2444" t="s">
        <v>21118</v>
      </c>
      <c r="S2444" t="s">
        <v>21153</v>
      </c>
      <c r="T2444" t="s">
        <v>21321</v>
      </c>
      <c r="U2444" t="s">
        <v>22033</v>
      </c>
    </row>
    <row r="2445" spans="1:24">
      <c r="A2445" s="1">
        <v>2453</v>
      </c>
      <c r="C2445" t="s">
        <v>1938</v>
      </c>
      <c r="G2445" t="s">
        <v>10967</v>
      </c>
      <c r="H2445" t="s">
        <v>12801</v>
      </c>
      <c r="I2445" t="s">
        <v>18507</v>
      </c>
      <c r="J2445" t="s">
        <v>18509</v>
      </c>
      <c r="L2445" t="s">
        <v>19293</v>
      </c>
      <c r="O2445" t="s">
        <v>20888</v>
      </c>
      <c r="P2445" t="s">
        <v>20920</v>
      </c>
      <c r="Q2445" t="s">
        <v>20991</v>
      </c>
      <c r="U2445" t="s">
        <v>22034</v>
      </c>
      <c r="W2445" t="s">
        <v>22918</v>
      </c>
    </row>
    <row r="2446" spans="1:24">
      <c r="A2446" s="1">
        <v>2454</v>
      </c>
      <c r="C2446" t="s">
        <v>1939</v>
      </c>
      <c r="G2446" t="s">
        <v>10967</v>
      </c>
      <c r="H2446" t="s">
        <v>12802</v>
      </c>
      <c r="I2446" t="s">
        <v>18507</v>
      </c>
      <c r="J2446" t="s">
        <v>18509</v>
      </c>
      <c r="L2446" t="s">
        <v>19291</v>
      </c>
      <c r="O2446" t="s">
        <v>20887</v>
      </c>
      <c r="P2446" t="s">
        <v>20919</v>
      </c>
      <c r="Q2446" t="s">
        <v>20989</v>
      </c>
      <c r="U2446" t="s">
        <v>22032</v>
      </c>
      <c r="W2446" t="s">
        <v>22917</v>
      </c>
      <c r="X2446" t="s">
        <v>23141</v>
      </c>
    </row>
    <row r="2447" spans="1:24">
      <c r="A2447" s="1">
        <v>2455</v>
      </c>
      <c r="C2447" t="s">
        <v>1940</v>
      </c>
      <c r="G2447" t="s">
        <v>10967</v>
      </c>
      <c r="H2447" t="s">
        <v>12803</v>
      </c>
      <c r="I2447" t="s">
        <v>18507</v>
      </c>
      <c r="J2447" t="s">
        <v>18509</v>
      </c>
      <c r="L2447" t="s">
        <v>19292</v>
      </c>
      <c r="O2447" t="s">
        <v>20888</v>
      </c>
      <c r="P2447" t="s">
        <v>65</v>
      </c>
      <c r="Q2447" t="s">
        <v>20990</v>
      </c>
      <c r="R2447" t="s">
        <v>21118</v>
      </c>
      <c r="S2447" t="s">
        <v>21153</v>
      </c>
      <c r="T2447" t="s">
        <v>21323</v>
      </c>
      <c r="U2447" t="s">
        <v>22033</v>
      </c>
    </row>
    <row r="2448" spans="1:24">
      <c r="A2448" s="1">
        <v>2456</v>
      </c>
      <c r="C2448" t="s">
        <v>1941</v>
      </c>
      <c r="G2448" t="s">
        <v>10967</v>
      </c>
      <c r="H2448" t="s">
        <v>12803</v>
      </c>
      <c r="I2448" t="s">
        <v>18507</v>
      </c>
      <c r="J2448" t="s">
        <v>18509</v>
      </c>
      <c r="L2448" t="s">
        <v>19293</v>
      </c>
      <c r="O2448" t="s">
        <v>20888</v>
      </c>
      <c r="P2448" t="s">
        <v>20920</v>
      </c>
      <c r="Q2448" t="s">
        <v>20991</v>
      </c>
      <c r="U2448" t="s">
        <v>22034</v>
      </c>
      <c r="W2448" t="s">
        <v>22918</v>
      </c>
    </row>
    <row r="2449" spans="1:24">
      <c r="A2449" s="1">
        <v>2457</v>
      </c>
      <c r="C2449" t="s">
        <v>1942</v>
      </c>
      <c r="G2449" t="s">
        <v>10967</v>
      </c>
      <c r="H2449" t="s">
        <v>12804</v>
      </c>
      <c r="I2449" t="s">
        <v>18507</v>
      </c>
      <c r="J2449" t="s">
        <v>18509</v>
      </c>
      <c r="L2449" t="s">
        <v>19292</v>
      </c>
      <c r="O2449" t="s">
        <v>20888</v>
      </c>
      <c r="P2449" t="s">
        <v>65</v>
      </c>
      <c r="Q2449" t="s">
        <v>20990</v>
      </c>
      <c r="R2449" t="s">
        <v>21118</v>
      </c>
      <c r="S2449" t="s">
        <v>21153</v>
      </c>
      <c r="T2449" t="s">
        <v>21323</v>
      </c>
      <c r="U2449" t="s">
        <v>22033</v>
      </c>
    </row>
    <row r="2450" spans="1:24">
      <c r="A2450" s="1">
        <v>2458</v>
      </c>
      <c r="C2450" t="s">
        <v>1943</v>
      </c>
      <c r="G2450" t="s">
        <v>10967</v>
      </c>
      <c r="H2450" t="s">
        <v>12804</v>
      </c>
      <c r="I2450" t="s">
        <v>18507</v>
      </c>
      <c r="J2450" t="s">
        <v>18509</v>
      </c>
      <c r="L2450" t="s">
        <v>19296</v>
      </c>
      <c r="O2450" t="s">
        <v>20887</v>
      </c>
      <c r="P2450" t="s">
        <v>20919</v>
      </c>
      <c r="Q2450" t="s">
        <v>20989</v>
      </c>
      <c r="U2450" t="s">
        <v>22032</v>
      </c>
      <c r="W2450" t="s">
        <v>22917</v>
      </c>
      <c r="X2450" t="s">
        <v>23141</v>
      </c>
    </row>
    <row r="2451" spans="1:24">
      <c r="A2451" s="1">
        <v>2459</v>
      </c>
      <c r="C2451" t="s">
        <v>1944</v>
      </c>
      <c r="G2451" t="s">
        <v>10967</v>
      </c>
      <c r="H2451" t="s">
        <v>12804</v>
      </c>
      <c r="I2451" t="s">
        <v>18507</v>
      </c>
      <c r="J2451" t="s">
        <v>18509</v>
      </c>
      <c r="L2451" t="s">
        <v>19293</v>
      </c>
      <c r="O2451" t="s">
        <v>20888</v>
      </c>
      <c r="P2451" t="s">
        <v>20920</v>
      </c>
      <c r="Q2451" t="s">
        <v>20991</v>
      </c>
      <c r="U2451" t="s">
        <v>22034</v>
      </c>
      <c r="W2451" t="s">
        <v>22918</v>
      </c>
    </row>
    <row r="2452" spans="1:24">
      <c r="A2452" s="1">
        <v>2460</v>
      </c>
      <c r="C2452" t="s">
        <v>1945</v>
      </c>
      <c r="G2452" t="s">
        <v>10967</v>
      </c>
      <c r="H2452" t="s">
        <v>12805</v>
      </c>
      <c r="I2452" t="s">
        <v>18507</v>
      </c>
      <c r="J2452" t="s">
        <v>18517</v>
      </c>
      <c r="K2452" t="s">
        <v>18517</v>
      </c>
      <c r="L2452" t="s">
        <v>19314</v>
      </c>
      <c r="O2452" t="s">
        <v>20913</v>
      </c>
      <c r="P2452" t="s">
        <v>20939</v>
      </c>
      <c r="Q2452" t="s">
        <v>20939</v>
      </c>
      <c r="U2452" t="s">
        <v>22170</v>
      </c>
      <c r="W2452" t="s">
        <v>22730</v>
      </c>
    </row>
    <row r="2453" spans="1:24">
      <c r="A2453" s="1">
        <v>2461</v>
      </c>
      <c r="C2453" t="s">
        <v>1946</v>
      </c>
      <c r="G2453" t="s">
        <v>10967</v>
      </c>
      <c r="H2453" t="s">
        <v>12805</v>
      </c>
      <c r="I2453" t="s">
        <v>18507</v>
      </c>
      <c r="J2453" t="s">
        <v>18517</v>
      </c>
      <c r="K2453" t="s">
        <v>18517</v>
      </c>
      <c r="L2453" t="s">
        <v>19314</v>
      </c>
      <c r="O2453" t="s">
        <v>20913</v>
      </c>
      <c r="P2453" t="s">
        <v>20940</v>
      </c>
      <c r="Q2453" t="s">
        <v>21029</v>
      </c>
      <c r="U2453" t="s">
        <v>22085</v>
      </c>
      <c r="W2453" t="s">
        <v>22921</v>
      </c>
    </row>
    <row r="2454" spans="1:24">
      <c r="A2454" s="1">
        <v>2462</v>
      </c>
      <c r="C2454" t="s">
        <v>1947</v>
      </c>
      <c r="G2454" t="s">
        <v>10967</v>
      </c>
      <c r="H2454" t="s">
        <v>12806</v>
      </c>
      <c r="I2454" t="s">
        <v>18507</v>
      </c>
      <c r="J2454" t="s">
        <v>18509</v>
      </c>
      <c r="L2454" t="s">
        <v>19292</v>
      </c>
      <c r="O2454" t="s">
        <v>20888</v>
      </c>
      <c r="P2454" t="s">
        <v>65</v>
      </c>
      <c r="Q2454" t="s">
        <v>20990</v>
      </c>
      <c r="R2454" t="s">
        <v>21118</v>
      </c>
      <c r="S2454" t="s">
        <v>21153</v>
      </c>
      <c r="T2454" t="s">
        <v>21323</v>
      </c>
      <c r="U2454" t="s">
        <v>22033</v>
      </c>
    </row>
    <row r="2455" spans="1:24">
      <c r="A2455" s="1">
        <v>2463</v>
      </c>
      <c r="C2455" t="s">
        <v>1948</v>
      </c>
      <c r="G2455" t="s">
        <v>10967</v>
      </c>
      <c r="H2455" t="s">
        <v>12806</v>
      </c>
      <c r="I2455" t="s">
        <v>18507</v>
      </c>
      <c r="J2455" t="s">
        <v>18509</v>
      </c>
      <c r="L2455" t="s">
        <v>19297</v>
      </c>
      <c r="O2455" t="s">
        <v>20887</v>
      </c>
      <c r="P2455" t="s">
        <v>20919</v>
      </c>
      <c r="Q2455" t="s">
        <v>20989</v>
      </c>
      <c r="U2455" t="s">
        <v>22032</v>
      </c>
      <c r="W2455" t="s">
        <v>22917</v>
      </c>
      <c r="X2455" t="s">
        <v>23141</v>
      </c>
    </row>
    <row r="2456" spans="1:24">
      <c r="A2456" s="1">
        <v>2464</v>
      </c>
      <c r="C2456" t="s">
        <v>1949</v>
      </c>
      <c r="G2456" t="s">
        <v>10967</v>
      </c>
      <c r="H2456" t="s">
        <v>12807</v>
      </c>
      <c r="I2456" t="s">
        <v>18507</v>
      </c>
      <c r="J2456" t="s">
        <v>18509</v>
      </c>
      <c r="L2456" t="s">
        <v>19293</v>
      </c>
      <c r="O2456" t="s">
        <v>20888</v>
      </c>
      <c r="P2456" t="s">
        <v>20920</v>
      </c>
      <c r="Q2456" t="s">
        <v>20991</v>
      </c>
      <c r="U2456" t="s">
        <v>22034</v>
      </c>
      <c r="W2456" t="s">
        <v>22918</v>
      </c>
    </row>
    <row r="2457" spans="1:24">
      <c r="A2457" s="1">
        <v>2465</v>
      </c>
      <c r="C2457" t="s">
        <v>1950</v>
      </c>
      <c r="G2457" t="s">
        <v>10967</v>
      </c>
      <c r="H2457" t="s">
        <v>12808</v>
      </c>
      <c r="I2457" t="s">
        <v>18507</v>
      </c>
      <c r="J2457" t="s">
        <v>18509</v>
      </c>
      <c r="L2457" t="s">
        <v>19292</v>
      </c>
      <c r="O2457" t="s">
        <v>20888</v>
      </c>
      <c r="P2457" t="s">
        <v>65</v>
      </c>
      <c r="Q2457" t="s">
        <v>20990</v>
      </c>
      <c r="R2457" t="s">
        <v>21118</v>
      </c>
      <c r="S2457" t="s">
        <v>21153</v>
      </c>
      <c r="T2457" t="s">
        <v>21323</v>
      </c>
      <c r="U2457" t="s">
        <v>22033</v>
      </c>
    </row>
    <row r="2458" spans="1:24">
      <c r="A2458" s="1">
        <v>2466</v>
      </c>
      <c r="C2458" t="s">
        <v>1951</v>
      </c>
      <c r="G2458" t="s">
        <v>10967</v>
      </c>
      <c r="H2458" t="s">
        <v>12808</v>
      </c>
      <c r="I2458" t="s">
        <v>18507</v>
      </c>
      <c r="J2458" t="s">
        <v>18509</v>
      </c>
      <c r="L2458" t="s">
        <v>19291</v>
      </c>
      <c r="O2458" t="s">
        <v>20887</v>
      </c>
      <c r="P2458" t="s">
        <v>20919</v>
      </c>
      <c r="Q2458" t="s">
        <v>20989</v>
      </c>
      <c r="U2458" t="s">
        <v>22032</v>
      </c>
      <c r="W2458" t="s">
        <v>22917</v>
      </c>
      <c r="X2458" t="s">
        <v>23141</v>
      </c>
    </row>
    <row r="2459" spans="1:24">
      <c r="A2459" s="1">
        <v>2467</v>
      </c>
      <c r="C2459" t="s">
        <v>1952</v>
      </c>
      <c r="G2459" t="s">
        <v>10967</v>
      </c>
      <c r="H2459" t="s">
        <v>12808</v>
      </c>
      <c r="I2459" t="s">
        <v>18507</v>
      </c>
      <c r="J2459" t="s">
        <v>18509</v>
      </c>
      <c r="L2459" t="s">
        <v>19293</v>
      </c>
      <c r="O2459" t="s">
        <v>20888</v>
      </c>
      <c r="P2459" t="s">
        <v>20920</v>
      </c>
      <c r="Q2459" t="s">
        <v>20991</v>
      </c>
      <c r="U2459" t="s">
        <v>22034</v>
      </c>
      <c r="W2459" t="s">
        <v>22918</v>
      </c>
    </row>
    <row r="2460" spans="1:24">
      <c r="A2460" s="1">
        <v>2468</v>
      </c>
      <c r="C2460" t="s">
        <v>1953</v>
      </c>
      <c r="G2460" t="s">
        <v>10967</v>
      </c>
      <c r="H2460" t="s">
        <v>12809</v>
      </c>
      <c r="I2460" t="s">
        <v>18507</v>
      </c>
      <c r="J2460" t="s">
        <v>18509</v>
      </c>
      <c r="L2460" t="s">
        <v>19292</v>
      </c>
      <c r="O2460" t="s">
        <v>20888</v>
      </c>
      <c r="P2460" t="s">
        <v>65</v>
      </c>
      <c r="Q2460" t="s">
        <v>20990</v>
      </c>
      <c r="R2460" t="s">
        <v>21118</v>
      </c>
      <c r="S2460" t="s">
        <v>21153</v>
      </c>
      <c r="T2460" t="s">
        <v>21323</v>
      </c>
      <c r="U2460" t="s">
        <v>22033</v>
      </c>
    </row>
    <row r="2461" spans="1:24">
      <c r="A2461" s="1">
        <v>2469</v>
      </c>
      <c r="C2461" t="s">
        <v>1954</v>
      </c>
      <c r="G2461" t="s">
        <v>10967</v>
      </c>
      <c r="H2461" t="s">
        <v>12809</v>
      </c>
      <c r="I2461" t="s">
        <v>18507</v>
      </c>
      <c r="J2461" t="s">
        <v>18509</v>
      </c>
      <c r="L2461" t="s">
        <v>19296</v>
      </c>
      <c r="O2461" t="s">
        <v>20887</v>
      </c>
      <c r="P2461" t="s">
        <v>20919</v>
      </c>
      <c r="Q2461" t="s">
        <v>20989</v>
      </c>
      <c r="U2461" t="s">
        <v>22032</v>
      </c>
      <c r="W2461" t="s">
        <v>22917</v>
      </c>
      <c r="X2461" t="s">
        <v>23141</v>
      </c>
    </row>
    <row r="2462" spans="1:24">
      <c r="A2462" s="1">
        <v>2470</v>
      </c>
      <c r="C2462" t="s">
        <v>1955</v>
      </c>
      <c r="G2462" t="s">
        <v>10967</v>
      </c>
      <c r="H2462" t="s">
        <v>12809</v>
      </c>
      <c r="I2462" t="s">
        <v>18507</v>
      </c>
      <c r="J2462" t="s">
        <v>18509</v>
      </c>
      <c r="L2462" t="s">
        <v>19293</v>
      </c>
      <c r="O2462" t="s">
        <v>20888</v>
      </c>
      <c r="P2462" t="s">
        <v>20920</v>
      </c>
      <c r="Q2462" t="s">
        <v>20991</v>
      </c>
      <c r="U2462" t="s">
        <v>22034</v>
      </c>
      <c r="W2462" t="s">
        <v>22918</v>
      </c>
    </row>
    <row r="2463" spans="1:24">
      <c r="A2463" s="1">
        <v>2471</v>
      </c>
      <c r="C2463" t="s">
        <v>1956</v>
      </c>
      <c r="G2463" t="s">
        <v>10967</v>
      </c>
      <c r="H2463" t="s">
        <v>12810</v>
      </c>
      <c r="I2463" t="s">
        <v>18507</v>
      </c>
      <c r="J2463" t="s">
        <v>18509</v>
      </c>
      <c r="L2463" t="s">
        <v>19292</v>
      </c>
      <c r="O2463" t="s">
        <v>20888</v>
      </c>
      <c r="P2463" t="s">
        <v>65</v>
      </c>
      <c r="Q2463" t="s">
        <v>20990</v>
      </c>
      <c r="R2463" t="s">
        <v>21118</v>
      </c>
      <c r="S2463" t="s">
        <v>21153</v>
      </c>
      <c r="T2463" t="s">
        <v>21321</v>
      </c>
      <c r="U2463" t="s">
        <v>22033</v>
      </c>
    </row>
    <row r="2464" spans="1:24">
      <c r="A2464" s="1">
        <v>2472</v>
      </c>
      <c r="C2464" t="s">
        <v>1957</v>
      </c>
      <c r="G2464" t="s">
        <v>10967</v>
      </c>
      <c r="H2464" t="s">
        <v>12810</v>
      </c>
      <c r="I2464" t="s">
        <v>18507</v>
      </c>
      <c r="J2464" t="s">
        <v>18509</v>
      </c>
      <c r="L2464" t="s">
        <v>19294</v>
      </c>
      <c r="O2464" t="s">
        <v>20887</v>
      </c>
      <c r="P2464" t="s">
        <v>20919</v>
      </c>
      <c r="Q2464" t="s">
        <v>20989</v>
      </c>
      <c r="U2464" t="s">
        <v>22032</v>
      </c>
      <c r="W2464" t="s">
        <v>22917</v>
      </c>
      <c r="X2464" t="s">
        <v>23139</v>
      </c>
    </row>
    <row r="2465" spans="1:24">
      <c r="A2465" s="1">
        <v>2473</v>
      </c>
      <c r="C2465" t="s">
        <v>1958</v>
      </c>
      <c r="G2465" t="s">
        <v>10967</v>
      </c>
      <c r="H2465" t="s">
        <v>12811</v>
      </c>
      <c r="I2465" t="s">
        <v>18507</v>
      </c>
      <c r="J2465" t="s">
        <v>18509</v>
      </c>
      <c r="L2465" t="s">
        <v>19293</v>
      </c>
      <c r="O2465" t="s">
        <v>20888</v>
      </c>
      <c r="P2465" t="s">
        <v>20920</v>
      </c>
      <c r="Q2465" t="s">
        <v>20991</v>
      </c>
      <c r="U2465" t="s">
        <v>22034</v>
      </c>
      <c r="W2465" t="s">
        <v>22918</v>
      </c>
    </row>
    <row r="2466" spans="1:24">
      <c r="A2466" s="1">
        <v>2474</v>
      </c>
      <c r="C2466" t="s">
        <v>1959</v>
      </c>
      <c r="G2466" t="s">
        <v>10967</v>
      </c>
      <c r="H2466" t="s">
        <v>12812</v>
      </c>
      <c r="I2466" t="s">
        <v>18507</v>
      </c>
      <c r="J2466" t="s">
        <v>18509</v>
      </c>
      <c r="L2466" t="s">
        <v>19297</v>
      </c>
      <c r="O2466" t="s">
        <v>20887</v>
      </c>
      <c r="P2466" t="s">
        <v>20919</v>
      </c>
      <c r="Q2466" t="s">
        <v>20989</v>
      </c>
      <c r="U2466" t="s">
        <v>22032</v>
      </c>
      <c r="W2466" t="s">
        <v>22917</v>
      </c>
      <c r="X2466" t="s">
        <v>23140</v>
      </c>
    </row>
    <row r="2467" spans="1:24">
      <c r="A2467" s="1">
        <v>2475</v>
      </c>
      <c r="C2467" t="s">
        <v>1960</v>
      </c>
      <c r="G2467" t="s">
        <v>10967</v>
      </c>
      <c r="H2467" t="s">
        <v>12813</v>
      </c>
      <c r="I2467" t="s">
        <v>18507</v>
      </c>
      <c r="J2467" t="s">
        <v>18509</v>
      </c>
      <c r="L2467" t="s">
        <v>19292</v>
      </c>
      <c r="O2467" t="s">
        <v>20888</v>
      </c>
      <c r="P2467" t="s">
        <v>65</v>
      </c>
      <c r="Q2467" t="s">
        <v>20990</v>
      </c>
      <c r="R2467" t="s">
        <v>21118</v>
      </c>
      <c r="S2467" t="s">
        <v>21153</v>
      </c>
      <c r="T2467" t="s">
        <v>21322</v>
      </c>
      <c r="U2467" t="s">
        <v>22033</v>
      </c>
    </row>
    <row r="2468" spans="1:24">
      <c r="A2468" s="1">
        <v>2476</v>
      </c>
      <c r="C2468" t="s">
        <v>1961</v>
      </c>
      <c r="G2468" t="s">
        <v>10967</v>
      </c>
      <c r="H2468" t="s">
        <v>12813</v>
      </c>
      <c r="I2468" t="s">
        <v>18507</v>
      </c>
      <c r="J2468" t="s">
        <v>18509</v>
      </c>
      <c r="L2468" t="s">
        <v>19291</v>
      </c>
      <c r="O2468" t="s">
        <v>20887</v>
      </c>
      <c r="P2468" t="s">
        <v>20919</v>
      </c>
      <c r="Q2468" t="s">
        <v>20989</v>
      </c>
      <c r="U2468" t="s">
        <v>22032</v>
      </c>
      <c r="W2468" t="s">
        <v>22917</v>
      </c>
      <c r="X2468" t="s">
        <v>23140</v>
      </c>
    </row>
    <row r="2469" spans="1:24">
      <c r="A2469" s="1">
        <v>2477</v>
      </c>
      <c r="C2469" t="s">
        <v>1962</v>
      </c>
      <c r="G2469" t="s">
        <v>10967</v>
      </c>
      <c r="H2469" t="s">
        <v>12813</v>
      </c>
      <c r="I2469" t="s">
        <v>18507</v>
      </c>
      <c r="J2469" t="s">
        <v>18509</v>
      </c>
      <c r="L2469" t="s">
        <v>19293</v>
      </c>
      <c r="O2469" t="s">
        <v>20888</v>
      </c>
      <c r="P2469" t="s">
        <v>20920</v>
      </c>
      <c r="Q2469" t="s">
        <v>20991</v>
      </c>
      <c r="U2469" t="s">
        <v>22034</v>
      </c>
      <c r="W2469" t="s">
        <v>22918</v>
      </c>
    </row>
    <row r="2470" spans="1:24">
      <c r="A2470" s="1">
        <v>2478</v>
      </c>
      <c r="C2470" t="s">
        <v>1963</v>
      </c>
      <c r="G2470" t="s">
        <v>10967</v>
      </c>
      <c r="H2470" t="s">
        <v>12814</v>
      </c>
      <c r="I2470" t="s">
        <v>18507</v>
      </c>
      <c r="J2470" t="s">
        <v>18509</v>
      </c>
      <c r="L2470" t="s">
        <v>19292</v>
      </c>
      <c r="O2470" t="s">
        <v>20888</v>
      </c>
      <c r="P2470" t="s">
        <v>65</v>
      </c>
      <c r="Q2470" t="s">
        <v>20990</v>
      </c>
      <c r="R2470" t="s">
        <v>21118</v>
      </c>
      <c r="S2470" t="s">
        <v>21153</v>
      </c>
      <c r="T2470" t="s">
        <v>21322</v>
      </c>
      <c r="U2470" t="s">
        <v>22033</v>
      </c>
    </row>
    <row r="2471" spans="1:24">
      <c r="A2471" s="1">
        <v>2479</v>
      </c>
      <c r="C2471" t="s">
        <v>1964</v>
      </c>
      <c r="G2471" t="s">
        <v>10967</v>
      </c>
      <c r="H2471" t="s">
        <v>12815</v>
      </c>
      <c r="I2471" t="s">
        <v>18507</v>
      </c>
      <c r="J2471" t="s">
        <v>18509</v>
      </c>
      <c r="L2471" t="s">
        <v>19293</v>
      </c>
      <c r="O2471" t="s">
        <v>20888</v>
      </c>
      <c r="P2471" t="s">
        <v>20920</v>
      </c>
      <c r="Q2471" t="s">
        <v>20991</v>
      </c>
      <c r="U2471" t="s">
        <v>22034</v>
      </c>
      <c r="W2471" t="s">
        <v>22918</v>
      </c>
    </row>
    <row r="2472" spans="1:24">
      <c r="A2472" s="1">
        <v>2480</v>
      </c>
      <c r="C2472" t="s">
        <v>1965</v>
      </c>
      <c r="G2472" t="s">
        <v>10967</v>
      </c>
      <c r="H2472" t="s">
        <v>12816</v>
      </c>
      <c r="I2472" t="s">
        <v>18507</v>
      </c>
      <c r="J2472" t="s">
        <v>18509</v>
      </c>
      <c r="L2472" t="s">
        <v>19292</v>
      </c>
      <c r="O2472" t="s">
        <v>20888</v>
      </c>
      <c r="P2472" t="s">
        <v>65</v>
      </c>
      <c r="Q2472" t="s">
        <v>20990</v>
      </c>
      <c r="R2472" t="s">
        <v>21118</v>
      </c>
      <c r="S2472" t="s">
        <v>21153</v>
      </c>
      <c r="T2472" t="s">
        <v>21321</v>
      </c>
      <c r="U2472" t="s">
        <v>22033</v>
      </c>
    </row>
    <row r="2473" spans="1:24">
      <c r="A2473" s="1">
        <v>2481</v>
      </c>
      <c r="C2473" t="s">
        <v>1966</v>
      </c>
      <c r="G2473" t="s">
        <v>10967</v>
      </c>
      <c r="H2473" t="s">
        <v>12817</v>
      </c>
      <c r="I2473" t="s">
        <v>18507</v>
      </c>
      <c r="J2473" t="s">
        <v>18509</v>
      </c>
      <c r="L2473" t="s">
        <v>19293</v>
      </c>
      <c r="O2473" t="s">
        <v>20888</v>
      </c>
      <c r="P2473" t="s">
        <v>20920</v>
      </c>
      <c r="Q2473" t="s">
        <v>20991</v>
      </c>
      <c r="U2473" t="s">
        <v>22034</v>
      </c>
      <c r="W2473" t="s">
        <v>22918</v>
      </c>
    </row>
    <row r="2474" spans="1:24">
      <c r="A2474" s="1">
        <v>2482</v>
      </c>
      <c r="C2474" t="s">
        <v>1967</v>
      </c>
      <c r="G2474" t="s">
        <v>10967</v>
      </c>
      <c r="H2474" t="s">
        <v>12817</v>
      </c>
      <c r="I2474" t="s">
        <v>18507</v>
      </c>
      <c r="J2474" t="s">
        <v>18509</v>
      </c>
      <c r="L2474" t="s">
        <v>19296</v>
      </c>
      <c r="O2474" t="s">
        <v>20887</v>
      </c>
      <c r="P2474" t="s">
        <v>20919</v>
      </c>
      <c r="Q2474" t="s">
        <v>20989</v>
      </c>
      <c r="U2474" t="s">
        <v>22032</v>
      </c>
      <c r="W2474" t="s">
        <v>22917</v>
      </c>
      <c r="X2474" t="s">
        <v>23139</v>
      </c>
    </row>
    <row r="2475" spans="1:24">
      <c r="A2475" s="1">
        <v>2483</v>
      </c>
      <c r="C2475" t="s">
        <v>1968</v>
      </c>
      <c r="G2475" t="s">
        <v>10967</v>
      </c>
      <c r="H2475" t="s">
        <v>12818</v>
      </c>
      <c r="I2475" t="s">
        <v>18507</v>
      </c>
      <c r="J2475" t="s">
        <v>18509</v>
      </c>
      <c r="L2475" t="s">
        <v>19295</v>
      </c>
      <c r="O2475" t="s">
        <v>20887</v>
      </c>
      <c r="P2475" t="s">
        <v>20919</v>
      </c>
      <c r="Q2475" t="s">
        <v>20989</v>
      </c>
      <c r="U2475" t="s">
        <v>22032</v>
      </c>
      <c r="W2475" t="s">
        <v>22917</v>
      </c>
      <c r="X2475" t="s">
        <v>23140</v>
      </c>
    </row>
    <row r="2476" spans="1:24">
      <c r="A2476" s="1">
        <v>2484</v>
      </c>
      <c r="C2476" t="s">
        <v>1969</v>
      </c>
      <c r="G2476" t="s">
        <v>10967</v>
      </c>
      <c r="H2476" t="s">
        <v>12818</v>
      </c>
      <c r="I2476" t="s">
        <v>18507</v>
      </c>
      <c r="J2476" t="s">
        <v>18509</v>
      </c>
      <c r="L2476" t="s">
        <v>19292</v>
      </c>
      <c r="O2476" t="s">
        <v>20888</v>
      </c>
      <c r="P2476" t="s">
        <v>65</v>
      </c>
      <c r="Q2476" t="s">
        <v>20990</v>
      </c>
      <c r="R2476" t="s">
        <v>21118</v>
      </c>
      <c r="S2476" t="s">
        <v>21153</v>
      </c>
      <c r="T2476" t="s">
        <v>21322</v>
      </c>
      <c r="U2476" t="s">
        <v>22033</v>
      </c>
    </row>
    <row r="2477" spans="1:24">
      <c r="A2477" s="1">
        <v>2485</v>
      </c>
      <c r="C2477" t="s">
        <v>1970</v>
      </c>
      <c r="G2477" t="s">
        <v>10967</v>
      </c>
      <c r="H2477" t="s">
        <v>12819</v>
      </c>
      <c r="I2477" t="s">
        <v>18507</v>
      </c>
      <c r="J2477" t="s">
        <v>18509</v>
      </c>
      <c r="L2477" t="s">
        <v>19293</v>
      </c>
      <c r="O2477" t="s">
        <v>20888</v>
      </c>
      <c r="P2477" t="s">
        <v>20920</v>
      </c>
      <c r="Q2477" t="s">
        <v>20991</v>
      </c>
      <c r="U2477" t="s">
        <v>22034</v>
      </c>
      <c r="W2477" t="s">
        <v>22918</v>
      </c>
    </row>
    <row r="2478" spans="1:24">
      <c r="A2478" s="1">
        <v>2486</v>
      </c>
      <c r="C2478" t="s">
        <v>1971</v>
      </c>
      <c r="G2478" t="s">
        <v>10967</v>
      </c>
      <c r="H2478" t="s">
        <v>12820</v>
      </c>
      <c r="I2478" t="s">
        <v>18507</v>
      </c>
      <c r="J2478" t="s">
        <v>18509</v>
      </c>
      <c r="L2478" t="s">
        <v>19292</v>
      </c>
      <c r="O2478" t="s">
        <v>20888</v>
      </c>
      <c r="P2478" t="s">
        <v>65</v>
      </c>
      <c r="Q2478" t="s">
        <v>20990</v>
      </c>
      <c r="R2478" t="s">
        <v>21118</v>
      </c>
      <c r="S2478" t="s">
        <v>21153</v>
      </c>
      <c r="T2478" t="s">
        <v>21321</v>
      </c>
      <c r="U2478" t="s">
        <v>22033</v>
      </c>
    </row>
    <row r="2479" spans="1:24">
      <c r="A2479" s="1">
        <v>2487</v>
      </c>
      <c r="C2479" t="s">
        <v>1972</v>
      </c>
      <c r="G2479" t="s">
        <v>10967</v>
      </c>
      <c r="H2479" t="s">
        <v>12820</v>
      </c>
      <c r="I2479" t="s">
        <v>18507</v>
      </c>
      <c r="J2479" t="s">
        <v>18509</v>
      </c>
      <c r="L2479" t="s">
        <v>19294</v>
      </c>
      <c r="O2479" t="s">
        <v>20887</v>
      </c>
      <c r="P2479" t="s">
        <v>20919</v>
      </c>
      <c r="Q2479" t="s">
        <v>20989</v>
      </c>
      <c r="U2479" t="s">
        <v>22032</v>
      </c>
      <c r="W2479" t="s">
        <v>22917</v>
      </c>
      <c r="X2479" t="s">
        <v>23139</v>
      </c>
    </row>
    <row r="2480" spans="1:24">
      <c r="A2480" s="1">
        <v>2488</v>
      </c>
      <c r="C2480" t="s">
        <v>1973</v>
      </c>
      <c r="G2480" t="s">
        <v>10967</v>
      </c>
      <c r="H2480" t="s">
        <v>12820</v>
      </c>
      <c r="I2480" t="s">
        <v>18507</v>
      </c>
      <c r="J2480" t="s">
        <v>18509</v>
      </c>
      <c r="L2480" t="s">
        <v>19293</v>
      </c>
      <c r="O2480" t="s">
        <v>20888</v>
      </c>
      <c r="P2480" t="s">
        <v>20920</v>
      </c>
      <c r="Q2480" t="s">
        <v>20991</v>
      </c>
      <c r="U2480" t="s">
        <v>22034</v>
      </c>
      <c r="W2480" t="s">
        <v>22918</v>
      </c>
    </row>
    <row r="2481" spans="1:25">
      <c r="A2481" s="1">
        <v>2489</v>
      </c>
      <c r="C2481" t="s">
        <v>1974</v>
      </c>
      <c r="G2481" t="s">
        <v>10967</v>
      </c>
      <c r="H2481" t="s">
        <v>12821</v>
      </c>
      <c r="I2481" t="s">
        <v>18507</v>
      </c>
      <c r="J2481" t="s">
        <v>18517</v>
      </c>
      <c r="K2481" t="s">
        <v>18517</v>
      </c>
      <c r="L2481" t="s">
        <v>19314</v>
      </c>
      <c r="O2481" t="s">
        <v>20913</v>
      </c>
      <c r="P2481" t="s">
        <v>20939</v>
      </c>
      <c r="Q2481" t="s">
        <v>20939</v>
      </c>
      <c r="U2481" t="s">
        <v>22171</v>
      </c>
      <c r="W2481" t="s">
        <v>22730</v>
      </c>
    </row>
    <row r="2482" spans="1:25">
      <c r="A2482" s="1">
        <v>2490</v>
      </c>
      <c r="C2482" t="s">
        <v>1975</v>
      </c>
      <c r="G2482" t="s">
        <v>10967</v>
      </c>
      <c r="H2482" t="s">
        <v>12821</v>
      </c>
      <c r="I2482" t="s">
        <v>18507</v>
      </c>
      <c r="J2482" t="s">
        <v>18517</v>
      </c>
      <c r="K2482" t="s">
        <v>18517</v>
      </c>
      <c r="L2482" t="s">
        <v>19314</v>
      </c>
      <c r="O2482" t="s">
        <v>20913</v>
      </c>
      <c r="P2482" t="s">
        <v>20940</v>
      </c>
      <c r="Q2482" t="s">
        <v>21029</v>
      </c>
      <c r="U2482" t="s">
        <v>22085</v>
      </c>
      <c r="W2482" t="s">
        <v>22921</v>
      </c>
    </row>
    <row r="2483" spans="1:25">
      <c r="A2483" s="1">
        <v>2491</v>
      </c>
      <c r="C2483" t="s">
        <v>1976</v>
      </c>
      <c r="G2483" t="s">
        <v>10967</v>
      </c>
      <c r="H2483" t="s">
        <v>12822</v>
      </c>
      <c r="I2483" t="s">
        <v>18507</v>
      </c>
      <c r="J2483" t="s">
        <v>18510</v>
      </c>
      <c r="L2483" t="s">
        <v>19331</v>
      </c>
      <c r="N2483" t="s">
        <v>32</v>
      </c>
      <c r="P2483" t="s">
        <v>32</v>
      </c>
      <c r="Q2483" t="s">
        <v>20992</v>
      </c>
      <c r="R2483" t="s">
        <v>21119</v>
      </c>
      <c r="S2483" t="s">
        <v>21154</v>
      </c>
      <c r="U2483" t="s">
        <v>22035</v>
      </c>
      <c r="Y2483" t="s">
        <v>23859</v>
      </c>
    </row>
    <row r="2484" spans="1:25">
      <c r="A2484" s="1">
        <v>2492</v>
      </c>
      <c r="B2484" t="s">
        <v>32</v>
      </c>
      <c r="C2484" t="s">
        <v>1976</v>
      </c>
      <c r="D2484" t="s">
        <v>9613</v>
      </c>
      <c r="E2484" t="s">
        <v>10905</v>
      </c>
      <c r="F2484" t="s">
        <v>10906</v>
      </c>
      <c r="H2484" t="s">
        <v>12823</v>
      </c>
      <c r="V2484">
        <f>72857835 pm¡Ã2024041krissy_g4@hotmail.com                              ANMLFException as file currently locked by another user for an Acct no 840012230000</f>
        <v>0</v>
      </c>
    </row>
    <row r="2485" spans="1:25">
      <c r="A2485" s="1">
        <v>2493</v>
      </c>
      <c r="C2485" t="s">
        <v>1977</v>
      </c>
      <c r="G2485" t="s">
        <v>10967</v>
      </c>
      <c r="H2485" t="s">
        <v>12824</v>
      </c>
      <c r="I2485" t="s">
        <v>18507</v>
      </c>
      <c r="J2485" t="s">
        <v>18510</v>
      </c>
      <c r="L2485" t="s">
        <v>19332</v>
      </c>
      <c r="N2485" t="s">
        <v>32</v>
      </c>
      <c r="P2485" t="s">
        <v>32</v>
      </c>
      <c r="Q2485" t="s">
        <v>20992</v>
      </c>
      <c r="R2485" t="s">
        <v>21119</v>
      </c>
      <c r="S2485" t="s">
        <v>21154</v>
      </c>
      <c r="U2485" t="s">
        <v>22035</v>
      </c>
      <c r="Y2485" t="s">
        <v>23860</v>
      </c>
    </row>
    <row r="2486" spans="1:25">
      <c r="A2486" s="1">
        <v>2494</v>
      </c>
      <c r="B2486" t="s">
        <v>32</v>
      </c>
      <c r="C2486" t="s">
        <v>1977</v>
      </c>
      <c r="D2486" t="s">
        <v>9614</v>
      </c>
      <c r="E2486" t="s">
        <v>10905</v>
      </c>
      <c r="F2486" t="s">
        <v>10906</v>
      </c>
      <c r="H2486" t="s">
        <v>12825</v>
      </c>
      <c r="V2486">
        <f>72857836 0&lt;I2024041djturanda@yahoo.com                               ANMLFException as file currently locked by another user for an Acct no 313660030000</f>
        <v>0</v>
      </c>
    </row>
    <row r="2487" spans="1:25">
      <c r="A2487" s="1">
        <v>2495</v>
      </c>
      <c r="C2487" t="s">
        <v>1978</v>
      </c>
      <c r="G2487" t="s">
        <v>10967</v>
      </c>
      <c r="H2487" t="s">
        <v>12826</v>
      </c>
      <c r="I2487" t="s">
        <v>18507</v>
      </c>
      <c r="J2487" t="s">
        <v>18510</v>
      </c>
      <c r="L2487" t="s">
        <v>19333</v>
      </c>
      <c r="N2487" t="s">
        <v>32</v>
      </c>
      <c r="P2487" t="s">
        <v>32</v>
      </c>
      <c r="Q2487" t="s">
        <v>20992</v>
      </c>
      <c r="R2487" t="s">
        <v>21119</v>
      </c>
      <c r="S2487" t="s">
        <v>21154</v>
      </c>
      <c r="U2487" t="s">
        <v>22035</v>
      </c>
      <c r="Y2487" t="s">
        <v>23861</v>
      </c>
    </row>
    <row r="2488" spans="1:25">
      <c r="A2488" s="1">
        <v>2496</v>
      </c>
      <c r="B2488" t="s">
        <v>32</v>
      </c>
      <c r="C2488" t="s">
        <v>1978</v>
      </c>
      <c r="D2488" t="s">
        <v>9615</v>
      </c>
      <c r="E2488" t="s">
        <v>10905</v>
      </c>
      <c r="F2488" t="s">
        <v>10906</v>
      </c>
      <c r="H2488" t="s">
        <v>12827</v>
      </c>
      <c r="V2488">
        <f>72857837 &gt;#Q2024041tampat74@gmail.com                               ANMLFException as file currently locked by another user for an Acct no 348079210000</f>
        <v>0</v>
      </c>
    </row>
    <row r="2489" spans="1:25">
      <c r="A2489" s="1">
        <v>2497</v>
      </c>
      <c r="C2489" t="s">
        <v>1979</v>
      </c>
      <c r="G2489" t="s">
        <v>10967</v>
      </c>
      <c r="H2489" t="s">
        <v>12828</v>
      </c>
      <c r="I2489" t="s">
        <v>18507</v>
      </c>
      <c r="J2489" t="s">
        <v>18510</v>
      </c>
      <c r="L2489" t="s">
        <v>19334</v>
      </c>
      <c r="N2489" t="s">
        <v>32</v>
      </c>
      <c r="P2489" t="s">
        <v>32</v>
      </c>
      <c r="Q2489" t="s">
        <v>20992</v>
      </c>
      <c r="R2489" t="s">
        <v>21119</v>
      </c>
      <c r="S2489" t="s">
        <v>21154</v>
      </c>
      <c r="U2489" t="s">
        <v>22035</v>
      </c>
      <c r="Y2489" t="s">
        <v>23862</v>
      </c>
    </row>
    <row r="2490" spans="1:25">
      <c r="A2490" s="1">
        <v>2498</v>
      </c>
      <c r="B2490" t="s">
        <v>32</v>
      </c>
      <c r="C2490" t="s">
        <v>1979</v>
      </c>
      <c r="D2490" t="s">
        <v>9616</v>
      </c>
      <c r="E2490" t="s">
        <v>10905</v>
      </c>
      <c r="F2490" t="s">
        <v>10906</v>
      </c>
      <c r="H2490" t="s">
        <v>12829</v>
      </c>
      <c r="V2490">
        <f>72857838 Ð`²¤O2024031moriehinds2@gmail.com                              BNMLFException as file currently locked by another user for an Acct no 342065570000</f>
        <v>0</v>
      </c>
    </row>
    <row r="2491" spans="1:25">
      <c r="A2491" s="1">
        <v>2499</v>
      </c>
      <c r="C2491" t="s">
        <v>1980</v>
      </c>
      <c r="G2491" t="s">
        <v>10967</v>
      </c>
      <c r="H2491" t="s">
        <v>12830</v>
      </c>
      <c r="I2491" t="s">
        <v>18507</v>
      </c>
      <c r="J2491" t="s">
        <v>18510</v>
      </c>
      <c r="L2491" t="s">
        <v>19335</v>
      </c>
      <c r="N2491" t="s">
        <v>32</v>
      </c>
      <c r="P2491" t="s">
        <v>32</v>
      </c>
      <c r="Q2491" t="s">
        <v>20992</v>
      </c>
      <c r="R2491" t="s">
        <v>21119</v>
      </c>
      <c r="S2491" t="s">
        <v>21154</v>
      </c>
      <c r="U2491" t="s">
        <v>22035</v>
      </c>
      <c r="Y2491" t="s">
        <v>23863</v>
      </c>
    </row>
    <row r="2492" spans="1:25">
      <c r="A2492" s="1">
        <v>2500</v>
      </c>
      <c r="B2492" t="s">
        <v>32</v>
      </c>
      <c r="C2492" t="s">
        <v>1980</v>
      </c>
      <c r="D2492" t="s">
        <v>9617</v>
      </c>
      <c r="E2492" t="s">
        <v>10905</v>
      </c>
      <c r="F2492" t="s">
        <v>10906</v>
      </c>
      <c r="H2492" t="s">
        <v>12831</v>
      </c>
      <c r="V2492">
        <f>72857839 @Ü'E2024041cavrilleogarro@yahoo.com                            BNMLFException as file currently locked by another user for an Acct no 297021480000</f>
        <v>0</v>
      </c>
    </row>
    <row r="2493" spans="1:25">
      <c r="A2493" s="1">
        <v>2501</v>
      </c>
      <c r="C2493" t="s">
        <v>1981</v>
      </c>
      <c r="G2493" t="s">
        <v>10967</v>
      </c>
      <c r="H2493" t="s">
        <v>12832</v>
      </c>
      <c r="I2493" t="s">
        <v>18507</v>
      </c>
      <c r="J2493" t="s">
        <v>18510</v>
      </c>
      <c r="L2493" t="s">
        <v>19336</v>
      </c>
      <c r="N2493" t="s">
        <v>32</v>
      </c>
      <c r="P2493" t="s">
        <v>32</v>
      </c>
      <c r="Q2493" t="s">
        <v>20992</v>
      </c>
      <c r="R2493" t="s">
        <v>21119</v>
      </c>
      <c r="S2493" t="s">
        <v>21154</v>
      </c>
      <c r="U2493" t="s">
        <v>22035</v>
      </c>
      <c r="Y2493" t="s">
        <v>23864</v>
      </c>
    </row>
    <row r="2494" spans="1:25">
      <c r="A2494" s="1">
        <v>2502</v>
      </c>
      <c r="B2494" t="s">
        <v>32</v>
      </c>
      <c r="C2494" t="s">
        <v>1981</v>
      </c>
      <c r="D2494" t="s">
        <v>9618</v>
      </c>
      <c r="E2494" t="s">
        <v>10905</v>
      </c>
      <c r="F2494" t="s">
        <v>10906</v>
      </c>
      <c r="H2494" t="s">
        <v>12832</v>
      </c>
      <c r="V2494">
        <f>72857840 ø8æÌ2024031tamika.campbell@ksac.gov.jm                           CNMLFException as file currently locked by another user for an Acct no 880032561400</f>
        <v>0</v>
      </c>
    </row>
    <row r="2495" spans="1:25">
      <c r="A2495" s="1">
        <v>2503</v>
      </c>
      <c r="C2495" t="s">
        <v>1982</v>
      </c>
      <c r="G2495" t="s">
        <v>10967</v>
      </c>
      <c r="H2495" t="s">
        <v>12833</v>
      </c>
      <c r="I2495" t="s">
        <v>18507</v>
      </c>
      <c r="J2495" t="s">
        <v>18510</v>
      </c>
      <c r="L2495" t="s">
        <v>19337</v>
      </c>
      <c r="N2495" t="s">
        <v>32</v>
      </c>
      <c r="P2495" t="s">
        <v>32</v>
      </c>
      <c r="Q2495" t="s">
        <v>20992</v>
      </c>
      <c r="R2495" t="s">
        <v>21119</v>
      </c>
      <c r="S2495" t="s">
        <v>21154</v>
      </c>
      <c r="U2495" t="s">
        <v>22035</v>
      </c>
      <c r="Y2495" t="s">
        <v>23865</v>
      </c>
    </row>
    <row r="2496" spans="1:25">
      <c r="A2496" s="1">
        <v>2504</v>
      </c>
      <c r="B2496" t="s">
        <v>32</v>
      </c>
      <c r="C2496" t="s">
        <v>1982</v>
      </c>
      <c r="D2496" t="s">
        <v>9619</v>
      </c>
      <c r="E2496" t="s">
        <v>10905</v>
      </c>
      <c r="F2496" t="s">
        <v>10906</v>
      </c>
      <c r="H2496" t="s">
        <v>12833</v>
      </c>
      <c r="V2496">
        <f>72857841 0@2024031kededradennis@gmail.com                             CNMLFException as file currently locked by another user for an Acct no 277429760000</f>
        <v>0</v>
      </c>
    </row>
    <row r="2497" spans="1:25">
      <c r="A2497" s="1">
        <v>2505</v>
      </c>
      <c r="C2497" t="s">
        <v>1983</v>
      </c>
      <c r="G2497" t="s">
        <v>10967</v>
      </c>
      <c r="H2497" t="s">
        <v>12834</v>
      </c>
      <c r="I2497" t="s">
        <v>18507</v>
      </c>
      <c r="J2497" t="s">
        <v>18510</v>
      </c>
      <c r="L2497" t="s">
        <v>19338</v>
      </c>
      <c r="N2497" t="s">
        <v>32</v>
      </c>
      <c r="P2497" t="s">
        <v>32</v>
      </c>
      <c r="Q2497" t="s">
        <v>20992</v>
      </c>
      <c r="R2497" t="s">
        <v>21119</v>
      </c>
      <c r="S2497" t="s">
        <v>21154</v>
      </c>
      <c r="U2497" t="s">
        <v>22035</v>
      </c>
      <c r="Y2497" t="s">
        <v>23866</v>
      </c>
    </row>
    <row r="2498" spans="1:25">
      <c r="A2498" s="1">
        <v>2506</v>
      </c>
      <c r="B2498" t="s">
        <v>32</v>
      </c>
      <c r="C2498" t="s">
        <v>1983</v>
      </c>
      <c r="D2498" t="s">
        <v>9620</v>
      </c>
      <c r="E2498" t="s">
        <v>10905</v>
      </c>
      <c r="F2498" t="s">
        <v>10906</v>
      </c>
      <c r="H2498" t="s">
        <v>12835</v>
      </c>
      <c r="V2498">
        <f>72857842 ÐEá\$2024041faypetgrave@cwjamica.com                            DNMLFException as file currently locked by another user for an Acct no 156177090000</f>
        <v>0</v>
      </c>
    </row>
    <row r="2499" spans="1:25">
      <c r="A2499" s="1">
        <v>2507</v>
      </c>
      <c r="C2499" t="s">
        <v>1984</v>
      </c>
      <c r="G2499" t="s">
        <v>10967</v>
      </c>
      <c r="H2499" t="s">
        <v>12836</v>
      </c>
      <c r="I2499" t="s">
        <v>18507</v>
      </c>
      <c r="J2499" t="s">
        <v>18510</v>
      </c>
      <c r="L2499" t="s">
        <v>19339</v>
      </c>
      <c r="N2499" t="s">
        <v>32</v>
      </c>
      <c r="P2499" t="s">
        <v>32</v>
      </c>
      <c r="Q2499" t="s">
        <v>20992</v>
      </c>
      <c r="R2499" t="s">
        <v>21119</v>
      </c>
      <c r="S2499" t="s">
        <v>21154</v>
      </c>
      <c r="U2499" t="s">
        <v>22035</v>
      </c>
      <c r="Y2499" t="s">
        <v>23867</v>
      </c>
    </row>
    <row r="2500" spans="1:25">
      <c r="A2500" s="1">
        <v>2508</v>
      </c>
      <c r="B2500" t="s">
        <v>32</v>
      </c>
      <c r="C2500" t="s">
        <v>1984</v>
      </c>
      <c r="D2500" t="s">
        <v>9621</v>
      </c>
      <c r="E2500" t="s">
        <v>10905</v>
      </c>
      <c r="F2500" t="s">
        <v>10906</v>
      </c>
      <c r="H2500" t="s">
        <v>12837</v>
      </c>
      <c r="V2500">
        <f>72857843 p°7ÖD2024041christinacaine1@gmail.com                            DNMLFException as file currently locked by another user for an Acct no 295651750000</f>
        <v>0</v>
      </c>
    </row>
    <row r="2501" spans="1:25">
      <c r="A2501" s="1">
        <v>2509</v>
      </c>
      <c r="C2501" t="s">
        <v>1985</v>
      </c>
      <c r="G2501" t="s">
        <v>10967</v>
      </c>
      <c r="H2501" t="s">
        <v>12838</v>
      </c>
      <c r="I2501" t="s">
        <v>18507</v>
      </c>
      <c r="J2501" t="s">
        <v>18510</v>
      </c>
      <c r="L2501" t="s">
        <v>19340</v>
      </c>
      <c r="N2501" t="s">
        <v>32</v>
      </c>
      <c r="P2501" t="s">
        <v>32</v>
      </c>
      <c r="Q2501" t="s">
        <v>20992</v>
      </c>
      <c r="R2501" t="s">
        <v>21119</v>
      </c>
      <c r="S2501" t="s">
        <v>21154</v>
      </c>
      <c r="U2501" t="s">
        <v>22035</v>
      </c>
      <c r="Y2501" t="s">
        <v>23868</v>
      </c>
    </row>
    <row r="2502" spans="1:25">
      <c r="A2502" s="1">
        <v>2510</v>
      </c>
      <c r="B2502" t="s">
        <v>32</v>
      </c>
      <c r="C2502" t="s">
        <v>1985</v>
      </c>
      <c r="D2502" t="s">
        <v>9622</v>
      </c>
      <c r="E2502" t="s">
        <v>10905</v>
      </c>
      <c r="F2502" t="s">
        <v>10906</v>
      </c>
      <c r="H2502" t="s">
        <v>12839</v>
      </c>
      <c r="V2502">
        <f>72857844 ÐÈQ(B2024041stamic123@gmail.com                               DNMLFException as file currently locked by another user for an Acct no 284144290000</f>
        <v>0</v>
      </c>
    </row>
    <row r="2503" spans="1:25">
      <c r="A2503" s="1">
        <v>2511</v>
      </c>
      <c r="C2503" t="s">
        <v>1986</v>
      </c>
      <c r="G2503" t="s">
        <v>10967</v>
      </c>
      <c r="H2503" t="s">
        <v>12840</v>
      </c>
      <c r="I2503" t="s">
        <v>18507</v>
      </c>
      <c r="J2503" t="s">
        <v>18510</v>
      </c>
      <c r="L2503" t="s">
        <v>19341</v>
      </c>
      <c r="N2503" t="s">
        <v>32</v>
      </c>
      <c r="P2503" t="s">
        <v>32</v>
      </c>
      <c r="Q2503" t="s">
        <v>20992</v>
      </c>
      <c r="R2503" t="s">
        <v>21119</v>
      </c>
      <c r="S2503" t="s">
        <v>21154</v>
      </c>
      <c r="U2503" t="s">
        <v>22035</v>
      </c>
      <c r="Y2503" t="s">
        <v>23869</v>
      </c>
    </row>
    <row r="2504" spans="1:25">
      <c r="A2504" s="1">
        <v>2512</v>
      </c>
      <c r="B2504" t="s">
        <v>32</v>
      </c>
      <c r="C2504" t="s">
        <v>1986</v>
      </c>
      <c r="D2504" t="s">
        <v>9623</v>
      </c>
      <c r="E2504" t="s">
        <v>10905</v>
      </c>
      <c r="F2504" t="s">
        <v>10906</v>
      </c>
      <c r="H2504" t="s">
        <v>12840</v>
      </c>
      <c r="V2504">
        <f>72857845 0&amp;3&amp;P2024041DUNROBPRIM@GMAIL.COM                              DNMLFException as file currently locked by another user for an Acct no 344238270000</f>
        <v>0</v>
      </c>
    </row>
    <row r="2505" spans="1:25">
      <c r="A2505" s="1">
        <v>2513</v>
      </c>
      <c r="C2505" t="s">
        <v>1987</v>
      </c>
      <c r="G2505" t="s">
        <v>10967</v>
      </c>
      <c r="H2505" t="s">
        <v>12841</v>
      </c>
      <c r="I2505" t="s">
        <v>18507</v>
      </c>
      <c r="J2505" t="s">
        <v>18514</v>
      </c>
      <c r="L2505" t="s">
        <v>19330</v>
      </c>
      <c r="O2505" t="s">
        <v>20914</v>
      </c>
      <c r="P2505" t="s">
        <v>20914</v>
      </c>
      <c r="Q2505" t="s">
        <v>21030</v>
      </c>
      <c r="U2505" t="s">
        <v>22172</v>
      </c>
      <c r="W2505" t="s">
        <v>22918</v>
      </c>
    </row>
    <row r="2506" spans="1:25">
      <c r="A2506" s="1">
        <v>2514</v>
      </c>
      <c r="C2506" t="s">
        <v>1988</v>
      </c>
      <c r="G2506" t="s">
        <v>10967</v>
      </c>
      <c r="H2506" t="s">
        <v>12842</v>
      </c>
      <c r="I2506" t="s">
        <v>18507</v>
      </c>
      <c r="J2506" t="s">
        <v>18510</v>
      </c>
      <c r="L2506" t="s">
        <v>19342</v>
      </c>
      <c r="N2506" t="s">
        <v>32</v>
      </c>
      <c r="P2506" t="s">
        <v>32</v>
      </c>
      <c r="Q2506" t="s">
        <v>20992</v>
      </c>
      <c r="R2506" t="s">
        <v>21119</v>
      </c>
      <c r="S2506" t="s">
        <v>21154</v>
      </c>
      <c r="U2506" t="s">
        <v>22035</v>
      </c>
      <c r="Y2506" t="s">
        <v>23870</v>
      </c>
    </row>
    <row r="2507" spans="1:25">
      <c r="A2507" s="1">
        <v>2515</v>
      </c>
      <c r="B2507" t="s">
        <v>32</v>
      </c>
      <c r="C2507" t="s">
        <v>1988</v>
      </c>
      <c r="D2507" t="s">
        <v>9624</v>
      </c>
      <c r="E2507" t="s">
        <v>10905</v>
      </c>
      <c r="F2507" t="s">
        <v>10906</v>
      </c>
      <c r="H2507" t="s">
        <v>12843</v>
      </c>
      <c r="V2507">
        <f>72857847 @äçNJ2024041romainbrown023@gmail.com                            ENMLFException as file currently locked by another user for an Acct no 319151400000</f>
        <v>0</v>
      </c>
    </row>
    <row r="2508" spans="1:25">
      <c r="A2508" s="1">
        <v>2516</v>
      </c>
      <c r="C2508" t="s">
        <v>1989</v>
      </c>
      <c r="G2508" t="s">
        <v>10967</v>
      </c>
      <c r="H2508" t="s">
        <v>12844</v>
      </c>
      <c r="I2508" t="s">
        <v>18507</v>
      </c>
      <c r="J2508" t="s">
        <v>18510</v>
      </c>
      <c r="L2508" t="s">
        <v>19343</v>
      </c>
      <c r="N2508" t="s">
        <v>32</v>
      </c>
      <c r="P2508" t="s">
        <v>32</v>
      </c>
      <c r="Q2508" t="s">
        <v>20992</v>
      </c>
      <c r="R2508" t="s">
        <v>21119</v>
      </c>
      <c r="S2508" t="s">
        <v>21154</v>
      </c>
      <c r="U2508" t="s">
        <v>22035</v>
      </c>
      <c r="Y2508" t="s">
        <v>23871</v>
      </c>
    </row>
    <row r="2509" spans="1:25">
      <c r="A2509" s="1">
        <v>2517</v>
      </c>
      <c r="B2509" t="s">
        <v>32</v>
      </c>
      <c r="C2509" t="s">
        <v>1989</v>
      </c>
      <c r="D2509" t="s">
        <v>9625</v>
      </c>
      <c r="E2509" t="s">
        <v>10905</v>
      </c>
      <c r="F2509" t="s">
        <v>10906</v>
      </c>
      <c r="H2509" t="s">
        <v>12845</v>
      </c>
      <c r="V2509">
        <f>72857848 @å~\J2024041sexychrisann1@gmail.com                             ENMLFException as file currently locked by another user for an Acct no 319379400000</f>
        <v>0</v>
      </c>
    </row>
    <row r="2510" spans="1:25">
      <c r="A2510" s="1">
        <v>2518</v>
      </c>
      <c r="C2510" t="s">
        <v>1990</v>
      </c>
      <c r="G2510" t="s">
        <v>10967</v>
      </c>
      <c r="H2510" t="s">
        <v>12846</v>
      </c>
      <c r="I2510" t="s">
        <v>18507</v>
      </c>
      <c r="J2510" t="s">
        <v>18510</v>
      </c>
      <c r="L2510" t="s">
        <v>19344</v>
      </c>
      <c r="N2510" t="s">
        <v>32</v>
      </c>
      <c r="P2510" t="s">
        <v>32</v>
      </c>
      <c r="Q2510" t="s">
        <v>20992</v>
      </c>
      <c r="R2510" t="s">
        <v>21119</v>
      </c>
      <c r="S2510" t="s">
        <v>21154</v>
      </c>
      <c r="U2510" t="s">
        <v>22035</v>
      </c>
      <c r="Y2510" t="s">
        <v>23872</v>
      </c>
    </row>
    <row r="2511" spans="1:25">
      <c r="A2511" s="1">
        <v>2519</v>
      </c>
      <c r="B2511" t="s">
        <v>32</v>
      </c>
      <c r="C2511" t="s">
        <v>1990</v>
      </c>
      <c r="D2511" t="s">
        <v>9626</v>
      </c>
      <c r="E2511" t="s">
        <v>10905</v>
      </c>
      <c r="F2511" t="s">
        <v>10906</v>
      </c>
      <c r="H2511" t="s">
        <v>12847</v>
      </c>
      <c r="V2511">
        <f>72857849 °7úA2024041ANDREHEPBURN_88@YAHOO.COM                            ENMLFException as file currently locked by another user for an Acct no 283368110000</f>
        <v>0</v>
      </c>
    </row>
    <row r="2512" spans="1:25">
      <c r="A2512" s="1">
        <v>2520</v>
      </c>
      <c r="C2512" t="s">
        <v>1991</v>
      </c>
      <c r="G2512" t="s">
        <v>10967</v>
      </c>
      <c r="H2512" t="s">
        <v>12848</v>
      </c>
      <c r="I2512" t="s">
        <v>18507</v>
      </c>
      <c r="J2512" t="s">
        <v>18510</v>
      </c>
      <c r="L2512" t="s">
        <v>19345</v>
      </c>
      <c r="N2512" t="s">
        <v>32</v>
      </c>
      <c r="P2512" t="s">
        <v>32</v>
      </c>
      <c r="Q2512" t="s">
        <v>20992</v>
      </c>
      <c r="R2512" t="s">
        <v>21119</v>
      </c>
      <c r="S2512" t="s">
        <v>21154</v>
      </c>
      <c r="U2512" t="s">
        <v>22035</v>
      </c>
      <c r="Y2512" t="s">
        <v>23873</v>
      </c>
    </row>
    <row r="2513" spans="1:27">
      <c r="A2513" s="1">
        <v>2521</v>
      </c>
      <c r="B2513" t="s">
        <v>32</v>
      </c>
      <c r="C2513" t="s">
        <v>1991</v>
      </c>
      <c r="D2513" t="s">
        <v>9627</v>
      </c>
      <c r="E2513" t="s">
        <v>10905</v>
      </c>
      <c r="F2513" t="s">
        <v>10906</v>
      </c>
      <c r="H2513" t="s">
        <v>12849</v>
      </c>
      <c r="V2513">
        <f>72857850 @ÝEÆI2024041orainthomas@gmail.com                              GNMLFException as file currently locked by another user for an Acct no 316859080000</f>
        <v>0</v>
      </c>
    </row>
    <row r="2514" spans="1:27">
      <c r="A2514" s="1">
        <v>2522</v>
      </c>
      <c r="C2514" t="s">
        <v>1992</v>
      </c>
      <c r="G2514" t="s">
        <v>10967</v>
      </c>
      <c r="H2514" t="s">
        <v>12850</v>
      </c>
      <c r="I2514" t="s">
        <v>18507</v>
      </c>
      <c r="J2514" t="s">
        <v>18517</v>
      </c>
      <c r="K2514" t="s">
        <v>18517</v>
      </c>
      <c r="L2514" t="s">
        <v>19314</v>
      </c>
      <c r="O2514" t="s">
        <v>20913</v>
      </c>
      <c r="P2514" t="s">
        <v>20939</v>
      </c>
      <c r="Q2514" t="s">
        <v>20939</v>
      </c>
      <c r="U2514" t="s">
        <v>22173</v>
      </c>
      <c r="W2514" t="s">
        <v>22730</v>
      </c>
    </row>
    <row r="2515" spans="1:27">
      <c r="A2515" s="1">
        <v>2523</v>
      </c>
      <c r="C2515" t="s">
        <v>1993</v>
      </c>
      <c r="G2515" t="s">
        <v>10967</v>
      </c>
      <c r="H2515" t="s">
        <v>12850</v>
      </c>
      <c r="I2515" t="s">
        <v>18507</v>
      </c>
      <c r="J2515" t="s">
        <v>18517</v>
      </c>
      <c r="K2515" t="s">
        <v>18517</v>
      </c>
      <c r="L2515" t="s">
        <v>19314</v>
      </c>
      <c r="O2515" t="s">
        <v>20913</v>
      </c>
      <c r="P2515" t="s">
        <v>20940</v>
      </c>
      <c r="Q2515" t="s">
        <v>21029</v>
      </c>
      <c r="U2515" t="s">
        <v>22085</v>
      </c>
      <c r="W2515" t="s">
        <v>22921</v>
      </c>
    </row>
    <row r="2516" spans="1:27">
      <c r="A2516" s="1">
        <v>2524</v>
      </c>
      <c r="C2516" t="s">
        <v>1994</v>
      </c>
      <c r="G2516" t="s">
        <v>10967</v>
      </c>
      <c r="H2516" t="s">
        <v>12851</v>
      </c>
      <c r="I2516" t="s">
        <v>18507</v>
      </c>
      <c r="J2516" t="s">
        <v>18517</v>
      </c>
      <c r="K2516" t="s">
        <v>18517</v>
      </c>
      <c r="L2516" t="s">
        <v>19314</v>
      </c>
      <c r="O2516" t="s">
        <v>20913</v>
      </c>
      <c r="P2516" t="s">
        <v>20939</v>
      </c>
      <c r="Q2516" t="s">
        <v>20939</v>
      </c>
      <c r="U2516" t="s">
        <v>22174</v>
      </c>
      <c r="W2516" t="s">
        <v>22730</v>
      </c>
    </row>
    <row r="2517" spans="1:27">
      <c r="A2517" s="1">
        <v>2525</v>
      </c>
      <c r="C2517" t="s">
        <v>1995</v>
      </c>
      <c r="G2517" t="s">
        <v>10967</v>
      </c>
      <c r="H2517" t="s">
        <v>12851</v>
      </c>
      <c r="I2517" t="s">
        <v>18507</v>
      </c>
      <c r="J2517" t="s">
        <v>18517</v>
      </c>
      <c r="K2517" t="s">
        <v>18517</v>
      </c>
      <c r="L2517" t="s">
        <v>19314</v>
      </c>
      <c r="O2517" t="s">
        <v>20913</v>
      </c>
      <c r="P2517" t="s">
        <v>20940</v>
      </c>
      <c r="Q2517" t="s">
        <v>21029</v>
      </c>
      <c r="U2517" t="s">
        <v>22085</v>
      </c>
      <c r="W2517" t="s">
        <v>22921</v>
      </c>
    </row>
    <row r="2518" spans="1:27">
      <c r="A2518" s="1">
        <v>2526</v>
      </c>
      <c r="C2518" t="s">
        <v>1996</v>
      </c>
      <c r="G2518" t="s">
        <v>10967</v>
      </c>
      <c r="H2518" t="s">
        <v>12852</v>
      </c>
      <c r="I2518" t="s">
        <v>18507</v>
      </c>
      <c r="J2518" t="s">
        <v>18517</v>
      </c>
      <c r="K2518" t="s">
        <v>18517</v>
      </c>
      <c r="L2518" t="s">
        <v>19314</v>
      </c>
      <c r="O2518" t="s">
        <v>20913</v>
      </c>
      <c r="P2518" t="s">
        <v>20939</v>
      </c>
      <c r="Q2518" t="s">
        <v>20939</v>
      </c>
      <c r="U2518" t="s">
        <v>22175</v>
      </c>
      <c r="W2518" t="s">
        <v>22730</v>
      </c>
    </row>
    <row r="2519" spans="1:27">
      <c r="A2519" s="1">
        <v>2527</v>
      </c>
      <c r="C2519" t="s">
        <v>1997</v>
      </c>
      <c r="G2519" t="s">
        <v>10967</v>
      </c>
      <c r="H2519" t="s">
        <v>12852</v>
      </c>
      <c r="I2519" t="s">
        <v>18507</v>
      </c>
      <c r="J2519" t="s">
        <v>18517</v>
      </c>
      <c r="K2519" t="s">
        <v>18517</v>
      </c>
      <c r="L2519" t="s">
        <v>19314</v>
      </c>
      <c r="O2519" t="s">
        <v>20913</v>
      </c>
      <c r="P2519" t="s">
        <v>20940</v>
      </c>
      <c r="Q2519" t="s">
        <v>21029</v>
      </c>
      <c r="U2519" t="s">
        <v>22085</v>
      </c>
      <c r="W2519" t="s">
        <v>22921</v>
      </c>
    </row>
    <row r="2520" spans="1:27">
      <c r="A2520" s="1">
        <v>2528</v>
      </c>
      <c r="C2520" t="s">
        <v>1998</v>
      </c>
      <c r="G2520" t="s">
        <v>10967</v>
      </c>
      <c r="H2520" t="s">
        <v>12853</v>
      </c>
      <c r="I2520" t="s">
        <v>18507</v>
      </c>
      <c r="J2520" t="s">
        <v>18518</v>
      </c>
      <c r="K2520" t="s">
        <v>18580</v>
      </c>
      <c r="L2520" t="s">
        <v>19346</v>
      </c>
      <c r="N2520" t="s">
        <v>34</v>
      </c>
      <c r="P2520" t="s">
        <v>20924</v>
      </c>
      <c r="Q2520" t="s">
        <v>21031</v>
      </c>
      <c r="U2520" t="s">
        <v>22176</v>
      </c>
      <c r="W2520" t="s">
        <v>22930</v>
      </c>
    </row>
    <row r="2521" spans="1:27">
      <c r="A2521" s="1">
        <v>2529</v>
      </c>
      <c r="C2521" t="s">
        <v>1999</v>
      </c>
      <c r="G2521" t="s">
        <v>10967</v>
      </c>
      <c r="H2521" t="s">
        <v>12853</v>
      </c>
      <c r="I2521" t="s">
        <v>18507</v>
      </c>
      <c r="J2521" t="s">
        <v>18518</v>
      </c>
      <c r="K2521" t="s">
        <v>18580</v>
      </c>
      <c r="L2521" t="s">
        <v>19346</v>
      </c>
      <c r="N2521" t="s">
        <v>34</v>
      </c>
      <c r="P2521" t="s">
        <v>20925</v>
      </c>
      <c r="Q2521" t="s">
        <v>20997</v>
      </c>
      <c r="U2521" t="s">
        <v>22177</v>
      </c>
      <c r="W2521" t="s">
        <v>22921</v>
      </c>
      <c r="AA2521" t="s">
        <v>23879</v>
      </c>
    </row>
    <row r="2522" spans="1:27">
      <c r="A2522" s="1">
        <v>2530</v>
      </c>
      <c r="C2522" t="s">
        <v>2000</v>
      </c>
      <c r="G2522" t="s">
        <v>10967</v>
      </c>
      <c r="H2522" t="s">
        <v>12853</v>
      </c>
      <c r="I2522" t="s">
        <v>18507</v>
      </c>
      <c r="J2522" t="s">
        <v>18518</v>
      </c>
      <c r="K2522" t="s">
        <v>18580</v>
      </c>
      <c r="L2522" t="s">
        <v>19346</v>
      </c>
      <c r="N2522" t="s">
        <v>34</v>
      </c>
      <c r="P2522" t="s">
        <v>34</v>
      </c>
      <c r="Q2522" t="s">
        <v>20999</v>
      </c>
      <c r="U2522" t="s">
        <v>22040</v>
      </c>
      <c r="W2522" t="s">
        <v>22921</v>
      </c>
    </row>
    <row r="2523" spans="1:27">
      <c r="A2523" s="1">
        <v>2531</v>
      </c>
      <c r="B2523" t="s">
        <v>34</v>
      </c>
      <c r="C2523" t="s">
        <v>2000</v>
      </c>
      <c r="D2523" t="s">
        <v>9628</v>
      </c>
      <c r="E2523" t="s">
        <v>10905</v>
      </c>
      <c r="F2523" t="s">
        <v>10909</v>
      </c>
      <c r="H2523" t="s">
        <v>12854</v>
      </c>
      <c r="V2523">
        <f>72857859 ._CHJ4731BCMAB ¦ÖGßG¹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2524" spans="1:27">
      <c r="A2524" s="1">
        <v>2532</v>
      </c>
      <c r="C2524" t="s">
        <v>2001</v>
      </c>
      <c r="G2524" t="s">
        <v>10967</v>
      </c>
      <c r="H2524" t="s">
        <v>12855</v>
      </c>
      <c r="I2524" t="s">
        <v>18507</v>
      </c>
      <c r="J2524" t="s">
        <v>18517</v>
      </c>
      <c r="K2524" t="s">
        <v>18517</v>
      </c>
      <c r="L2524" t="s">
        <v>19314</v>
      </c>
      <c r="O2524" t="s">
        <v>20913</v>
      </c>
      <c r="P2524" t="s">
        <v>20939</v>
      </c>
      <c r="Q2524" t="s">
        <v>20939</v>
      </c>
      <c r="U2524" t="s">
        <v>22178</v>
      </c>
      <c r="W2524" t="s">
        <v>22730</v>
      </c>
    </row>
    <row r="2525" spans="1:27">
      <c r="A2525" s="1">
        <v>2533</v>
      </c>
      <c r="C2525" t="s">
        <v>2002</v>
      </c>
      <c r="G2525" t="s">
        <v>10967</v>
      </c>
      <c r="H2525" t="s">
        <v>12855</v>
      </c>
      <c r="I2525" t="s">
        <v>18507</v>
      </c>
      <c r="J2525" t="s">
        <v>18517</v>
      </c>
      <c r="K2525" t="s">
        <v>18517</v>
      </c>
      <c r="L2525" t="s">
        <v>19314</v>
      </c>
      <c r="O2525" t="s">
        <v>20913</v>
      </c>
      <c r="P2525" t="s">
        <v>20940</v>
      </c>
      <c r="Q2525" t="s">
        <v>21029</v>
      </c>
      <c r="U2525" t="s">
        <v>22085</v>
      </c>
      <c r="W2525" t="s">
        <v>22921</v>
      </c>
    </row>
    <row r="2526" spans="1:27">
      <c r="A2526" s="1">
        <v>2534</v>
      </c>
      <c r="C2526" t="s">
        <v>2003</v>
      </c>
      <c r="G2526" t="s">
        <v>10967</v>
      </c>
      <c r="H2526" t="s">
        <v>12856</v>
      </c>
      <c r="I2526" t="s">
        <v>18507</v>
      </c>
      <c r="J2526" t="s">
        <v>18517</v>
      </c>
      <c r="K2526" t="s">
        <v>18517</v>
      </c>
      <c r="L2526" t="s">
        <v>19314</v>
      </c>
      <c r="O2526" t="s">
        <v>20913</v>
      </c>
      <c r="P2526" t="s">
        <v>20939</v>
      </c>
      <c r="Q2526" t="s">
        <v>20939</v>
      </c>
      <c r="U2526" t="s">
        <v>22179</v>
      </c>
      <c r="W2526" t="s">
        <v>22730</v>
      </c>
    </row>
    <row r="2527" spans="1:27">
      <c r="A2527" s="1">
        <v>2535</v>
      </c>
      <c r="C2527" t="s">
        <v>2004</v>
      </c>
      <c r="G2527" t="s">
        <v>10967</v>
      </c>
      <c r="H2527" t="s">
        <v>12856</v>
      </c>
      <c r="I2527" t="s">
        <v>18507</v>
      </c>
      <c r="J2527" t="s">
        <v>18517</v>
      </c>
      <c r="K2527" t="s">
        <v>18517</v>
      </c>
      <c r="L2527" t="s">
        <v>19314</v>
      </c>
      <c r="O2527" t="s">
        <v>20913</v>
      </c>
      <c r="P2527" t="s">
        <v>20940</v>
      </c>
      <c r="Q2527" t="s">
        <v>21029</v>
      </c>
      <c r="U2527" t="s">
        <v>22085</v>
      </c>
      <c r="W2527" t="s">
        <v>22921</v>
      </c>
    </row>
    <row r="2528" spans="1:27">
      <c r="A2528" s="1">
        <v>2536</v>
      </c>
      <c r="C2528" t="s">
        <v>2005</v>
      </c>
      <c r="G2528" t="s">
        <v>10967</v>
      </c>
      <c r="H2528" t="s">
        <v>12857</v>
      </c>
      <c r="I2528" t="s">
        <v>18507</v>
      </c>
      <c r="J2528" t="s">
        <v>18517</v>
      </c>
      <c r="K2528" t="s">
        <v>18517</v>
      </c>
      <c r="L2528" t="s">
        <v>19314</v>
      </c>
      <c r="O2528" t="s">
        <v>20913</v>
      </c>
      <c r="P2528" t="s">
        <v>20941</v>
      </c>
      <c r="Q2528" t="s">
        <v>21032</v>
      </c>
      <c r="U2528" t="s">
        <v>22180</v>
      </c>
      <c r="W2528" t="s">
        <v>22918</v>
      </c>
    </row>
    <row r="2529" spans="1:31">
      <c r="A2529" s="1">
        <v>2537</v>
      </c>
      <c r="C2529" t="s">
        <v>2006</v>
      </c>
      <c r="G2529" t="s">
        <v>10967</v>
      </c>
      <c r="H2529" t="s">
        <v>12858</v>
      </c>
      <c r="I2529" t="s">
        <v>18507</v>
      </c>
      <c r="J2529" t="s">
        <v>18517</v>
      </c>
      <c r="K2529" t="s">
        <v>18517</v>
      </c>
      <c r="L2529" t="s">
        <v>19314</v>
      </c>
      <c r="O2529" t="s">
        <v>20913</v>
      </c>
      <c r="P2529" t="s">
        <v>20942</v>
      </c>
      <c r="Q2529" t="s">
        <v>21033</v>
      </c>
      <c r="U2529" t="s">
        <v>22181</v>
      </c>
      <c r="W2529" t="s">
        <v>22918</v>
      </c>
    </row>
    <row r="2530" spans="1:31">
      <c r="A2530" s="1">
        <v>2538</v>
      </c>
      <c r="C2530" t="s">
        <v>2007</v>
      </c>
      <c r="G2530" t="s">
        <v>10967</v>
      </c>
      <c r="H2530" t="s">
        <v>12858</v>
      </c>
      <c r="I2530" t="s">
        <v>18507</v>
      </c>
      <c r="J2530" t="s">
        <v>18517</v>
      </c>
      <c r="K2530" t="s">
        <v>18517</v>
      </c>
      <c r="L2530" t="s">
        <v>19314</v>
      </c>
      <c r="O2530" t="s">
        <v>20913</v>
      </c>
      <c r="P2530" t="s">
        <v>20924</v>
      </c>
      <c r="Q2530" t="s">
        <v>21034</v>
      </c>
      <c r="U2530" t="s">
        <v>22182</v>
      </c>
      <c r="W2530" t="s">
        <v>22921</v>
      </c>
    </row>
    <row r="2531" spans="1:31">
      <c r="A2531" s="1">
        <v>2539</v>
      </c>
      <c r="C2531" t="s">
        <v>2008</v>
      </c>
      <c r="G2531" t="s">
        <v>10967</v>
      </c>
      <c r="H2531" t="s">
        <v>12858</v>
      </c>
      <c r="I2531" t="s">
        <v>18507</v>
      </c>
      <c r="J2531" t="s">
        <v>18517</v>
      </c>
      <c r="K2531" t="s">
        <v>18517</v>
      </c>
      <c r="L2531" t="s">
        <v>19314</v>
      </c>
      <c r="O2531" t="s">
        <v>20913</v>
      </c>
      <c r="P2531" t="s">
        <v>20925</v>
      </c>
      <c r="Q2531" t="s">
        <v>20997</v>
      </c>
      <c r="U2531" t="s">
        <v>22183</v>
      </c>
      <c r="W2531" t="s">
        <v>22921</v>
      </c>
      <c r="AA2531" t="s">
        <v>23880</v>
      </c>
    </row>
    <row r="2532" spans="1:31">
      <c r="A2532" s="1">
        <v>2540</v>
      </c>
      <c r="C2532" t="s">
        <v>2009</v>
      </c>
      <c r="G2532" t="s">
        <v>10967</v>
      </c>
      <c r="H2532" t="s">
        <v>12859</v>
      </c>
      <c r="I2532" t="s">
        <v>18507</v>
      </c>
      <c r="J2532" t="s">
        <v>18517</v>
      </c>
      <c r="K2532" t="s">
        <v>18517</v>
      </c>
      <c r="L2532" t="s">
        <v>19314</v>
      </c>
      <c r="O2532" t="s">
        <v>20913</v>
      </c>
      <c r="P2532" t="s">
        <v>34</v>
      </c>
      <c r="Q2532" t="s">
        <v>20999</v>
      </c>
      <c r="U2532" t="s">
        <v>22040</v>
      </c>
      <c r="W2532" t="s">
        <v>22921</v>
      </c>
    </row>
    <row r="2533" spans="1:31">
      <c r="A2533" s="1">
        <v>2541</v>
      </c>
      <c r="C2533" t="s">
        <v>2010</v>
      </c>
      <c r="G2533" t="s">
        <v>10967</v>
      </c>
      <c r="H2533" t="s">
        <v>12860</v>
      </c>
      <c r="I2533" t="s">
        <v>18507</v>
      </c>
      <c r="J2533" t="s">
        <v>18517</v>
      </c>
      <c r="K2533" t="s">
        <v>18517</v>
      </c>
      <c r="L2533" t="s">
        <v>19347</v>
      </c>
      <c r="O2533" t="s">
        <v>20913</v>
      </c>
      <c r="P2533" t="s">
        <v>20943</v>
      </c>
      <c r="Q2533" t="s">
        <v>21035</v>
      </c>
      <c r="R2533" t="s">
        <v>21126</v>
      </c>
      <c r="S2533" t="s">
        <v>21153</v>
      </c>
      <c r="U2533" t="s">
        <v>22050</v>
      </c>
      <c r="W2533" t="s">
        <v>22050</v>
      </c>
    </row>
    <row r="2534" spans="1:31">
      <c r="A2534" s="1">
        <v>2542</v>
      </c>
      <c r="C2534" t="s">
        <v>2011</v>
      </c>
      <c r="G2534" t="s">
        <v>10967</v>
      </c>
      <c r="H2534" t="s">
        <v>12860</v>
      </c>
      <c r="I2534" t="s">
        <v>18507</v>
      </c>
      <c r="J2534" t="s">
        <v>18517</v>
      </c>
      <c r="K2534" t="s">
        <v>18517</v>
      </c>
      <c r="L2534" t="s">
        <v>19314</v>
      </c>
      <c r="O2534" t="s">
        <v>20913</v>
      </c>
      <c r="P2534" t="s">
        <v>20924</v>
      </c>
      <c r="Q2534" t="s">
        <v>21036</v>
      </c>
      <c r="U2534" t="s">
        <v>22184</v>
      </c>
      <c r="W2534" t="s">
        <v>22921</v>
      </c>
    </row>
    <row r="2535" spans="1:31">
      <c r="A2535" s="1">
        <v>2543</v>
      </c>
      <c r="C2535" t="s">
        <v>2012</v>
      </c>
      <c r="G2535" t="s">
        <v>10967</v>
      </c>
      <c r="H2535" t="s">
        <v>12860</v>
      </c>
      <c r="I2535" t="s">
        <v>18507</v>
      </c>
      <c r="J2535" t="s">
        <v>18517</v>
      </c>
      <c r="K2535" t="s">
        <v>18517</v>
      </c>
      <c r="L2535" t="s">
        <v>19314</v>
      </c>
      <c r="O2535" t="s">
        <v>20913</v>
      </c>
      <c r="P2535" t="s">
        <v>20925</v>
      </c>
      <c r="Q2535" t="s">
        <v>20997</v>
      </c>
      <c r="U2535" t="s">
        <v>22185</v>
      </c>
      <c r="W2535" t="s">
        <v>22921</v>
      </c>
      <c r="AA2535" t="s">
        <v>23881</v>
      </c>
    </row>
    <row r="2536" spans="1:31">
      <c r="A2536" s="1">
        <v>2544</v>
      </c>
      <c r="C2536" t="s">
        <v>2013</v>
      </c>
      <c r="G2536" t="s">
        <v>10967</v>
      </c>
      <c r="H2536" t="s">
        <v>12861</v>
      </c>
      <c r="I2536" t="s">
        <v>18507</v>
      </c>
      <c r="J2536" t="s">
        <v>18517</v>
      </c>
      <c r="K2536" t="s">
        <v>18517</v>
      </c>
      <c r="L2536" t="s">
        <v>19314</v>
      </c>
      <c r="O2536" t="s">
        <v>20913</v>
      </c>
      <c r="P2536" t="s">
        <v>34</v>
      </c>
      <c r="Q2536" t="s">
        <v>20999</v>
      </c>
      <c r="U2536" t="s">
        <v>22040</v>
      </c>
      <c r="W2536" t="s">
        <v>22921</v>
      </c>
    </row>
    <row r="2537" spans="1:31">
      <c r="A2537" s="1">
        <v>2545</v>
      </c>
      <c r="C2537" t="s">
        <v>2014</v>
      </c>
      <c r="G2537" t="s">
        <v>10967</v>
      </c>
      <c r="H2537" t="s">
        <v>12862</v>
      </c>
      <c r="I2537" t="s">
        <v>18507</v>
      </c>
      <c r="J2537" t="s">
        <v>18517</v>
      </c>
      <c r="K2537" t="s">
        <v>18517</v>
      </c>
      <c r="L2537" t="s">
        <v>19347</v>
      </c>
      <c r="O2537" t="s">
        <v>20913</v>
      </c>
      <c r="P2537" t="s">
        <v>20943</v>
      </c>
      <c r="Q2537" t="s">
        <v>21035</v>
      </c>
      <c r="R2537" t="s">
        <v>21126</v>
      </c>
      <c r="S2537" t="s">
        <v>21153</v>
      </c>
      <c r="U2537" t="s">
        <v>22050</v>
      </c>
      <c r="W2537" t="s">
        <v>22050</v>
      </c>
    </row>
    <row r="2538" spans="1:31">
      <c r="A2538" s="1">
        <v>2546</v>
      </c>
      <c r="C2538" t="s">
        <v>2015</v>
      </c>
      <c r="G2538" t="s">
        <v>10967</v>
      </c>
      <c r="H2538" t="s">
        <v>12862</v>
      </c>
      <c r="I2538" t="s">
        <v>18507</v>
      </c>
      <c r="J2538" t="s">
        <v>18517</v>
      </c>
      <c r="K2538" t="s">
        <v>18517</v>
      </c>
      <c r="L2538" t="s">
        <v>19314</v>
      </c>
      <c r="O2538" t="s">
        <v>20913</v>
      </c>
      <c r="P2538" t="s">
        <v>20924</v>
      </c>
      <c r="Q2538" t="s">
        <v>21036</v>
      </c>
      <c r="U2538" t="s">
        <v>22186</v>
      </c>
      <c r="W2538" t="s">
        <v>22921</v>
      </c>
    </row>
    <row r="2539" spans="1:31">
      <c r="A2539" s="1">
        <v>2547</v>
      </c>
      <c r="C2539" t="s">
        <v>2016</v>
      </c>
      <c r="G2539" t="s">
        <v>10967</v>
      </c>
      <c r="H2539" t="s">
        <v>12862</v>
      </c>
      <c r="I2539" t="s">
        <v>18507</v>
      </c>
      <c r="J2539" t="s">
        <v>18517</v>
      </c>
      <c r="K2539" t="s">
        <v>18517</v>
      </c>
      <c r="L2539" t="s">
        <v>19314</v>
      </c>
      <c r="O2539" t="s">
        <v>20913</v>
      </c>
      <c r="P2539" t="s">
        <v>20925</v>
      </c>
      <c r="Q2539" t="s">
        <v>20997</v>
      </c>
      <c r="U2539" t="s">
        <v>22187</v>
      </c>
      <c r="W2539" t="s">
        <v>22921</v>
      </c>
      <c r="AA2539" t="s">
        <v>23881</v>
      </c>
    </row>
    <row r="2540" spans="1:31">
      <c r="A2540" s="1">
        <v>2548</v>
      </c>
      <c r="C2540" t="s">
        <v>2017</v>
      </c>
      <c r="G2540" t="s">
        <v>10967</v>
      </c>
      <c r="H2540" t="s">
        <v>12863</v>
      </c>
      <c r="I2540" t="s">
        <v>18507</v>
      </c>
      <c r="J2540" t="s">
        <v>18517</v>
      </c>
      <c r="K2540" t="s">
        <v>18517</v>
      </c>
      <c r="L2540" t="s">
        <v>19314</v>
      </c>
      <c r="O2540" t="s">
        <v>20913</v>
      </c>
      <c r="P2540" t="s">
        <v>34</v>
      </c>
      <c r="Q2540" t="s">
        <v>20999</v>
      </c>
      <c r="U2540" t="s">
        <v>22040</v>
      </c>
      <c r="W2540" t="s">
        <v>22921</v>
      </c>
    </row>
    <row r="2541" spans="1:31">
      <c r="A2541" s="1">
        <v>2549</v>
      </c>
      <c r="C2541" t="s">
        <v>2018</v>
      </c>
      <c r="G2541" t="s">
        <v>10967</v>
      </c>
      <c r="H2541" t="s">
        <v>12864</v>
      </c>
      <c r="I2541" t="s">
        <v>18507</v>
      </c>
      <c r="J2541" t="s">
        <v>18517</v>
      </c>
      <c r="K2541" t="s">
        <v>18517</v>
      </c>
      <c r="L2541" t="s">
        <v>19347</v>
      </c>
      <c r="O2541" t="s">
        <v>20913</v>
      </c>
      <c r="P2541" t="s">
        <v>20944</v>
      </c>
      <c r="Q2541" t="s">
        <v>21037</v>
      </c>
      <c r="R2541" t="s">
        <v>21132</v>
      </c>
      <c r="S2541" t="s">
        <v>21158</v>
      </c>
      <c r="T2541" t="s">
        <v>21324</v>
      </c>
      <c r="U2541" t="s">
        <v>22033</v>
      </c>
    </row>
    <row r="2542" spans="1:31">
      <c r="A2542" s="1">
        <v>2550</v>
      </c>
      <c r="C2542" t="s">
        <v>2019</v>
      </c>
      <c r="G2542" t="s">
        <v>10967</v>
      </c>
      <c r="H2542" t="s">
        <v>12865</v>
      </c>
      <c r="I2542" t="s">
        <v>18507</v>
      </c>
      <c r="J2542" t="s">
        <v>18518</v>
      </c>
      <c r="K2542" t="s">
        <v>18518</v>
      </c>
      <c r="L2542" t="s">
        <v>19348</v>
      </c>
      <c r="N2542" t="s">
        <v>38</v>
      </c>
      <c r="P2542" t="s">
        <v>38</v>
      </c>
      <c r="Q2542" t="s">
        <v>21038</v>
      </c>
      <c r="U2542" t="s">
        <v>22188</v>
      </c>
      <c r="W2542" t="s">
        <v>22730</v>
      </c>
      <c r="AE2542" t="s">
        <v>23886</v>
      </c>
    </row>
    <row r="2543" spans="1:31">
      <c r="A2543" s="1">
        <v>2551</v>
      </c>
      <c r="B2543" t="s">
        <v>38</v>
      </c>
      <c r="C2543" t="s">
        <v>2019</v>
      </c>
      <c r="D2543" t="s">
        <v>9629</v>
      </c>
      <c r="E2543" t="s">
        <v>10905</v>
      </c>
      <c r="F2543" t="s">
        <v>10913</v>
      </c>
      <c r="H2543" t="s">
        <v>12866</v>
      </c>
      <c r="V2543">
        <f>72857878 ._°Ô;LAFO4921HCCS                                                                                           CCS N  -                    -          N</f>
        <v>0</v>
      </c>
    </row>
    <row r="2544" spans="1:31">
      <c r="A2544" s="1">
        <v>2552</v>
      </c>
      <c r="C2544" t="s">
        <v>2020</v>
      </c>
      <c r="G2544" t="s">
        <v>10967</v>
      </c>
      <c r="H2544" t="s">
        <v>12867</v>
      </c>
      <c r="I2544" t="s">
        <v>18507</v>
      </c>
      <c r="J2544" t="s">
        <v>18517</v>
      </c>
      <c r="K2544" t="s">
        <v>18517</v>
      </c>
      <c r="L2544" t="s">
        <v>19314</v>
      </c>
      <c r="O2544" t="s">
        <v>20913</v>
      </c>
      <c r="P2544" t="s">
        <v>20939</v>
      </c>
      <c r="Q2544" t="s">
        <v>20939</v>
      </c>
      <c r="U2544" t="s">
        <v>22189</v>
      </c>
      <c r="W2544" t="s">
        <v>22730</v>
      </c>
    </row>
    <row r="2545" spans="1:31">
      <c r="A2545" s="1">
        <v>2553</v>
      </c>
      <c r="C2545" t="s">
        <v>2021</v>
      </c>
      <c r="G2545" t="s">
        <v>10967</v>
      </c>
      <c r="H2545" t="s">
        <v>12867</v>
      </c>
      <c r="I2545" t="s">
        <v>18507</v>
      </c>
      <c r="J2545" t="s">
        <v>18517</v>
      </c>
      <c r="K2545" t="s">
        <v>18517</v>
      </c>
      <c r="L2545" t="s">
        <v>19314</v>
      </c>
      <c r="O2545" t="s">
        <v>20913</v>
      </c>
      <c r="P2545" t="s">
        <v>20940</v>
      </c>
      <c r="Q2545" t="s">
        <v>21029</v>
      </c>
      <c r="U2545" t="s">
        <v>22085</v>
      </c>
      <c r="W2545" t="s">
        <v>22921</v>
      </c>
    </row>
    <row r="2546" spans="1:31">
      <c r="A2546" s="1">
        <v>2554</v>
      </c>
      <c r="C2546" t="s">
        <v>2022</v>
      </c>
      <c r="G2546" t="s">
        <v>10967</v>
      </c>
      <c r="H2546" t="s">
        <v>12868</v>
      </c>
      <c r="I2546" t="s">
        <v>18507</v>
      </c>
      <c r="J2546" t="s">
        <v>18517</v>
      </c>
      <c r="K2546" t="s">
        <v>18517</v>
      </c>
      <c r="L2546" t="s">
        <v>19314</v>
      </c>
      <c r="O2546" t="s">
        <v>20913</v>
      </c>
      <c r="P2546" t="s">
        <v>20939</v>
      </c>
      <c r="Q2546" t="s">
        <v>20939</v>
      </c>
      <c r="U2546" t="s">
        <v>22190</v>
      </c>
      <c r="W2546" t="s">
        <v>22730</v>
      </c>
    </row>
    <row r="2547" spans="1:31">
      <c r="A2547" s="1">
        <v>2555</v>
      </c>
      <c r="C2547" t="s">
        <v>2023</v>
      </c>
      <c r="G2547" t="s">
        <v>10967</v>
      </c>
      <c r="H2547" t="s">
        <v>12869</v>
      </c>
      <c r="I2547" t="s">
        <v>18507</v>
      </c>
      <c r="J2547" t="s">
        <v>18517</v>
      </c>
      <c r="K2547" t="s">
        <v>18517</v>
      </c>
      <c r="L2547" t="s">
        <v>19314</v>
      </c>
      <c r="O2547" t="s">
        <v>20913</v>
      </c>
      <c r="P2547" t="s">
        <v>20940</v>
      </c>
      <c r="Q2547" t="s">
        <v>21029</v>
      </c>
      <c r="U2547" t="s">
        <v>22085</v>
      </c>
      <c r="W2547" t="s">
        <v>22921</v>
      </c>
    </row>
    <row r="2548" spans="1:31">
      <c r="A2548" s="1">
        <v>2556</v>
      </c>
      <c r="C2548" t="s">
        <v>2024</v>
      </c>
      <c r="G2548" t="s">
        <v>10967</v>
      </c>
      <c r="H2548" t="s">
        <v>12870</v>
      </c>
      <c r="I2548" t="s">
        <v>18507</v>
      </c>
      <c r="J2548" t="s">
        <v>18518</v>
      </c>
      <c r="L2548" t="s">
        <v>19349</v>
      </c>
      <c r="N2548" t="s">
        <v>38</v>
      </c>
      <c r="P2548" t="s">
        <v>38</v>
      </c>
      <c r="Q2548" t="s">
        <v>21038</v>
      </c>
      <c r="U2548" t="s">
        <v>22188</v>
      </c>
      <c r="W2548" t="s">
        <v>22730</v>
      </c>
      <c r="AE2548" t="s">
        <v>23886</v>
      </c>
    </row>
    <row r="2549" spans="1:31">
      <c r="A2549" s="1">
        <v>2557</v>
      </c>
      <c r="B2549" t="s">
        <v>38</v>
      </c>
      <c r="C2549" t="s">
        <v>2024</v>
      </c>
      <c r="D2549" t="s">
        <v>9630</v>
      </c>
      <c r="E2549" t="s">
        <v>10905</v>
      </c>
      <c r="F2549" t="s">
        <v>10913</v>
      </c>
      <c r="H2549" t="s">
        <v>12870</v>
      </c>
      <c r="V2549">
        <f>72857883 ._°Ô;LAFO4921HCCS                                                                                           CCS N  -                    -          N</f>
        <v>0</v>
      </c>
    </row>
    <row r="2550" spans="1:31">
      <c r="A2550" s="1">
        <v>2558</v>
      </c>
      <c r="C2550" t="s">
        <v>2025</v>
      </c>
      <c r="G2550" t="s">
        <v>10967</v>
      </c>
      <c r="H2550" t="s">
        <v>12871</v>
      </c>
      <c r="I2550" t="s">
        <v>18507</v>
      </c>
      <c r="J2550" t="s">
        <v>18517</v>
      </c>
      <c r="K2550" t="s">
        <v>18517</v>
      </c>
      <c r="L2550" t="s">
        <v>19314</v>
      </c>
      <c r="O2550" t="s">
        <v>20913</v>
      </c>
      <c r="P2550" t="s">
        <v>20939</v>
      </c>
      <c r="Q2550" t="s">
        <v>20939</v>
      </c>
      <c r="U2550" t="s">
        <v>22191</v>
      </c>
      <c r="W2550" t="s">
        <v>22730</v>
      </c>
    </row>
    <row r="2551" spans="1:31">
      <c r="A2551" s="1">
        <v>2559</v>
      </c>
      <c r="C2551" t="s">
        <v>2026</v>
      </c>
      <c r="G2551" t="s">
        <v>10967</v>
      </c>
      <c r="H2551" t="s">
        <v>12872</v>
      </c>
      <c r="I2551" t="s">
        <v>18507</v>
      </c>
      <c r="J2551" t="s">
        <v>18517</v>
      </c>
      <c r="K2551" t="s">
        <v>18517</v>
      </c>
      <c r="L2551" t="s">
        <v>19314</v>
      </c>
      <c r="O2551" t="s">
        <v>20913</v>
      </c>
      <c r="P2551" t="s">
        <v>20940</v>
      </c>
      <c r="Q2551" t="s">
        <v>21029</v>
      </c>
      <c r="U2551" t="s">
        <v>22085</v>
      </c>
      <c r="W2551" t="s">
        <v>22921</v>
      </c>
    </row>
    <row r="2552" spans="1:31">
      <c r="A2552" s="1">
        <v>2560</v>
      </c>
      <c r="C2552" t="s">
        <v>2027</v>
      </c>
      <c r="G2552" t="s">
        <v>10967</v>
      </c>
      <c r="H2552" t="s">
        <v>12873</v>
      </c>
      <c r="I2552" t="s">
        <v>18507</v>
      </c>
      <c r="J2552" t="s">
        <v>18517</v>
      </c>
      <c r="K2552" t="s">
        <v>18517</v>
      </c>
      <c r="L2552" t="s">
        <v>19314</v>
      </c>
      <c r="O2552" t="s">
        <v>20913</v>
      </c>
      <c r="P2552" t="s">
        <v>20939</v>
      </c>
      <c r="Q2552" t="s">
        <v>20939</v>
      </c>
      <c r="U2552" t="s">
        <v>22192</v>
      </c>
      <c r="W2552" t="s">
        <v>22730</v>
      </c>
    </row>
    <row r="2553" spans="1:31">
      <c r="A2553" s="1">
        <v>2561</v>
      </c>
      <c r="C2553" t="s">
        <v>2028</v>
      </c>
      <c r="G2553" t="s">
        <v>10967</v>
      </c>
      <c r="H2553" t="s">
        <v>12874</v>
      </c>
      <c r="I2553" t="s">
        <v>18507</v>
      </c>
      <c r="J2553" t="s">
        <v>18517</v>
      </c>
      <c r="K2553" t="s">
        <v>18517</v>
      </c>
      <c r="L2553" t="s">
        <v>19314</v>
      </c>
      <c r="O2553" t="s">
        <v>20913</v>
      </c>
      <c r="P2553" t="s">
        <v>20940</v>
      </c>
      <c r="Q2553" t="s">
        <v>21029</v>
      </c>
      <c r="U2553" t="s">
        <v>22085</v>
      </c>
      <c r="W2553" t="s">
        <v>22921</v>
      </c>
    </row>
    <row r="2554" spans="1:31">
      <c r="A2554" s="1">
        <v>2562</v>
      </c>
      <c r="C2554" t="s">
        <v>2029</v>
      </c>
      <c r="G2554" t="s">
        <v>10967</v>
      </c>
      <c r="H2554" t="s">
        <v>12875</v>
      </c>
      <c r="I2554" t="s">
        <v>18507</v>
      </c>
      <c r="J2554" t="s">
        <v>18518</v>
      </c>
      <c r="L2554" t="s">
        <v>19350</v>
      </c>
      <c r="N2554" t="s">
        <v>38</v>
      </c>
      <c r="P2554" t="s">
        <v>38</v>
      </c>
      <c r="Q2554" t="s">
        <v>21038</v>
      </c>
      <c r="U2554" t="s">
        <v>22188</v>
      </c>
      <c r="W2554" t="s">
        <v>22730</v>
      </c>
      <c r="AE2554" t="s">
        <v>23886</v>
      </c>
    </row>
    <row r="2555" spans="1:31">
      <c r="A2555" s="1">
        <v>2563</v>
      </c>
      <c r="B2555" t="s">
        <v>38</v>
      </c>
      <c r="C2555" t="s">
        <v>2029</v>
      </c>
      <c r="D2555" t="s">
        <v>9631</v>
      </c>
      <c r="E2555" t="s">
        <v>10905</v>
      </c>
      <c r="F2555" t="s">
        <v>10913</v>
      </c>
      <c r="H2555" t="s">
        <v>12875</v>
      </c>
      <c r="V2555">
        <f>72857888 ._°Ô;LAFO4921HCCS                                                                                           CCS N  -                    -          N</f>
        <v>0</v>
      </c>
    </row>
    <row r="2556" spans="1:31">
      <c r="A2556" s="1">
        <v>2564</v>
      </c>
      <c r="C2556" t="s">
        <v>2030</v>
      </c>
      <c r="G2556" t="s">
        <v>10967</v>
      </c>
      <c r="H2556" t="s">
        <v>12876</v>
      </c>
      <c r="I2556" t="s">
        <v>18507</v>
      </c>
      <c r="J2556" t="s">
        <v>18517</v>
      </c>
      <c r="K2556" t="s">
        <v>18517</v>
      </c>
      <c r="L2556" t="s">
        <v>19314</v>
      </c>
      <c r="O2556" t="s">
        <v>20913</v>
      </c>
      <c r="P2556" t="s">
        <v>20924</v>
      </c>
      <c r="Q2556" t="s">
        <v>21031</v>
      </c>
      <c r="U2556" t="s">
        <v>22193</v>
      </c>
      <c r="W2556" t="s">
        <v>22921</v>
      </c>
    </row>
    <row r="2557" spans="1:31">
      <c r="A2557" s="1">
        <v>2565</v>
      </c>
      <c r="C2557" t="s">
        <v>2031</v>
      </c>
      <c r="G2557" t="s">
        <v>10967</v>
      </c>
      <c r="H2557" t="s">
        <v>12876</v>
      </c>
      <c r="I2557" t="s">
        <v>18507</v>
      </c>
      <c r="J2557" t="s">
        <v>18517</v>
      </c>
      <c r="K2557" t="s">
        <v>18517</v>
      </c>
      <c r="L2557" t="s">
        <v>19314</v>
      </c>
      <c r="O2557" t="s">
        <v>20913</v>
      </c>
      <c r="P2557" t="s">
        <v>20925</v>
      </c>
      <c r="Q2557" t="s">
        <v>20997</v>
      </c>
      <c r="U2557" t="s">
        <v>22194</v>
      </c>
      <c r="W2557" t="s">
        <v>22921</v>
      </c>
      <c r="AA2557" t="s">
        <v>23879</v>
      </c>
    </row>
    <row r="2558" spans="1:31">
      <c r="A2558" s="1">
        <v>2566</v>
      </c>
      <c r="C2558" t="s">
        <v>2032</v>
      </c>
      <c r="G2558" t="s">
        <v>10967</v>
      </c>
      <c r="H2558" t="s">
        <v>12877</v>
      </c>
      <c r="I2558" t="s">
        <v>18507</v>
      </c>
      <c r="J2558" t="s">
        <v>18517</v>
      </c>
      <c r="K2558" t="s">
        <v>18517</v>
      </c>
      <c r="L2558" t="s">
        <v>19314</v>
      </c>
      <c r="O2558" t="s">
        <v>20913</v>
      </c>
      <c r="P2558" t="s">
        <v>34</v>
      </c>
      <c r="Q2558" t="s">
        <v>20999</v>
      </c>
      <c r="U2558" t="s">
        <v>22040</v>
      </c>
      <c r="W2558" t="s">
        <v>22921</v>
      </c>
    </row>
    <row r="2559" spans="1:31">
      <c r="A2559" s="1">
        <v>2567</v>
      </c>
      <c r="C2559" t="s">
        <v>2033</v>
      </c>
      <c r="G2559" t="s">
        <v>10967</v>
      </c>
      <c r="H2559" t="s">
        <v>12878</v>
      </c>
      <c r="I2559" t="s">
        <v>18507</v>
      </c>
      <c r="J2559" t="s">
        <v>18517</v>
      </c>
      <c r="K2559" t="s">
        <v>18517</v>
      </c>
      <c r="L2559" t="s">
        <v>19314</v>
      </c>
      <c r="O2559" t="s">
        <v>20913</v>
      </c>
      <c r="P2559" t="s">
        <v>20939</v>
      </c>
      <c r="Q2559" t="s">
        <v>20939</v>
      </c>
      <c r="U2559" t="s">
        <v>22195</v>
      </c>
      <c r="W2559" t="s">
        <v>22730</v>
      </c>
    </row>
    <row r="2560" spans="1:31">
      <c r="A2560" s="1">
        <v>2568</v>
      </c>
      <c r="C2560" t="s">
        <v>2034</v>
      </c>
      <c r="G2560" t="s">
        <v>10967</v>
      </c>
      <c r="H2560" t="s">
        <v>12878</v>
      </c>
      <c r="I2560" t="s">
        <v>18507</v>
      </c>
      <c r="J2560" t="s">
        <v>18517</v>
      </c>
      <c r="K2560" t="s">
        <v>18517</v>
      </c>
      <c r="L2560" t="s">
        <v>19314</v>
      </c>
      <c r="O2560" t="s">
        <v>20913</v>
      </c>
      <c r="P2560" t="s">
        <v>20940</v>
      </c>
      <c r="Q2560" t="s">
        <v>21029</v>
      </c>
      <c r="U2560" t="s">
        <v>22085</v>
      </c>
      <c r="W2560" t="s">
        <v>22921</v>
      </c>
    </row>
    <row r="2561" spans="1:25">
      <c r="A2561" s="1">
        <v>2569</v>
      </c>
      <c r="C2561" t="s">
        <v>2035</v>
      </c>
      <c r="G2561" t="s">
        <v>10967</v>
      </c>
      <c r="H2561" t="s">
        <v>12879</v>
      </c>
      <c r="I2561" t="s">
        <v>18507</v>
      </c>
      <c r="J2561" t="s">
        <v>18509</v>
      </c>
      <c r="L2561" t="s">
        <v>19296</v>
      </c>
      <c r="O2561" t="s">
        <v>20887</v>
      </c>
      <c r="P2561" t="s">
        <v>20919</v>
      </c>
      <c r="Q2561" t="s">
        <v>20989</v>
      </c>
      <c r="U2561" t="s">
        <v>22032</v>
      </c>
      <c r="W2561" t="s">
        <v>22917</v>
      </c>
      <c r="X2561" t="s">
        <v>23142</v>
      </c>
    </row>
    <row r="2562" spans="1:25">
      <c r="A2562" s="1">
        <v>2570</v>
      </c>
      <c r="C2562" t="s">
        <v>2036</v>
      </c>
      <c r="G2562" t="s">
        <v>10967</v>
      </c>
      <c r="H2562" t="s">
        <v>12879</v>
      </c>
      <c r="I2562" t="s">
        <v>18507</v>
      </c>
      <c r="J2562" t="s">
        <v>18509</v>
      </c>
      <c r="L2562" t="s">
        <v>19292</v>
      </c>
      <c r="O2562" t="s">
        <v>20888</v>
      </c>
      <c r="P2562" t="s">
        <v>65</v>
      </c>
      <c r="Q2562" t="s">
        <v>20990</v>
      </c>
      <c r="R2562" t="s">
        <v>21118</v>
      </c>
      <c r="S2562" t="s">
        <v>21153</v>
      </c>
      <c r="T2562" t="s">
        <v>21325</v>
      </c>
      <c r="U2562" t="s">
        <v>22033</v>
      </c>
    </row>
    <row r="2563" spans="1:25">
      <c r="A2563" s="1">
        <v>2571</v>
      </c>
      <c r="C2563" t="s">
        <v>2037</v>
      </c>
      <c r="G2563" t="s">
        <v>10967</v>
      </c>
      <c r="H2563" t="s">
        <v>12880</v>
      </c>
      <c r="I2563" t="s">
        <v>18507</v>
      </c>
      <c r="J2563" t="s">
        <v>18509</v>
      </c>
      <c r="L2563" t="s">
        <v>19293</v>
      </c>
      <c r="O2563" t="s">
        <v>20888</v>
      </c>
      <c r="P2563" t="s">
        <v>20920</v>
      </c>
      <c r="Q2563" t="s">
        <v>20991</v>
      </c>
      <c r="U2563" t="s">
        <v>22034</v>
      </c>
      <c r="W2563" t="s">
        <v>22918</v>
      </c>
    </row>
    <row r="2564" spans="1:25">
      <c r="A2564" s="1">
        <v>2572</v>
      </c>
      <c r="C2564" t="s">
        <v>2038</v>
      </c>
      <c r="G2564" t="s">
        <v>10967</v>
      </c>
      <c r="H2564" t="s">
        <v>12881</v>
      </c>
      <c r="I2564" t="s">
        <v>18507</v>
      </c>
      <c r="J2564" t="s">
        <v>18509</v>
      </c>
      <c r="L2564" t="s">
        <v>19296</v>
      </c>
      <c r="O2564" t="s">
        <v>20887</v>
      </c>
      <c r="P2564" t="s">
        <v>20919</v>
      </c>
      <c r="Q2564" t="s">
        <v>20989</v>
      </c>
      <c r="U2564" t="s">
        <v>22032</v>
      </c>
      <c r="W2564" t="s">
        <v>22917</v>
      </c>
      <c r="X2564" t="s">
        <v>23142</v>
      </c>
    </row>
    <row r="2565" spans="1:25">
      <c r="A2565" s="1">
        <v>2573</v>
      </c>
      <c r="C2565" t="s">
        <v>2039</v>
      </c>
      <c r="G2565" t="s">
        <v>10967</v>
      </c>
      <c r="H2565" t="s">
        <v>12882</v>
      </c>
      <c r="I2565" t="s">
        <v>18507</v>
      </c>
      <c r="J2565" t="s">
        <v>18509</v>
      </c>
      <c r="L2565" t="s">
        <v>19292</v>
      </c>
      <c r="O2565" t="s">
        <v>20888</v>
      </c>
      <c r="P2565" t="s">
        <v>65</v>
      </c>
      <c r="Q2565" t="s">
        <v>20990</v>
      </c>
      <c r="R2565" t="s">
        <v>21118</v>
      </c>
      <c r="S2565" t="s">
        <v>21153</v>
      </c>
      <c r="T2565" t="s">
        <v>21325</v>
      </c>
      <c r="U2565" t="s">
        <v>22033</v>
      </c>
    </row>
    <row r="2566" spans="1:25">
      <c r="A2566" s="1">
        <v>2574</v>
      </c>
      <c r="C2566" t="s">
        <v>2040</v>
      </c>
      <c r="G2566" t="s">
        <v>10967</v>
      </c>
      <c r="H2566" t="s">
        <v>12882</v>
      </c>
      <c r="I2566" t="s">
        <v>18507</v>
      </c>
      <c r="J2566" t="s">
        <v>18509</v>
      </c>
      <c r="L2566" t="s">
        <v>19293</v>
      </c>
      <c r="O2566" t="s">
        <v>20888</v>
      </c>
      <c r="P2566" t="s">
        <v>20920</v>
      </c>
      <c r="Q2566" t="s">
        <v>20991</v>
      </c>
      <c r="U2566" t="s">
        <v>22034</v>
      </c>
      <c r="W2566" t="s">
        <v>22918</v>
      </c>
    </row>
    <row r="2567" spans="1:25">
      <c r="A2567" s="1">
        <v>2575</v>
      </c>
      <c r="C2567" t="s">
        <v>2041</v>
      </c>
      <c r="G2567" t="s">
        <v>10967</v>
      </c>
      <c r="H2567" t="s">
        <v>12883</v>
      </c>
      <c r="I2567" t="s">
        <v>18507</v>
      </c>
      <c r="J2567" t="s">
        <v>18509</v>
      </c>
      <c r="L2567" t="s">
        <v>19292</v>
      </c>
      <c r="O2567" t="s">
        <v>20888</v>
      </c>
      <c r="P2567" t="s">
        <v>65</v>
      </c>
      <c r="Q2567" t="s">
        <v>20990</v>
      </c>
      <c r="R2567" t="s">
        <v>21118</v>
      </c>
      <c r="S2567" t="s">
        <v>21153</v>
      </c>
      <c r="T2567" t="s">
        <v>21325</v>
      </c>
      <c r="U2567" t="s">
        <v>22033</v>
      </c>
    </row>
    <row r="2568" spans="1:25">
      <c r="A2568" s="1">
        <v>2576</v>
      </c>
      <c r="C2568" t="s">
        <v>2042</v>
      </c>
      <c r="G2568" t="s">
        <v>10967</v>
      </c>
      <c r="H2568" t="s">
        <v>12884</v>
      </c>
      <c r="I2568" t="s">
        <v>18507</v>
      </c>
      <c r="J2568" t="s">
        <v>18509</v>
      </c>
      <c r="L2568" t="s">
        <v>19293</v>
      </c>
      <c r="O2568" t="s">
        <v>20888</v>
      </c>
      <c r="P2568" t="s">
        <v>20920</v>
      </c>
      <c r="Q2568" t="s">
        <v>20991</v>
      </c>
      <c r="U2568" t="s">
        <v>22034</v>
      </c>
      <c r="W2568" t="s">
        <v>22918</v>
      </c>
    </row>
    <row r="2569" spans="1:25">
      <c r="A2569" s="1">
        <v>2577</v>
      </c>
      <c r="C2569" t="s">
        <v>2043</v>
      </c>
      <c r="G2569" t="s">
        <v>10967</v>
      </c>
      <c r="H2569" t="s">
        <v>12884</v>
      </c>
      <c r="I2569" t="s">
        <v>18507</v>
      </c>
      <c r="J2569" t="s">
        <v>18509</v>
      </c>
      <c r="L2569" t="s">
        <v>19297</v>
      </c>
      <c r="O2569" t="s">
        <v>20887</v>
      </c>
      <c r="P2569" t="s">
        <v>20919</v>
      </c>
      <c r="Q2569" t="s">
        <v>20989</v>
      </c>
      <c r="U2569" t="s">
        <v>22032</v>
      </c>
      <c r="W2569" t="s">
        <v>22917</v>
      </c>
      <c r="X2569" t="s">
        <v>23142</v>
      </c>
    </row>
    <row r="2570" spans="1:25">
      <c r="A2570" s="1">
        <v>2578</v>
      </c>
      <c r="C2570" t="s">
        <v>2044</v>
      </c>
      <c r="G2570" t="s">
        <v>10967</v>
      </c>
      <c r="H2570" t="s">
        <v>12885</v>
      </c>
      <c r="I2570" t="s">
        <v>18507</v>
      </c>
      <c r="J2570" t="s">
        <v>18510</v>
      </c>
      <c r="L2570" t="s">
        <v>19351</v>
      </c>
      <c r="N2570" t="s">
        <v>32</v>
      </c>
      <c r="P2570" t="s">
        <v>32</v>
      </c>
      <c r="Q2570" t="s">
        <v>20992</v>
      </c>
      <c r="R2570" t="s">
        <v>21119</v>
      </c>
      <c r="S2570" t="s">
        <v>21154</v>
      </c>
      <c r="U2570" t="s">
        <v>22035</v>
      </c>
      <c r="Y2570" t="s">
        <v>23859</v>
      </c>
    </row>
    <row r="2571" spans="1:25">
      <c r="A2571" s="1">
        <v>2579</v>
      </c>
      <c r="B2571" t="s">
        <v>32</v>
      </c>
      <c r="C2571" t="s">
        <v>2044</v>
      </c>
      <c r="D2571" t="s">
        <v>9632</v>
      </c>
      <c r="E2571" t="s">
        <v>10905</v>
      </c>
      <c r="F2571" t="s">
        <v>10906</v>
      </c>
      <c r="H2571" t="s">
        <v>12886</v>
      </c>
      <c r="V2571">
        <f>72857903 pm¡Ã2024041krissy_g4@hotmail.com                              ANMLFException as file currently locked by another user for an Acct no 840012230000</f>
        <v>0</v>
      </c>
    </row>
    <row r="2572" spans="1:25">
      <c r="A2572" s="1">
        <v>2580</v>
      </c>
      <c r="C2572" t="s">
        <v>2045</v>
      </c>
      <c r="G2572" t="s">
        <v>10967</v>
      </c>
      <c r="H2572" t="s">
        <v>12887</v>
      </c>
      <c r="I2572" t="s">
        <v>18507</v>
      </c>
      <c r="J2572" t="s">
        <v>18510</v>
      </c>
      <c r="L2572" t="s">
        <v>19352</v>
      </c>
      <c r="N2572" t="s">
        <v>32</v>
      </c>
      <c r="P2572" t="s">
        <v>32</v>
      </c>
      <c r="Q2572" t="s">
        <v>20992</v>
      </c>
      <c r="R2572" t="s">
        <v>21119</v>
      </c>
      <c r="S2572" t="s">
        <v>21154</v>
      </c>
      <c r="U2572" t="s">
        <v>22035</v>
      </c>
      <c r="Y2572" t="s">
        <v>23860</v>
      </c>
    </row>
    <row r="2573" spans="1:25">
      <c r="A2573" s="1">
        <v>2581</v>
      </c>
      <c r="B2573" t="s">
        <v>32</v>
      </c>
      <c r="C2573" t="s">
        <v>2045</v>
      </c>
      <c r="D2573" t="s">
        <v>9633</v>
      </c>
      <c r="E2573" t="s">
        <v>10905</v>
      </c>
      <c r="F2573" t="s">
        <v>10906</v>
      </c>
      <c r="H2573" t="s">
        <v>12888</v>
      </c>
      <c r="V2573">
        <f>72857904 0&lt;I2024041djturanda@yahoo.com                               ANMLFException as file currently locked by another user for an Acct no 313660030000</f>
        <v>0</v>
      </c>
    </row>
    <row r="2574" spans="1:25">
      <c r="A2574" s="1">
        <v>2582</v>
      </c>
      <c r="C2574" t="s">
        <v>2046</v>
      </c>
      <c r="G2574" t="s">
        <v>10967</v>
      </c>
      <c r="H2574" t="s">
        <v>12889</v>
      </c>
      <c r="I2574" t="s">
        <v>18507</v>
      </c>
      <c r="J2574" t="s">
        <v>18510</v>
      </c>
      <c r="L2574" t="s">
        <v>19353</v>
      </c>
      <c r="N2574" t="s">
        <v>32</v>
      </c>
      <c r="P2574" t="s">
        <v>32</v>
      </c>
      <c r="Q2574" t="s">
        <v>20992</v>
      </c>
      <c r="R2574" t="s">
        <v>21119</v>
      </c>
      <c r="S2574" t="s">
        <v>21154</v>
      </c>
      <c r="U2574" t="s">
        <v>22035</v>
      </c>
      <c r="Y2574" t="s">
        <v>23861</v>
      </c>
    </row>
    <row r="2575" spans="1:25">
      <c r="A2575" s="1">
        <v>2583</v>
      </c>
      <c r="B2575" t="s">
        <v>32</v>
      </c>
      <c r="C2575" t="s">
        <v>2046</v>
      </c>
      <c r="D2575" t="s">
        <v>9634</v>
      </c>
      <c r="E2575" t="s">
        <v>10905</v>
      </c>
      <c r="F2575" t="s">
        <v>10906</v>
      </c>
      <c r="H2575" t="s">
        <v>12890</v>
      </c>
      <c r="V2575">
        <f>72857905 &gt;#Q2024041tampat74@gmail.com                               ANMLFException as file currently locked by another user for an Acct no 348079210000</f>
        <v>0</v>
      </c>
    </row>
    <row r="2576" spans="1:25">
      <c r="A2576" s="1">
        <v>2584</v>
      </c>
      <c r="C2576" t="s">
        <v>2047</v>
      </c>
      <c r="G2576" t="s">
        <v>10967</v>
      </c>
      <c r="H2576" t="s">
        <v>12891</v>
      </c>
      <c r="I2576" t="s">
        <v>18507</v>
      </c>
      <c r="J2576" t="s">
        <v>18510</v>
      </c>
      <c r="L2576" t="s">
        <v>19354</v>
      </c>
      <c r="N2576" t="s">
        <v>32</v>
      </c>
      <c r="P2576" t="s">
        <v>32</v>
      </c>
      <c r="Q2576" t="s">
        <v>20992</v>
      </c>
      <c r="R2576" t="s">
        <v>21119</v>
      </c>
      <c r="S2576" t="s">
        <v>21154</v>
      </c>
      <c r="U2576" t="s">
        <v>22035</v>
      </c>
      <c r="Y2576" t="s">
        <v>23862</v>
      </c>
    </row>
    <row r="2577" spans="1:25">
      <c r="A2577" s="1">
        <v>2585</v>
      </c>
      <c r="B2577" t="s">
        <v>32</v>
      </c>
      <c r="C2577" t="s">
        <v>2047</v>
      </c>
      <c r="D2577" t="s">
        <v>9635</v>
      </c>
      <c r="E2577" t="s">
        <v>10905</v>
      </c>
      <c r="F2577" t="s">
        <v>10906</v>
      </c>
      <c r="H2577" t="s">
        <v>12891</v>
      </c>
      <c r="V2577">
        <f>72857906 Ð`²¤O2024031moriehinds2@gmail.com                              BNMLFException as file currently locked by another user for an Acct no 342065570000</f>
        <v>0</v>
      </c>
    </row>
    <row r="2578" spans="1:25">
      <c r="A2578" s="1">
        <v>2586</v>
      </c>
      <c r="C2578" t="s">
        <v>2048</v>
      </c>
      <c r="G2578" t="s">
        <v>10967</v>
      </c>
      <c r="H2578" t="s">
        <v>12892</v>
      </c>
      <c r="I2578" t="s">
        <v>18507</v>
      </c>
      <c r="J2578" t="s">
        <v>18510</v>
      </c>
      <c r="L2578" t="s">
        <v>19355</v>
      </c>
      <c r="N2578" t="s">
        <v>32</v>
      </c>
      <c r="P2578" t="s">
        <v>32</v>
      </c>
      <c r="Q2578" t="s">
        <v>20992</v>
      </c>
      <c r="R2578" t="s">
        <v>21119</v>
      </c>
      <c r="S2578" t="s">
        <v>21154</v>
      </c>
      <c r="U2578" t="s">
        <v>22035</v>
      </c>
      <c r="Y2578" t="s">
        <v>23863</v>
      </c>
    </row>
    <row r="2579" spans="1:25">
      <c r="A2579" s="1">
        <v>2587</v>
      </c>
      <c r="B2579" t="s">
        <v>32</v>
      </c>
      <c r="C2579" t="s">
        <v>2048</v>
      </c>
      <c r="D2579" t="s">
        <v>9636</v>
      </c>
      <c r="E2579" t="s">
        <v>10905</v>
      </c>
      <c r="F2579" t="s">
        <v>10906</v>
      </c>
      <c r="H2579" t="s">
        <v>12892</v>
      </c>
      <c r="V2579">
        <f>72857907 @Ü'E2024041cavrilleogarro@yahoo.com                            BNMLFException as file currently locked by another user for an Acct no 297021480000</f>
        <v>0</v>
      </c>
    </row>
    <row r="2580" spans="1:25">
      <c r="A2580" s="1">
        <v>2588</v>
      </c>
      <c r="C2580" t="s">
        <v>2049</v>
      </c>
      <c r="G2580" t="s">
        <v>10967</v>
      </c>
      <c r="H2580" t="s">
        <v>12893</v>
      </c>
      <c r="I2580" t="s">
        <v>18507</v>
      </c>
      <c r="J2580" t="s">
        <v>18510</v>
      </c>
      <c r="L2580" t="s">
        <v>19356</v>
      </c>
      <c r="N2580" t="s">
        <v>32</v>
      </c>
      <c r="P2580" t="s">
        <v>32</v>
      </c>
      <c r="Q2580" t="s">
        <v>20992</v>
      </c>
      <c r="R2580" t="s">
        <v>21119</v>
      </c>
      <c r="S2580" t="s">
        <v>21154</v>
      </c>
      <c r="U2580" t="s">
        <v>22035</v>
      </c>
      <c r="Y2580" t="s">
        <v>23864</v>
      </c>
    </row>
    <row r="2581" spans="1:25">
      <c r="A2581" s="1">
        <v>2589</v>
      </c>
      <c r="B2581" t="s">
        <v>32</v>
      </c>
      <c r="C2581" t="s">
        <v>2049</v>
      </c>
      <c r="D2581" t="s">
        <v>9637</v>
      </c>
      <c r="E2581" t="s">
        <v>10905</v>
      </c>
      <c r="F2581" t="s">
        <v>10906</v>
      </c>
      <c r="H2581" t="s">
        <v>12893</v>
      </c>
      <c r="V2581">
        <f>72857908 ø8æÌ2024031tamika.campbell@ksac.gov.jm                           CNMLFException as file currently locked by another user for an Acct no 880032561400</f>
        <v>0</v>
      </c>
    </row>
    <row r="2582" spans="1:25">
      <c r="A2582" s="1">
        <v>2590</v>
      </c>
      <c r="C2582" t="s">
        <v>2050</v>
      </c>
      <c r="G2582" t="s">
        <v>10967</v>
      </c>
      <c r="H2582" t="s">
        <v>12894</v>
      </c>
      <c r="I2582" t="s">
        <v>18507</v>
      </c>
      <c r="J2582" t="s">
        <v>18510</v>
      </c>
      <c r="L2582" t="s">
        <v>19357</v>
      </c>
      <c r="N2582" t="s">
        <v>32</v>
      </c>
      <c r="P2582" t="s">
        <v>32</v>
      </c>
      <c r="Q2582" t="s">
        <v>20992</v>
      </c>
      <c r="R2582" t="s">
        <v>21119</v>
      </c>
      <c r="S2582" t="s">
        <v>21154</v>
      </c>
      <c r="U2582" t="s">
        <v>22035</v>
      </c>
      <c r="Y2582" t="s">
        <v>23865</v>
      </c>
    </row>
    <row r="2583" spans="1:25">
      <c r="A2583" s="1">
        <v>2591</v>
      </c>
      <c r="B2583" t="s">
        <v>32</v>
      </c>
      <c r="C2583" t="s">
        <v>2050</v>
      </c>
      <c r="D2583" t="s">
        <v>9638</v>
      </c>
      <c r="E2583" t="s">
        <v>10905</v>
      </c>
      <c r="F2583" t="s">
        <v>10906</v>
      </c>
      <c r="H2583" t="s">
        <v>12895</v>
      </c>
      <c r="V2583">
        <f>72857909 0@2024031kededradennis@gmail.com                             CNMLFException as file currently locked by another user for an Acct no 277429760000</f>
        <v>0</v>
      </c>
    </row>
    <row r="2584" spans="1:25">
      <c r="A2584" s="1">
        <v>2592</v>
      </c>
      <c r="C2584" t="s">
        <v>2051</v>
      </c>
      <c r="G2584" t="s">
        <v>10967</v>
      </c>
      <c r="H2584" t="s">
        <v>12896</v>
      </c>
      <c r="I2584" t="s">
        <v>18507</v>
      </c>
      <c r="J2584" t="s">
        <v>18510</v>
      </c>
      <c r="L2584" t="s">
        <v>19358</v>
      </c>
      <c r="N2584" t="s">
        <v>32</v>
      </c>
      <c r="P2584" t="s">
        <v>32</v>
      </c>
      <c r="Q2584" t="s">
        <v>20992</v>
      </c>
      <c r="R2584" t="s">
        <v>21119</v>
      </c>
      <c r="S2584" t="s">
        <v>21154</v>
      </c>
      <c r="U2584" t="s">
        <v>22035</v>
      </c>
      <c r="Y2584" t="s">
        <v>23866</v>
      </c>
    </row>
    <row r="2585" spans="1:25">
      <c r="A2585" s="1">
        <v>2593</v>
      </c>
      <c r="B2585" t="s">
        <v>32</v>
      </c>
      <c r="C2585" t="s">
        <v>2051</v>
      </c>
      <c r="D2585" t="s">
        <v>9639</v>
      </c>
      <c r="E2585" t="s">
        <v>10905</v>
      </c>
      <c r="F2585" t="s">
        <v>10906</v>
      </c>
      <c r="H2585" t="s">
        <v>12897</v>
      </c>
      <c r="V2585">
        <f>72857910 ÐEá\$2024041faypetgrave@cwjamica.com                            DNMLFException as file currently locked by another user for an Acct no 156177090000</f>
        <v>0</v>
      </c>
    </row>
    <row r="2586" spans="1:25">
      <c r="A2586" s="1">
        <v>2594</v>
      </c>
      <c r="C2586" t="s">
        <v>2052</v>
      </c>
      <c r="G2586" t="s">
        <v>10967</v>
      </c>
      <c r="H2586" t="s">
        <v>12898</v>
      </c>
      <c r="I2586" t="s">
        <v>18507</v>
      </c>
      <c r="J2586" t="s">
        <v>18510</v>
      </c>
      <c r="L2586" t="s">
        <v>19359</v>
      </c>
      <c r="N2586" t="s">
        <v>32</v>
      </c>
      <c r="P2586" t="s">
        <v>32</v>
      </c>
      <c r="Q2586" t="s">
        <v>20992</v>
      </c>
      <c r="R2586" t="s">
        <v>21119</v>
      </c>
      <c r="S2586" t="s">
        <v>21154</v>
      </c>
      <c r="U2586" t="s">
        <v>22035</v>
      </c>
      <c r="Y2586" t="s">
        <v>23867</v>
      </c>
    </row>
    <row r="2587" spans="1:25">
      <c r="A2587" s="1">
        <v>2595</v>
      </c>
      <c r="B2587" t="s">
        <v>32</v>
      </c>
      <c r="C2587" t="s">
        <v>2052</v>
      </c>
      <c r="D2587" t="s">
        <v>9640</v>
      </c>
      <c r="E2587" t="s">
        <v>10905</v>
      </c>
      <c r="F2587" t="s">
        <v>10906</v>
      </c>
      <c r="H2587" t="s">
        <v>12899</v>
      </c>
      <c r="V2587">
        <f>72857911 p°7ÖD2024041christinacaine1@gmail.com                            DNMLFException as file currently locked by another user for an Acct no 295651750000</f>
        <v>0</v>
      </c>
    </row>
    <row r="2588" spans="1:25">
      <c r="A2588" s="1">
        <v>2596</v>
      </c>
      <c r="C2588" t="s">
        <v>2053</v>
      </c>
      <c r="G2588" t="s">
        <v>10967</v>
      </c>
      <c r="H2588" t="s">
        <v>12900</v>
      </c>
      <c r="I2588" t="s">
        <v>18507</v>
      </c>
      <c r="J2588" t="s">
        <v>18510</v>
      </c>
      <c r="L2588" t="s">
        <v>19360</v>
      </c>
      <c r="N2588" t="s">
        <v>32</v>
      </c>
      <c r="P2588" t="s">
        <v>32</v>
      </c>
      <c r="Q2588" t="s">
        <v>20992</v>
      </c>
      <c r="R2588" t="s">
        <v>21119</v>
      </c>
      <c r="S2588" t="s">
        <v>21154</v>
      </c>
      <c r="U2588" t="s">
        <v>22035</v>
      </c>
      <c r="Y2588" t="s">
        <v>23868</v>
      </c>
    </row>
    <row r="2589" spans="1:25">
      <c r="A2589" s="1">
        <v>2597</v>
      </c>
      <c r="B2589" t="s">
        <v>32</v>
      </c>
      <c r="C2589" t="s">
        <v>2053</v>
      </c>
      <c r="D2589" t="s">
        <v>9641</v>
      </c>
      <c r="E2589" t="s">
        <v>10905</v>
      </c>
      <c r="F2589" t="s">
        <v>10906</v>
      </c>
      <c r="H2589" t="s">
        <v>12901</v>
      </c>
      <c r="V2589">
        <f>72857912 ÐÈQ(B2024041stamic123@gmail.com                               DNMLFException as file currently locked by another user for an Acct no 284144290000</f>
        <v>0</v>
      </c>
    </row>
    <row r="2590" spans="1:25">
      <c r="A2590" s="1">
        <v>2598</v>
      </c>
      <c r="C2590" t="s">
        <v>2054</v>
      </c>
      <c r="G2590" t="s">
        <v>10967</v>
      </c>
      <c r="H2590" t="s">
        <v>12902</v>
      </c>
      <c r="I2590" t="s">
        <v>18507</v>
      </c>
      <c r="J2590" t="s">
        <v>18510</v>
      </c>
      <c r="L2590" t="s">
        <v>19361</v>
      </c>
      <c r="N2590" t="s">
        <v>32</v>
      </c>
      <c r="P2590" t="s">
        <v>32</v>
      </c>
      <c r="Q2590" t="s">
        <v>20992</v>
      </c>
      <c r="R2590" t="s">
        <v>21119</v>
      </c>
      <c r="S2590" t="s">
        <v>21154</v>
      </c>
      <c r="U2590" t="s">
        <v>22035</v>
      </c>
      <c r="Y2590" t="s">
        <v>23869</v>
      </c>
    </row>
    <row r="2591" spans="1:25">
      <c r="A2591" s="1">
        <v>2599</v>
      </c>
      <c r="B2591" t="s">
        <v>32</v>
      </c>
      <c r="C2591" t="s">
        <v>2054</v>
      </c>
      <c r="D2591" t="s">
        <v>9642</v>
      </c>
      <c r="E2591" t="s">
        <v>10905</v>
      </c>
      <c r="F2591" t="s">
        <v>10906</v>
      </c>
      <c r="H2591" t="s">
        <v>12903</v>
      </c>
      <c r="V2591">
        <f>72857913 0&amp;3&amp;P2024041DUNROBPRIM@GMAIL.COM                              DNMLFException as file currently locked by another user for an Acct no 344238270000</f>
        <v>0</v>
      </c>
    </row>
    <row r="2592" spans="1:25">
      <c r="A2592" s="1">
        <v>2600</v>
      </c>
      <c r="C2592" t="s">
        <v>2055</v>
      </c>
      <c r="G2592" t="s">
        <v>10967</v>
      </c>
      <c r="H2592" t="s">
        <v>12904</v>
      </c>
      <c r="I2592" t="s">
        <v>18507</v>
      </c>
      <c r="J2592" t="s">
        <v>18510</v>
      </c>
      <c r="L2592" t="s">
        <v>19362</v>
      </c>
      <c r="N2592" t="s">
        <v>32</v>
      </c>
      <c r="P2592" t="s">
        <v>32</v>
      </c>
      <c r="Q2592" t="s">
        <v>20992</v>
      </c>
      <c r="R2592" t="s">
        <v>21119</v>
      </c>
      <c r="S2592" t="s">
        <v>21154</v>
      </c>
      <c r="U2592" t="s">
        <v>22035</v>
      </c>
      <c r="Y2592" t="s">
        <v>23870</v>
      </c>
    </row>
    <row r="2593" spans="1:31">
      <c r="A2593" s="1">
        <v>2601</v>
      </c>
      <c r="B2593" t="s">
        <v>32</v>
      </c>
      <c r="C2593" t="s">
        <v>2055</v>
      </c>
      <c r="D2593" t="s">
        <v>9643</v>
      </c>
      <c r="E2593" t="s">
        <v>10905</v>
      </c>
      <c r="F2593" t="s">
        <v>10906</v>
      </c>
      <c r="H2593" t="s">
        <v>12905</v>
      </c>
      <c r="V2593">
        <f>72857914 @äçNJ2024041romainbrown023@gmail.com                            ENMLFException as file currently locked by another user for an Acct no 319151400000</f>
        <v>0</v>
      </c>
    </row>
    <row r="2594" spans="1:31">
      <c r="A2594" s="1">
        <v>2602</v>
      </c>
      <c r="C2594" t="s">
        <v>2056</v>
      </c>
      <c r="G2594" t="s">
        <v>10967</v>
      </c>
      <c r="H2594" t="s">
        <v>12906</v>
      </c>
      <c r="I2594" t="s">
        <v>18507</v>
      </c>
      <c r="J2594" t="s">
        <v>18510</v>
      </c>
      <c r="L2594" t="s">
        <v>19363</v>
      </c>
      <c r="N2594" t="s">
        <v>32</v>
      </c>
      <c r="P2594" t="s">
        <v>32</v>
      </c>
      <c r="Q2594" t="s">
        <v>20992</v>
      </c>
      <c r="R2594" t="s">
        <v>21119</v>
      </c>
      <c r="S2594" t="s">
        <v>21154</v>
      </c>
      <c r="U2594" t="s">
        <v>22035</v>
      </c>
      <c r="Y2594" t="s">
        <v>23871</v>
      </c>
    </row>
    <row r="2595" spans="1:31">
      <c r="A2595" s="1">
        <v>2603</v>
      </c>
      <c r="B2595" t="s">
        <v>32</v>
      </c>
      <c r="C2595" t="s">
        <v>2056</v>
      </c>
      <c r="D2595" t="s">
        <v>9644</v>
      </c>
      <c r="E2595" t="s">
        <v>10905</v>
      </c>
      <c r="F2595" t="s">
        <v>10906</v>
      </c>
      <c r="H2595" t="s">
        <v>12907</v>
      </c>
      <c r="V2595">
        <f>72857915 @å~\J2024041sexychrisann1@gmail.com                             ENMLFException as file currently locked by another user for an Acct no 319379400000</f>
        <v>0</v>
      </c>
    </row>
    <row r="2596" spans="1:31">
      <c r="A2596" s="1">
        <v>2604</v>
      </c>
      <c r="C2596" t="s">
        <v>2057</v>
      </c>
      <c r="G2596" t="s">
        <v>10967</v>
      </c>
      <c r="H2596" t="s">
        <v>12908</v>
      </c>
      <c r="I2596" t="s">
        <v>18507</v>
      </c>
      <c r="J2596" t="s">
        <v>18517</v>
      </c>
      <c r="K2596" t="s">
        <v>18517</v>
      </c>
      <c r="L2596" t="s">
        <v>19314</v>
      </c>
      <c r="O2596" t="s">
        <v>20913</v>
      </c>
      <c r="P2596" t="s">
        <v>20939</v>
      </c>
      <c r="Q2596" t="s">
        <v>20939</v>
      </c>
      <c r="U2596" t="s">
        <v>22196</v>
      </c>
      <c r="W2596" t="s">
        <v>22730</v>
      </c>
    </row>
    <row r="2597" spans="1:31">
      <c r="A2597" s="1">
        <v>2605</v>
      </c>
      <c r="C2597" t="s">
        <v>2058</v>
      </c>
      <c r="G2597" t="s">
        <v>10967</v>
      </c>
      <c r="H2597" t="s">
        <v>12908</v>
      </c>
      <c r="I2597" t="s">
        <v>18507</v>
      </c>
      <c r="J2597" t="s">
        <v>18517</v>
      </c>
      <c r="K2597" t="s">
        <v>18517</v>
      </c>
      <c r="L2597" t="s">
        <v>19314</v>
      </c>
      <c r="O2597" t="s">
        <v>20913</v>
      </c>
      <c r="P2597" t="s">
        <v>20940</v>
      </c>
      <c r="Q2597" t="s">
        <v>21029</v>
      </c>
      <c r="U2597" t="s">
        <v>22085</v>
      </c>
      <c r="W2597" t="s">
        <v>22921</v>
      </c>
    </row>
    <row r="2598" spans="1:31">
      <c r="A2598" s="1">
        <v>2606</v>
      </c>
      <c r="C2598" t="s">
        <v>2059</v>
      </c>
      <c r="G2598" t="s">
        <v>10967</v>
      </c>
      <c r="H2598" t="s">
        <v>12909</v>
      </c>
      <c r="I2598" t="s">
        <v>18507</v>
      </c>
      <c r="J2598" t="s">
        <v>18510</v>
      </c>
      <c r="L2598" t="s">
        <v>19364</v>
      </c>
      <c r="N2598" t="s">
        <v>32</v>
      </c>
      <c r="P2598" t="s">
        <v>32</v>
      </c>
      <c r="Q2598" t="s">
        <v>20992</v>
      </c>
      <c r="R2598" t="s">
        <v>21119</v>
      </c>
      <c r="S2598" t="s">
        <v>21154</v>
      </c>
      <c r="U2598" t="s">
        <v>22035</v>
      </c>
      <c r="Y2598" t="s">
        <v>23872</v>
      </c>
    </row>
    <row r="2599" spans="1:31">
      <c r="A2599" s="1">
        <v>2607</v>
      </c>
      <c r="B2599" t="s">
        <v>32</v>
      </c>
      <c r="C2599" t="s">
        <v>2059</v>
      </c>
      <c r="D2599" t="s">
        <v>9645</v>
      </c>
      <c r="E2599" t="s">
        <v>10905</v>
      </c>
      <c r="F2599" t="s">
        <v>10906</v>
      </c>
      <c r="H2599" t="s">
        <v>12910</v>
      </c>
      <c r="V2599">
        <f>72857918 °7úA2024041ANDREHEPBURN_88@YAHOO.COM                            ENMLFException as file currently locked by another user for an Acct no 283368110000</f>
        <v>0</v>
      </c>
    </row>
    <row r="2600" spans="1:31">
      <c r="A2600" s="1">
        <v>2608</v>
      </c>
      <c r="C2600" t="s">
        <v>2060</v>
      </c>
      <c r="G2600" t="s">
        <v>10967</v>
      </c>
      <c r="H2600" t="s">
        <v>12911</v>
      </c>
      <c r="I2600" t="s">
        <v>18507</v>
      </c>
      <c r="J2600" t="s">
        <v>18510</v>
      </c>
      <c r="L2600" t="s">
        <v>19365</v>
      </c>
      <c r="N2600" t="s">
        <v>32</v>
      </c>
      <c r="P2600" t="s">
        <v>32</v>
      </c>
      <c r="Q2600" t="s">
        <v>20992</v>
      </c>
      <c r="R2600" t="s">
        <v>21119</v>
      </c>
      <c r="S2600" t="s">
        <v>21154</v>
      </c>
      <c r="U2600" t="s">
        <v>22035</v>
      </c>
      <c r="Y2600" t="s">
        <v>23873</v>
      </c>
    </row>
    <row r="2601" spans="1:31">
      <c r="A2601" s="1">
        <v>2609</v>
      </c>
      <c r="B2601" t="s">
        <v>32</v>
      </c>
      <c r="C2601" t="s">
        <v>2060</v>
      </c>
      <c r="D2601" t="s">
        <v>9646</v>
      </c>
      <c r="E2601" t="s">
        <v>10905</v>
      </c>
      <c r="F2601" t="s">
        <v>10906</v>
      </c>
      <c r="H2601" t="s">
        <v>12912</v>
      </c>
      <c r="V2601">
        <f>72857919 @ÝEÆI2024041orainthomas@gmail.com                              GNMLFException as file currently locked by another user for an Acct no 316859080000</f>
        <v>0</v>
      </c>
    </row>
    <row r="2602" spans="1:31">
      <c r="A2602" s="1">
        <v>2610</v>
      </c>
      <c r="C2602" t="s">
        <v>2061</v>
      </c>
      <c r="G2602" t="s">
        <v>10967</v>
      </c>
      <c r="H2602" t="s">
        <v>12913</v>
      </c>
      <c r="I2602" t="s">
        <v>18507</v>
      </c>
      <c r="J2602" t="s">
        <v>18518</v>
      </c>
      <c r="L2602" t="s">
        <v>19366</v>
      </c>
      <c r="N2602" t="s">
        <v>38</v>
      </c>
      <c r="P2602" t="s">
        <v>38</v>
      </c>
      <c r="Q2602" t="s">
        <v>21038</v>
      </c>
      <c r="U2602" t="s">
        <v>22188</v>
      </c>
      <c r="W2602" t="s">
        <v>22730</v>
      </c>
      <c r="AE2602" t="s">
        <v>23886</v>
      </c>
    </row>
    <row r="2603" spans="1:31">
      <c r="A2603" s="1">
        <v>2611</v>
      </c>
      <c r="B2603" t="s">
        <v>38</v>
      </c>
      <c r="C2603" t="s">
        <v>2061</v>
      </c>
      <c r="D2603" t="s">
        <v>9647</v>
      </c>
      <c r="E2603" t="s">
        <v>10905</v>
      </c>
      <c r="F2603" t="s">
        <v>10913</v>
      </c>
      <c r="H2603" t="s">
        <v>12913</v>
      </c>
      <c r="V2603">
        <f>72857920 ._°Ô;LAFO4921HCCS                                                                                           CCS N  -                    -          N</f>
        <v>0</v>
      </c>
    </row>
    <row r="2604" spans="1:31">
      <c r="A2604" s="1">
        <v>2612</v>
      </c>
      <c r="C2604" t="s">
        <v>2062</v>
      </c>
      <c r="G2604" t="s">
        <v>10967</v>
      </c>
      <c r="H2604" t="s">
        <v>12914</v>
      </c>
      <c r="I2604" t="s">
        <v>18507</v>
      </c>
      <c r="J2604" t="s">
        <v>18517</v>
      </c>
      <c r="K2604" t="s">
        <v>18517</v>
      </c>
      <c r="L2604" t="s">
        <v>19314</v>
      </c>
      <c r="O2604" t="s">
        <v>20913</v>
      </c>
      <c r="P2604" t="s">
        <v>20924</v>
      </c>
      <c r="Q2604" t="s">
        <v>21031</v>
      </c>
      <c r="U2604" t="s">
        <v>22197</v>
      </c>
      <c r="W2604" t="s">
        <v>22921</v>
      </c>
    </row>
    <row r="2605" spans="1:31">
      <c r="A2605" s="1">
        <v>2613</v>
      </c>
      <c r="C2605" t="s">
        <v>2063</v>
      </c>
      <c r="G2605" t="s">
        <v>10967</v>
      </c>
      <c r="H2605" t="s">
        <v>12914</v>
      </c>
      <c r="I2605" t="s">
        <v>18507</v>
      </c>
      <c r="J2605" t="s">
        <v>18517</v>
      </c>
      <c r="K2605" t="s">
        <v>18517</v>
      </c>
      <c r="L2605" t="s">
        <v>19314</v>
      </c>
      <c r="O2605" t="s">
        <v>20913</v>
      </c>
      <c r="P2605" t="s">
        <v>20925</v>
      </c>
      <c r="Q2605" t="s">
        <v>20997</v>
      </c>
      <c r="U2605" t="s">
        <v>22198</v>
      </c>
      <c r="W2605" t="s">
        <v>22921</v>
      </c>
      <c r="AA2605" t="s">
        <v>23879</v>
      </c>
    </row>
    <row r="2606" spans="1:31">
      <c r="A2606" s="1">
        <v>2614</v>
      </c>
      <c r="C2606" t="s">
        <v>2064</v>
      </c>
      <c r="G2606" t="s">
        <v>10967</v>
      </c>
      <c r="H2606" t="s">
        <v>12915</v>
      </c>
      <c r="I2606" t="s">
        <v>18507</v>
      </c>
      <c r="J2606" t="s">
        <v>18517</v>
      </c>
      <c r="K2606" t="s">
        <v>18517</v>
      </c>
      <c r="L2606" t="s">
        <v>19314</v>
      </c>
      <c r="O2606" t="s">
        <v>20913</v>
      </c>
      <c r="P2606" t="s">
        <v>34</v>
      </c>
      <c r="Q2606" t="s">
        <v>20999</v>
      </c>
      <c r="U2606" t="s">
        <v>22040</v>
      </c>
      <c r="W2606" t="s">
        <v>22921</v>
      </c>
    </row>
    <row r="2607" spans="1:31">
      <c r="A2607" s="1">
        <v>2615</v>
      </c>
      <c r="C2607" t="s">
        <v>2065</v>
      </c>
      <c r="G2607" t="s">
        <v>10967</v>
      </c>
      <c r="H2607" t="s">
        <v>12916</v>
      </c>
      <c r="I2607" t="s">
        <v>18507</v>
      </c>
      <c r="J2607" t="s">
        <v>18517</v>
      </c>
      <c r="K2607" t="s">
        <v>18517</v>
      </c>
      <c r="L2607" t="s">
        <v>19314</v>
      </c>
      <c r="O2607" t="s">
        <v>20913</v>
      </c>
      <c r="P2607" t="s">
        <v>20939</v>
      </c>
      <c r="Q2607" t="s">
        <v>20939</v>
      </c>
      <c r="U2607" t="s">
        <v>22199</v>
      </c>
      <c r="W2607" t="s">
        <v>22730</v>
      </c>
    </row>
    <row r="2608" spans="1:31">
      <c r="A2608" s="1">
        <v>2616</v>
      </c>
      <c r="C2608" t="s">
        <v>2066</v>
      </c>
      <c r="G2608" t="s">
        <v>10967</v>
      </c>
      <c r="H2608" t="s">
        <v>12917</v>
      </c>
      <c r="I2608" t="s">
        <v>18507</v>
      </c>
      <c r="J2608" t="s">
        <v>18517</v>
      </c>
      <c r="K2608" t="s">
        <v>18517</v>
      </c>
      <c r="L2608" t="s">
        <v>19314</v>
      </c>
      <c r="O2608" t="s">
        <v>20913</v>
      </c>
      <c r="P2608" t="s">
        <v>20940</v>
      </c>
      <c r="Q2608" t="s">
        <v>21029</v>
      </c>
      <c r="U2608" t="s">
        <v>22085</v>
      </c>
      <c r="W2608" t="s">
        <v>22921</v>
      </c>
    </row>
    <row r="2609" spans="1:31">
      <c r="A2609" s="1">
        <v>2617</v>
      </c>
      <c r="C2609" t="s">
        <v>2067</v>
      </c>
      <c r="G2609" t="s">
        <v>10967</v>
      </c>
      <c r="H2609" t="s">
        <v>12918</v>
      </c>
      <c r="I2609" t="s">
        <v>18507</v>
      </c>
      <c r="J2609" t="s">
        <v>18518</v>
      </c>
      <c r="K2609" t="s">
        <v>18518</v>
      </c>
      <c r="L2609" t="s">
        <v>19367</v>
      </c>
      <c r="N2609" t="s">
        <v>38</v>
      </c>
      <c r="P2609" t="s">
        <v>38</v>
      </c>
      <c r="Q2609" t="s">
        <v>21038</v>
      </c>
      <c r="U2609" t="s">
        <v>22188</v>
      </c>
      <c r="W2609" t="s">
        <v>22730</v>
      </c>
      <c r="AE2609" t="s">
        <v>23886</v>
      </c>
    </row>
    <row r="2610" spans="1:31">
      <c r="A2610" s="1">
        <v>2618</v>
      </c>
      <c r="B2610" t="s">
        <v>38</v>
      </c>
      <c r="C2610" t="s">
        <v>2067</v>
      </c>
      <c r="D2610" t="s">
        <v>9648</v>
      </c>
      <c r="E2610" t="s">
        <v>10905</v>
      </c>
      <c r="F2610" t="s">
        <v>10913</v>
      </c>
      <c r="H2610" t="s">
        <v>12918</v>
      </c>
      <c r="V2610">
        <f>72857926 ._°Ô;LAFO4921HCCS                                                                                           CCS N  -                    -          N</f>
        <v>0</v>
      </c>
    </row>
    <row r="2611" spans="1:31">
      <c r="A2611" s="1">
        <v>2619</v>
      </c>
      <c r="C2611" t="s">
        <v>2068</v>
      </c>
      <c r="G2611" t="s">
        <v>10967</v>
      </c>
      <c r="H2611" t="s">
        <v>12919</v>
      </c>
      <c r="I2611" t="s">
        <v>18507</v>
      </c>
      <c r="J2611" t="s">
        <v>18517</v>
      </c>
      <c r="K2611" t="s">
        <v>18517</v>
      </c>
      <c r="L2611" t="s">
        <v>19314</v>
      </c>
      <c r="O2611" t="s">
        <v>20913</v>
      </c>
      <c r="P2611" t="s">
        <v>20924</v>
      </c>
      <c r="Q2611" t="s">
        <v>21031</v>
      </c>
      <c r="U2611" t="s">
        <v>22200</v>
      </c>
      <c r="W2611" t="s">
        <v>22921</v>
      </c>
    </row>
    <row r="2612" spans="1:31">
      <c r="A2612" s="1">
        <v>2620</v>
      </c>
      <c r="C2612" t="s">
        <v>2069</v>
      </c>
      <c r="G2612" t="s">
        <v>10967</v>
      </c>
      <c r="H2612" t="s">
        <v>12919</v>
      </c>
      <c r="I2612" t="s">
        <v>18507</v>
      </c>
      <c r="J2612" t="s">
        <v>18517</v>
      </c>
      <c r="K2612" t="s">
        <v>18517</v>
      </c>
      <c r="L2612" t="s">
        <v>19314</v>
      </c>
      <c r="O2612" t="s">
        <v>20913</v>
      </c>
      <c r="P2612" t="s">
        <v>20925</v>
      </c>
      <c r="Q2612" t="s">
        <v>20997</v>
      </c>
      <c r="U2612" t="s">
        <v>22201</v>
      </c>
      <c r="W2612" t="s">
        <v>22921</v>
      </c>
      <c r="AA2612" t="s">
        <v>23879</v>
      </c>
    </row>
    <row r="2613" spans="1:31">
      <c r="A2613" s="1">
        <v>2621</v>
      </c>
      <c r="C2613" t="s">
        <v>2070</v>
      </c>
      <c r="G2613" t="s">
        <v>10967</v>
      </c>
      <c r="H2613" t="s">
        <v>12920</v>
      </c>
      <c r="I2613" t="s">
        <v>18507</v>
      </c>
      <c r="J2613" t="s">
        <v>18517</v>
      </c>
      <c r="K2613" t="s">
        <v>18517</v>
      </c>
      <c r="L2613" t="s">
        <v>19314</v>
      </c>
      <c r="O2613" t="s">
        <v>20913</v>
      </c>
      <c r="P2613" t="s">
        <v>34</v>
      </c>
      <c r="Q2613" t="s">
        <v>20999</v>
      </c>
      <c r="U2613" t="s">
        <v>22040</v>
      </c>
      <c r="W2613" t="s">
        <v>22921</v>
      </c>
    </row>
    <row r="2614" spans="1:31">
      <c r="A2614" s="1">
        <v>2622</v>
      </c>
      <c r="C2614" t="s">
        <v>2071</v>
      </c>
      <c r="G2614" t="s">
        <v>10967</v>
      </c>
      <c r="H2614" t="s">
        <v>12921</v>
      </c>
      <c r="I2614" t="s">
        <v>18507</v>
      </c>
      <c r="J2614" t="s">
        <v>18517</v>
      </c>
      <c r="K2614" t="s">
        <v>18517</v>
      </c>
      <c r="L2614" t="s">
        <v>19314</v>
      </c>
      <c r="O2614" t="s">
        <v>20913</v>
      </c>
      <c r="P2614" t="s">
        <v>20939</v>
      </c>
      <c r="Q2614" t="s">
        <v>20939</v>
      </c>
      <c r="U2614" t="s">
        <v>22202</v>
      </c>
      <c r="W2614" t="s">
        <v>22730</v>
      </c>
    </row>
    <row r="2615" spans="1:31">
      <c r="A2615" s="1">
        <v>2623</v>
      </c>
      <c r="C2615" t="s">
        <v>2072</v>
      </c>
      <c r="G2615" t="s">
        <v>10967</v>
      </c>
      <c r="H2615" t="s">
        <v>12921</v>
      </c>
      <c r="I2615" t="s">
        <v>18507</v>
      </c>
      <c r="J2615" t="s">
        <v>18517</v>
      </c>
      <c r="K2615" t="s">
        <v>18517</v>
      </c>
      <c r="L2615" t="s">
        <v>19314</v>
      </c>
      <c r="O2615" t="s">
        <v>20913</v>
      </c>
      <c r="P2615" t="s">
        <v>20940</v>
      </c>
      <c r="Q2615" t="s">
        <v>21029</v>
      </c>
      <c r="U2615" t="s">
        <v>22085</v>
      </c>
      <c r="W2615" t="s">
        <v>22921</v>
      </c>
    </row>
    <row r="2616" spans="1:31">
      <c r="A2616" s="1">
        <v>2624</v>
      </c>
      <c r="C2616" t="s">
        <v>2073</v>
      </c>
      <c r="G2616" t="s">
        <v>10967</v>
      </c>
      <c r="H2616" t="s">
        <v>12922</v>
      </c>
      <c r="I2616" t="s">
        <v>18507</v>
      </c>
      <c r="J2616" t="s">
        <v>18517</v>
      </c>
      <c r="K2616" t="s">
        <v>18517</v>
      </c>
      <c r="L2616" t="s">
        <v>19314</v>
      </c>
      <c r="O2616" t="s">
        <v>20913</v>
      </c>
      <c r="P2616" t="s">
        <v>20939</v>
      </c>
      <c r="Q2616" t="s">
        <v>20939</v>
      </c>
      <c r="U2616" t="s">
        <v>22203</v>
      </c>
      <c r="W2616" t="s">
        <v>22730</v>
      </c>
    </row>
    <row r="2617" spans="1:31">
      <c r="A2617" s="1">
        <v>2625</v>
      </c>
      <c r="C2617" t="s">
        <v>2074</v>
      </c>
      <c r="G2617" t="s">
        <v>10967</v>
      </c>
      <c r="H2617" t="s">
        <v>12922</v>
      </c>
      <c r="I2617" t="s">
        <v>18507</v>
      </c>
      <c r="J2617" t="s">
        <v>18517</v>
      </c>
      <c r="K2617" t="s">
        <v>18517</v>
      </c>
      <c r="L2617" t="s">
        <v>19314</v>
      </c>
      <c r="O2617" t="s">
        <v>20913</v>
      </c>
      <c r="P2617" t="s">
        <v>20940</v>
      </c>
      <c r="Q2617" t="s">
        <v>21029</v>
      </c>
      <c r="U2617" t="s">
        <v>22085</v>
      </c>
      <c r="W2617" t="s">
        <v>22921</v>
      </c>
    </row>
    <row r="2618" spans="1:31">
      <c r="A2618" s="1">
        <v>2626</v>
      </c>
      <c r="C2618" t="s">
        <v>2075</v>
      </c>
      <c r="G2618" t="s">
        <v>10967</v>
      </c>
      <c r="H2618" t="s">
        <v>12923</v>
      </c>
      <c r="I2618" t="s">
        <v>18507</v>
      </c>
      <c r="J2618" t="s">
        <v>18517</v>
      </c>
      <c r="K2618" t="s">
        <v>18517</v>
      </c>
      <c r="L2618" t="s">
        <v>19314</v>
      </c>
      <c r="O2618" t="s">
        <v>20913</v>
      </c>
      <c r="P2618" t="s">
        <v>20939</v>
      </c>
      <c r="Q2618" t="s">
        <v>20939</v>
      </c>
      <c r="U2618" t="s">
        <v>22204</v>
      </c>
      <c r="W2618" t="s">
        <v>22730</v>
      </c>
    </row>
    <row r="2619" spans="1:31">
      <c r="A2619" s="1">
        <v>2627</v>
      </c>
      <c r="C2619" t="s">
        <v>2076</v>
      </c>
      <c r="G2619" t="s">
        <v>10967</v>
      </c>
      <c r="H2619" t="s">
        <v>12923</v>
      </c>
      <c r="I2619" t="s">
        <v>18507</v>
      </c>
      <c r="J2619" t="s">
        <v>18517</v>
      </c>
      <c r="K2619" t="s">
        <v>18517</v>
      </c>
      <c r="L2619" t="s">
        <v>19314</v>
      </c>
      <c r="O2619" t="s">
        <v>20913</v>
      </c>
      <c r="P2619" t="s">
        <v>20940</v>
      </c>
      <c r="Q2619" t="s">
        <v>21029</v>
      </c>
      <c r="U2619" t="s">
        <v>22085</v>
      </c>
      <c r="W2619" t="s">
        <v>22921</v>
      </c>
    </row>
    <row r="2620" spans="1:31">
      <c r="A2620" s="1">
        <v>2628</v>
      </c>
      <c r="C2620" t="s">
        <v>2077</v>
      </c>
      <c r="G2620" t="s">
        <v>10967</v>
      </c>
      <c r="H2620" t="s">
        <v>12924</v>
      </c>
      <c r="I2620" t="s">
        <v>18507</v>
      </c>
      <c r="J2620" t="s">
        <v>18517</v>
      </c>
      <c r="K2620" t="s">
        <v>18517</v>
      </c>
      <c r="L2620" t="s">
        <v>19314</v>
      </c>
      <c r="O2620" t="s">
        <v>20913</v>
      </c>
      <c r="P2620" t="s">
        <v>20924</v>
      </c>
      <c r="Q2620" t="s">
        <v>21031</v>
      </c>
      <c r="U2620" t="s">
        <v>22205</v>
      </c>
      <c r="W2620" t="s">
        <v>22921</v>
      </c>
    </row>
    <row r="2621" spans="1:31">
      <c r="A2621" s="1">
        <v>2629</v>
      </c>
      <c r="C2621" t="s">
        <v>2078</v>
      </c>
      <c r="G2621" t="s">
        <v>10967</v>
      </c>
      <c r="H2621" t="s">
        <v>12925</v>
      </c>
      <c r="I2621" t="s">
        <v>18507</v>
      </c>
      <c r="J2621" t="s">
        <v>18517</v>
      </c>
      <c r="K2621" t="s">
        <v>18517</v>
      </c>
      <c r="L2621" t="s">
        <v>19314</v>
      </c>
      <c r="O2621" t="s">
        <v>20913</v>
      </c>
      <c r="P2621" t="s">
        <v>20925</v>
      </c>
      <c r="Q2621" t="s">
        <v>20997</v>
      </c>
      <c r="U2621" t="s">
        <v>22206</v>
      </c>
      <c r="W2621" t="s">
        <v>22921</v>
      </c>
      <c r="AA2621" t="s">
        <v>23879</v>
      </c>
    </row>
    <row r="2622" spans="1:31">
      <c r="A2622" s="1">
        <v>2630</v>
      </c>
      <c r="C2622" t="s">
        <v>2079</v>
      </c>
      <c r="G2622" t="s">
        <v>10967</v>
      </c>
      <c r="H2622" t="s">
        <v>12925</v>
      </c>
      <c r="I2622" t="s">
        <v>18507</v>
      </c>
      <c r="J2622" t="s">
        <v>18517</v>
      </c>
      <c r="K2622" t="s">
        <v>18517</v>
      </c>
      <c r="L2622" t="s">
        <v>19314</v>
      </c>
      <c r="O2622" t="s">
        <v>20913</v>
      </c>
      <c r="P2622" t="s">
        <v>34</v>
      </c>
      <c r="Q2622" t="s">
        <v>20999</v>
      </c>
      <c r="U2622" t="s">
        <v>22040</v>
      </c>
      <c r="W2622" t="s">
        <v>22921</v>
      </c>
    </row>
    <row r="2623" spans="1:31">
      <c r="A2623" s="1">
        <v>2631</v>
      </c>
      <c r="C2623" t="s">
        <v>2080</v>
      </c>
      <c r="G2623" t="s">
        <v>10967</v>
      </c>
      <c r="H2623" t="s">
        <v>12926</v>
      </c>
      <c r="I2623" t="s">
        <v>18507</v>
      </c>
      <c r="J2623" t="s">
        <v>18517</v>
      </c>
      <c r="K2623" t="s">
        <v>18517</v>
      </c>
      <c r="L2623" t="s">
        <v>19314</v>
      </c>
      <c r="O2623" t="s">
        <v>20913</v>
      </c>
      <c r="P2623" t="s">
        <v>20939</v>
      </c>
      <c r="Q2623" t="s">
        <v>20939</v>
      </c>
      <c r="U2623" t="s">
        <v>22207</v>
      </c>
      <c r="W2623" t="s">
        <v>22730</v>
      </c>
    </row>
    <row r="2624" spans="1:31">
      <c r="A2624" s="1">
        <v>2632</v>
      </c>
      <c r="C2624" t="s">
        <v>2081</v>
      </c>
      <c r="G2624" t="s">
        <v>10967</v>
      </c>
      <c r="H2624" t="s">
        <v>12926</v>
      </c>
      <c r="I2624" t="s">
        <v>18507</v>
      </c>
      <c r="J2624" t="s">
        <v>18517</v>
      </c>
      <c r="K2624" t="s">
        <v>18517</v>
      </c>
      <c r="L2624" t="s">
        <v>19314</v>
      </c>
      <c r="O2624" t="s">
        <v>20913</v>
      </c>
      <c r="P2624" t="s">
        <v>20940</v>
      </c>
      <c r="Q2624" t="s">
        <v>21029</v>
      </c>
      <c r="U2624" t="s">
        <v>22085</v>
      </c>
      <c r="W2624" t="s">
        <v>22921</v>
      </c>
    </row>
    <row r="2625" spans="1:23">
      <c r="A2625" s="1">
        <v>2633</v>
      </c>
      <c r="C2625" t="s">
        <v>2082</v>
      </c>
      <c r="G2625" t="s">
        <v>10967</v>
      </c>
      <c r="H2625" t="s">
        <v>12927</v>
      </c>
      <c r="I2625" t="s">
        <v>18507</v>
      </c>
      <c r="J2625" t="s">
        <v>18517</v>
      </c>
      <c r="K2625" t="s">
        <v>18517</v>
      </c>
      <c r="L2625" t="s">
        <v>19314</v>
      </c>
      <c r="O2625" t="s">
        <v>20913</v>
      </c>
      <c r="P2625" t="s">
        <v>20939</v>
      </c>
      <c r="Q2625" t="s">
        <v>20939</v>
      </c>
      <c r="U2625" t="s">
        <v>22208</v>
      </c>
      <c r="W2625" t="s">
        <v>22730</v>
      </c>
    </row>
    <row r="2626" spans="1:23">
      <c r="A2626" s="1">
        <v>2634</v>
      </c>
      <c r="C2626" t="s">
        <v>2083</v>
      </c>
      <c r="G2626" t="s">
        <v>10967</v>
      </c>
      <c r="H2626" t="s">
        <v>12927</v>
      </c>
      <c r="I2626" t="s">
        <v>18507</v>
      </c>
      <c r="J2626" t="s">
        <v>18517</v>
      </c>
      <c r="K2626" t="s">
        <v>18517</v>
      </c>
      <c r="L2626" t="s">
        <v>19314</v>
      </c>
      <c r="O2626" t="s">
        <v>20913</v>
      </c>
      <c r="P2626" t="s">
        <v>20940</v>
      </c>
      <c r="Q2626" t="s">
        <v>21029</v>
      </c>
      <c r="U2626" t="s">
        <v>22085</v>
      </c>
      <c r="W2626" t="s">
        <v>22921</v>
      </c>
    </row>
    <row r="2627" spans="1:23">
      <c r="A2627" s="1">
        <v>2635</v>
      </c>
      <c r="C2627" t="s">
        <v>2084</v>
      </c>
      <c r="G2627" t="s">
        <v>10967</v>
      </c>
      <c r="H2627" t="s">
        <v>12928</v>
      </c>
      <c r="I2627" t="s">
        <v>18507</v>
      </c>
      <c r="J2627" t="s">
        <v>18517</v>
      </c>
      <c r="K2627" t="s">
        <v>18517</v>
      </c>
      <c r="L2627" t="s">
        <v>19314</v>
      </c>
      <c r="O2627" t="s">
        <v>20913</v>
      </c>
      <c r="P2627" t="s">
        <v>20939</v>
      </c>
      <c r="Q2627" t="s">
        <v>20939</v>
      </c>
      <c r="U2627" t="s">
        <v>22209</v>
      </c>
      <c r="W2627" t="s">
        <v>22730</v>
      </c>
    </row>
    <row r="2628" spans="1:23">
      <c r="A2628" s="1">
        <v>2636</v>
      </c>
      <c r="C2628" t="s">
        <v>2085</v>
      </c>
      <c r="G2628" t="s">
        <v>10967</v>
      </c>
      <c r="H2628" t="s">
        <v>12928</v>
      </c>
      <c r="I2628" t="s">
        <v>18507</v>
      </c>
      <c r="J2628" t="s">
        <v>18517</v>
      </c>
      <c r="K2628" t="s">
        <v>18517</v>
      </c>
      <c r="L2628" t="s">
        <v>19314</v>
      </c>
      <c r="O2628" t="s">
        <v>20913</v>
      </c>
      <c r="P2628" t="s">
        <v>20940</v>
      </c>
      <c r="Q2628" t="s">
        <v>21029</v>
      </c>
      <c r="U2628" t="s">
        <v>22085</v>
      </c>
      <c r="W2628" t="s">
        <v>22921</v>
      </c>
    </row>
    <row r="2629" spans="1:23">
      <c r="A2629" s="1">
        <v>2637</v>
      </c>
      <c r="C2629" t="s">
        <v>2086</v>
      </c>
      <c r="G2629" t="s">
        <v>10967</v>
      </c>
      <c r="H2629" t="s">
        <v>12929</v>
      </c>
      <c r="I2629" t="s">
        <v>18507</v>
      </c>
      <c r="J2629" t="s">
        <v>18517</v>
      </c>
      <c r="K2629" t="s">
        <v>18517</v>
      </c>
      <c r="L2629" t="s">
        <v>19314</v>
      </c>
      <c r="O2629" t="s">
        <v>20913</v>
      </c>
      <c r="P2629" t="s">
        <v>20939</v>
      </c>
      <c r="Q2629" t="s">
        <v>20939</v>
      </c>
      <c r="U2629" t="s">
        <v>22210</v>
      </c>
      <c r="W2629" t="s">
        <v>22730</v>
      </c>
    </row>
    <row r="2630" spans="1:23">
      <c r="A2630" s="1">
        <v>2638</v>
      </c>
      <c r="C2630" t="s">
        <v>2087</v>
      </c>
      <c r="G2630" t="s">
        <v>10967</v>
      </c>
      <c r="H2630" t="s">
        <v>12929</v>
      </c>
      <c r="I2630" t="s">
        <v>18507</v>
      </c>
      <c r="J2630" t="s">
        <v>18517</v>
      </c>
      <c r="K2630" t="s">
        <v>18517</v>
      </c>
      <c r="L2630" t="s">
        <v>19314</v>
      </c>
      <c r="O2630" t="s">
        <v>20913</v>
      </c>
      <c r="P2630" t="s">
        <v>20940</v>
      </c>
      <c r="Q2630" t="s">
        <v>21029</v>
      </c>
      <c r="U2630" t="s">
        <v>22085</v>
      </c>
      <c r="W2630" t="s">
        <v>22921</v>
      </c>
    </row>
    <row r="2631" spans="1:23">
      <c r="A2631" s="1">
        <v>2639</v>
      </c>
      <c r="C2631" t="s">
        <v>2088</v>
      </c>
      <c r="G2631" t="s">
        <v>10967</v>
      </c>
      <c r="H2631" t="s">
        <v>12930</v>
      </c>
      <c r="I2631" t="s">
        <v>18507</v>
      </c>
      <c r="J2631" t="s">
        <v>18517</v>
      </c>
      <c r="K2631" t="s">
        <v>18517</v>
      </c>
      <c r="L2631" t="s">
        <v>19314</v>
      </c>
      <c r="O2631" t="s">
        <v>20913</v>
      </c>
      <c r="P2631" t="s">
        <v>20939</v>
      </c>
      <c r="Q2631" t="s">
        <v>20939</v>
      </c>
      <c r="U2631" t="s">
        <v>22211</v>
      </c>
      <c r="W2631" t="s">
        <v>22730</v>
      </c>
    </row>
    <row r="2632" spans="1:23">
      <c r="A2632" s="1">
        <v>2640</v>
      </c>
      <c r="C2632" t="s">
        <v>2089</v>
      </c>
      <c r="G2632" t="s">
        <v>10967</v>
      </c>
      <c r="H2632" t="s">
        <v>12931</v>
      </c>
      <c r="I2632" t="s">
        <v>18507</v>
      </c>
      <c r="J2632" t="s">
        <v>18517</v>
      </c>
      <c r="K2632" t="s">
        <v>18517</v>
      </c>
      <c r="L2632" t="s">
        <v>19314</v>
      </c>
      <c r="O2632" t="s">
        <v>20913</v>
      </c>
      <c r="P2632" t="s">
        <v>20940</v>
      </c>
      <c r="Q2632" t="s">
        <v>21029</v>
      </c>
      <c r="U2632" t="s">
        <v>22085</v>
      </c>
      <c r="W2632" t="s">
        <v>22921</v>
      </c>
    </row>
    <row r="2633" spans="1:23">
      <c r="A2633" s="1">
        <v>2641</v>
      </c>
      <c r="C2633" t="s">
        <v>2090</v>
      </c>
      <c r="G2633" t="s">
        <v>10967</v>
      </c>
      <c r="H2633" t="s">
        <v>12932</v>
      </c>
      <c r="I2633" t="s">
        <v>18507</v>
      </c>
      <c r="J2633" t="s">
        <v>18517</v>
      </c>
      <c r="K2633" t="s">
        <v>18517</v>
      </c>
      <c r="L2633" t="s">
        <v>19314</v>
      </c>
      <c r="O2633" t="s">
        <v>20913</v>
      </c>
      <c r="P2633" t="s">
        <v>20939</v>
      </c>
      <c r="Q2633" t="s">
        <v>20939</v>
      </c>
      <c r="U2633" t="s">
        <v>22212</v>
      </c>
      <c r="W2633" t="s">
        <v>22730</v>
      </c>
    </row>
    <row r="2634" spans="1:23">
      <c r="A2634" s="1">
        <v>2642</v>
      </c>
      <c r="C2634" t="s">
        <v>2091</v>
      </c>
      <c r="G2634" t="s">
        <v>10967</v>
      </c>
      <c r="H2634" t="s">
        <v>12932</v>
      </c>
      <c r="I2634" t="s">
        <v>18507</v>
      </c>
      <c r="J2634" t="s">
        <v>18517</v>
      </c>
      <c r="K2634" t="s">
        <v>18517</v>
      </c>
      <c r="L2634" t="s">
        <v>19314</v>
      </c>
      <c r="O2634" t="s">
        <v>20913</v>
      </c>
      <c r="P2634" t="s">
        <v>20940</v>
      </c>
      <c r="Q2634" t="s">
        <v>21029</v>
      </c>
      <c r="U2634" t="s">
        <v>22085</v>
      </c>
      <c r="W2634" t="s">
        <v>22921</v>
      </c>
    </row>
    <row r="2635" spans="1:23">
      <c r="A2635" s="1">
        <v>2643</v>
      </c>
      <c r="C2635" t="s">
        <v>2092</v>
      </c>
      <c r="G2635" t="s">
        <v>10967</v>
      </c>
      <c r="H2635" t="s">
        <v>12933</v>
      </c>
      <c r="I2635" t="s">
        <v>18507</v>
      </c>
      <c r="J2635" t="s">
        <v>18517</v>
      </c>
      <c r="K2635" t="s">
        <v>18517</v>
      </c>
      <c r="L2635" t="s">
        <v>19314</v>
      </c>
      <c r="O2635" t="s">
        <v>20913</v>
      </c>
      <c r="P2635" t="s">
        <v>20939</v>
      </c>
      <c r="Q2635" t="s">
        <v>20939</v>
      </c>
      <c r="U2635" t="s">
        <v>22213</v>
      </c>
      <c r="W2635" t="s">
        <v>22730</v>
      </c>
    </row>
    <row r="2636" spans="1:23">
      <c r="A2636" s="1">
        <v>2644</v>
      </c>
      <c r="C2636" t="s">
        <v>2093</v>
      </c>
      <c r="G2636" t="s">
        <v>10967</v>
      </c>
      <c r="H2636" t="s">
        <v>12933</v>
      </c>
      <c r="I2636" t="s">
        <v>18507</v>
      </c>
      <c r="J2636" t="s">
        <v>18517</v>
      </c>
      <c r="K2636" t="s">
        <v>18517</v>
      </c>
      <c r="L2636" t="s">
        <v>19314</v>
      </c>
      <c r="O2636" t="s">
        <v>20913</v>
      </c>
      <c r="P2636" t="s">
        <v>20940</v>
      </c>
      <c r="Q2636" t="s">
        <v>21029</v>
      </c>
      <c r="U2636" t="s">
        <v>22085</v>
      </c>
      <c r="W2636" t="s">
        <v>22921</v>
      </c>
    </row>
    <row r="2637" spans="1:23">
      <c r="A2637" s="1">
        <v>2645</v>
      </c>
      <c r="C2637" t="s">
        <v>2094</v>
      </c>
      <c r="G2637" t="s">
        <v>10967</v>
      </c>
      <c r="H2637" t="s">
        <v>12934</v>
      </c>
      <c r="I2637" t="s">
        <v>18507</v>
      </c>
      <c r="J2637" t="s">
        <v>18517</v>
      </c>
      <c r="K2637" t="s">
        <v>18517</v>
      </c>
      <c r="L2637" t="s">
        <v>19314</v>
      </c>
      <c r="O2637" t="s">
        <v>20913</v>
      </c>
      <c r="P2637" t="s">
        <v>20939</v>
      </c>
      <c r="Q2637" t="s">
        <v>20939</v>
      </c>
      <c r="U2637" t="s">
        <v>22214</v>
      </c>
      <c r="W2637" t="s">
        <v>22730</v>
      </c>
    </row>
    <row r="2638" spans="1:23">
      <c r="A2638" s="1">
        <v>2646</v>
      </c>
      <c r="C2638" t="s">
        <v>2095</v>
      </c>
      <c r="G2638" t="s">
        <v>10967</v>
      </c>
      <c r="H2638" t="s">
        <v>12934</v>
      </c>
      <c r="I2638" t="s">
        <v>18507</v>
      </c>
      <c r="J2638" t="s">
        <v>18517</v>
      </c>
      <c r="K2638" t="s">
        <v>18517</v>
      </c>
      <c r="L2638" t="s">
        <v>19314</v>
      </c>
      <c r="O2638" t="s">
        <v>20913</v>
      </c>
      <c r="P2638" t="s">
        <v>20940</v>
      </c>
      <c r="Q2638" t="s">
        <v>21029</v>
      </c>
      <c r="U2638" t="s">
        <v>22085</v>
      </c>
      <c r="W2638" t="s">
        <v>22921</v>
      </c>
    </row>
    <row r="2639" spans="1:23">
      <c r="A2639" s="1">
        <v>2647</v>
      </c>
      <c r="C2639" t="s">
        <v>2096</v>
      </c>
      <c r="G2639" t="s">
        <v>10967</v>
      </c>
      <c r="H2639" t="s">
        <v>12935</v>
      </c>
      <c r="I2639" t="s">
        <v>18507</v>
      </c>
      <c r="J2639" t="s">
        <v>18517</v>
      </c>
      <c r="K2639" t="s">
        <v>18517</v>
      </c>
      <c r="L2639" t="s">
        <v>19314</v>
      </c>
      <c r="O2639" t="s">
        <v>20913</v>
      </c>
      <c r="P2639" t="s">
        <v>20939</v>
      </c>
      <c r="Q2639" t="s">
        <v>20939</v>
      </c>
      <c r="U2639" t="s">
        <v>22215</v>
      </c>
      <c r="W2639" t="s">
        <v>22730</v>
      </c>
    </row>
    <row r="2640" spans="1:23">
      <c r="A2640" s="1">
        <v>2648</v>
      </c>
      <c r="C2640" t="s">
        <v>2097</v>
      </c>
      <c r="G2640" t="s">
        <v>10967</v>
      </c>
      <c r="H2640" t="s">
        <v>12935</v>
      </c>
      <c r="I2640" t="s">
        <v>18507</v>
      </c>
      <c r="J2640" t="s">
        <v>18517</v>
      </c>
      <c r="K2640" t="s">
        <v>18517</v>
      </c>
      <c r="L2640" t="s">
        <v>19314</v>
      </c>
      <c r="O2640" t="s">
        <v>20913</v>
      </c>
      <c r="P2640" t="s">
        <v>20940</v>
      </c>
      <c r="Q2640" t="s">
        <v>21029</v>
      </c>
      <c r="U2640" t="s">
        <v>22085</v>
      </c>
      <c r="W2640" t="s">
        <v>22921</v>
      </c>
    </row>
    <row r="2641" spans="1:24">
      <c r="A2641" s="1">
        <v>2649</v>
      </c>
      <c r="C2641" t="s">
        <v>2098</v>
      </c>
      <c r="G2641" t="s">
        <v>10967</v>
      </c>
      <c r="H2641" t="s">
        <v>12936</v>
      </c>
      <c r="I2641" t="s">
        <v>18507</v>
      </c>
      <c r="J2641" t="s">
        <v>18517</v>
      </c>
      <c r="K2641" t="s">
        <v>18517</v>
      </c>
      <c r="L2641" t="s">
        <v>19314</v>
      </c>
      <c r="O2641" t="s">
        <v>20913</v>
      </c>
      <c r="P2641" t="s">
        <v>20939</v>
      </c>
      <c r="Q2641" t="s">
        <v>20939</v>
      </c>
      <c r="U2641" t="s">
        <v>22216</v>
      </c>
      <c r="W2641" t="s">
        <v>22730</v>
      </c>
    </row>
    <row r="2642" spans="1:24">
      <c r="A2642" s="1">
        <v>2650</v>
      </c>
      <c r="C2642" t="s">
        <v>2099</v>
      </c>
      <c r="G2642" t="s">
        <v>10967</v>
      </c>
      <c r="H2642" t="s">
        <v>12937</v>
      </c>
      <c r="I2642" t="s">
        <v>18507</v>
      </c>
      <c r="J2642" t="s">
        <v>18517</v>
      </c>
      <c r="K2642" t="s">
        <v>18517</v>
      </c>
      <c r="L2642" t="s">
        <v>19314</v>
      </c>
      <c r="O2642" t="s">
        <v>20913</v>
      </c>
      <c r="P2642" t="s">
        <v>20940</v>
      </c>
      <c r="Q2642" t="s">
        <v>21029</v>
      </c>
      <c r="U2642" t="s">
        <v>22085</v>
      </c>
      <c r="W2642" t="s">
        <v>22921</v>
      </c>
    </row>
    <row r="2643" spans="1:24">
      <c r="A2643" s="1">
        <v>2651</v>
      </c>
      <c r="C2643" t="s">
        <v>2100</v>
      </c>
      <c r="G2643" t="s">
        <v>10967</v>
      </c>
      <c r="H2643" t="s">
        <v>12938</v>
      </c>
      <c r="I2643" t="s">
        <v>18507</v>
      </c>
      <c r="J2643" t="s">
        <v>18517</v>
      </c>
      <c r="K2643" t="s">
        <v>18517</v>
      </c>
      <c r="L2643" t="s">
        <v>19314</v>
      </c>
      <c r="O2643" t="s">
        <v>20913</v>
      </c>
      <c r="P2643" t="s">
        <v>20939</v>
      </c>
      <c r="Q2643" t="s">
        <v>20939</v>
      </c>
      <c r="U2643" t="s">
        <v>22217</v>
      </c>
      <c r="W2643" t="s">
        <v>22730</v>
      </c>
    </row>
    <row r="2644" spans="1:24">
      <c r="A2644" s="1">
        <v>2652</v>
      </c>
      <c r="C2644" t="s">
        <v>2101</v>
      </c>
      <c r="G2644" t="s">
        <v>10967</v>
      </c>
      <c r="H2644" t="s">
        <v>12938</v>
      </c>
      <c r="I2644" t="s">
        <v>18507</v>
      </c>
      <c r="J2644" t="s">
        <v>18517</v>
      </c>
      <c r="K2644" t="s">
        <v>18517</v>
      </c>
      <c r="L2644" t="s">
        <v>19314</v>
      </c>
      <c r="O2644" t="s">
        <v>20913</v>
      </c>
      <c r="P2644" t="s">
        <v>20940</v>
      </c>
      <c r="Q2644" t="s">
        <v>21029</v>
      </c>
      <c r="U2644" t="s">
        <v>22085</v>
      </c>
      <c r="W2644" t="s">
        <v>22921</v>
      </c>
    </row>
    <row r="2645" spans="1:24">
      <c r="A2645" s="1">
        <v>2653</v>
      </c>
      <c r="C2645" t="s">
        <v>2102</v>
      </c>
      <c r="G2645" t="s">
        <v>10967</v>
      </c>
      <c r="H2645" t="s">
        <v>12939</v>
      </c>
      <c r="I2645" t="s">
        <v>18507</v>
      </c>
      <c r="J2645" t="s">
        <v>18517</v>
      </c>
      <c r="K2645" t="s">
        <v>18517</v>
      </c>
      <c r="L2645" t="s">
        <v>19314</v>
      </c>
      <c r="O2645" t="s">
        <v>20913</v>
      </c>
      <c r="P2645" t="s">
        <v>20939</v>
      </c>
      <c r="Q2645" t="s">
        <v>20939</v>
      </c>
      <c r="U2645" t="s">
        <v>22218</v>
      </c>
      <c r="W2645" t="s">
        <v>22730</v>
      </c>
    </row>
    <row r="2646" spans="1:24">
      <c r="A2646" s="1">
        <v>2654</v>
      </c>
      <c r="C2646" t="s">
        <v>2103</v>
      </c>
      <c r="G2646" t="s">
        <v>10967</v>
      </c>
      <c r="H2646" t="s">
        <v>12940</v>
      </c>
      <c r="I2646" t="s">
        <v>18507</v>
      </c>
      <c r="J2646" t="s">
        <v>18517</v>
      </c>
      <c r="K2646" t="s">
        <v>18517</v>
      </c>
      <c r="L2646" t="s">
        <v>19314</v>
      </c>
      <c r="O2646" t="s">
        <v>20913</v>
      </c>
      <c r="P2646" t="s">
        <v>20940</v>
      </c>
      <c r="Q2646" t="s">
        <v>21029</v>
      </c>
      <c r="U2646" t="s">
        <v>22085</v>
      </c>
      <c r="W2646" t="s">
        <v>22921</v>
      </c>
    </row>
    <row r="2647" spans="1:24">
      <c r="A2647" s="1">
        <v>2655</v>
      </c>
      <c r="C2647" t="s">
        <v>2104</v>
      </c>
      <c r="G2647" t="s">
        <v>10967</v>
      </c>
      <c r="H2647" t="s">
        <v>12941</v>
      </c>
      <c r="I2647" t="s">
        <v>18507</v>
      </c>
      <c r="J2647" t="s">
        <v>18517</v>
      </c>
      <c r="K2647" t="s">
        <v>18517</v>
      </c>
      <c r="L2647" t="s">
        <v>19314</v>
      </c>
      <c r="O2647" t="s">
        <v>20913</v>
      </c>
      <c r="P2647" t="s">
        <v>20939</v>
      </c>
      <c r="Q2647" t="s">
        <v>20939</v>
      </c>
      <c r="U2647" t="s">
        <v>22219</v>
      </c>
      <c r="W2647" t="s">
        <v>22730</v>
      </c>
    </row>
    <row r="2648" spans="1:24">
      <c r="A2648" s="1">
        <v>2656</v>
      </c>
      <c r="C2648" t="s">
        <v>2105</v>
      </c>
      <c r="G2648" t="s">
        <v>10967</v>
      </c>
      <c r="H2648" t="s">
        <v>12942</v>
      </c>
      <c r="I2648" t="s">
        <v>18507</v>
      </c>
      <c r="J2648" t="s">
        <v>18517</v>
      </c>
      <c r="K2648" t="s">
        <v>18517</v>
      </c>
      <c r="L2648" t="s">
        <v>19314</v>
      </c>
      <c r="O2648" t="s">
        <v>20913</v>
      </c>
      <c r="P2648" t="s">
        <v>20940</v>
      </c>
      <c r="Q2648" t="s">
        <v>21029</v>
      </c>
      <c r="U2648" t="s">
        <v>22085</v>
      </c>
      <c r="W2648" t="s">
        <v>22921</v>
      </c>
    </row>
    <row r="2649" spans="1:24">
      <c r="A2649" s="1">
        <v>2657</v>
      </c>
      <c r="C2649" t="s">
        <v>2106</v>
      </c>
      <c r="G2649" t="s">
        <v>10967</v>
      </c>
      <c r="H2649" t="s">
        <v>12943</v>
      </c>
      <c r="I2649" t="s">
        <v>18507</v>
      </c>
      <c r="J2649" t="s">
        <v>18517</v>
      </c>
      <c r="K2649" t="s">
        <v>18517</v>
      </c>
      <c r="L2649" t="s">
        <v>19314</v>
      </c>
      <c r="O2649" t="s">
        <v>20913</v>
      </c>
      <c r="P2649" t="s">
        <v>20939</v>
      </c>
      <c r="Q2649" t="s">
        <v>20939</v>
      </c>
      <c r="U2649" t="s">
        <v>22220</v>
      </c>
      <c r="W2649" t="s">
        <v>22730</v>
      </c>
    </row>
    <row r="2650" spans="1:24">
      <c r="A2650" s="1">
        <v>2658</v>
      </c>
      <c r="C2650" t="s">
        <v>2107</v>
      </c>
      <c r="G2650" t="s">
        <v>10967</v>
      </c>
      <c r="H2650" t="s">
        <v>12944</v>
      </c>
      <c r="I2650" t="s">
        <v>18507</v>
      </c>
      <c r="J2650" t="s">
        <v>18517</v>
      </c>
      <c r="K2650" t="s">
        <v>18517</v>
      </c>
      <c r="L2650" t="s">
        <v>19314</v>
      </c>
      <c r="O2650" t="s">
        <v>20913</v>
      </c>
      <c r="P2650" t="s">
        <v>20940</v>
      </c>
      <c r="Q2650" t="s">
        <v>21029</v>
      </c>
      <c r="U2650" t="s">
        <v>22085</v>
      </c>
      <c r="W2650" t="s">
        <v>22921</v>
      </c>
    </row>
    <row r="2651" spans="1:24">
      <c r="A2651" s="1">
        <v>2659</v>
      </c>
      <c r="C2651" t="s">
        <v>2108</v>
      </c>
      <c r="G2651" t="s">
        <v>10967</v>
      </c>
      <c r="H2651" t="s">
        <v>12945</v>
      </c>
      <c r="I2651" t="s">
        <v>18507</v>
      </c>
      <c r="J2651" t="s">
        <v>18509</v>
      </c>
      <c r="L2651" t="s">
        <v>19294</v>
      </c>
      <c r="O2651" t="s">
        <v>20887</v>
      </c>
      <c r="P2651" t="s">
        <v>20919</v>
      </c>
      <c r="Q2651" t="s">
        <v>20989</v>
      </c>
      <c r="U2651" t="s">
        <v>22032</v>
      </c>
      <c r="W2651" t="s">
        <v>22917</v>
      </c>
      <c r="X2651" t="s">
        <v>23143</v>
      </c>
    </row>
    <row r="2652" spans="1:24">
      <c r="A2652" s="1">
        <v>2660</v>
      </c>
      <c r="C2652" t="s">
        <v>2109</v>
      </c>
      <c r="G2652" t="s">
        <v>10967</v>
      </c>
      <c r="H2652" t="s">
        <v>12946</v>
      </c>
      <c r="I2652" t="s">
        <v>18507</v>
      </c>
      <c r="J2652" t="s">
        <v>18509</v>
      </c>
      <c r="L2652" t="s">
        <v>19292</v>
      </c>
      <c r="O2652" t="s">
        <v>20888</v>
      </c>
      <c r="P2652" t="s">
        <v>65</v>
      </c>
      <c r="Q2652" t="s">
        <v>20990</v>
      </c>
      <c r="R2652" t="s">
        <v>21118</v>
      </c>
      <c r="S2652" t="s">
        <v>21153</v>
      </c>
      <c r="T2652" t="s">
        <v>21326</v>
      </c>
      <c r="U2652" t="s">
        <v>22033</v>
      </c>
    </row>
    <row r="2653" spans="1:24">
      <c r="A2653" s="1">
        <v>2661</v>
      </c>
      <c r="C2653" t="s">
        <v>2110</v>
      </c>
      <c r="G2653" t="s">
        <v>10967</v>
      </c>
      <c r="H2653" t="s">
        <v>12946</v>
      </c>
      <c r="I2653" t="s">
        <v>18507</v>
      </c>
      <c r="J2653" t="s">
        <v>18509</v>
      </c>
      <c r="L2653" t="s">
        <v>19293</v>
      </c>
      <c r="O2653" t="s">
        <v>20888</v>
      </c>
      <c r="P2653" t="s">
        <v>20920</v>
      </c>
      <c r="Q2653" t="s">
        <v>20991</v>
      </c>
      <c r="U2653" t="s">
        <v>22034</v>
      </c>
      <c r="W2653" t="s">
        <v>22918</v>
      </c>
    </row>
    <row r="2654" spans="1:24">
      <c r="A2654" s="1">
        <v>2662</v>
      </c>
      <c r="C2654" t="s">
        <v>2111</v>
      </c>
      <c r="G2654" t="s">
        <v>10967</v>
      </c>
      <c r="H2654" t="s">
        <v>12947</v>
      </c>
      <c r="I2654" t="s">
        <v>18507</v>
      </c>
      <c r="J2654" t="s">
        <v>18509</v>
      </c>
      <c r="L2654" t="s">
        <v>19295</v>
      </c>
      <c r="O2654" t="s">
        <v>20887</v>
      </c>
      <c r="P2654" t="s">
        <v>20919</v>
      </c>
      <c r="Q2654" t="s">
        <v>20989</v>
      </c>
      <c r="U2654" t="s">
        <v>22032</v>
      </c>
      <c r="W2654" t="s">
        <v>22917</v>
      </c>
      <c r="X2654" t="s">
        <v>23144</v>
      </c>
    </row>
    <row r="2655" spans="1:24">
      <c r="A2655" s="1">
        <v>2663</v>
      </c>
      <c r="C2655" t="s">
        <v>2112</v>
      </c>
      <c r="G2655" t="s">
        <v>10967</v>
      </c>
      <c r="H2655" t="s">
        <v>12948</v>
      </c>
      <c r="I2655" t="s">
        <v>18507</v>
      </c>
      <c r="J2655" t="s">
        <v>18509</v>
      </c>
      <c r="L2655" t="s">
        <v>19292</v>
      </c>
      <c r="O2655" t="s">
        <v>20888</v>
      </c>
      <c r="P2655" t="s">
        <v>65</v>
      </c>
      <c r="Q2655" t="s">
        <v>20990</v>
      </c>
      <c r="R2655" t="s">
        <v>21118</v>
      </c>
      <c r="S2655" t="s">
        <v>21153</v>
      </c>
      <c r="T2655" t="s">
        <v>21327</v>
      </c>
      <c r="U2655" t="s">
        <v>22033</v>
      </c>
    </row>
    <row r="2656" spans="1:24">
      <c r="A2656" s="1">
        <v>2664</v>
      </c>
      <c r="C2656" t="s">
        <v>2113</v>
      </c>
      <c r="G2656" t="s">
        <v>10967</v>
      </c>
      <c r="H2656" t="s">
        <v>12948</v>
      </c>
      <c r="I2656" t="s">
        <v>18507</v>
      </c>
      <c r="J2656" t="s">
        <v>18509</v>
      </c>
      <c r="L2656" t="s">
        <v>19293</v>
      </c>
      <c r="O2656" t="s">
        <v>20888</v>
      </c>
      <c r="P2656" t="s">
        <v>20920</v>
      </c>
      <c r="Q2656" t="s">
        <v>20991</v>
      </c>
      <c r="U2656" t="s">
        <v>22034</v>
      </c>
      <c r="W2656" t="s">
        <v>22918</v>
      </c>
    </row>
    <row r="2657" spans="1:25">
      <c r="A2657" s="1">
        <v>2665</v>
      </c>
      <c r="C2657" t="s">
        <v>2114</v>
      </c>
      <c r="G2657" t="s">
        <v>10967</v>
      </c>
      <c r="H2657" t="s">
        <v>12949</v>
      </c>
      <c r="I2657" t="s">
        <v>18507</v>
      </c>
      <c r="J2657" t="s">
        <v>18509</v>
      </c>
      <c r="L2657" t="s">
        <v>19297</v>
      </c>
      <c r="O2657" t="s">
        <v>20887</v>
      </c>
      <c r="P2657" t="s">
        <v>20919</v>
      </c>
      <c r="Q2657" t="s">
        <v>20989</v>
      </c>
      <c r="U2657" t="s">
        <v>22032</v>
      </c>
      <c r="W2657" t="s">
        <v>22917</v>
      </c>
      <c r="X2657" t="s">
        <v>23145</v>
      </c>
    </row>
    <row r="2658" spans="1:25">
      <c r="A2658" s="1">
        <v>2666</v>
      </c>
      <c r="C2658" t="s">
        <v>2115</v>
      </c>
      <c r="G2658" t="s">
        <v>10967</v>
      </c>
      <c r="H2658" t="s">
        <v>12949</v>
      </c>
      <c r="I2658" t="s">
        <v>18507</v>
      </c>
      <c r="J2658" t="s">
        <v>18509</v>
      </c>
      <c r="L2658" t="s">
        <v>19292</v>
      </c>
      <c r="O2658" t="s">
        <v>20888</v>
      </c>
      <c r="P2658" t="s">
        <v>65</v>
      </c>
      <c r="Q2658" t="s">
        <v>20990</v>
      </c>
      <c r="R2658" t="s">
        <v>21118</v>
      </c>
      <c r="S2658" t="s">
        <v>21153</v>
      </c>
      <c r="T2658" t="s">
        <v>21328</v>
      </c>
      <c r="U2658" t="s">
        <v>22033</v>
      </c>
    </row>
    <row r="2659" spans="1:25">
      <c r="A2659" s="1">
        <v>2667</v>
      </c>
      <c r="C2659" t="s">
        <v>2116</v>
      </c>
      <c r="G2659" t="s">
        <v>10967</v>
      </c>
      <c r="H2659" t="s">
        <v>12950</v>
      </c>
      <c r="I2659" t="s">
        <v>18507</v>
      </c>
      <c r="J2659" t="s">
        <v>18509</v>
      </c>
      <c r="L2659" t="s">
        <v>19293</v>
      </c>
      <c r="O2659" t="s">
        <v>20888</v>
      </c>
      <c r="P2659" t="s">
        <v>20920</v>
      </c>
      <c r="Q2659" t="s">
        <v>20991</v>
      </c>
      <c r="U2659" t="s">
        <v>22034</v>
      </c>
      <c r="W2659" t="s">
        <v>22918</v>
      </c>
    </row>
    <row r="2660" spans="1:25">
      <c r="A2660" s="1">
        <v>2668</v>
      </c>
      <c r="C2660" t="s">
        <v>2117</v>
      </c>
      <c r="G2660" t="s">
        <v>10967</v>
      </c>
      <c r="H2660" t="s">
        <v>12951</v>
      </c>
      <c r="I2660" t="s">
        <v>18507</v>
      </c>
      <c r="J2660" t="s">
        <v>18509</v>
      </c>
      <c r="L2660" t="s">
        <v>19296</v>
      </c>
      <c r="O2660" t="s">
        <v>20887</v>
      </c>
      <c r="P2660" t="s">
        <v>20919</v>
      </c>
      <c r="Q2660" t="s">
        <v>20989</v>
      </c>
      <c r="U2660" t="s">
        <v>22032</v>
      </c>
      <c r="W2660" t="s">
        <v>22917</v>
      </c>
      <c r="X2660" t="s">
        <v>23146</v>
      </c>
    </row>
    <row r="2661" spans="1:25">
      <c r="A2661" s="1">
        <v>2669</v>
      </c>
      <c r="C2661" t="s">
        <v>2118</v>
      </c>
      <c r="G2661" t="s">
        <v>10967</v>
      </c>
      <c r="H2661" t="s">
        <v>12952</v>
      </c>
      <c r="I2661" t="s">
        <v>18507</v>
      </c>
      <c r="J2661" t="s">
        <v>18509</v>
      </c>
      <c r="L2661" t="s">
        <v>19292</v>
      </c>
      <c r="O2661" t="s">
        <v>20888</v>
      </c>
      <c r="P2661" t="s">
        <v>65</v>
      </c>
      <c r="Q2661" t="s">
        <v>20990</v>
      </c>
      <c r="R2661" t="s">
        <v>21118</v>
      </c>
      <c r="S2661" t="s">
        <v>21153</v>
      </c>
      <c r="T2661" t="s">
        <v>21329</v>
      </c>
      <c r="U2661" t="s">
        <v>22033</v>
      </c>
    </row>
    <row r="2662" spans="1:25">
      <c r="A2662" s="1">
        <v>2670</v>
      </c>
      <c r="C2662" t="s">
        <v>2119</v>
      </c>
      <c r="G2662" t="s">
        <v>10967</v>
      </c>
      <c r="H2662" t="s">
        <v>12952</v>
      </c>
      <c r="I2662" t="s">
        <v>18507</v>
      </c>
      <c r="J2662" t="s">
        <v>18509</v>
      </c>
      <c r="L2662" t="s">
        <v>19293</v>
      </c>
      <c r="O2662" t="s">
        <v>20888</v>
      </c>
      <c r="P2662" t="s">
        <v>20920</v>
      </c>
      <c r="Q2662" t="s">
        <v>20991</v>
      </c>
      <c r="U2662" t="s">
        <v>22034</v>
      </c>
      <c r="W2662" t="s">
        <v>22918</v>
      </c>
    </row>
    <row r="2663" spans="1:25">
      <c r="A2663" s="1">
        <v>2671</v>
      </c>
      <c r="C2663" t="s">
        <v>2120</v>
      </c>
      <c r="G2663" t="s">
        <v>10967</v>
      </c>
      <c r="H2663" t="s">
        <v>12953</v>
      </c>
      <c r="I2663" t="s">
        <v>18507</v>
      </c>
      <c r="J2663" t="s">
        <v>18509</v>
      </c>
      <c r="L2663" t="s">
        <v>19291</v>
      </c>
      <c r="O2663" t="s">
        <v>20887</v>
      </c>
      <c r="P2663" t="s">
        <v>20919</v>
      </c>
      <c r="Q2663" t="s">
        <v>20989</v>
      </c>
      <c r="U2663" t="s">
        <v>22032</v>
      </c>
      <c r="W2663" t="s">
        <v>22917</v>
      </c>
      <c r="X2663" t="s">
        <v>23147</v>
      </c>
    </row>
    <row r="2664" spans="1:25">
      <c r="A2664" s="1">
        <v>2672</v>
      </c>
      <c r="C2664" t="s">
        <v>2121</v>
      </c>
      <c r="G2664" t="s">
        <v>10967</v>
      </c>
      <c r="H2664" t="s">
        <v>12954</v>
      </c>
      <c r="I2664" t="s">
        <v>18507</v>
      </c>
      <c r="J2664" t="s">
        <v>18509</v>
      </c>
      <c r="L2664" t="s">
        <v>19292</v>
      </c>
      <c r="O2664" t="s">
        <v>20888</v>
      </c>
      <c r="P2664" t="s">
        <v>65</v>
      </c>
      <c r="Q2664" t="s">
        <v>20990</v>
      </c>
      <c r="R2664" t="s">
        <v>21118</v>
      </c>
      <c r="S2664" t="s">
        <v>21153</v>
      </c>
      <c r="T2664" t="s">
        <v>21330</v>
      </c>
      <c r="U2664" t="s">
        <v>22033</v>
      </c>
    </row>
    <row r="2665" spans="1:25">
      <c r="A2665" s="1">
        <v>2673</v>
      </c>
      <c r="C2665" t="s">
        <v>2122</v>
      </c>
      <c r="G2665" t="s">
        <v>10967</v>
      </c>
      <c r="H2665" t="s">
        <v>12954</v>
      </c>
      <c r="I2665" t="s">
        <v>18507</v>
      </c>
      <c r="J2665" t="s">
        <v>18509</v>
      </c>
      <c r="L2665" t="s">
        <v>19293</v>
      </c>
      <c r="O2665" t="s">
        <v>20888</v>
      </c>
      <c r="P2665" t="s">
        <v>20920</v>
      </c>
      <c r="Q2665" t="s">
        <v>20991</v>
      </c>
      <c r="U2665" t="s">
        <v>22034</v>
      </c>
      <c r="W2665" t="s">
        <v>22918</v>
      </c>
    </row>
    <row r="2666" spans="1:25">
      <c r="A2666" s="1">
        <v>2674</v>
      </c>
      <c r="C2666" t="s">
        <v>2123</v>
      </c>
      <c r="G2666" t="s">
        <v>10967</v>
      </c>
      <c r="H2666" t="s">
        <v>12955</v>
      </c>
      <c r="I2666" t="s">
        <v>18507</v>
      </c>
      <c r="J2666" t="s">
        <v>18509</v>
      </c>
      <c r="L2666" t="s">
        <v>19297</v>
      </c>
      <c r="O2666" t="s">
        <v>20887</v>
      </c>
      <c r="P2666" t="s">
        <v>20919</v>
      </c>
      <c r="Q2666" t="s">
        <v>20989</v>
      </c>
      <c r="U2666" t="s">
        <v>22032</v>
      </c>
      <c r="W2666" t="s">
        <v>22917</v>
      </c>
      <c r="X2666" t="s">
        <v>23148</v>
      </c>
    </row>
    <row r="2667" spans="1:25">
      <c r="A2667" s="1">
        <v>2675</v>
      </c>
      <c r="C2667" t="s">
        <v>2124</v>
      </c>
      <c r="G2667" t="s">
        <v>10967</v>
      </c>
      <c r="H2667" t="s">
        <v>12956</v>
      </c>
      <c r="I2667" t="s">
        <v>18507</v>
      </c>
      <c r="J2667" t="s">
        <v>18509</v>
      </c>
      <c r="L2667" t="s">
        <v>19292</v>
      </c>
      <c r="O2667" t="s">
        <v>20888</v>
      </c>
      <c r="P2667" t="s">
        <v>65</v>
      </c>
      <c r="Q2667" t="s">
        <v>20990</v>
      </c>
      <c r="R2667" t="s">
        <v>21118</v>
      </c>
      <c r="S2667" t="s">
        <v>21153</v>
      </c>
      <c r="T2667" t="s">
        <v>21331</v>
      </c>
      <c r="U2667" t="s">
        <v>22033</v>
      </c>
    </row>
    <row r="2668" spans="1:25">
      <c r="A2668" s="1">
        <v>2676</v>
      </c>
      <c r="C2668" t="s">
        <v>2125</v>
      </c>
      <c r="G2668" t="s">
        <v>10967</v>
      </c>
      <c r="H2668" t="s">
        <v>12956</v>
      </c>
      <c r="I2668" t="s">
        <v>18507</v>
      </c>
      <c r="J2668" t="s">
        <v>18509</v>
      </c>
      <c r="L2668" t="s">
        <v>19293</v>
      </c>
      <c r="O2668" t="s">
        <v>20888</v>
      </c>
      <c r="P2668" t="s">
        <v>20920</v>
      </c>
      <c r="Q2668" t="s">
        <v>20991</v>
      </c>
      <c r="U2668" t="s">
        <v>22034</v>
      </c>
      <c r="W2668" t="s">
        <v>22918</v>
      </c>
    </row>
    <row r="2669" spans="1:25">
      <c r="A2669" s="1">
        <v>2677</v>
      </c>
      <c r="C2669" t="s">
        <v>2126</v>
      </c>
      <c r="G2669" t="s">
        <v>10967</v>
      </c>
      <c r="H2669" t="s">
        <v>12957</v>
      </c>
      <c r="I2669" t="s">
        <v>18507</v>
      </c>
      <c r="J2669" t="s">
        <v>18510</v>
      </c>
      <c r="L2669" t="s">
        <v>19368</v>
      </c>
      <c r="N2669" t="s">
        <v>32</v>
      </c>
      <c r="P2669" t="s">
        <v>32</v>
      </c>
      <c r="Q2669" t="s">
        <v>20992</v>
      </c>
      <c r="R2669" t="s">
        <v>21119</v>
      </c>
      <c r="S2669" t="s">
        <v>21154</v>
      </c>
      <c r="U2669" t="s">
        <v>22035</v>
      </c>
      <c r="Y2669" t="s">
        <v>23859</v>
      </c>
    </row>
    <row r="2670" spans="1:25">
      <c r="A2670" s="1">
        <v>2678</v>
      </c>
      <c r="B2670" t="s">
        <v>32</v>
      </c>
      <c r="C2670" t="s">
        <v>2126</v>
      </c>
      <c r="D2670" t="s">
        <v>9649</v>
      </c>
      <c r="E2670" t="s">
        <v>10905</v>
      </c>
      <c r="F2670" t="s">
        <v>10906</v>
      </c>
      <c r="H2670" t="s">
        <v>12958</v>
      </c>
      <c r="V2670">
        <f>72857985 pm¡Ã2024041krissy_g4@hotmail.com                              ANMLFException as file currently locked by another user for an Acct no 840012230000</f>
        <v>0</v>
      </c>
    </row>
    <row r="2671" spans="1:25">
      <c r="A2671" s="1">
        <v>2679</v>
      </c>
      <c r="C2671" t="s">
        <v>2127</v>
      </c>
      <c r="G2671" t="s">
        <v>10967</v>
      </c>
      <c r="H2671" t="s">
        <v>12959</v>
      </c>
      <c r="I2671" t="s">
        <v>18507</v>
      </c>
      <c r="J2671" t="s">
        <v>18510</v>
      </c>
      <c r="L2671" t="s">
        <v>19369</v>
      </c>
      <c r="N2671" t="s">
        <v>32</v>
      </c>
      <c r="P2671" t="s">
        <v>32</v>
      </c>
      <c r="Q2671" t="s">
        <v>20992</v>
      </c>
      <c r="R2671" t="s">
        <v>21119</v>
      </c>
      <c r="S2671" t="s">
        <v>21154</v>
      </c>
      <c r="U2671" t="s">
        <v>22035</v>
      </c>
      <c r="Y2671" t="s">
        <v>23860</v>
      </c>
    </row>
    <row r="2672" spans="1:25">
      <c r="A2672" s="1">
        <v>2680</v>
      </c>
      <c r="B2672" t="s">
        <v>32</v>
      </c>
      <c r="C2672" t="s">
        <v>2127</v>
      </c>
      <c r="D2672" t="s">
        <v>9650</v>
      </c>
      <c r="E2672" t="s">
        <v>10905</v>
      </c>
      <c r="F2672" t="s">
        <v>10906</v>
      </c>
      <c r="H2672" t="s">
        <v>12959</v>
      </c>
      <c r="V2672">
        <f>72857986 0&lt;I2024041djturanda@yahoo.com                               ANMLFException as file currently locked by another user for an Acct no 313660030000</f>
        <v>0</v>
      </c>
    </row>
    <row r="2673" spans="1:25">
      <c r="A2673" s="1">
        <v>2681</v>
      </c>
      <c r="C2673" t="s">
        <v>2128</v>
      </c>
      <c r="G2673" t="s">
        <v>10967</v>
      </c>
      <c r="H2673" t="s">
        <v>12960</v>
      </c>
      <c r="I2673" t="s">
        <v>18507</v>
      </c>
      <c r="J2673" t="s">
        <v>18510</v>
      </c>
      <c r="L2673" t="s">
        <v>19370</v>
      </c>
      <c r="N2673" t="s">
        <v>32</v>
      </c>
      <c r="P2673" t="s">
        <v>32</v>
      </c>
      <c r="Q2673" t="s">
        <v>20992</v>
      </c>
      <c r="R2673" t="s">
        <v>21119</v>
      </c>
      <c r="S2673" t="s">
        <v>21154</v>
      </c>
      <c r="U2673" t="s">
        <v>22035</v>
      </c>
      <c r="Y2673" t="s">
        <v>23861</v>
      </c>
    </row>
    <row r="2674" spans="1:25">
      <c r="A2674" s="1">
        <v>2682</v>
      </c>
      <c r="B2674" t="s">
        <v>32</v>
      </c>
      <c r="C2674" t="s">
        <v>2128</v>
      </c>
      <c r="D2674" t="s">
        <v>9651</v>
      </c>
      <c r="E2674" t="s">
        <v>10905</v>
      </c>
      <c r="F2674" t="s">
        <v>10906</v>
      </c>
      <c r="H2674" t="s">
        <v>12961</v>
      </c>
      <c r="V2674">
        <f>72857987 &gt;#Q2024041tampat74@gmail.com                               ANMLFException as file currently locked by another user for an Acct no 348079210000</f>
        <v>0</v>
      </c>
    </row>
    <row r="2675" spans="1:25">
      <c r="A2675" s="1">
        <v>2683</v>
      </c>
      <c r="C2675" t="s">
        <v>2129</v>
      </c>
      <c r="G2675" t="s">
        <v>10967</v>
      </c>
      <c r="H2675" t="s">
        <v>12962</v>
      </c>
      <c r="I2675" t="s">
        <v>18507</v>
      </c>
      <c r="J2675" t="s">
        <v>18510</v>
      </c>
      <c r="L2675" t="s">
        <v>19371</v>
      </c>
      <c r="N2675" t="s">
        <v>32</v>
      </c>
      <c r="P2675" t="s">
        <v>32</v>
      </c>
      <c r="Q2675" t="s">
        <v>20992</v>
      </c>
      <c r="R2675" t="s">
        <v>21119</v>
      </c>
      <c r="S2675" t="s">
        <v>21154</v>
      </c>
      <c r="U2675" t="s">
        <v>22035</v>
      </c>
      <c r="Y2675" t="s">
        <v>23862</v>
      </c>
    </row>
    <row r="2676" spans="1:25">
      <c r="A2676" s="1">
        <v>2684</v>
      </c>
      <c r="B2676" t="s">
        <v>32</v>
      </c>
      <c r="C2676" t="s">
        <v>2129</v>
      </c>
      <c r="D2676" t="s">
        <v>9652</v>
      </c>
      <c r="E2676" t="s">
        <v>10905</v>
      </c>
      <c r="F2676" t="s">
        <v>10906</v>
      </c>
      <c r="H2676" t="s">
        <v>12963</v>
      </c>
      <c r="V2676">
        <f>72857988 Ð`²¤O2024031moriehinds2@gmail.com                              BNMLFException as file currently locked by another user for an Acct no 342065570000</f>
        <v>0</v>
      </c>
    </row>
    <row r="2677" spans="1:25">
      <c r="A2677" s="1">
        <v>2685</v>
      </c>
      <c r="C2677" t="s">
        <v>2130</v>
      </c>
      <c r="G2677" t="s">
        <v>10967</v>
      </c>
      <c r="H2677" t="s">
        <v>12964</v>
      </c>
      <c r="I2677" t="s">
        <v>18507</v>
      </c>
      <c r="J2677" t="s">
        <v>18510</v>
      </c>
      <c r="L2677" t="s">
        <v>19372</v>
      </c>
      <c r="N2677" t="s">
        <v>32</v>
      </c>
      <c r="P2677" t="s">
        <v>32</v>
      </c>
      <c r="Q2677" t="s">
        <v>20992</v>
      </c>
      <c r="R2677" t="s">
        <v>21119</v>
      </c>
      <c r="S2677" t="s">
        <v>21154</v>
      </c>
      <c r="U2677" t="s">
        <v>22035</v>
      </c>
      <c r="Y2677" t="s">
        <v>23863</v>
      </c>
    </row>
    <row r="2678" spans="1:25">
      <c r="A2678" s="1">
        <v>2686</v>
      </c>
      <c r="B2678" t="s">
        <v>32</v>
      </c>
      <c r="C2678" t="s">
        <v>2130</v>
      </c>
      <c r="D2678" t="s">
        <v>9653</v>
      </c>
      <c r="E2678" t="s">
        <v>10905</v>
      </c>
      <c r="F2678" t="s">
        <v>10906</v>
      </c>
      <c r="H2678" t="s">
        <v>12964</v>
      </c>
      <c r="V2678">
        <f>72857989 @Ü'E2024041cavrilleogarro@yahoo.com                            BNMLFException as file currently locked by another user for an Acct no 297021480000</f>
        <v>0</v>
      </c>
    </row>
    <row r="2679" spans="1:25">
      <c r="A2679" s="1">
        <v>2687</v>
      </c>
      <c r="C2679" t="s">
        <v>2131</v>
      </c>
      <c r="G2679" t="s">
        <v>10967</v>
      </c>
      <c r="H2679" t="s">
        <v>12965</v>
      </c>
      <c r="I2679" t="s">
        <v>18507</v>
      </c>
      <c r="J2679" t="s">
        <v>18510</v>
      </c>
      <c r="L2679" t="s">
        <v>19373</v>
      </c>
      <c r="N2679" t="s">
        <v>32</v>
      </c>
      <c r="P2679" t="s">
        <v>32</v>
      </c>
      <c r="Q2679" t="s">
        <v>20992</v>
      </c>
      <c r="R2679" t="s">
        <v>21119</v>
      </c>
      <c r="S2679" t="s">
        <v>21154</v>
      </c>
      <c r="U2679" t="s">
        <v>22035</v>
      </c>
      <c r="Y2679" t="s">
        <v>23864</v>
      </c>
    </row>
    <row r="2680" spans="1:25">
      <c r="A2680" s="1">
        <v>2688</v>
      </c>
      <c r="B2680" t="s">
        <v>32</v>
      </c>
      <c r="C2680" t="s">
        <v>2131</v>
      </c>
      <c r="D2680" t="s">
        <v>9654</v>
      </c>
      <c r="E2680" t="s">
        <v>10905</v>
      </c>
      <c r="F2680" t="s">
        <v>10906</v>
      </c>
      <c r="H2680" t="s">
        <v>12966</v>
      </c>
      <c r="V2680">
        <f>72857990 ø8æÌ2024031tamika.campbell@ksac.gov.jm                           CNMLFException as file currently locked by another user for an Acct no 880032561400</f>
        <v>0</v>
      </c>
    </row>
    <row r="2681" spans="1:25">
      <c r="A2681" s="1">
        <v>2689</v>
      </c>
      <c r="C2681" t="s">
        <v>2132</v>
      </c>
      <c r="G2681" t="s">
        <v>10967</v>
      </c>
      <c r="H2681" t="s">
        <v>12967</v>
      </c>
      <c r="I2681" t="s">
        <v>18507</v>
      </c>
      <c r="J2681" t="s">
        <v>18510</v>
      </c>
      <c r="L2681" t="s">
        <v>19374</v>
      </c>
      <c r="N2681" t="s">
        <v>32</v>
      </c>
      <c r="P2681" t="s">
        <v>32</v>
      </c>
      <c r="Q2681" t="s">
        <v>20992</v>
      </c>
      <c r="R2681" t="s">
        <v>21119</v>
      </c>
      <c r="S2681" t="s">
        <v>21154</v>
      </c>
      <c r="U2681" t="s">
        <v>22035</v>
      </c>
      <c r="Y2681" t="s">
        <v>23865</v>
      </c>
    </row>
    <row r="2682" spans="1:25">
      <c r="A2682" s="1">
        <v>2690</v>
      </c>
      <c r="B2682" t="s">
        <v>32</v>
      </c>
      <c r="C2682" t="s">
        <v>2132</v>
      </c>
      <c r="D2682" t="s">
        <v>9655</v>
      </c>
      <c r="E2682" t="s">
        <v>10905</v>
      </c>
      <c r="F2682" t="s">
        <v>10906</v>
      </c>
      <c r="H2682" t="s">
        <v>12968</v>
      </c>
      <c r="V2682">
        <f>72857991 0@2024031kededradennis@gmail.com                             CNMLFException as file currently locked by another user for an Acct no 277429760000</f>
        <v>0</v>
      </c>
    </row>
    <row r="2683" spans="1:25">
      <c r="A2683" s="1">
        <v>2691</v>
      </c>
      <c r="C2683" t="s">
        <v>2133</v>
      </c>
      <c r="G2683" t="s">
        <v>10967</v>
      </c>
      <c r="H2683" t="s">
        <v>12969</v>
      </c>
      <c r="I2683" t="s">
        <v>18507</v>
      </c>
      <c r="J2683" t="s">
        <v>18510</v>
      </c>
      <c r="L2683" t="s">
        <v>19375</v>
      </c>
      <c r="N2683" t="s">
        <v>32</v>
      </c>
      <c r="P2683" t="s">
        <v>32</v>
      </c>
      <c r="Q2683" t="s">
        <v>20992</v>
      </c>
      <c r="R2683" t="s">
        <v>21119</v>
      </c>
      <c r="S2683" t="s">
        <v>21154</v>
      </c>
      <c r="U2683" t="s">
        <v>22035</v>
      </c>
      <c r="Y2683" t="s">
        <v>23866</v>
      </c>
    </row>
    <row r="2684" spans="1:25">
      <c r="A2684" s="1">
        <v>2692</v>
      </c>
      <c r="B2684" t="s">
        <v>32</v>
      </c>
      <c r="C2684" t="s">
        <v>2133</v>
      </c>
      <c r="D2684" t="s">
        <v>9656</v>
      </c>
      <c r="E2684" t="s">
        <v>10905</v>
      </c>
      <c r="F2684" t="s">
        <v>10906</v>
      </c>
      <c r="H2684" t="s">
        <v>12970</v>
      </c>
      <c r="V2684">
        <f>72857992 ÐEá\$2024041faypetgrave@cwjamica.com                            DNMLFException as file currently locked by another user for an Acct no 156177090000</f>
        <v>0</v>
      </c>
    </row>
    <row r="2685" spans="1:25">
      <c r="A2685" s="1">
        <v>2693</v>
      </c>
      <c r="C2685" t="s">
        <v>2134</v>
      </c>
      <c r="G2685" t="s">
        <v>10967</v>
      </c>
      <c r="H2685" t="s">
        <v>12971</v>
      </c>
      <c r="I2685" t="s">
        <v>18507</v>
      </c>
      <c r="J2685" t="s">
        <v>18510</v>
      </c>
      <c r="L2685" t="s">
        <v>19376</v>
      </c>
      <c r="N2685" t="s">
        <v>32</v>
      </c>
      <c r="P2685" t="s">
        <v>32</v>
      </c>
      <c r="Q2685" t="s">
        <v>20992</v>
      </c>
      <c r="R2685" t="s">
        <v>21119</v>
      </c>
      <c r="S2685" t="s">
        <v>21154</v>
      </c>
      <c r="U2685" t="s">
        <v>22035</v>
      </c>
      <c r="Y2685" t="s">
        <v>23867</v>
      </c>
    </row>
    <row r="2686" spans="1:25">
      <c r="A2686" s="1">
        <v>2694</v>
      </c>
      <c r="B2686" t="s">
        <v>32</v>
      </c>
      <c r="C2686" t="s">
        <v>2134</v>
      </c>
      <c r="D2686" t="s">
        <v>9657</v>
      </c>
      <c r="E2686" t="s">
        <v>10905</v>
      </c>
      <c r="F2686" t="s">
        <v>10906</v>
      </c>
      <c r="H2686" t="s">
        <v>12971</v>
      </c>
      <c r="V2686">
        <f>72857993 p°7ÖD2024041christinacaine1@gmail.com                            DNMLFException as file currently locked by another user for an Acct no 295651750000</f>
        <v>0</v>
      </c>
    </row>
    <row r="2687" spans="1:25">
      <c r="A2687" s="1">
        <v>2695</v>
      </c>
      <c r="C2687" t="s">
        <v>2135</v>
      </c>
      <c r="G2687" t="s">
        <v>10967</v>
      </c>
      <c r="H2687" t="s">
        <v>12972</v>
      </c>
      <c r="I2687" t="s">
        <v>18507</v>
      </c>
      <c r="J2687" t="s">
        <v>18510</v>
      </c>
      <c r="L2687" t="s">
        <v>19377</v>
      </c>
      <c r="N2687" t="s">
        <v>32</v>
      </c>
      <c r="P2687" t="s">
        <v>32</v>
      </c>
      <c r="Q2687" t="s">
        <v>20992</v>
      </c>
      <c r="R2687" t="s">
        <v>21119</v>
      </c>
      <c r="S2687" t="s">
        <v>21154</v>
      </c>
      <c r="U2687" t="s">
        <v>22035</v>
      </c>
      <c r="Y2687" t="s">
        <v>23868</v>
      </c>
    </row>
    <row r="2688" spans="1:25">
      <c r="A2688" s="1">
        <v>2696</v>
      </c>
      <c r="B2688" t="s">
        <v>32</v>
      </c>
      <c r="C2688" t="s">
        <v>2135</v>
      </c>
      <c r="D2688" t="s">
        <v>9658</v>
      </c>
      <c r="E2688" t="s">
        <v>10905</v>
      </c>
      <c r="F2688" t="s">
        <v>10906</v>
      </c>
      <c r="H2688" t="s">
        <v>12972</v>
      </c>
      <c r="V2688">
        <f>72857994 ÐÈQ(B2024041stamic123@gmail.com                               DNMLFException as file currently locked by another user for an Acct no 284144290000</f>
        <v>0</v>
      </c>
    </row>
    <row r="2689" spans="1:25">
      <c r="A2689" s="1">
        <v>2697</v>
      </c>
      <c r="C2689" t="s">
        <v>2136</v>
      </c>
      <c r="G2689" t="s">
        <v>10967</v>
      </c>
      <c r="H2689" t="s">
        <v>12973</v>
      </c>
      <c r="I2689" t="s">
        <v>18507</v>
      </c>
      <c r="J2689" t="s">
        <v>18510</v>
      </c>
      <c r="L2689" t="s">
        <v>19378</v>
      </c>
      <c r="N2689" t="s">
        <v>32</v>
      </c>
      <c r="P2689" t="s">
        <v>32</v>
      </c>
      <c r="Q2689" t="s">
        <v>20992</v>
      </c>
      <c r="R2689" t="s">
        <v>21119</v>
      </c>
      <c r="S2689" t="s">
        <v>21154</v>
      </c>
      <c r="U2689" t="s">
        <v>22035</v>
      </c>
      <c r="Y2689" t="s">
        <v>23869</v>
      </c>
    </row>
    <row r="2690" spans="1:25">
      <c r="A2690" s="1">
        <v>2698</v>
      </c>
      <c r="B2690" t="s">
        <v>32</v>
      </c>
      <c r="C2690" t="s">
        <v>2136</v>
      </c>
      <c r="D2690" t="s">
        <v>9659</v>
      </c>
      <c r="E2690" t="s">
        <v>10905</v>
      </c>
      <c r="F2690" t="s">
        <v>10906</v>
      </c>
      <c r="H2690" t="s">
        <v>12974</v>
      </c>
      <c r="V2690">
        <f>72857995 0&amp;3&amp;P2024041DUNROBPRIM@GMAIL.COM                              DNMLFException as file currently locked by another user for an Acct no 344238270000</f>
        <v>0</v>
      </c>
    </row>
    <row r="2691" spans="1:25">
      <c r="A2691" s="1">
        <v>2699</v>
      </c>
      <c r="C2691" t="s">
        <v>2137</v>
      </c>
      <c r="G2691" t="s">
        <v>10967</v>
      </c>
      <c r="H2691" t="s">
        <v>12975</v>
      </c>
      <c r="I2691" t="s">
        <v>18507</v>
      </c>
      <c r="J2691" t="s">
        <v>18510</v>
      </c>
      <c r="L2691" t="s">
        <v>19379</v>
      </c>
      <c r="N2691" t="s">
        <v>32</v>
      </c>
      <c r="P2691" t="s">
        <v>32</v>
      </c>
      <c r="Q2691" t="s">
        <v>20992</v>
      </c>
      <c r="R2691" t="s">
        <v>21119</v>
      </c>
      <c r="S2691" t="s">
        <v>21154</v>
      </c>
      <c r="U2691" t="s">
        <v>22035</v>
      </c>
      <c r="Y2691" t="s">
        <v>23870</v>
      </c>
    </row>
    <row r="2692" spans="1:25">
      <c r="A2692" s="1">
        <v>2700</v>
      </c>
      <c r="B2692" t="s">
        <v>32</v>
      </c>
      <c r="C2692" t="s">
        <v>2137</v>
      </c>
      <c r="D2692" t="s">
        <v>9660</v>
      </c>
      <c r="E2692" t="s">
        <v>10905</v>
      </c>
      <c r="F2692" t="s">
        <v>10906</v>
      </c>
      <c r="H2692" t="s">
        <v>12976</v>
      </c>
      <c r="V2692">
        <f>72857996 @äçNJ2024041romainbrown023@gmail.com                            ENMLFException as file currently locked by another user for an Acct no 319151400000</f>
        <v>0</v>
      </c>
    </row>
    <row r="2693" spans="1:25">
      <c r="A2693" s="1">
        <v>2701</v>
      </c>
      <c r="C2693" t="s">
        <v>2138</v>
      </c>
      <c r="G2693" t="s">
        <v>10967</v>
      </c>
      <c r="H2693" t="s">
        <v>12977</v>
      </c>
      <c r="I2693" t="s">
        <v>18507</v>
      </c>
      <c r="J2693" t="s">
        <v>18510</v>
      </c>
      <c r="L2693" t="s">
        <v>19380</v>
      </c>
      <c r="N2693" t="s">
        <v>32</v>
      </c>
      <c r="P2693" t="s">
        <v>32</v>
      </c>
      <c r="Q2693" t="s">
        <v>20992</v>
      </c>
      <c r="R2693" t="s">
        <v>21119</v>
      </c>
      <c r="S2693" t="s">
        <v>21154</v>
      </c>
      <c r="U2693" t="s">
        <v>22035</v>
      </c>
      <c r="Y2693" t="s">
        <v>23871</v>
      </c>
    </row>
    <row r="2694" spans="1:25">
      <c r="A2694" s="1">
        <v>2702</v>
      </c>
      <c r="B2694" t="s">
        <v>32</v>
      </c>
      <c r="C2694" t="s">
        <v>2138</v>
      </c>
      <c r="D2694" t="s">
        <v>9661</v>
      </c>
      <c r="E2694" t="s">
        <v>10905</v>
      </c>
      <c r="F2694" t="s">
        <v>10906</v>
      </c>
      <c r="H2694" t="s">
        <v>12978</v>
      </c>
      <c r="V2694">
        <f>72857997 @å~\J2024041sexychrisann1@gmail.com                             ENMLFException as file currently locked by another user for an Acct no 319379400000</f>
        <v>0</v>
      </c>
    </row>
    <row r="2695" spans="1:25">
      <c r="A2695" s="1">
        <v>2703</v>
      </c>
      <c r="C2695" t="s">
        <v>2139</v>
      </c>
      <c r="G2695" t="s">
        <v>10967</v>
      </c>
      <c r="H2695" t="s">
        <v>12979</v>
      </c>
      <c r="I2695" t="s">
        <v>18507</v>
      </c>
      <c r="J2695" t="s">
        <v>18510</v>
      </c>
      <c r="L2695" t="s">
        <v>19381</v>
      </c>
      <c r="N2695" t="s">
        <v>32</v>
      </c>
      <c r="P2695" t="s">
        <v>32</v>
      </c>
      <c r="Q2695" t="s">
        <v>20992</v>
      </c>
      <c r="R2695" t="s">
        <v>21119</v>
      </c>
      <c r="S2695" t="s">
        <v>21154</v>
      </c>
      <c r="U2695" t="s">
        <v>22035</v>
      </c>
      <c r="Y2695" t="s">
        <v>23872</v>
      </c>
    </row>
    <row r="2696" spans="1:25">
      <c r="A2696" s="1">
        <v>2704</v>
      </c>
      <c r="B2696" t="s">
        <v>32</v>
      </c>
      <c r="C2696" t="s">
        <v>2139</v>
      </c>
      <c r="D2696" t="s">
        <v>9662</v>
      </c>
      <c r="E2696" t="s">
        <v>10905</v>
      </c>
      <c r="F2696" t="s">
        <v>10906</v>
      </c>
      <c r="H2696" t="s">
        <v>12979</v>
      </c>
      <c r="V2696">
        <f>72857998 °7úA2024041ANDREHEPBURN_88@YAHOO.COM                            ENMLFException as file currently locked by another user for an Acct no 283368110000</f>
        <v>0</v>
      </c>
    </row>
    <row r="2697" spans="1:25">
      <c r="A2697" s="1">
        <v>2705</v>
      </c>
      <c r="C2697" t="s">
        <v>2140</v>
      </c>
      <c r="G2697" t="s">
        <v>10967</v>
      </c>
      <c r="H2697" t="s">
        <v>12980</v>
      </c>
      <c r="I2697" t="s">
        <v>18507</v>
      </c>
      <c r="J2697" t="s">
        <v>18510</v>
      </c>
      <c r="L2697" t="s">
        <v>19382</v>
      </c>
      <c r="N2697" t="s">
        <v>32</v>
      </c>
      <c r="P2697" t="s">
        <v>32</v>
      </c>
      <c r="Q2697" t="s">
        <v>20992</v>
      </c>
      <c r="R2697" t="s">
        <v>21119</v>
      </c>
      <c r="S2697" t="s">
        <v>21154</v>
      </c>
      <c r="U2697" t="s">
        <v>22035</v>
      </c>
      <c r="Y2697" t="s">
        <v>23873</v>
      </c>
    </row>
    <row r="2698" spans="1:25">
      <c r="A2698" s="1">
        <v>2706</v>
      </c>
      <c r="B2698" t="s">
        <v>32</v>
      </c>
      <c r="C2698" t="s">
        <v>2140</v>
      </c>
      <c r="D2698" t="s">
        <v>9663</v>
      </c>
      <c r="E2698" t="s">
        <v>10905</v>
      </c>
      <c r="F2698" t="s">
        <v>10906</v>
      </c>
      <c r="H2698" t="s">
        <v>12981</v>
      </c>
      <c r="V2698">
        <f>72857999 @ÝEÆI2024041orainthomas@gmail.com                              GNMLFException as file currently locked by another user for an Acct no 316859080000</f>
        <v>0</v>
      </c>
    </row>
    <row r="2699" spans="1:25">
      <c r="A2699" s="1">
        <v>2707</v>
      </c>
      <c r="C2699" t="s">
        <v>2141</v>
      </c>
      <c r="G2699" t="s">
        <v>10967</v>
      </c>
      <c r="H2699" t="s">
        <v>12982</v>
      </c>
      <c r="I2699" t="s">
        <v>18507</v>
      </c>
      <c r="J2699" t="s">
        <v>18514</v>
      </c>
      <c r="L2699" t="s">
        <v>19330</v>
      </c>
      <c r="O2699" t="s">
        <v>20914</v>
      </c>
      <c r="P2699" t="s">
        <v>20914</v>
      </c>
      <c r="Q2699" t="s">
        <v>21030</v>
      </c>
      <c r="U2699" t="s">
        <v>22221</v>
      </c>
      <c r="W2699" t="s">
        <v>22918</v>
      </c>
    </row>
    <row r="2700" spans="1:25">
      <c r="A2700" s="1">
        <v>2708</v>
      </c>
      <c r="C2700" t="s">
        <v>2142</v>
      </c>
      <c r="G2700" t="s">
        <v>10967</v>
      </c>
      <c r="H2700" t="s">
        <v>12983</v>
      </c>
      <c r="I2700" t="s">
        <v>18507</v>
      </c>
      <c r="J2700" t="s">
        <v>18514</v>
      </c>
      <c r="L2700" t="s">
        <v>19330</v>
      </c>
      <c r="O2700" t="s">
        <v>20914</v>
      </c>
      <c r="P2700" t="s">
        <v>20914</v>
      </c>
      <c r="Q2700" t="s">
        <v>21030</v>
      </c>
      <c r="U2700" t="s">
        <v>22222</v>
      </c>
      <c r="W2700" t="s">
        <v>22918</v>
      </c>
    </row>
    <row r="2701" spans="1:25">
      <c r="A2701" s="1">
        <v>2709</v>
      </c>
      <c r="C2701" t="s">
        <v>2143</v>
      </c>
      <c r="G2701" t="s">
        <v>10967</v>
      </c>
      <c r="H2701" t="s">
        <v>12983</v>
      </c>
      <c r="I2701" t="s">
        <v>18507</v>
      </c>
      <c r="J2701" t="s">
        <v>18514</v>
      </c>
      <c r="L2701" t="s">
        <v>19330</v>
      </c>
      <c r="O2701" t="s">
        <v>20914</v>
      </c>
      <c r="P2701" t="s">
        <v>20914</v>
      </c>
      <c r="Q2701" t="s">
        <v>21030</v>
      </c>
      <c r="U2701" t="s">
        <v>22223</v>
      </c>
      <c r="W2701" t="s">
        <v>22918</v>
      </c>
    </row>
    <row r="2702" spans="1:25">
      <c r="A2702" s="1">
        <v>2710</v>
      </c>
      <c r="C2702" t="s">
        <v>2144</v>
      </c>
      <c r="G2702" t="s">
        <v>10967</v>
      </c>
      <c r="H2702" t="s">
        <v>12983</v>
      </c>
      <c r="I2702" t="s">
        <v>18507</v>
      </c>
      <c r="J2702" t="s">
        <v>18514</v>
      </c>
      <c r="L2702" t="s">
        <v>19330</v>
      </c>
      <c r="O2702" t="s">
        <v>20914</v>
      </c>
      <c r="P2702" t="s">
        <v>20914</v>
      </c>
      <c r="Q2702" t="s">
        <v>21030</v>
      </c>
      <c r="U2702" t="s">
        <v>22224</v>
      </c>
      <c r="W2702" t="s">
        <v>22918</v>
      </c>
    </row>
    <row r="2703" spans="1:25">
      <c r="A2703" s="1">
        <v>2711</v>
      </c>
      <c r="C2703" t="s">
        <v>2145</v>
      </c>
      <c r="G2703" t="s">
        <v>10967</v>
      </c>
      <c r="H2703" t="s">
        <v>12983</v>
      </c>
      <c r="I2703" t="s">
        <v>18507</v>
      </c>
      <c r="J2703" t="s">
        <v>18514</v>
      </c>
      <c r="L2703" t="s">
        <v>19330</v>
      </c>
      <c r="O2703" t="s">
        <v>20914</v>
      </c>
      <c r="P2703" t="s">
        <v>20914</v>
      </c>
      <c r="Q2703" t="s">
        <v>21030</v>
      </c>
      <c r="U2703" t="s">
        <v>22225</v>
      </c>
      <c r="W2703" t="s">
        <v>22918</v>
      </c>
    </row>
    <row r="2704" spans="1:25">
      <c r="A2704" s="1">
        <v>2712</v>
      </c>
      <c r="C2704" t="s">
        <v>2146</v>
      </c>
      <c r="G2704" t="s">
        <v>10967</v>
      </c>
      <c r="H2704" t="s">
        <v>12983</v>
      </c>
      <c r="I2704" t="s">
        <v>18507</v>
      </c>
      <c r="J2704" t="s">
        <v>18514</v>
      </c>
      <c r="L2704" t="s">
        <v>19330</v>
      </c>
      <c r="O2704" t="s">
        <v>20914</v>
      </c>
      <c r="P2704" t="s">
        <v>20914</v>
      </c>
      <c r="Q2704" t="s">
        <v>21030</v>
      </c>
      <c r="U2704" t="s">
        <v>22226</v>
      </c>
      <c r="W2704" t="s">
        <v>22918</v>
      </c>
    </row>
    <row r="2705" spans="1:23">
      <c r="A2705" s="1">
        <v>2713</v>
      </c>
      <c r="C2705" t="s">
        <v>2147</v>
      </c>
      <c r="G2705" t="s">
        <v>10967</v>
      </c>
      <c r="H2705" t="s">
        <v>12984</v>
      </c>
      <c r="I2705" t="s">
        <v>18507</v>
      </c>
      <c r="J2705" t="s">
        <v>18514</v>
      </c>
      <c r="L2705" t="s">
        <v>19330</v>
      </c>
      <c r="O2705" t="s">
        <v>20914</v>
      </c>
      <c r="P2705" t="s">
        <v>20914</v>
      </c>
      <c r="Q2705" t="s">
        <v>21030</v>
      </c>
      <c r="U2705" t="s">
        <v>22227</v>
      </c>
      <c r="W2705" t="s">
        <v>22918</v>
      </c>
    </row>
    <row r="2706" spans="1:23">
      <c r="A2706" s="1">
        <v>2714</v>
      </c>
      <c r="C2706" t="s">
        <v>2148</v>
      </c>
      <c r="G2706" t="s">
        <v>10967</v>
      </c>
      <c r="H2706" t="s">
        <v>12984</v>
      </c>
      <c r="I2706" t="s">
        <v>18507</v>
      </c>
      <c r="J2706" t="s">
        <v>18514</v>
      </c>
      <c r="L2706" t="s">
        <v>19330</v>
      </c>
      <c r="O2706" t="s">
        <v>20914</v>
      </c>
      <c r="P2706" t="s">
        <v>20914</v>
      </c>
      <c r="Q2706" t="s">
        <v>21030</v>
      </c>
      <c r="U2706" t="s">
        <v>22228</v>
      </c>
      <c r="W2706" t="s">
        <v>22918</v>
      </c>
    </row>
    <row r="2707" spans="1:23">
      <c r="A2707" s="1">
        <v>2715</v>
      </c>
      <c r="C2707" t="s">
        <v>2149</v>
      </c>
      <c r="G2707" t="s">
        <v>10967</v>
      </c>
      <c r="H2707" t="s">
        <v>12984</v>
      </c>
      <c r="I2707" t="s">
        <v>18507</v>
      </c>
      <c r="J2707" t="s">
        <v>18514</v>
      </c>
      <c r="L2707" t="s">
        <v>19330</v>
      </c>
      <c r="O2707" t="s">
        <v>20914</v>
      </c>
      <c r="P2707" t="s">
        <v>20914</v>
      </c>
      <c r="Q2707" t="s">
        <v>21030</v>
      </c>
      <c r="U2707" t="s">
        <v>22229</v>
      </c>
      <c r="W2707" t="s">
        <v>22918</v>
      </c>
    </row>
    <row r="2708" spans="1:23">
      <c r="A2708" s="1">
        <v>2716</v>
      </c>
      <c r="C2708" t="s">
        <v>2150</v>
      </c>
      <c r="G2708" t="s">
        <v>10967</v>
      </c>
      <c r="H2708" t="s">
        <v>12984</v>
      </c>
      <c r="I2708" t="s">
        <v>18507</v>
      </c>
      <c r="J2708" t="s">
        <v>18514</v>
      </c>
      <c r="L2708" t="s">
        <v>19330</v>
      </c>
      <c r="O2708" t="s">
        <v>20914</v>
      </c>
      <c r="P2708" t="s">
        <v>20914</v>
      </c>
      <c r="Q2708" t="s">
        <v>21030</v>
      </c>
      <c r="U2708" t="s">
        <v>22230</v>
      </c>
      <c r="W2708" t="s">
        <v>22918</v>
      </c>
    </row>
    <row r="2709" spans="1:23">
      <c r="A2709" s="1">
        <v>2717</v>
      </c>
      <c r="C2709" t="s">
        <v>2151</v>
      </c>
      <c r="G2709" t="s">
        <v>10967</v>
      </c>
      <c r="H2709" t="s">
        <v>12985</v>
      </c>
      <c r="I2709" t="s">
        <v>18507</v>
      </c>
      <c r="J2709" t="s">
        <v>18514</v>
      </c>
      <c r="L2709" t="s">
        <v>19330</v>
      </c>
      <c r="O2709" t="s">
        <v>20914</v>
      </c>
      <c r="P2709" t="s">
        <v>20914</v>
      </c>
      <c r="Q2709" t="s">
        <v>21030</v>
      </c>
      <c r="U2709" t="s">
        <v>22231</v>
      </c>
      <c r="W2709" t="s">
        <v>22918</v>
      </c>
    </row>
    <row r="2710" spans="1:23">
      <c r="A2710" s="1">
        <v>2718</v>
      </c>
      <c r="C2710" t="s">
        <v>2152</v>
      </c>
      <c r="G2710" t="s">
        <v>10967</v>
      </c>
      <c r="H2710" t="s">
        <v>12985</v>
      </c>
      <c r="I2710" t="s">
        <v>18507</v>
      </c>
      <c r="J2710" t="s">
        <v>18514</v>
      </c>
      <c r="L2710" t="s">
        <v>19330</v>
      </c>
      <c r="O2710" t="s">
        <v>20914</v>
      </c>
      <c r="P2710" t="s">
        <v>20914</v>
      </c>
      <c r="Q2710" t="s">
        <v>21030</v>
      </c>
      <c r="U2710" t="s">
        <v>22232</v>
      </c>
      <c r="W2710" t="s">
        <v>22918</v>
      </c>
    </row>
    <row r="2711" spans="1:23">
      <c r="A2711" s="1">
        <v>2719</v>
      </c>
      <c r="C2711" t="s">
        <v>2153</v>
      </c>
      <c r="G2711" t="s">
        <v>10967</v>
      </c>
      <c r="H2711" t="s">
        <v>12985</v>
      </c>
      <c r="I2711" t="s">
        <v>18507</v>
      </c>
      <c r="J2711" t="s">
        <v>18514</v>
      </c>
      <c r="L2711" t="s">
        <v>19330</v>
      </c>
      <c r="O2711" t="s">
        <v>20914</v>
      </c>
      <c r="P2711" t="s">
        <v>20914</v>
      </c>
      <c r="Q2711" t="s">
        <v>21030</v>
      </c>
      <c r="U2711" t="s">
        <v>22233</v>
      </c>
      <c r="W2711" t="s">
        <v>22918</v>
      </c>
    </row>
    <row r="2712" spans="1:23">
      <c r="A2712" s="1">
        <v>2720</v>
      </c>
      <c r="C2712" t="s">
        <v>2154</v>
      </c>
      <c r="G2712" t="s">
        <v>10967</v>
      </c>
      <c r="H2712" t="s">
        <v>12985</v>
      </c>
      <c r="I2712" t="s">
        <v>18507</v>
      </c>
      <c r="J2712" t="s">
        <v>18514</v>
      </c>
      <c r="L2712" t="s">
        <v>19330</v>
      </c>
      <c r="O2712" t="s">
        <v>20914</v>
      </c>
      <c r="P2712" t="s">
        <v>20914</v>
      </c>
      <c r="Q2712" t="s">
        <v>21030</v>
      </c>
      <c r="U2712" t="s">
        <v>22234</v>
      </c>
      <c r="W2712" t="s">
        <v>22918</v>
      </c>
    </row>
    <row r="2713" spans="1:23">
      <c r="A2713" s="1">
        <v>2721</v>
      </c>
      <c r="C2713" t="s">
        <v>2155</v>
      </c>
      <c r="G2713" t="s">
        <v>10967</v>
      </c>
      <c r="H2713" t="s">
        <v>12985</v>
      </c>
      <c r="I2713" t="s">
        <v>18507</v>
      </c>
      <c r="J2713" t="s">
        <v>18514</v>
      </c>
      <c r="L2713" t="s">
        <v>19330</v>
      </c>
      <c r="O2713" t="s">
        <v>20914</v>
      </c>
      <c r="P2713" t="s">
        <v>20914</v>
      </c>
      <c r="Q2713" t="s">
        <v>21030</v>
      </c>
      <c r="U2713" t="s">
        <v>22235</v>
      </c>
      <c r="W2713" t="s">
        <v>22918</v>
      </c>
    </row>
    <row r="2714" spans="1:23">
      <c r="A2714" s="1">
        <v>2722</v>
      </c>
      <c r="C2714" t="s">
        <v>2156</v>
      </c>
      <c r="G2714" t="s">
        <v>10967</v>
      </c>
      <c r="H2714" t="s">
        <v>12986</v>
      </c>
      <c r="I2714" t="s">
        <v>18507</v>
      </c>
      <c r="J2714" t="s">
        <v>18514</v>
      </c>
      <c r="L2714" t="s">
        <v>19330</v>
      </c>
      <c r="O2714" t="s">
        <v>20914</v>
      </c>
      <c r="P2714" t="s">
        <v>20914</v>
      </c>
      <c r="Q2714" t="s">
        <v>21030</v>
      </c>
      <c r="U2714" t="s">
        <v>22236</v>
      </c>
      <c r="W2714" t="s">
        <v>22918</v>
      </c>
    </row>
    <row r="2715" spans="1:23">
      <c r="A2715" s="1">
        <v>2723</v>
      </c>
      <c r="C2715" t="s">
        <v>2157</v>
      </c>
      <c r="G2715" t="s">
        <v>10967</v>
      </c>
      <c r="H2715" t="s">
        <v>12986</v>
      </c>
      <c r="I2715" t="s">
        <v>18507</v>
      </c>
      <c r="J2715" t="s">
        <v>18514</v>
      </c>
      <c r="L2715" t="s">
        <v>19330</v>
      </c>
      <c r="O2715" t="s">
        <v>20914</v>
      </c>
      <c r="P2715" t="s">
        <v>20914</v>
      </c>
      <c r="Q2715" t="s">
        <v>21030</v>
      </c>
      <c r="U2715" t="s">
        <v>22237</v>
      </c>
      <c r="W2715" t="s">
        <v>22918</v>
      </c>
    </row>
    <row r="2716" spans="1:23">
      <c r="A2716" s="1">
        <v>2724</v>
      </c>
      <c r="C2716" t="s">
        <v>2158</v>
      </c>
      <c r="G2716" t="s">
        <v>10967</v>
      </c>
      <c r="H2716" t="s">
        <v>12987</v>
      </c>
      <c r="I2716" t="s">
        <v>18507</v>
      </c>
      <c r="J2716" t="s">
        <v>18514</v>
      </c>
      <c r="L2716" t="s">
        <v>19330</v>
      </c>
      <c r="O2716" t="s">
        <v>20914</v>
      </c>
      <c r="P2716" t="s">
        <v>20914</v>
      </c>
      <c r="Q2716" t="s">
        <v>21030</v>
      </c>
      <c r="U2716" t="s">
        <v>22238</v>
      </c>
      <c r="W2716" t="s">
        <v>22918</v>
      </c>
    </row>
    <row r="2717" spans="1:23">
      <c r="A2717" s="1">
        <v>2725</v>
      </c>
      <c r="C2717" t="s">
        <v>2159</v>
      </c>
      <c r="G2717" t="s">
        <v>10967</v>
      </c>
      <c r="H2717" t="s">
        <v>12987</v>
      </c>
      <c r="I2717" t="s">
        <v>18507</v>
      </c>
      <c r="J2717" t="s">
        <v>18514</v>
      </c>
      <c r="L2717" t="s">
        <v>19330</v>
      </c>
      <c r="O2717" t="s">
        <v>20914</v>
      </c>
      <c r="P2717" t="s">
        <v>20914</v>
      </c>
      <c r="Q2717" t="s">
        <v>21030</v>
      </c>
      <c r="U2717" t="s">
        <v>22239</v>
      </c>
      <c r="W2717" t="s">
        <v>22918</v>
      </c>
    </row>
    <row r="2718" spans="1:23">
      <c r="A2718" s="1">
        <v>2726</v>
      </c>
      <c r="C2718" t="s">
        <v>2160</v>
      </c>
      <c r="G2718" t="s">
        <v>10967</v>
      </c>
      <c r="H2718" t="s">
        <v>12987</v>
      </c>
      <c r="I2718" t="s">
        <v>18507</v>
      </c>
      <c r="J2718" t="s">
        <v>18514</v>
      </c>
      <c r="L2718" t="s">
        <v>19330</v>
      </c>
      <c r="O2718" t="s">
        <v>20914</v>
      </c>
      <c r="P2718" t="s">
        <v>20914</v>
      </c>
      <c r="Q2718" t="s">
        <v>21030</v>
      </c>
      <c r="U2718" t="s">
        <v>22240</v>
      </c>
      <c r="W2718" t="s">
        <v>22918</v>
      </c>
    </row>
    <row r="2719" spans="1:23">
      <c r="A2719" s="1">
        <v>2727</v>
      </c>
      <c r="C2719" t="s">
        <v>2161</v>
      </c>
      <c r="G2719" t="s">
        <v>10967</v>
      </c>
      <c r="H2719" t="s">
        <v>12987</v>
      </c>
      <c r="I2719" t="s">
        <v>18507</v>
      </c>
      <c r="J2719" t="s">
        <v>18514</v>
      </c>
      <c r="L2719" t="s">
        <v>19330</v>
      </c>
      <c r="O2719" t="s">
        <v>20914</v>
      </c>
      <c r="P2719" t="s">
        <v>20914</v>
      </c>
      <c r="Q2719" t="s">
        <v>21030</v>
      </c>
      <c r="U2719" t="s">
        <v>22241</v>
      </c>
      <c r="W2719" t="s">
        <v>22918</v>
      </c>
    </row>
    <row r="2720" spans="1:23">
      <c r="A2720" s="1">
        <v>2728</v>
      </c>
      <c r="C2720" t="s">
        <v>2162</v>
      </c>
      <c r="G2720" t="s">
        <v>10967</v>
      </c>
      <c r="H2720" t="s">
        <v>12988</v>
      </c>
      <c r="I2720" t="s">
        <v>18507</v>
      </c>
      <c r="J2720" t="s">
        <v>18514</v>
      </c>
      <c r="L2720" t="s">
        <v>19330</v>
      </c>
      <c r="O2720" t="s">
        <v>20914</v>
      </c>
      <c r="P2720" t="s">
        <v>20914</v>
      </c>
      <c r="Q2720" t="s">
        <v>21030</v>
      </c>
      <c r="U2720" t="s">
        <v>22242</v>
      </c>
      <c r="W2720" t="s">
        <v>22918</v>
      </c>
    </row>
    <row r="2721" spans="1:23">
      <c r="A2721" s="1">
        <v>2729</v>
      </c>
      <c r="C2721" t="s">
        <v>2163</v>
      </c>
      <c r="G2721" t="s">
        <v>10967</v>
      </c>
      <c r="H2721" t="s">
        <v>12988</v>
      </c>
      <c r="I2721" t="s">
        <v>18507</v>
      </c>
      <c r="J2721" t="s">
        <v>18514</v>
      </c>
      <c r="L2721" t="s">
        <v>19330</v>
      </c>
      <c r="O2721" t="s">
        <v>20914</v>
      </c>
      <c r="P2721" t="s">
        <v>20914</v>
      </c>
      <c r="Q2721" t="s">
        <v>21030</v>
      </c>
      <c r="U2721" t="s">
        <v>22243</v>
      </c>
      <c r="W2721" t="s">
        <v>22918</v>
      </c>
    </row>
    <row r="2722" spans="1:23">
      <c r="A2722" s="1">
        <v>2730</v>
      </c>
      <c r="C2722" t="s">
        <v>2164</v>
      </c>
      <c r="G2722" t="s">
        <v>10967</v>
      </c>
      <c r="H2722" t="s">
        <v>12988</v>
      </c>
      <c r="I2722" t="s">
        <v>18507</v>
      </c>
      <c r="J2722" t="s">
        <v>18514</v>
      </c>
      <c r="L2722" t="s">
        <v>19330</v>
      </c>
      <c r="O2722" t="s">
        <v>20914</v>
      </c>
      <c r="P2722" t="s">
        <v>20914</v>
      </c>
      <c r="Q2722" t="s">
        <v>21030</v>
      </c>
      <c r="U2722" t="s">
        <v>22244</v>
      </c>
      <c r="W2722" t="s">
        <v>22918</v>
      </c>
    </row>
    <row r="2723" spans="1:23">
      <c r="A2723" s="1">
        <v>2731</v>
      </c>
      <c r="C2723" t="s">
        <v>2165</v>
      </c>
      <c r="G2723" t="s">
        <v>10967</v>
      </c>
      <c r="H2723" t="s">
        <v>12988</v>
      </c>
      <c r="I2723" t="s">
        <v>18507</v>
      </c>
      <c r="J2723" t="s">
        <v>18514</v>
      </c>
      <c r="L2723" t="s">
        <v>19330</v>
      </c>
      <c r="O2723" t="s">
        <v>20914</v>
      </c>
      <c r="P2723" t="s">
        <v>20914</v>
      </c>
      <c r="Q2723" t="s">
        <v>21030</v>
      </c>
      <c r="U2723" t="s">
        <v>22245</v>
      </c>
      <c r="W2723" t="s">
        <v>22918</v>
      </c>
    </row>
    <row r="2724" spans="1:23">
      <c r="A2724" s="1">
        <v>2732</v>
      </c>
      <c r="C2724" t="s">
        <v>2166</v>
      </c>
      <c r="G2724" t="s">
        <v>10967</v>
      </c>
      <c r="H2724" t="s">
        <v>12989</v>
      </c>
      <c r="I2724" t="s">
        <v>18507</v>
      </c>
      <c r="J2724" t="s">
        <v>18514</v>
      </c>
      <c r="L2724" t="s">
        <v>19330</v>
      </c>
      <c r="O2724" t="s">
        <v>20914</v>
      </c>
      <c r="P2724" t="s">
        <v>20914</v>
      </c>
      <c r="Q2724" t="s">
        <v>21030</v>
      </c>
      <c r="U2724" t="s">
        <v>22246</v>
      </c>
      <c r="W2724" t="s">
        <v>22918</v>
      </c>
    </row>
    <row r="2725" spans="1:23">
      <c r="A2725" s="1">
        <v>2733</v>
      </c>
      <c r="C2725" t="s">
        <v>2167</v>
      </c>
      <c r="G2725" t="s">
        <v>10967</v>
      </c>
      <c r="H2725" t="s">
        <v>12989</v>
      </c>
      <c r="I2725" t="s">
        <v>18507</v>
      </c>
      <c r="J2725" t="s">
        <v>18514</v>
      </c>
      <c r="L2725" t="s">
        <v>19330</v>
      </c>
      <c r="O2725" t="s">
        <v>20914</v>
      </c>
      <c r="P2725" t="s">
        <v>20914</v>
      </c>
      <c r="Q2725" t="s">
        <v>21030</v>
      </c>
      <c r="U2725" t="s">
        <v>22247</v>
      </c>
      <c r="W2725" t="s">
        <v>22918</v>
      </c>
    </row>
    <row r="2726" spans="1:23">
      <c r="A2726" s="1">
        <v>2734</v>
      </c>
      <c r="C2726" t="s">
        <v>2168</v>
      </c>
      <c r="G2726" t="s">
        <v>10967</v>
      </c>
      <c r="H2726" t="s">
        <v>12989</v>
      </c>
      <c r="I2726" t="s">
        <v>18507</v>
      </c>
      <c r="J2726" t="s">
        <v>18514</v>
      </c>
      <c r="L2726" t="s">
        <v>19330</v>
      </c>
      <c r="O2726" t="s">
        <v>20914</v>
      </c>
      <c r="P2726" t="s">
        <v>20914</v>
      </c>
      <c r="Q2726" t="s">
        <v>21030</v>
      </c>
      <c r="U2726" t="s">
        <v>22248</v>
      </c>
      <c r="W2726" t="s">
        <v>22918</v>
      </c>
    </row>
    <row r="2727" spans="1:23">
      <c r="A2727" s="1">
        <v>2735</v>
      </c>
      <c r="C2727" t="s">
        <v>2169</v>
      </c>
      <c r="G2727" t="s">
        <v>10967</v>
      </c>
      <c r="H2727" t="s">
        <v>12989</v>
      </c>
      <c r="I2727" t="s">
        <v>18507</v>
      </c>
      <c r="J2727" t="s">
        <v>18514</v>
      </c>
      <c r="L2727" t="s">
        <v>19330</v>
      </c>
      <c r="O2727" t="s">
        <v>20914</v>
      </c>
      <c r="P2727" t="s">
        <v>20914</v>
      </c>
      <c r="Q2727" t="s">
        <v>21030</v>
      </c>
      <c r="U2727" t="s">
        <v>22249</v>
      </c>
      <c r="W2727" t="s">
        <v>22918</v>
      </c>
    </row>
    <row r="2728" spans="1:23">
      <c r="A2728" s="1">
        <v>2736</v>
      </c>
      <c r="C2728" t="s">
        <v>2170</v>
      </c>
      <c r="G2728" t="s">
        <v>10967</v>
      </c>
      <c r="H2728" t="s">
        <v>12989</v>
      </c>
      <c r="I2728" t="s">
        <v>18507</v>
      </c>
      <c r="J2728" t="s">
        <v>18514</v>
      </c>
      <c r="L2728" t="s">
        <v>19330</v>
      </c>
      <c r="O2728" t="s">
        <v>20914</v>
      </c>
      <c r="P2728" t="s">
        <v>20914</v>
      </c>
      <c r="Q2728" t="s">
        <v>21030</v>
      </c>
      <c r="U2728" t="s">
        <v>22250</v>
      </c>
      <c r="W2728" t="s">
        <v>22918</v>
      </c>
    </row>
    <row r="2729" spans="1:23">
      <c r="A2729" s="1">
        <v>2737</v>
      </c>
      <c r="C2729" t="s">
        <v>2171</v>
      </c>
      <c r="G2729" t="s">
        <v>10967</v>
      </c>
      <c r="H2729" t="s">
        <v>12990</v>
      </c>
      <c r="I2729" t="s">
        <v>18507</v>
      </c>
      <c r="J2729" t="s">
        <v>18514</v>
      </c>
      <c r="L2729" t="s">
        <v>19330</v>
      </c>
      <c r="O2729" t="s">
        <v>20914</v>
      </c>
      <c r="P2729" t="s">
        <v>20914</v>
      </c>
      <c r="Q2729" t="s">
        <v>21030</v>
      </c>
      <c r="U2729" t="s">
        <v>22251</v>
      </c>
      <c r="W2729" t="s">
        <v>22918</v>
      </c>
    </row>
    <row r="2730" spans="1:23">
      <c r="A2730" s="1">
        <v>2738</v>
      </c>
      <c r="C2730" t="s">
        <v>2172</v>
      </c>
      <c r="G2730" t="s">
        <v>10967</v>
      </c>
      <c r="H2730" t="s">
        <v>12990</v>
      </c>
      <c r="I2730" t="s">
        <v>18507</v>
      </c>
      <c r="J2730" t="s">
        <v>18514</v>
      </c>
      <c r="L2730" t="s">
        <v>19330</v>
      </c>
      <c r="O2730" t="s">
        <v>20914</v>
      </c>
      <c r="P2730" t="s">
        <v>20914</v>
      </c>
      <c r="Q2730" t="s">
        <v>21030</v>
      </c>
      <c r="U2730" t="s">
        <v>22252</v>
      </c>
      <c r="W2730" t="s">
        <v>22918</v>
      </c>
    </row>
    <row r="2731" spans="1:23">
      <c r="A2731" s="1">
        <v>2739</v>
      </c>
      <c r="C2731" t="s">
        <v>2173</v>
      </c>
      <c r="G2731" t="s">
        <v>10967</v>
      </c>
      <c r="H2731" t="s">
        <v>12990</v>
      </c>
      <c r="I2731" t="s">
        <v>18507</v>
      </c>
      <c r="J2731" t="s">
        <v>18514</v>
      </c>
      <c r="L2731" t="s">
        <v>19330</v>
      </c>
      <c r="O2731" t="s">
        <v>20914</v>
      </c>
      <c r="P2731" t="s">
        <v>20914</v>
      </c>
      <c r="Q2731" t="s">
        <v>21030</v>
      </c>
      <c r="U2731" t="s">
        <v>22253</v>
      </c>
      <c r="W2731" t="s">
        <v>22918</v>
      </c>
    </row>
    <row r="2732" spans="1:23">
      <c r="A2732" s="1">
        <v>2740</v>
      </c>
      <c r="C2732" t="s">
        <v>2174</v>
      </c>
      <c r="G2732" t="s">
        <v>10967</v>
      </c>
      <c r="H2732" t="s">
        <v>12990</v>
      </c>
      <c r="I2732" t="s">
        <v>18507</v>
      </c>
      <c r="J2732" t="s">
        <v>18514</v>
      </c>
      <c r="L2732" t="s">
        <v>19330</v>
      </c>
      <c r="O2732" t="s">
        <v>20914</v>
      </c>
      <c r="P2732" t="s">
        <v>20914</v>
      </c>
      <c r="Q2732" t="s">
        <v>21030</v>
      </c>
      <c r="U2732" t="s">
        <v>22254</v>
      </c>
      <c r="W2732" t="s">
        <v>22918</v>
      </c>
    </row>
    <row r="2733" spans="1:23">
      <c r="A2733" s="1">
        <v>2741</v>
      </c>
      <c r="C2733" t="s">
        <v>2175</v>
      </c>
      <c r="G2733" t="s">
        <v>10967</v>
      </c>
      <c r="H2733" t="s">
        <v>12990</v>
      </c>
      <c r="I2733" t="s">
        <v>18507</v>
      </c>
      <c r="J2733" t="s">
        <v>18514</v>
      </c>
      <c r="L2733" t="s">
        <v>19330</v>
      </c>
      <c r="O2733" t="s">
        <v>20914</v>
      </c>
      <c r="P2733" t="s">
        <v>20914</v>
      </c>
      <c r="Q2733" t="s">
        <v>21030</v>
      </c>
      <c r="U2733" t="s">
        <v>22255</v>
      </c>
      <c r="W2733" t="s">
        <v>22918</v>
      </c>
    </row>
    <row r="2734" spans="1:23">
      <c r="A2734" s="1">
        <v>2742</v>
      </c>
      <c r="C2734" t="s">
        <v>2176</v>
      </c>
      <c r="G2734" t="s">
        <v>10967</v>
      </c>
      <c r="H2734" t="s">
        <v>12991</v>
      </c>
      <c r="I2734" t="s">
        <v>18507</v>
      </c>
      <c r="J2734" t="s">
        <v>18514</v>
      </c>
      <c r="L2734" t="s">
        <v>19330</v>
      </c>
      <c r="O2734" t="s">
        <v>20914</v>
      </c>
      <c r="P2734" t="s">
        <v>20914</v>
      </c>
      <c r="Q2734" t="s">
        <v>21030</v>
      </c>
      <c r="U2734" t="s">
        <v>22256</v>
      </c>
      <c r="W2734" t="s">
        <v>22918</v>
      </c>
    </row>
    <row r="2735" spans="1:23">
      <c r="A2735" s="1">
        <v>2743</v>
      </c>
      <c r="C2735" t="s">
        <v>2177</v>
      </c>
      <c r="G2735" t="s">
        <v>10967</v>
      </c>
      <c r="H2735" t="s">
        <v>12991</v>
      </c>
      <c r="I2735" t="s">
        <v>18507</v>
      </c>
      <c r="J2735" t="s">
        <v>18514</v>
      </c>
      <c r="L2735" t="s">
        <v>19330</v>
      </c>
      <c r="O2735" t="s">
        <v>20914</v>
      </c>
      <c r="P2735" t="s">
        <v>20914</v>
      </c>
      <c r="Q2735" t="s">
        <v>21030</v>
      </c>
      <c r="U2735" t="s">
        <v>22257</v>
      </c>
      <c r="W2735" t="s">
        <v>22918</v>
      </c>
    </row>
    <row r="2736" spans="1:23">
      <c r="A2736" s="1">
        <v>2744</v>
      </c>
      <c r="C2736" t="s">
        <v>2178</v>
      </c>
      <c r="G2736" t="s">
        <v>10967</v>
      </c>
      <c r="H2736" t="s">
        <v>12991</v>
      </c>
      <c r="I2736" t="s">
        <v>18507</v>
      </c>
      <c r="J2736" t="s">
        <v>18514</v>
      </c>
      <c r="L2736" t="s">
        <v>19330</v>
      </c>
      <c r="O2736" t="s">
        <v>20914</v>
      </c>
      <c r="P2736" t="s">
        <v>20914</v>
      </c>
      <c r="Q2736" t="s">
        <v>21030</v>
      </c>
      <c r="U2736" t="s">
        <v>22258</v>
      </c>
      <c r="W2736" t="s">
        <v>22918</v>
      </c>
    </row>
    <row r="2737" spans="1:23">
      <c r="A2737" s="1">
        <v>2745</v>
      </c>
      <c r="C2737" t="s">
        <v>2179</v>
      </c>
      <c r="G2737" t="s">
        <v>10967</v>
      </c>
      <c r="H2737" t="s">
        <v>12991</v>
      </c>
      <c r="I2737" t="s">
        <v>18507</v>
      </c>
      <c r="J2737" t="s">
        <v>18514</v>
      </c>
      <c r="L2737" t="s">
        <v>19330</v>
      </c>
      <c r="O2737" t="s">
        <v>20914</v>
      </c>
      <c r="P2737" t="s">
        <v>20914</v>
      </c>
      <c r="Q2737" t="s">
        <v>21030</v>
      </c>
      <c r="U2737" t="s">
        <v>22259</v>
      </c>
      <c r="W2737" t="s">
        <v>22918</v>
      </c>
    </row>
    <row r="2738" spans="1:23">
      <c r="A2738" s="1">
        <v>2746</v>
      </c>
      <c r="C2738" t="s">
        <v>2180</v>
      </c>
      <c r="G2738" t="s">
        <v>10967</v>
      </c>
      <c r="H2738" t="s">
        <v>12991</v>
      </c>
      <c r="I2738" t="s">
        <v>18507</v>
      </c>
      <c r="J2738" t="s">
        <v>18514</v>
      </c>
      <c r="L2738" t="s">
        <v>19330</v>
      </c>
      <c r="O2738" t="s">
        <v>20914</v>
      </c>
      <c r="P2738" t="s">
        <v>20914</v>
      </c>
      <c r="Q2738" t="s">
        <v>21030</v>
      </c>
      <c r="U2738" t="s">
        <v>22260</v>
      </c>
      <c r="W2738" t="s">
        <v>22918</v>
      </c>
    </row>
    <row r="2739" spans="1:23">
      <c r="A2739" s="1">
        <v>2747</v>
      </c>
      <c r="C2739" t="s">
        <v>2181</v>
      </c>
      <c r="G2739" t="s">
        <v>10967</v>
      </c>
      <c r="H2739" t="s">
        <v>12992</v>
      </c>
      <c r="I2739" t="s">
        <v>18507</v>
      </c>
      <c r="J2739" t="s">
        <v>18514</v>
      </c>
      <c r="L2739" t="s">
        <v>19330</v>
      </c>
      <c r="O2739" t="s">
        <v>20914</v>
      </c>
      <c r="P2739" t="s">
        <v>20914</v>
      </c>
      <c r="Q2739" t="s">
        <v>21030</v>
      </c>
      <c r="U2739" t="s">
        <v>22261</v>
      </c>
      <c r="W2739" t="s">
        <v>22918</v>
      </c>
    </row>
    <row r="2740" spans="1:23">
      <c r="A2740" s="1">
        <v>2748</v>
      </c>
      <c r="C2740" t="s">
        <v>2182</v>
      </c>
      <c r="G2740" t="s">
        <v>10967</v>
      </c>
      <c r="H2740" t="s">
        <v>12992</v>
      </c>
      <c r="I2740" t="s">
        <v>18507</v>
      </c>
      <c r="J2740" t="s">
        <v>18514</v>
      </c>
      <c r="L2740" t="s">
        <v>19330</v>
      </c>
      <c r="O2740" t="s">
        <v>20914</v>
      </c>
      <c r="P2740" t="s">
        <v>20914</v>
      </c>
      <c r="Q2740" t="s">
        <v>21030</v>
      </c>
      <c r="U2740" t="s">
        <v>22262</v>
      </c>
      <c r="W2740" t="s">
        <v>22918</v>
      </c>
    </row>
    <row r="2741" spans="1:23">
      <c r="A2741" s="1">
        <v>2749</v>
      </c>
      <c r="C2741" t="s">
        <v>2183</v>
      </c>
      <c r="G2741" t="s">
        <v>10967</v>
      </c>
      <c r="H2741" t="s">
        <v>12992</v>
      </c>
      <c r="I2741" t="s">
        <v>18507</v>
      </c>
      <c r="J2741" t="s">
        <v>18514</v>
      </c>
      <c r="L2741" t="s">
        <v>19330</v>
      </c>
      <c r="O2741" t="s">
        <v>20914</v>
      </c>
      <c r="P2741" t="s">
        <v>20914</v>
      </c>
      <c r="Q2741" t="s">
        <v>21030</v>
      </c>
      <c r="U2741" t="s">
        <v>22263</v>
      </c>
      <c r="W2741" t="s">
        <v>22918</v>
      </c>
    </row>
    <row r="2742" spans="1:23">
      <c r="A2742" s="1">
        <v>2750</v>
      </c>
      <c r="C2742" t="s">
        <v>2184</v>
      </c>
      <c r="G2742" t="s">
        <v>10967</v>
      </c>
      <c r="H2742" t="s">
        <v>12992</v>
      </c>
      <c r="I2742" t="s">
        <v>18507</v>
      </c>
      <c r="J2742" t="s">
        <v>18514</v>
      </c>
      <c r="L2742" t="s">
        <v>19330</v>
      </c>
      <c r="O2742" t="s">
        <v>20914</v>
      </c>
      <c r="P2742" t="s">
        <v>20914</v>
      </c>
      <c r="Q2742" t="s">
        <v>21030</v>
      </c>
      <c r="U2742" t="s">
        <v>22264</v>
      </c>
      <c r="W2742" t="s">
        <v>22918</v>
      </c>
    </row>
    <row r="2743" spans="1:23">
      <c r="A2743" s="1">
        <v>2751</v>
      </c>
      <c r="C2743" t="s">
        <v>2185</v>
      </c>
      <c r="G2743" t="s">
        <v>10967</v>
      </c>
      <c r="H2743" t="s">
        <v>12992</v>
      </c>
      <c r="I2743" t="s">
        <v>18507</v>
      </c>
      <c r="J2743" t="s">
        <v>18514</v>
      </c>
      <c r="L2743" t="s">
        <v>19330</v>
      </c>
      <c r="O2743" t="s">
        <v>20914</v>
      </c>
      <c r="P2743" t="s">
        <v>20914</v>
      </c>
      <c r="Q2743" t="s">
        <v>21030</v>
      </c>
      <c r="U2743" t="s">
        <v>22265</v>
      </c>
      <c r="W2743" t="s">
        <v>22918</v>
      </c>
    </row>
    <row r="2744" spans="1:23">
      <c r="A2744" s="1">
        <v>2752</v>
      </c>
      <c r="C2744" t="s">
        <v>2186</v>
      </c>
      <c r="G2744" t="s">
        <v>10967</v>
      </c>
      <c r="H2744" t="s">
        <v>12993</v>
      </c>
      <c r="I2744" t="s">
        <v>18507</v>
      </c>
      <c r="J2744" t="s">
        <v>18514</v>
      </c>
      <c r="L2744" t="s">
        <v>19330</v>
      </c>
      <c r="O2744" t="s">
        <v>20914</v>
      </c>
      <c r="P2744" t="s">
        <v>20914</v>
      </c>
      <c r="Q2744" t="s">
        <v>21030</v>
      </c>
      <c r="U2744" t="s">
        <v>22266</v>
      </c>
      <c r="W2744" t="s">
        <v>22918</v>
      </c>
    </row>
    <row r="2745" spans="1:23">
      <c r="A2745" s="1">
        <v>2753</v>
      </c>
      <c r="C2745" t="s">
        <v>2187</v>
      </c>
      <c r="G2745" t="s">
        <v>10967</v>
      </c>
      <c r="H2745" t="s">
        <v>12993</v>
      </c>
      <c r="I2745" t="s">
        <v>18507</v>
      </c>
      <c r="J2745" t="s">
        <v>18514</v>
      </c>
      <c r="L2745" t="s">
        <v>19330</v>
      </c>
      <c r="O2745" t="s">
        <v>20914</v>
      </c>
      <c r="P2745" t="s">
        <v>20914</v>
      </c>
      <c r="Q2745" t="s">
        <v>21030</v>
      </c>
      <c r="U2745" t="s">
        <v>22267</v>
      </c>
      <c r="W2745" t="s">
        <v>22918</v>
      </c>
    </row>
    <row r="2746" spans="1:23">
      <c r="A2746" s="1">
        <v>2754</v>
      </c>
      <c r="C2746" t="s">
        <v>2188</v>
      </c>
      <c r="G2746" t="s">
        <v>10967</v>
      </c>
      <c r="H2746" t="s">
        <v>12993</v>
      </c>
      <c r="I2746" t="s">
        <v>18507</v>
      </c>
      <c r="J2746" t="s">
        <v>18514</v>
      </c>
      <c r="L2746" t="s">
        <v>19330</v>
      </c>
      <c r="O2746" t="s">
        <v>20914</v>
      </c>
      <c r="P2746" t="s">
        <v>20914</v>
      </c>
      <c r="Q2746" t="s">
        <v>21030</v>
      </c>
      <c r="U2746" t="s">
        <v>22268</v>
      </c>
      <c r="W2746" t="s">
        <v>22918</v>
      </c>
    </row>
    <row r="2747" spans="1:23">
      <c r="A2747" s="1">
        <v>2755</v>
      </c>
      <c r="C2747" t="s">
        <v>2189</v>
      </c>
      <c r="G2747" t="s">
        <v>10967</v>
      </c>
      <c r="H2747" t="s">
        <v>12993</v>
      </c>
      <c r="I2747" t="s">
        <v>18507</v>
      </c>
      <c r="J2747" t="s">
        <v>18514</v>
      </c>
      <c r="L2747" t="s">
        <v>19330</v>
      </c>
      <c r="O2747" t="s">
        <v>20914</v>
      </c>
      <c r="P2747" t="s">
        <v>20914</v>
      </c>
      <c r="Q2747" t="s">
        <v>21030</v>
      </c>
      <c r="U2747" t="s">
        <v>22269</v>
      </c>
      <c r="W2747" t="s">
        <v>22918</v>
      </c>
    </row>
    <row r="2748" spans="1:23">
      <c r="A2748" s="1">
        <v>2756</v>
      </c>
      <c r="C2748" t="s">
        <v>2190</v>
      </c>
      <c r="G2748" t="s">
        <v>10967</v>
      </c>
      <c r="H2748" t="s">
        <v>12993</v>
      </c>
      <c r="I2748" t="s">
        <v>18507</v>
      </c>
      <c r="J2748" t="s">
        <v>18514</v>
      </c>
      <c r="L2748" t="s">
        <v>19330</v>
      </c>
      <c r="O2748" t="s">
        <v>20914</v>
      </c>
      <c r="P2748" t="s">
        <v>20914</v>
      </c>
      <c r="Q2748" t="s">
        <v>21030</v>
      </c>
      <c r="U2748" t="s">
        <v>22270</v>
      </c>
      <c r="W2748" t="s">
        <v>22918</v>
      </c>
    </row>
    <row r="2749" spans="1:23">
      <c r="A2749" s="1">
        <v>2757</v>
      </c>
      <c r="C2749" t="s">
        <v>2191</v>
      </c>
      <c r="G2749" t="s">
        <v>10967</v>
      </c>
      <c r="H2749" t="s">
        <v>12994</v>
      </c>
      <c r="I2749" t="s">
        <v>18507</v>
      </c>
      <c r="J2749" t="s">
        <v>18514</v>
      </c>
      <c r="L2749" t="s">
        <v>19330</v>
      </c>
      <c r="O2749" t="s">
        <v>20914</v>
      </c>
      <c r="P2749" t="s">
        <v>20914</v>
      </c>
      <c r="Q2749" t="s">
        <v>21030</v>
      </c>
      <c r="U2749" t="s">
        <v>22271</v>
      </c>
      <c r="W2749" t="s">
        <v>22918</v>
      </c>
    </row>
    <row r="2750" spans="1:23">
      <c r="A2750" s="1">
        <v>2758</v>
      </c>
      <c r="C2750" t="s">
        <v>2192</v>
      </c>
      <c r="G2750" t="s">
        <v>10967</v>
      </c>
      <c r="H2750" t="s">
        <v>12994</v>
      </c>
      <c r="I2750" t="s">
        <v>18507</v>
      </c>
      <c r="J2750" t="s">
        <v>18514</v>
      </c>
      <c r="L2750" t="s">
        <v>19330</v>
      </c>
      <c r="O2750" t="s">
        <v>20914</v>
      </c>
      <c r="P2750" t="s">
        <v>20914</v>
      </c>
      <c r="Q2750" t="s">
        <v>21030</v>
      </c>
      <c r="U2750" t="s">
        <v>22272</v>
      </c>
      <c r="W2750" t="s">
        <v>22918</v>
      </c>
    </row>
    <row r="2751" spans="1:23">
      <c r="A2751" s="1">
        <v>2759</v>
      </c>
      <c r="C2751" t="s">
        <v>2193</v>
      </c>
      <c r="G2751" t="s">
        <v>10967</v>
      </c>
      <c r="H2751" t="s">
        <v>12994</v>
      </c>
      <c r="I2751" t="s">
        <v>18507</v>
      </c>
      <c r="J2751" t="s">
        <v>18514</v>
      </c>
      <c r="L2751" t="s">
        <v>19330</v>
      </c>
      <c r="O2751" t="s">
        <v>20914</v>
      </c>
      <c r="P2751" t="s">
        <v>20914</v>
      </c>
      <c r="Q2751" t="s">
        <v>21030</v>
      </c>
      <c r="U2751" t="s">
        <v>22273</v>
      </c>
      <c r="W2751" t="s">
        <v>22918</v>
      </c>
    </row>
    <row r="2752" spans="1:23">
      <c r="A2752" s="1">
        <v>2760</v>
      </c>
      <c r="C2752" t="s">
        <v>2194</v>
      </c>
      <c r="G2752" t="s">
        <v>10967</v>
      </c>
      <c r="H2752" t="s">
        <v>12994</v>
      </c>
      <c r="I2752" t="s">
        <v>18507</v>
      </c>
      <c r="J2752" t="s">
        <v>18514</v>
      </c>
      <c r="L2752" t="s">
        <v>19330</v>
      </c>
      <c r="O2752" t="s">
        <v>20914</v>
      </c>
      <c r="P2752" t="s">
        <v>20914</v>
      </c>
      <c r="Q2752" t="s">
        <v>21030</v>
      </c>
      <c r="U2752" t="s">
        <v>22274</v>
      </c>
      <c r="W2752" t="s">
        <v>22918</v>
      </c>
    </row>
    <row r="2753" spans="1:23">
      <c r="A2753" s="1">
        <v>2761</v>
      </c>
      <c r="C2753" t="s">
        <v>2195</v>
      </c>
      <c r="G2753" t="s">
        <v>10967</v>
      </c>
      <c r="H2753" t="s">
        <v>12995</v>
      </c>
      <c r="I2753" t="s">
        <v>18507</v>
      </c>
      <c r="J2753" t="s">
        <v>18514</v>
      </c>
      <c r="L2753" t="s">
        <v>19330</v>
      </c>
      <c r="O2753" t="s">
        <v>20914</v>
      </c>
      <c r="P2753" t="s">
        <v>20914</v>
      </c>
      <c r="Q2753" t="s">
        <v>21030</v>
      </c>
      <c r="U2753" t="s">
        <v>22275</v>
      </c>
      <c r="W2753" t="s">
        <v>22918</v>
      </c>
    </row>
    <row r="2754" spans="1:23">
      <c r="A2754" s="1">
        <v>2762</v>
      </c>
      <c r="C2754" t="s">
        <v>2196</v>
      </c>
      <c r="G2754" t="s">
        <v>10967</v>
      </c>
      <c r="H2754" t="s">
        <v>12995</v>
      </c>
      <c r="I2754" t="s">
        <v>18507</v>
      </c>
      <c r="J2754" t="s">
        <v>18514</v>
      </c>
      <c r="L2754" t="s">
        <v>19330</v>
      </c>
      <c r="O2754" t="s">
        <v>20914</v>
      </c>
      <c r="P2754" t="s">
        <v>20914</v>
      </c>
      <c r="Q2754" t="s">
        <v>21030</v>
      </c>
      <c r="U2754" t="s">
        <v>22276</v>
      </c>
      <c r="W2754" t="s">
        <v>22918</v>
      </c>
    </row>
    <row r="2755" spans="1:23">
      <c r="A2755" s="1">
        <v>2763</v>
      </c>
      <c r="C2755" t="s">
        <v>2197</v>
      </c>
      <c r="G2755" t="s">
        <v>10967</v>
      </c>
      <c r="H2755" t="s">
        <v>12995</v>
      </c>
      <c r="I2755" t="s">
        <v>18507</v>
      </c>
      <c r="J2755" t="s">
        <v>18514</v>
      </c>
      <c r="L2755" t="s">
        <v>19330</v>
      </c>
      <c r="O2755" t="s">
        <v>20914</v>
      </c>
      <c r="P2755" t="s">
        <v>20914</v>
      </c>
      <c r="Q2755" t="s">
        <v>21030</v>
      </c>
      <c r="U2755" t="s">
        <v>22277</v>
      </c>
      <c r="W2755" t="s">
        <v>22918</v>
      </c>
    </row>
    <row r="2756" spans="1:23">
      <c r="A2756" s="1">
        <v>2764</v>
      </c>
      <c r="C2756" t="s">
        <v>2198</v>
      </c>
      <c r="G2756" t="s">
        <v>10967</v>
      </c>
      <c r="H2756" t="s">
        <v>12995</v>
      </c>
      <c r="I2756" t="s">
        <v>18507</v>
      </c>
      <c r="J2756" t="s">
        <v>18514</v>
      </c>
      <c r="L2756" t="s">
        <v>19330</v>
      </c>
      <c r="O2756" t="s">
        <v>20914</v>
      </c>
      <c r="P2756" t="s">
        <v>20914</v>
      </c>
      <c r="Q2756" t="s">
        <v>21030</v>
      </c>
      <c r="U2756" t="s">
        <v>22278</v>
      </c>
      <c r="W2756" t="s">
        <v>22918</v>
      </c>
    </row>
    <row r="2757" spans="1:23">
      <c r="A2757" s="1">
        <v>2765</v>
      </c>
      <c r="C2757" t="s">
        <v>2199</v>
      </c>
      <c r="G2757" t="s">
        <v>10967</v>
      </c>
      <c r="H2757" t="s">
        <v>12995</v>
      </c>
      <c r="I2757" t="s">
        <v>18507</v>
      </c>
      <c r="J2757" t="s">
        <v>18514</v>
      </c>
      <c r="L2757" t="s">
        <v>19330</v>
      </c>
      <c r="O2757" t="s">
        <v>20914</v>
      </c>
      <c r="P2757" t="s">
        <v>20914</v>
      </c>
      <c r="Q2757" t="s">
        <v>21030</v>
      </c>
      <c r="U2757" t="s">
        <v>22279</v>
      </c>
      <c r="W2757" t="s">
        <v>22918</v>
      </c>
    </row>
    <row r="2758" spans="1:23">
      <c r="A2758" s="1">
        <v>2766</v>
      </c>
      <c r="C2758" t="s">
        <v>2200</v>
      </c>
      <c r="G2758" t="s">
        <v>10967</v>
      </c>
      <c r="H2758" t="s">
        <v>12996</v>
      </c>
      <c r="I2758" t="s">
        <v>18507</v>
      </c>
      <c r="J2758" t="s">
        <v>18514</v>
      </c>
      <c r="L2758" t="s">
        <v>19330</v>
      </c>
      <c r="O2758" t="s">
        <v>20914</v>
      </c>
      <c r="P2758" t="s">
        <v>20914</v>
      </c>
      <c r="Q2758" t="s">
        <v>21030</v>
      </c>
      <c r="U2758" t="s">
        <v>22280</v>
      </c>
      <c r="W2758" t="s">
        <v>22918</v>
      </c>
    </row>
    <row r="2759" spans="1:23">
      <c r="A2759" s="1">
        <v>2767</v>
      </c>
      <c r="C2759" t="s">
        <v>2201</v>
      </c>
      <c r="G2759" t="s">
        <v>10967</v>
      </c>
      <c r="H2759" t="s">
        <v>12996</v>
      </c>
      <c r="I2759" t="s">
        <v>18507</v>
      </c>
      <c r="J2759" t="s">
        <v>18514</v>
      </c>
      <c r="L2759" t="s">
        <v>19330</v>
      </c>
      <c r="O2759" t="s">
        <v>20914</v>
      </c>
      <c r="P2759" t="s">
        <v>20914</v>
      </c>
      <c r="Q2759" t="s">
        <v>21030</v>
      </c>
      <c r="U2759" t="s">
        <v>22281</v>
      </c>
      <c r="W2759" t="s">
        <v>22918</v>
      </c>
    </row>
    <row r="2760" spans="1:23">
      <c r="A2760" s="1">
        <v>2768</v>
      </c>
      <c r="C2760" t="s">
        <v>2202</v>
      </c>
      <c r="G2760" t="s">
        <v>10967</v>
      </c>
      <c r="H2760" t="s">
        <v>12996</v>
      </c>
      <c r="I2760" t="s">
        <v>18507</v>
      </c>
      <c r="J2760" t="s">
        <v>18514</v>
      </c>
      <c r="L2760" t="s">
        <v>19330</v>
      </c>
      <c r="O2760" t="s">
        <v>20914</v>
      </c>
      <c r="P2760" t="s">
        <v>20914</v>
      </c>
      <c r="Q2760" t="s">
        <v>21030</v>
      </c>
      <c r="U2760" t="s">
        <v>22282</v>
      </c>
      <c r="W2760" t="s">
        <v>22918</v>
      </c>
    </row>
    <row r="2761" spans="1:23">
      <c r="A2761" s="1">
        <v>2769</v>
      </c>
      <c r="C2761" t="s">
        <v>2203</v>
      </c>
      <c r="G2761" t="s">
        <v>10967</v>
      </c>
      <c r="H2761" t="s">
        <v>12997</v>
      </c>
      <c r="I2761" t="s">
        <v>18507</v>
      </c>
      <c r="J2761" t="s">
        <v>18514</v>
      </c>
      <c r="L2761" t="s">
        <v>19330</v>
      </c>
      <c r="O2761" t="s">
        <v>20914</v>
      </c>
      <c r="P2761" t="s">
        <v>20914</v>
      </c>
      <c r="Q2761" t="s">
        <v>21030</v>
      </c>
      <c r="U2761" t="s">
        <v>22283</v>
      </c>
      <c r="W2761" t="s">
        <v>22918</v>
      </c>
    </row>
    <row r="2762" spans="1:23">
      <c r="A2762" s="1">
        <v>2770</v>
      </c>
      <c r="C2762" t="s">
        <v>2204</v>
      </c>
      <c r="G2762" t="s">
        <v>10967</v>
      </c>
      <c r="H2762" t="s">
        <v>12997</v>
      </c>
      <c r="I2762" t="s">
        <v>18507</v>
      </c>
      <c r="J2762" t="s">
        <v>18514</v>
      </c>
      <c r="L2762" t="s">
        <v>19330</v>
      </c>
      <c r="O2762" t="s">
        <v>20914</v>
      </c>
      <c r="P2762" t="s">
        <v>20914</v>
      </c>
      <c r="Q2762" t="s">
        <v>21030</v>
      </c>
      <c r="U2762" t="s">
        <v>22284</v>
      </c>
      <c r="W2762" t="s">
        <v>22918</v>
      </c>
    </row>
    <row r="2763" spans="1:23">
      <c r="A2763" s="1">
        <v>2771</v>
      </c>
      <c r="C2763" t="s">
        <v>2205</v>
      </c>
      <c r="G2763" t="s">
        <v>10967</v>
      </c>
      <c r="H2763" t="s">
        <v>12997</v>
      </c>
      <c r="I2763" t="s">
        <v>18507</v>
      </c>
      <c r="J2763" t="s">
        <v>18514</v>
      </c>
      <c r="L2763" t="s">
        <v>19330</v>
      </c>
      <c r="O2763" t="s">
        <v>20914</v>
      </c>
      <c r="P2763" t="s">
        <v>20914</v>
      </c>
      <c r="Q2763" t="s">
        <v>21030</v>
      </c>
      <c r="U2763" t="s">
        <v>22285</v>
      </c>
      <c r="W2763" t="s">
        <v>22918</v>
      </c>
    </row>
    <row r="2764" spans="1:23">
      <c r="A2764" s="1">
        <v>2772</v>
      </c>
      <c r="C2764" t="s">
        <v>2206</v>
      </c>
      <c r="G2764" t="s">
        <v>10967</v>
      </c>
      <c r="H2764" t="s">
        <v>12997</v>
      </c>
      <c r="I2764" t="s">
        <v>18507</v>
      </c>
      <c r="J2764" t="s">
        <v>18514</v>
      </c>
      <c r="L2764" t="s">
        <v>19330</v>
      </c>
      <c r="O2764" t="s">
        <v>20914</v>
      </c>
      <c r="P2764" t="s">
        <v>20914</v>
      </c>
      <c r="Q2764" t="s">
        <v>21030</v>
      </c>
      <c r="U2764" t="s">
        <v>22286</v>
      </c>
      <c r="W2764" t="s">
        <v>22918</v>
      </c>
    </row>
    <row r="2765" spans="1:23">
      <c r="A2765" s="1">
        <v>2773</v>
      </c>
      <c r="C2765" t="s">
        <v>2207</v>
      </c>
      <c r="G2765" t="s">
        <v>10967</v>
      </c>
      <c r="H2765" t="s">
        <v>12998</v>
      </c>
      <c r="I2765" t="s">
        <v>18507</v>
      </c>
      <c r="J2765" t="s">
        <v>18514</v>
      </c>
      <c r="L2765" t="s">
        <v>19330</v>
      </c>
      <c r="O2765" t="s">
        <v>20914</v>
      </c>
      <c r="P2765" t="s">
        <v>20914</v>
      </c>
      <c r="Q2765" t="s">
        <v>21030</v>
      </c>
      <c r="U2765" t="s">
        <v>22287</v>
      </c>
      <c r="W2765" t="s">
        <v>22918</v>
      </c>
    </row>
    <row r="2766" spans="1:23">
      <c r="A2766" s="1">
        <v>2774</v>
      </c>
      <c r="C2766" t="s">
        <v>2208</v>
      </c>
      <c r="G2766" t="s">
        <v>10967</v>
      </c>
      <c r="H2766" t="s">
        <v>12998</v>
      </c>
      <c r="I2766" t="s">
        <v>18507</v>
      </c>
      <c r="J2766" t="s">
        <v>18514</v>
      </c>
      <c r="L2766" t="s">
        <v>19330</v>
      </c>
      <c r="O2766" t="s">
        <v>20914</v>
      </c>
      <c r="P2766" t="s">
        <v>20914</v>
      </c>
      <c r="Q2766" t="s">
        <v>21030</v>
      </c>
      <c r="U2766" t="s">
        <v>22288</v>
      </c>
      <c r="W2766" t="s">
        <v>22918</v>
      </c>
    </row>
    <row r="2767" spans="1:23">
      <c r="A2767" s="1">
        <v>2775</v>
      </c>
      <c r="C2767" t="s">
        <v>2209</v>
      </c>
      <c r="G2767" t="s">
        <v>10967</v>
      </c>
      <c r="H2767" t="s">
        <v>12998</v>
      </c>
      <c r="I2767" t="s">
        <v>18507</v>
      </c>
      <c r="J2767" t="s">
        <v>18514</v>
      </c>
      <c r="L2767" t="s">
        <v>19330</v>
      </c>
      <c r="O2767" t="s">
        <v>20914</v>
      </c>
      <c r="P2767" t="s">
        <v>20914</v>
      </c>
      <c r="Q2767" t="s">
        <v>21030</v>
      </c>
      <c r="U2767" t="s">
        <v>22289</v>
      </c>
      <c r="W2767" t="s">
        <v>22918</v>
      </c>
    </row>
    <row r="2768" spans="1:23">
      <c r="A2768" s="1">
        <v>2776</v>
      </c>
      <c r="C2768" t="s">
        <v>2210</v>
      </c>
      <c r="G2768" t="s">
        <v>10967</v>
      </c>
      <c r="H2768" t="s">
        <v>12998</v>
      </c>
      <c r="I2768" t="s">
        <v>18507</v>
      </c>
      <c r="J2768" t="s">
        <v>18514</v>
      </c>
      <c r="L2768" t="s">
        <v>19330</v>
      </c>
      <c r="O2768" t="s">
        <v>20914</v>
      </c>
      <c r="P2768" t="s">
        <v>20914</v>
      </c>
      <c r="Q2768" t="s">
        <v>21030</v>
      </c>
      <c r="U2768" t="s">
        <v>22290</v>
      </c>
      <c r="W2768" t="s">
        <v>22918</v>
      </c>
    </row>
    <row r="2769" spans="1:23">
      <c r="A2769" s="1">
        <v>2777</v>
      </c>
      <c r="C2769" t="s">
        <v>2211</v>
      </c>
      <c r="G2769" t="s">
        <v>10967</v>
      </c>
      <c r="H2769" t="s">
        <v>12998</v>
      </c>
      <c r="I2769" t="s">
        <v>18507</v>
      </c>
      <c r="J2769" t="s">
        <v>18514</v>
      </c>
      <c r="L2769" t="s">
        <v>19330</v>
      </c>
      <c r="O2769" t="s">
        <v>20914</v>
      </c>
      <c r="P2769" t="s">
        <v>20914</v>
      </c>
      <c r="Q2769" t="s">
        <v>21030</v>
      </c>
      <c r="U2769" t="s">
        <v>22291</v>
      </c>
      <c r="W2769" t="s">
        <v>22918</v>
      </c>
    </row>
    <row r="2770" spans="1:23">
      <c r="A2770" s="1">
        <v>2778</v>
      </c>
      <c r="C2770" t="s">
        <v>2212</v>
      </c>
      <c r="G2770" t="s">
        <v>10967</v>
      </c>
      <c r="H2770" t="s">
        <v>12999</v>
      </c>
      <c r="I2770" t="s">
        <v>18507</v>
      </c>
      <c r="J2770" t="s">
        <v>18514</v>
      </c>
      <c r="L2770" t="s">
        <v>19330</v>
      </c>
      <c r="O2770" t="s">
        <v>20914</v>
      </c>
      <c r="P2770" t="s">
        <v>20914</v>
      </c>
      <c r="Q2770" t="s">
        <v>21030</v>
      </c>
      <c r="U2770" t="s">
        <v>22292</v>
      </c>
      <c r="W2770" t="s">
        <v>22918</v>
      </c>
    </row>
    <row r="2771" spans="1:23">
      <c r="A2771" s="1">
        <v>2779</v>
      </c>
      <c r="C2771" t="s">
        <v>2213</v>
      </c>
      <c r="G2771" t="s">
        <v>10967</v>
      </c>
      <c r="H2771" t="s">
        <v>12999</v>
      </c>
      <c r="I2771" t="s">
        <v>18507</v>
      </c>
      <c r="J2771" t="s">
        <v>18514</v>
      </c>
      <c r="L2771" t="s">
        <v>19330</v>
      </c>
      <c r="O2771" t="s">
        <v>20914</v>
      </c>
      <c r="P2771" t="s">
        <v>20914</v>
      </c>
      <c r="Q2771" t="s">
        <v>21030</v>
      </c>
      <c r="U2771" t="s">
        <v>22293</v>
      </c>
      <c r="W2771" t="s">
        <v>22918</v>
      </c>
    </row>
    <row r="2772" spans="1:23">
      <c r="A2772" s="1">
        <v>2780</v>
      </c>
      <c r="C2772" t="s">
        <v>2214</v>
      </c>
      <c r="G2772" t="s">
        <v>10967</v>
      </c>
      <c r="H2772" t="s">
        <v>12999</v>
      </c>
      <c r="I2772" t="s">
        <v>18507</v>
      </c>
      <c r="J2772" t="s">
        <v>18514</v>
      </c>
      <c r="L2772" t="s">
        <v>19330</v>
      </c>
      <c r="O2772" t="s">
        <v>20914</v>
      </c>
      <c r="P2772" t="s">
        <v>20914</v>
      </c>
      <c r="Q2772" t="s">
        <v>21030</v>
      </c>
      <c r="U2772" t="s">
        <v>22294</v>
      </c>
      <c r="W2772" t="s">
        <v>22918</v>
      </c>
    </row>
    <row r="2773" spans="1:23">
      <c r="A2773" s="1">
        <v>2781</v>
      </c>
      <c r="C2773" t="s">
        <v>2215</v>
      </c>
      <c r="G2773" t="s">
        <v>10967</v>
      </c>
      <c r="H2773" t="s">
        <v>13000</v>
      </c>
      <c r="I2773" t="s">
        <v>18507</v>
      </c>
      <c r="J2773" t="s">
        <v>18514</v>
      </c>
      <c r="L2773" t="s">
        <v>19330</v>
      </c>
      <c r="O2773" t="s">
        <v>20914</v>
      </c>
      <c r="P2773" t="s">
        <v>20914</v>
      </c>
      <c r="Q2773" t="s">
        <v>21030</v>
      </c>
      <c r="U2773" t="s">
        <v>22295</v>
      </c>
      <c r="W2773" t="s">
        <v>22918</v>
      </c>
    </row>
    <row r="2774" spans="1:23">
      <c r="A2774" s="1">
        <v>2782</v>
      </c>
      <c r="C2774" t="s">
        <v>2216</v>
      </c>
      <c r="G2774" t="s">
        <v>10967</v>
      </c>
      <c r="H2774" t="s">
        <v>13001</v>
      </c>
      <c r="I2774" t="s">
        <v>18507</v>
      </c>
      <c r="J2774" t="s">
        <v>18514</v>
      </c>
      <c r="L2774" t="s">
        <v>19330</v>
      </c>
      <c r="O2774" t="s">
        <v>20914</v>
      </c>
      <c r="P2774" t="s">
        <v>20914</v>
      </c>
      <c r="Q2774" t="s">
        <v>21030</v>
      </c>
      <c r="U2774" t="s">
        <v>22296</v>
      </c>
      <c r="W2774" t="s">
        <v>22918</v>
      </c>
    </row>
    <row r="2775" spans="1:23">
      <c r="A2775" s="1">
        <v>2783</v>
      </c>
      <c r="C2775" t="s">
        <v>2217</v>
      </c>
      <c r="G2775" t="s">
        <v>10967</v>
      </c>
      <c r="H2775" t="s">
        <v>13001</v>
      </c>
      <c r="I2775" t="s">
        <v>18507</v>
      </c>
      <c r="J2775" t="s">
        <v>18514</v>
      </c>
      <c r="L2775" t="s">
        <v>19330</v>
      </c>
      <c r="O2775" t="s">
        <v>20914</v>
      </c>
      <c r="P2775" t="s">
        <v>20914</v>
      </c>
      <c r="Q2775" t="s">
        <v>21030</v>
      </c>
      <c r="U2775" t="s">
        <v>22297</v>
      </c>
      <c r="W2775" t="s">
        <v>22918</v>
      </c>
    </row>
    <row r="2776" spans="1:23">
      <c r="A2776" s="1">
        <v>2784</v>
      </c>
      <c r="C2776" t="s">
        <v>2218</v>
      </c>
      <c r="G2776" t="s">
        <v>10967</v>
      </c>
      <c r="H2776" t="s">
        <v>13001</v>
      </c>
      <c r="I2776" t="s">
        <v>18507</v>
      </c>
      <c r="J2776" t="s">
        <v>18514</v>
      </c>
      <c r="L2776" t="s">
        <v>19330</v>
      </c>
      <c r="O2776" t="s">
        <v>20914</v>
      </c>
      <c r="P2776" t="s">
        <v>20914</v>
      </c>
      <c r="Q2776" t="s">
        <v>21030</v>
      </c>
      <c r="U2776" t="s">
        <v>22298</v>
      </c>
      <c r="W2776" t="s">
        <v>22918</v>
      </c>
    </row>
    <row r="2777" spans="1:23">
      <c r="A2777" s="1">
        <v>2785</v>
      </c>
      <c r="C2777" t="s">
        <v>2219</v>
      </c>
      <c r="G2777" t="s">
        <v>10967</v>
      </c>
      <c r="H2777" t="s">
        <v>13001</v>
      </c>
      <c r="I2777" t="s">
        <v>18507</v>
      </c>
      <c r="J2777" t="s">
        <v>18514</v>
      </c>
      <c r="L2777" t="s">
        <v>19330</v>
      </c>
      <c r="O2777" t="s">
        <v>20914</v>
      </c>
      <c r="P2777" t="s">
        <v>20914</v>
      </c>
      <c r="Q2777" t="s">
        <v>21030</v>
      </c>
      <c r="U2777" t="s">
        <v>22299</v>
      </c>
      <c r="W2777" t="s">
        <v>22918</v>
      </c>
    </row>
    <row r="2778" spans="1:23">
      <c r="A2778" s="1">
        <v>2786</v>
      </c>
      <c r="C2778" t="s">
        <v>2220</v>
      </c>
      <c r="G2778" t="s">
        <v>10967</v>
      </c>
      <c r="H2778" t="s">
        <v>13002</v>
      </c>
      <c r="I2778" t="s">
        <v>18507</v>
      </c>
      <c r="J2778" t="s">
        <v>18514</v>
      </c>
      <c r="L2778" t="s">
        <v>19330</v>
      </c>
      <c r="O2778" t="s">
        <v>20914</v>
      </c>
      <c r="P2778" t="s">
        <v>20914</v>
      </c>
      <c r="Q2778" t="s">
        <v>21030</v>
      </c>
      <c r="U2778" t="s">
        <v>22300</v>
      </c>
      <c r="W2778" t="s">
        <v>22918</v>
      </c>
    </row>
    <row r="2779" spans="1:23">
      <c r="A2779" s="1">
        <v>2787</v>
      </c>
      <c r="C2779" t="s">
        <v>2221</v>
      </c>
      <c r="G2779" t="s">
        <v>10967</v>
      </c>
      <c r="H2779" t="s">
        <v>13002</v>
      </c>
      <c r="I2779" t="s">
        <v>18507</v>
      </c>
      <c r="J2779" t="s">
        <v>18514</v>
      </c>
      <c r="L2779" t="s">
        <v>19330</v>
      </c>
      <c r="O2779" t="s">
        <v>20914</v>
      </c>
      <c r="P2779" t="s">
        <v>20914</v>
      </c>
      <c r="Q2779" t="s">
        <v>21030</v>
      </c>
      <c r="U2779" t="s">
        <v>22301</v>
      </c>
      <c r="W2779" t="s">
        <v>22918</v>
      </c>
    </row>
    <row r="2780" spans="1:23">
      <c r="A2780" s="1">
        <v>2788</v>
      </c>
      <c r="C2780" t="s">
        <v>2222</v>
      </c>
      <c r="G2780" t="s">
        <v>10967</v>
      </c>
      <c r="H2780" t="s">
        <v>13002</v>
      </c>
      <c r="I2780" t="s">
        <v>18507</v>
      </c>
      <c r="J2780" t="s">
        <v>18514</v>
      </c>
      <c r="L2780" t="s">
        <v>19330</v>
      </c>
      <c r="O2780" t="s">
        <v>20914</v>
      </c>
      <c r="P2780" t="s">
        <v>20914</v>
      </c>
      <c r="Q2780" t="s">
        <v>21030</v>
      </c>
      <c r="U2780" t="s">
        <v>22302</v>
      </c>
      <c r="W2780" t="s">
        <v>22918</v>
      </c>
    </row>
    <row r="2781" spans="1:23">
      <c r="A2781" s="1">
        <v>2789</v>
      </c>
      <c r="C2781" t="s">
        <v>2223</v>
      </c>
      <c r="G2781" t="s">
        <v>10967</v>
      </c>
      <c r="H2781" t="s">
        <v>13003</v>
      </c>
      <c r="I2781" t="s">
        <v>18507</v>
      </c>
      <c r="J2781" t="s">
        <v>18514</v>
      </c>
      <c r="L2781" t="s">
        <v>19330</v>
      </c>
      <c r="O2781" t="s">
        <v>20914</v>
      </c>
      <c r="P2781" t="s">
        <v>20914</v>
      </c>
      <c r="Q2781" t="s">
        <v>21030</v>
      </c>
      <c r="U2781" t="s">
        <v>22303</v>
      </c>
      <c r="W2781" t="s">
        <v>22918</v>
      </c>
    </row>
    <row r="2782" spans="1:23">
      <c r="A2782" s="1">
        <v>2790</v>
      </c>
      <c r="C2782" t="s">
        <v>2224</v>
      </c>
      <c r="G2782" t="s">
        <v>10967</v>
      </c>
      <c r="H2782" t="s">
        <v>13003</v>
      </c>
      <c r="I2782" t="s">
        <v>18507</v>
      </c>
      <c r="J2782" t="s">
        <v>18514</v>
      </c>
      <c r="L2782" t="s">
        <v>19330</v>
      </c>
      <c r="O2782" t="s">
        <v>20914</v>
      </c>
      <c r="P2782" t="s">
        <v>20914</v>
      </c>
      <c r="Q2782" t="s">
        <v>21030</v>
      </c>
      <c r="U2782" t="s">
        <v>22304</v>
      </c>
      <c r="W2782" t="s">
        <v>22918</v>
      </c>
    </row>
    <row r="2783" spans="1:23">
      <c r="A2783" s="1">
        <v>2791</v>
      </c>
      <c r="C2783" t="s">
        <v>2225</v>
      </c>
      <c r="G2783" t="s">
        <v>10967</v>
      </c>
      <c r="H2783" t="s">
        <v>13004</v>
      </c>
      <c r="I2783" t="s">
        <v>18507</v>
      </c>
      <c r="J2783" t="s">
        <v>18514</v>
      </c>
      <c r="L2783" t="s">
        <v>19330</v>
      </c>
      <c r="O2783" t="s">
        <v>20914</v>
      </c>
      <c r="P2783" t="s">
        <v>20914</v>
      </c>
      <c r="Q2783" t="s">
        <v>21030</v>
      </c>
      <c r="U2783" t="s">
        <v>22305</v>
      </c>
      <c r="W2783" t="s">
        <v>22918</v>
      </c>
    </row>
    <row r="2784" spans="1:23">
      <c r="A2784" s="1">
        <v>2792</v>
      </c>
      <c r="C2784" t="s">
        <v>2226</v>
      </c>
      <c r="G2784" t="s">
        <v>10967</v>
      </c>
      <c r="H2784" t="s">
        <v>13004</v>
      </c>
      <c r="I2784" t="s">
        <v>18507</v>
      </c>
      <c r="J2784" t="s">
        <v>18514</v>
      </c>
      <c r="L2784" t="s">
        <v>19330</v>
      </c>
      <c r="O2784" t="s">
        <v>20914</v>
      </c>
      <c r="P2784" t="s">
        <v>20914</v>
      </c>
      <c r="Q2784" t="s">
        <v>21030</v>
      </c>
      <c r="U2784" t="s">
        <v>22306</v>
      </c>
      <c r="W2784" t="s">
        <v>22918</v>
      </c>
    </row>
    <row r="2785" spans="1:23">
      <c r="A2785" s="1">
        <v>2793</v>
      </c>
      <c r="C2785" t="s">
        <v>2227</v>
      </c>
      <c r="G2785" t="s">
        <v>10967</v>
      </c>
      <c r="H2785" t="s">
        <v>13004</v>
      </c>
      <c r="I2785" t="s">
        <v>18507</v>
      </c>
      <c r="J2785" t="s">
        <v>18514</v>
      </c>
      <c r="L2785" t="s">
        <v>19330</v>
      </c>
      <c r="O2785" t="s">
        <v>20914</v>
      </c>
      <c r="P2785" t="s">
        <v>20914</v>
      </c>
      <c r="Q2785" t="s">
        <v>21030</v>
      </c>
      <c r="U2785" t="s">
        <v>22307</v>
      </c>
      <c r="W2785" t="s">
        <v>22918</v>
      </c>
    </row>
    <row r="2786" spans="1:23">
      <c r="A2786" s="1">
        <v>2794</v>
      </c>
      <c r="C2786" t="s">
        <v>2228</v>
      </c>
      <c r="G2786" t="s">
        <v>10967</v>
      </c>
      <c r="H2786" t="s">
        <v>13004</v>
      </c>
      <c r="I2786" t="s">
        <v>18507</v>
      </c>
      <c r="J2786" t="s">
        <v>18514</v>
      </c>
      <c r="L2786" t="s">
        <v>19330</v>
      </c>
      <c r="O2786" t="s">
        <v>20914</v>
      </c>
      <c r="P2786" t="s">
        <v>20914</v>
      </c>
      <c r="Q2786" t="s">
        <v>21030</v>
      </c>
      <c r="U2786" t="s">
        <v>22308</v>
      </c>
      <c r="W2786" t="s">
        <v>22918</v>
      </c>
    </row>
    <row r="2787" spans="1:23">
      <c r="A2787" s="1">
        <v>2795</v>
      </c>
      <c r="C2787" t="s">
        <v>2229</v>
      </c>
      <c r="G2787" t="s">
        <v>10967</v>
      </c>
      <c r="H2787" t="s">
        <v>13004</v>
      </c>
      <c r="I2787" t="s">
        <v>18507</v>
      </c>
      <c r="J2787" t="s">
        <v>18514</v>
      </c>
      <c r="L2787" t="s">
        <v>19330</v>
      </c>
      <c r="O2787" t="s">
        <v>20914</v>
      </c>
      <c r="P2787" t="s">
        <v>20914</v>
      </c>
      <c r="Q2787" t="s">
        <v>21030</v>
      </c>
      <c r="U2787" t="s">
        <v>22309</v>
      </c>
      <c r="W2787" t="s">
        <v>22918</v>
      </c>
    </row>
    <row r="2788" spans="1:23">
      <c r="A2788" s="1">
        <v>2796</v>
      </c>
      <c r="C2788" t="s">
        <v>2230</v>
      </c>
      <c r="G2788" t="s">
        <v>10967</v>
      </c>
      <c r="H2788" t="s">
        <v>13005</v>
      </c>
      <c r="I2788" t="s">
        <v>18507</v>
      </c>
      <c r="J2788" t="s">
        <v>18514</v>
      </c>
      <c r="L2788" t="s">
        <v>19330</v>
      </c>
      <c r="O2788" t="s">
        <v>20914</v>
      </c>
      <c r="P2788" t="s">
        <v>20914</v>
      </c>
      <c r="Q2788" t="s">
        <v>21030</v>
      </c>
      <c r="U2788" t="s">
        <v>22310</v>
      </c>
      <c r="W2788" t="s">
        <v>22918</v>
      </c>
    </row>
    <row r="2789" spans="1:23">
      <c r="A2789" s="1">
        <v>2797</v>
      </c>
      <c r="C2789" t="s">
        <v>2231</v>
      </c>
      <c r="G2789" t="s">
        <v>10967</v>
      </c>
      <c r="H2789" t="s">
        <v>13005</v>
      </c>
      <c r="I2789" t="s">
        <v>18507</v>
      </c>
      <c r="J2789" t="s">
        <v>18514</v>
      </c>
      <c r="L2789" t="s">
        <v>19330</v>
      </c>
      <c r="O2789" t="s">
        <v>20914</v>
      </c>
      <c r="P2789" t="s">
        <v>20914</v>
      </c>
      <c r="Q2789" t="s">
        <v>21030</v>
      </c>
      <c r="U2789" t="s">
        <v>22311</v>
      </c>
      <c r="W2789" t="s">
        <v>22918</v>
      </c>
    </row>
    <row r="2790" spans="1:23">
      <c r="A2790" s="1">
        <v>2798</v>
      </c>
      <c r="C2790" t="s">
        <v>2232</v>
      </c>
      <c r="G2790" t="s">
        <v>10967</v>
      </c>
      <c r="H2790" t="s">
        <v>13005</v>
      </c>
      <c r="I2790" t="s">
        <v>18507</v>
      </c>
      <c r="J2790" t="s">
        <v>18514</v>
      </c>
      <c r="L2790" t="s">
        <v>19330</v>
      </c>
      <c r="O2790" t="s">
        <v>20914</v>
      </c>
      <c r="P2790" t="s">
        <v>20914</v>
      </c>
      <c r="Q2790" t="s">
        <v>21030</v>
      </c>
      <c r="U2790" t="s">
        <v>22312</v>
      </c>
      <c r="W2790" t="s">
        <v>22918</v>
      </c>
    </row>
    <row r="2791" spans="1:23">
      <c r="A2791" s="1">
        <v>2799</v>
      </c>
      <c r="C2791" t="s">
        <v>2233</v>
      </c>
      <c r="G2791" t="s">
        <v>10967</v>
      </c>
      <c r="H2791" t="s">
        <v>13005</v>
      </c>
      <c r="I2791" t="s">
        <v>18507</v>
      </c>
      <c r="J2791" t="s">
        <v>18514</v>
      </c>
      <c r="L2791" t="s">
        <v>19330</v>
      </c>
      <c r="O2791" t="s">
        <v>20914</v>
      </c>
      <c r="P2791" t="s">
        <v>20914</v>
      </c>
      <c r="Q2791" t="s">
        <v>21030</v>
      </c>
      <c r="U2791" t="s">
        <v>22313</v>
      </c>
      <c r="W2791" t="s">
        <v>22918</v>
      </c>
    </row>
    <row r="2792" spans="1:23">
      <c r="A2792" s="1">
        <v>2800</v>
      </c>
      <c r="C2792" t="s">
        <v>2234</v>
      </c>
      <c r="G2792" t="s">
        <v>10967</v>
      </c>
      <c r="H2792" t="s">
        <v>13006</v>
      </c>
      <c r="I2792" t="s">
        <v>18507</v>
      </c>
      <c r="J2792" t="s">
        <v>18514</v>
      </c>
      <c r="L2792" t="s">
        <v>19330</v>
      </c>
      <c r="O2792" t="s">
        <v>20914</v>
      </c>
      <c r="P2792" t="s">
        <v>20914</v>
      </c>
      <c r="Q2792" t="s">
        <v>21030</v>
      </c>
      <c r="U2792" t="s">
        <v>22314</v>
      </c>
      <c r="W2792" t="s">
        <v>22918</v>
      </c>
    </row>
    <row r="2793" spans="1:23">
      <c r="A2793" s="1">
        <v>2801</v>
      </c>
      <c r="C2793" t="s">
        <v>2235</v>
      </c>
      <c r="G2793" t="s">
        <v>10967</v>
      </c>
      <c r="H2793" t="s">
        <v>13006</v>
      </c>
      <c r="I2793" t="s">
        <v>18507</v>
      </c>
      <c r="J2793" t="s">
        <v>18514</v>
      </c>
      <c r="L2793" t="s">
        <v>19330</v>
      </c>
      <c r="O2793" t="s">
        <v>20914</v>
      </c>
      <c r="P2793" t="s">
        <v>20914</v>
      </c>
      <c r="Q2793" t="s">
        <v>21030</v>
      </c>
      <c r="U2793" t="s">
        <v>22315</v>
      </c>
      <c r="W2793" t="s">
        <v>22918</v>
      </c>
    </row>
    <row r="2794" spans="1:23">
      <c r="A2794" s="1">
        <v>2802</v>
      </c>
      <c r="C2794" t="s">
        <v>2236</v>
      </c>
      <c r="G2794" t="s">
        <v>10967</v>
      </c>
      <c r="H2794" t="s">
        <v>13006</v>
      </c>
      <c r="I2794" t="s">
        <v>18507</v>
      </c>
      <c r="J2794" t="s">
        <v>18514</v>
      </c>
      <c r="L2794" t="s">
        <v>19330</v>
      </c>
      <c r="O2794" t="s">
        <v>20914</v>
      </c>
      <c r="P2794" t="s">
        <v>20914</v>
      </c>
      <c r="Q2794" t="s">
        <v>21030</v>
      </c>
      <c r="U2794" t="s">
        <v>22316</v>
      </c>
      <c r="W2794" t="s">
        <v>22918</v>
      </c>
    </row>
    <row r="2795" spans="1:23">
      <c r="A2795" s="1">
        <v>2803</v>
      </c>
      <c r="C2795" t="s">
        <v>2237</v>
      </c>
      <c r="G2795" t="s">
        <v>10967</v>
      </c>
      <c r="H2795" t="s">
        <v>13006</v>
      </c>
      <c r="I2795" t="s">
        <v>18507</v>
      </c>
      <c r="J2795" t="s">
        <v>18514</v>
      </c>
      <c r="L2795" t="s">
        <v>19330</v>
      </c>
      <c r="O2795" t="s">
        <v>20914</v>
      </c>
      <c r="P2795" t="s">
        <v>20914</v>
      </c>
      <c r="Q2795" t="s">
        <v>21030</v>
      </c>
      <c r="U2795" t="s">
        <v>22317</v>
      </c>
      <c r="W2795" t="s">
        <v>22918</v>
      </c>
    </row>
    <row r="2796" spans="1:23">
      <c r="A2796" s="1">
        <v>2804</v>
      </c>
      <c r="C2796" t="s">
        <v>2238</v>
      </c>
      <c r="G2796" t="s">
        <v>10967</v>
      </c>
      <c r="H2796" t="s">
        <v>13007</v>
      </c>
      <c r="I2796" t="s">
        <v>18507</v>
      </c>
      <c r="J2796" t="s">
        <v>18514</v>
      </c>
      <c r="L2796" t="s">
        <v>19330</v>
      </c>
      <c r="O2796" t="s">
        <v>20914</v>
      </c>
      <c r="P2796" t="s">
        <v>20914</v>
      </c>
      <c r="Q2796" t="s">
        <v>21030</v>
      </c>
      <c r="U2796" t="s">
        <v>22318</v>
      </c>
      <c r="W2796" t="s">
        <v>22918</v>
      </c>
    </row>
    <row r="2797" spans="1:23">
      <c r="A2797" s="1">
        <v>2805</v>
      </c>
      <c r="C2797" t="s">
        <v>2239</v>
      </c>
      <c r="G2797" t="s">
        <v>10967</v>
      </c>
      <c r="H2797" t="s">
        <v>13007</v>
      </c>
      <c r="I2797" t="s">
        <v>18507</v>
      </c>
      <c r="J2797" t="s">
        <v>18514</v>
      </c>
      <c r="L2797" t="s">
        <v>19330</v>
      </c>
      <c r="O2797" t="s">
        <v>20914</v>
      </c>
      <c r="P2797" t="s">
        <v>20914</v>
      </c>
      <c r="Q2797" t="s">
        <v>21030</v>
      </c>
      <c r="U2797" t="s">
        <v>22319</v>
      </c>
      <c r="W2797" t="s">
        <v>22918</v>
      </c>
    </row>
    <row r="2798" spans="1:23">
      <c r="A2798" s="1">
        <v>2806</v>
      </c>
      <c r="C2798" t="s">
        <v>2240</v>
      </c>
      <c r="G2798" t="s">
        <v>10967</v>
      </c>
      <c r="H2798" t="s">
        <v>13007</v>
      </c>
      <c r="I2798" t="s">
        <v>18507</v>
      </c>
      <c r="J2798" t="s">
        <v>18514</v>
      </c>
      <c r="L2798" t="s">
        <v>19330</v>
      </c>
      <c r="O2798" t="s">
        <v>20914</v>
      </c>
      <c r="P2798" t="s">
        <v>20914</v>
      </c>
      <c r="Q2798" t="s">
        <v>21030</v>
      </c>
      <c r="U2798" t="s">
        <v>22320</v>
      </c>
      <c r="W2798" t="s">
        <v>22918</v>
      </c>
    </row>
    <row r="2799" spans="1:23">
      <c r="A2799" s="1">
        <v>2807</v>
      </c>
      <c r="C2799" t="s">
        <v>2241</v>
      </c>
      <c r="G2799" t="s">
        <v>10967</v>
      </c>
      <c r="H2799" t="s">
        <v>13007</v>
      </c>
      <c r="I2799" t="s">
        <v>18507</v>
      </c>
      <c r="J2799" t="s">
        <v>18514</v>
      </c>
      <c r="L2799" t="s">
        <v>19330</v>
      </c>
      <c r="O2799" t="s">
        <v>20914</v>
      </c>
      <c r="P2799" t="s">
        <v>20914</v>
      </c>
      <c r="Q2799" t="s">
        <v>21030</v>
      </c>
      <c r="U2799" t="s">
        <v>22321</v>
      </c>
      <c r="W2799" t="s">
        <v>22918</v>
      </c>
    </row>
    <row r="2800" spans="1:23">
      <c r="A2800" s="1">
        <v>2808</v>
      </c>
      <c r="C2800" t="s">
        <v>2242</v>
      </c>
      <c r="G2800" t="s">
        <v>10967</v>
      </c>
      <c r="H2800" t="s">
        <v>13007</v>
      </c>
      <c r="I2800" t="s">
        <v>18507</v>
      </c>
      <c r="J2800" t="s">
        <v>18514</v>
      </c>
      <c r="L2800" t="s">
        <v>19330</v>
      </c>
      <c r="O2800" t="s">
        <v>20914</v>
      </c>
      <c r="P2800" t="s">
        <v>20914</v>
      </c>
      <c r="Q2800" t="s">
        <v>21030</v>
      </c>
      <c r="U2800" t="s">
        <v>22322</v>
      </c>
      <c r="W2800" t="s">
        <v>22918</v>
      </c>
    </row>
    <row r="2801" spans="1:23">
      <c r="A2801" s="1">
        <v>2809</v>
      </c>
      <c r="C2801" t="s">
        <v>2243</v>
      </c>
      <c r="G2801" t="s">
        <v>10967</v>
      </c>
      <c r="H2801" t="s">
        <v>13008</v>
      </c>
      <c r="I2801" t="s">
        <v>18507</v>
      </c>
      <c r="J2801" t="s">
        <v>18514</v>
      </c>
      <c r="L2801" t="s">
        <v>19330</v>
      </c>
      <c r="O2801" t="s">
        <v>20914</v>
      </c>
      <c r="P2801" t="s">
        <v>20914</v>
      </c>
      <c r="Q2801" t="s">
        <v>21030</v>
      </c>
      <c r="U2801" t="s">
        <v>22323</v>
      </c>
      <c r="W2801" t="s">
        <v>22918</v>
      </c>
    </row>
    <row r="2802" spans="1:23">
      <c r="A2802" s="1">
        <v>2810</v>
      </c>
      <c r="C2802" t="s">
        <v>2244</v>
      </c>
      <c r="G2802" t="s">
        <v>10967</v>
      </c>
      <c r="H2802" t="s">
        <v>13008</v>
      </c>
      <c r="I2802" t="s">
        <v>18507</v>
      </c>
      <c r="J2802" t="s">
        <v>18514</v>
      </c>
      <c r="L2802" t="s">
        <v>19330</v>
      </c>
      <c r="O2802" t="s">
        <v>20914</v>
      </c>
      <c r="P2802" t="s">
        <v>20914</v>
      </c>
      <c r="Q2802" t="s">
        <v>21030</v>
      </c>
      <c r="U2802" t="s">
        <v>22324</v>
      </c>
      <c r="W2802" t="s">
        <v>22918</v>
      </c>
    </row>
    <row r="2803" spans="1:23">
      <c r="A2803" s="1">
        <v>2811</v>
      </c>
      <c r="C2803" t="s">
        <v>2245</v>
      </c>
      <c r="G2803" t="s">
        <v>10967</v>
      </c>
      <c r="H2803" t="s">
        <v>13008</v>
      </c>
      <c r="I2803" t="s">
        <v>18507</v>
      </c>
      <c r="J2803" t="s">
        <v>18514</v>
      </c>
      <c r="L2803" t="s">
        <v>19330</v>
      </c>
      <c r="O2803" t="s">
        <v>20914</v>
      </c>
      <c r="P2803" t="s">
        <v>20914</v>
      </c>
      <c r="Q2803" t="s">
        <v>21030</v>
      </c>
      <c r="U2803" t="s">
        <v>22325</v>
      </c>
      <c r="W2803" t="s">
        <v>22918</v>
      </c>
    </row>
    <row r="2804" spans="1:23">
      <c r="A2804" s="1">
        <v>2812</v>
      </c>
      <c r="C2804" t="s">
        <v>2246</v>
      </c>
      <c r="G2804" t="s">
        <v>10967</v>
      </c>
      <c r="H2804" t="s">
        <v>13008</v>
      </c>
      <c r="I2804" t="s">
        <v>18507</v>
      </c>
      <c r="J2804" t="s">
        <v>18514</v>
      </c>
      <c r="L2804" t="s">
        <v>19330</v>
      </c>
      <c r="O2804" t="s">
        <v>20914</v>
      </c>
      <c r="P2804" t="s">
        <v>20914</v>
      </c>
      <c r="Q2804" t="s">
        <v>21030</v>
      </c>
      <c r="U2804" t="s">
        <v>22326</v>
      </c>
      <c r="W2804" t="s">
        <v>22918</v>
      </c>
    </row>
    <row r="2805" spans="1:23">
      <c r="A2805" s="1">
        <v>2813</v>
      </c>
      <c r="C2805" t="s">
        <v>2247</v>
      </c>
      <c r="G2805" t="s">
        <v>10967</v>
      </c>
      <c r="H2805" t="s">
        <v>13009</v>
      </c>
      <c r="I2805" t="s">
        <v>18507</v>
      </c>
      <c r="J2805" t="s">
        <v>18514</v>
      </c>
      <c r="L2805" t="s">
        <v>19330</v>
      </c>
      <c r="O2805" t="s">
        <v>20914</v>
      </c>
      <c r="P2805" t="s">
        <v>20914</v>
      </c>
      <c r="Q2805" t="s">
        <v>21030</v>
      </c>
      <c r="U2805" t="s">
        <v>22327</v>
      </c>
      <c r="W2805" t="s">
        <v>22918</v>
      </c>
    </row>
    <row r="2806" spans="1:23">
      <c r="A2806" s="1">
        <v>2814</v>
      </c>
      <c r="C2806" t="s">
        <v>2248</v>
      </c>
      <c r="G2806" t="s">
        <v>10967</v>
      </c>
      <c r="H2806" t="s">
        <v>13009</v>
      </c>
      <c r="I2806" t="s">
        <v>18507</v>
      </c>
      <c r="J2806" t="s">
        <v>18514</v>
      </c>
      <c r="L2806" t="s">
        <v>19330</v>
      </c>
      <c r="O2806" t="s">
        <v>20914</v>
      </c>
      <c r="P2806" t="s">
        <v>20914</v>
      </c>
      <c r="Q2806" t="s">
        <v>21030</v>
      </c>
      <c r="U2806" t="s">
        <v>22328</v>
      </c>
      <c r="W2806" t="s">
        <v>22918</v>
      </c>
    </row>
    <row r="2807" spans="1:23">
      <c r="A2807" s="1">
        <v>2815</v>
      </c>
      <c r="C2807" t="s">
        <v>2249</v>
      </c>
      <c r="G2807" t="s">
        <v>10967</v>
      </c>
      <c r="H2807" t="s">
        <v>13009</v>
      </c>
      <c r="I2807" t="s">
        <v>18507</v>
      </c>
      <c r="J2807" t="s">
        <v>18514</v>
      </c>
      <c r="L2807" t="s">
        <v>19330</v>
      </c>
      <c r="O2807" t="s">
        <v>20914</v>
      </c>
      <c r="P2807" t="s">
        <v>20914</v>
      </c>
      <c r="Q2807" t="s">
        <v>21030</v>
      </c>
      <c r="U2807" t="s">
        <v>22329</v>
      </c>
      <c r="W2807" t="s">
        <v>22918</v>
      </c>
    </row>
    <row r="2808" spans="1:23">
      <c r="A2808" s="1">
        <v>2816</v>
      </c>
      <c r="C2808" t="s">
        <v>2250</v>
      </c>
      <c r="G2808" t="s">
        <v>10967</v>
      </c>
      <c r="H2808" t="s">
        <v>13009</v>
      </c>
      <c r="I2808" t="s">
        <v>18507</v>
      </c>
      <c r="J2808" t="s">
        <v>18514</v>
      </c>
      <c r="L2808" t="s">
        <v>19330</v>
      </c>
      <c r="O2808" t="s">
        <v>20914</v>
      </c>
      <c r="P2808" t="s">
        <v>20914</v>
      </c>
      <c r="Q2808" t="s">
        <v>21030</v>
      </c>
      <c r="U2808" t="s">
        <v>22330</v>
      </c>
      <c r="W2808" t="s">
        <v>22918</v>
      </c>
    </row>
    <row r="2809" spans="1:23">
      <c r="A2809" s="1">
        <v>2817</v>
      </c>
      <c r="C2809" t="s">
        <v>2251</v>
      </c>
      <c r="G2809" t="s">
        <v>10967</v>
      </c>
      <c r="H2809" t="s">
        <v>13009</v>
      </c>
      <c r="I2809" t="s">
        <v>18507</v>
      </c>
      <c r="J2809" t="s">
        <v>18514</v>
      </c>
      <c r="L2809" t="s">
        <v>19330</v>
      </c>
      <c r="O2809" t="s">
        <v>20914</v>
      </c>
      <c r="P2809" t="s">
        <v>20914</v>
      </c>
      <c r="Q2809" t="s">
        <v>21030</v>
      </c>
      <c r="U2809" t="s">
        <v>22331</v>
      </c>
      <c r="W2809" t="s">
        <v>22918</v>
      </c>
    </row>
    <row r="2810" spans="1:23">
      <c r="A2810" s="1">
        <v>2818</v>
      </c>
      <c r="C2810" t="s">
        <v>2252</v>
      </c>
      <c r="G2810" t="s">
        <v>10967</v>
      </c>
      <c r="H2810" t="s">
        <v>13010</v>
      </c>
      <c r="I2810" t="s">
        <v>18507</v>
      </c>
      <c r="J2810" t="s">
        <v>18514</v>
      </c>
      <c r="L2810" t="s">
        <v>19330</v>
      </c>
      <c r="O2810" t="s">
        <v>20914</v>
      </c>
      <c r="P2810" t="s">
        <v>20914</v>
      </c>
      <c r="Q2810" t="s">
        <v>21030</v>
      </c>
      <c r="U2810" t="s">
        <v>22332</v>
      </c>
      <c r="W2810" t="s">
        <v>22918</v>
      </c>
    </row>
    <row r="2811" spans="1:23">
      <c r="A2811" s="1">
        <v>2819</v>
      </c>
      <c r="C2811" t="s">
        <v>2253</v>
      </c>
      <c r="G2811" t="s">
        <v>10967</v>
      </c>
      <c r="H2811" t="s">
        <v>13010</v>
      </c>
      <c r="I2811" t="s">
        <v>18507</v>
      </c>
      <c r="J2811" t="s">
        <v>18514</v>
      </c>
      <c r="L2811" t="s">
        <v>19330</v>
      </c>
      <c r="O2811" t="s">
        <v>20914</v>
      </c>
      <c r="P2811" t="s">
        <v>20914</v>
      </c>
      <c r="Q2811" t="s">
        <v>21030</v>
      </c>
      <c r="U2811" t="s">
        <v>22333</v>
      </c>
      <c r="W2811" t="s">
        <v>22918</v>
      </c>
    </row>
    <row r="2812" spans="1:23">
      <c r="A2812" s="1">
        <v>2820</v>
      </c>
      <c r="C2812" t="s">
        <v>2254</v>
      </c>
      <c r="G2812" t="s">
        <v>10967</v>
      </c>
      <c r="H2812" t="s">
        <v>13010</v>
      </c>
      <c r="I2812" t="s">
        <v>18507</v>
      </c>
      <c r="J2812" t="s">
        <v>18514</v>
      </c>
      <c r="L2812" t="s">
        <v>19330</v>
      </c>
      <c r="O2812" t="s">
        <v>20914</v>
      </c>
      <c r="P2812" t="s">
        <v>20914</v>
      </c>
      <c r="Q2812" t="s">
        <v>21030</v>
      </c>
      <c r="U2812" t="s">
        <v>22334</v>
      </c>
      <c r="W2812" t="s">
        <v>22918</v>
      </c>
    </row>
    <row r="2813" spans="1:23">
      <c r="A2813" s="1">
        <v>2821</v>
      </c>
      <c r="C2813" t="s">
        <v>2255</v>
      </c>
      <c r="G2813" t="s">
        <v>10967</v>
      </c>
      <c r="H2813" t="s">
        <v>13010</v>
      </c>
      <c r="I2813" t="s">
        <v>18507</v>
      </c>
      <c r="J2813" t="s">
        <v>18514</v>
      </c>
      <c r="L2813" t="s">
        <v>19330</v>
      </c>
      <c r="O2813" t="s">
        <v>20914</v>
      </c>
      <c r="P2813" t="s">
        <v>20914</v>
      </c>
      <c r="Q2813" t="s">
        <v>21030</v>
      </c>
      <c r="U2813" t="s">
        <v>22335</v>
      </c>
      <c r="W2813" t="s">
        <v>22918</v>
      </c>
    </row>
    <row r="2814" spans="1:23">
      <c r="A2814" s="1">
        <v>2822</v>
      </c>
      <c r="C2814" t="s">
        <v>2256</v>
      </c>
      <c r="G2814" t="s">
        <v>10967</v>
      </c>
      <c r="H2814" t="s">
        <v>13011</v>
      </c>
      <c r="I2814" t="s">
        <v>18507</v>
      </c>
      <c r="J2814" t="s">
        <v>18514</v>
      </c>
      <c r="L2814" t="s">
        <v>19330</v>
      </c>
      <c r="O2814" t="s">
        <v>20914</v>
      </c>
      <c r="P2814" t="s">
        <v>20914</v>
      </c>
      <c r="Q2814" t="s">
        <v>21030</v>
      </c>
      <c r="U2814" t="s">
        <v>22336</v>
      </c>
      <c r="W2814" t="s">
        <v>22918</v>
      </c>
    </row>
    <row r="2815" spans="1:23">
      <c r="A2815" s="1">
        <v>2823</v>
      </c>
      <c r="C2815" t="s">
        <v>2257</v>
      </c>
      <c r="G2815" t="s">
        <v>10967</v>
      </c>
      <c r="H2815" t="s">
        <v>13011</v>
      </c>
      <c r="I2815" t="s">
        <v>18507</v>
      </c>
      <c r="J2815" t="s">
        <v>18514</v>
      </c>
      <c r="L2815" t="s">
        <v>19330</v>
      </c>
      <c r="O2815" t="s">
        <v>20914</v>
      </c>
      <c r="P2815" t="s">
        <v>20914</v>
      </c>
      <c r="Q2815" t="s">
        <v>21030</v>
      </c>
      <c r="U2815" t="s">
        <v>22337</v>
      </c>
      <c r="W2815" t="s">
        <v>22918</v>
      </c>
    </row>
    <row r="2816" spans="1:23">
      <c r="A2816" s="1">
        <v>2824</v>
      </c>
      <c r="C2816" t="s">
        <v>2258</v>
      </c>
      <c r="G2816" t="s">
        <v>10967</v>
      </c>
      <c r="H2816" t="s">
        <v>13011</v>
      </c>
      <c r="I2816" t="s">
        <v>18507</v>
      </c>
      <c r="J2816" t="s">
        <v>18514</v>
      </c>
      <c r="L2816" t="s">
        <v>19330</v>
      </c>
      <c r="O2816" t="s">
        <v>20914</v>
      </c>
      <c r="P2816" t="s">
        <v>20914</v>
      </c>
      <c r="Q2816" t="s">
        <v>21030</v>
      </c>
      <c r="U2816" t="s">
        <v>22338</v>
      </c>
      <c r="W2816" t="s">
        <v>22918</v>
      </c>
    </row>
    <row r="2817" spans="1:23">
      <c r="A2817" s="1">
        <v>2825</v>
      </c>
      <c r="C2817" t="s">
        <v>2259</v>
      </c>
      <c r="G2817" t="s">
        <v>10967</v>
      </c>
      <c r="H2817" t="s">
        <v>13012</v>
      </c>
      <c r="I2817" t="s">
        <v>18507</v>
      </c>
      <c r="J2817" t="s">
        <v>18514</v>
      </c>
      <c r="L2817" t="s">
        <v>19330</v>
      </c>
      <c r="O2817" t="s">
        <v>20914</v>
      </c>
      <c r="P2817" t="s">
        <v>20914</v>
      </c>
      <c r="Q2817" t="s">
        <v>21030</v>
      </c>
      <c r="U2817" t="s">
        <v>22339</v>
      </c>
      <c r="W2817" t="s">
        <v>22918</v>
      </c>
    </row>
    <row r="2818" spans="1:23">
      <c r="A2818" s="1">
        <v>2826</v>
      </c>
      <c r="C2818" t="s">
        <v>2260</v>
      </c>
      <c r="G2818" t="s">
        <v>10967</v>
      </c>
      <c r="H2818" t="s">
        <v>13012</v>
      </c>
      <c r="I2818" t="s">
        <v>18507</v>
      </c>
      <c r="J2818" t="s">
        <v>18514</v>
      </c>
      <c r="L2818" t="s">
        <v>19330</v>
      </c>
      <c r="O2818" t="s">
        <v>20914</v>
      </c>
      <c r="P2818" t="s">
        <v>20914</v>
      </c>
      <c r="Q2818" t="s">
        <v>21030</v>
      </c>
      <c r="U2818" t="s">
        <v>22340</v>
      </c>
      <c r="W2818" t="s">
        <v>22918</v>
      </c>
    </row>
    <row r="2819" spans="1:23">
      <c r="A2819" s="1">
        <v>2827</v>
      </c>
      <c r="C2819" t="s">
        <v>2261</v>
      </c>
      <c r="G2819" t="s">
        <v>10967</v>
      </c>
      <c r="H2819" t="s">
        <v>13012</v>
      </c>
      <c r="I2819" t="s">
        <v>18507</v>
      </c>
      <c r="J2819" t="s">
        <v>18514</v>
      </c>
      <c r="L2819" t="s">
        <v>19330</v>
      </c>
      <c r="O2819" t="s">
        <v>20914</v>
      </c>
      <c r="P2819" t="s">
        <v>20914</v>
      </c>
      <c r="Q2819" t="s">
        <v>21030</v>
      </c>
      <c r="U2819" t="s">
        <v>22341</v>
      </c>
      <c r="W2819" t="s">
        <v>22918</v>
      </c>
    </row>
    <row r="2820" spans="1:23">
      <c r="A2820" s="1">
        <v>2828</v>
      </c>
      <c r="C2820" t="s">
        <v>2262</v>
      </c>
      <c r="G2820" t="s">
        <v>10967</v>
      </c>
      <c r="H2820" t="s">
        <v>13012</v>
      </c>
      <c r="I2820" t="s">
        <v>18507</v>
      </c>
      <c r="J2820" t="s">
        <v>18514</v>
      </c>
      <c r="L2820" t="s">
        <v>19330</v>
      </c>
      <c r="O2820" t="s">
        <v>20914</v>
      </c>
      <c r="P2820" t="s">
        <v>20914</v>
      </c>
      <c r="Q2820" t="s">
        <v>21030</v>
      </c>
      <c r="U2820" t="s">
        <v>22342</v>
      </c>
      <c r="W2820" t="s">
        <v>22918</v>
      </c>
    </row>
    <row r="2821" spans="1:23">
      <c r="A2821" s="1">
        <v>2829</v>
      </c>
      <c r="C2821" t="s">
        <v>2263</v>
      </c>
      <c r="G2821" t="s">
        <v>10967</v>
      </c>
      <c r="H2821" t="s">
        <v>13013</v>
      </c>
      <c r="I2821" t="s">
        <v>18507</v>
      </c>
      <c r="J2821" t="s">
        <v>18514</v>
      </c>
      <c r="L2821" t="s">
        <v>19330</v>
      </c>
      <c r="O2821" t="s">
        <v>20914</v>
      </c>
      <c r="P2821" t="s">
        <v>20914</v>
      </c>
      <c r="Q2821" t="s">
        <v>21030</v>
      </c>
      <c r="U2821" t="s">
        <v>22343</v>
      </c>
      <c r="W2821" t="s">
        <v>22918</v>
      </c>
    </row>
    <row r="2822" spans="1:23">
      <c r="A2822" s="1">
        <v>2830</v>
      </c>
      <c r="C2822" t="s">
        <v>2264</v>
      </c>
      <c r="G2822" t="s">
        <v>10967</v>
      </c>
      <c r="H2822" t="s">
        <v>13013</v>
      </c>
      <c r="I2822" t="s">
        <v>18507</v>
      </c>
      <c r="J2822" t="s">
        <v>18514</v>
      </c>
      <c r="L2822" t="s">
        <v>19330</v>
      </c>
      <c r="O2822" t="s">
        <v>20914</v>
      </c>
      <c r="P2822" t="s">
        <v>20914</v>
      </c>
      <c r="Q2822" t="s">
        <v>21030</v>
      </c>
      <c r="U2822" t="s">
        <v>22344</v>
      </c>
      <c r="W2822" t="s">
        <v>22918</v>
      </c>
    </row>
    <row r="2823" spans="1:23">
      <c r="A2823" s="1">
        <v>2831</v>
      </c>
      <c r="C2823" t="s">
        <v>2265</v>
      </c>
      <c r="G2823" t="s">
        <v>10967</v>
      </c>
      <c r="H2823" t="s">
        <v>13013</v>
      </c>
      <c r="I2823" t="s">
        <v>18507</v>
      </c>
      <c r="J2823" t="s">
        <v>18514</v>
      </c>
      <c r="L2823" t="s">
        <v>19330</v>
      </c>
      <c r="O2823" t="s">
        <v>20914</v>
      </c>
      <c r="P2823" t="s">
        <v>20914</v>
      </c>
      <c r="Q2823" t="s">
        <v>21030</v>
      </c>
      <c r="U2823" t="s">
        <v>22345</v>
      </c>
      <c r="W2823" t="s">
        <v>22918</v>
      </c>
    </row>
    <row r="2824" spans="1:23">
      <c r="A2824" s="1">
        <v>2832</v>
      </c>
      <c r="C2824" t="s">
        <v>2266</v>
      </c>
      <c r="G2824" t="s">
        <v>10967</v>
      </c>
      <c r="H2824" t="s">
        <v>13013</v>
      </c>
      <c r="I2824" t="s">
        <v>18507</v>
      </c>
      <c r="J2824" t="s">
        <v>18514</v>
      </c>
      <c r="L2824" t="s">
        <v>19330</v>
      </c>
      <c r="O2824" t="s">
        <v>20914</v>
      </c>
      <c r="P2824" t="s">
        <v>20914</v>
      </c>
      <c r="Q2824" t="s">
        <v>21030</v>
      </c>
      <c r="U2824" t="s">
        <v>22346</v>
      </c>
      <c r="W2824" t="s">
        <v>22918</v>
      </c>
    </row>
    <row r="2825" spans="1:23">
      <c r="A2825" s="1">
        <v>2833</v>
      </c>
      <c r="C2825" t="s">
        <v>2267</v>
      </c>
      <c r="G2825" t="s">
        <v>10967</v>
      </c>
      <c r="H2825" t="s">
        <v>13013</v>
      </c>
      <c r="I2825" t="s">
        <v>18507</v>
      </c>
      <c r="J2825" t="s">
        <v>18514</v>
      </c>
      <c r="L2825" t="s">
        <v>19330</v>
      </c>
      <c r="O2825" t="s">
        <v>20914</v>
      </c>
      <c r="P2825" t="s">
        <v>20914</v>
      </c>
      <c r="Q2825" t="s">
        <v>21030</v>
      </c>
      <c r="U2825" t="s">
        <v>22347</v>
      </c>
      <c r="W2825" t="s">
        <v>22918</v>
      </c>
    </row>
    <row r="2826" spans="1:23">
      <c r="A2826" s="1">
        <v>2834</v>
      </c>
      <c r="C2826" t="s">
        <v>2268</v>
      </c>
      <c r="G2826" t="s">
        <v>10967</v>
      </c>
      <c r="H2826" t="s">
        <v>13014</v>
      </c>
      <c r="I2826" t="s">
        <v>18507</v>
      </c>
      <c r="J2826" t="s">
        <v>18514</v>
      </c>
      <c r="L2826" t="s">
        <v>19330</v>
      </c>
      <c r="O2826" t="s">
        <v>20914</v>
      </c>
      <c r="P2826" t="s">
        <v>20914</v>
      </c>
      <c r="Q2826" t="s">
        <v>21030</v>
      </c>
      <c r="U2826" t="s">
        <v>22348</v>
      </c>
      <c r="W2826" t="s">
        <v>22918</v>
      </c>
    </row>
    <row r="2827" spans="1:23">
      <c r="A2827" s="1">
        <v>2835</v>
      </c>
      <c r="C2827" t="s">
        <v>2269</v>
      </c>
      <c r="G2827" t="s">
        <v>10967</v>
      </c>
      <c r="H2827" t="s">
        <v>13014</v>
      </c>
      <c r="I2827" t="s">
        <v>18507</v>
      </c>
      <c r="J2827" t="s">
        <v>18514</v>
      </c>
      <c r="L2827" t="s">
        <v>19330</v>
      </c>
      <c r="O2827" t="s">
        <v>20914</v>
      </c>
      <c r="P2827" t="s">
        <v>20914</v>
      </c>
      <c r="Q2827" t="s">
        <v>21030</v>
      </c>
      <c r="U2827" t="s">
        <v>22349</v>
      </c>
      <c r="W2827" t="s">
        <v>22918</v>
      </c>
    </row>
    <row r="2828" spans="1:23">
      <c r="A2828" s="1">
        <v>2836</v>
      </c>
      <c r="C2828" t="s">
        <v>2270</v>
      </c>
      <c r="G2828" t="s">
        <v>10967</v>
      </c>
      <c r="H2828" t="s">
        <v>13014</v>
      </c>
      <c r="I2828" t="s">
        <v>18507</v>
      </c>
      <c r="J2828" t="s">
        <v>18514</v>
      </c>
      <c r="L2828" t="s">
        <v>19330</v>
      </c>
      <c r="O2828" t="s">
        <v>20914</v>
      </c>
      <c r="P2828" t="s">
        <v>20914</v>
      </c>
      <c r="Q2828" t="s">
        <v>21030</v>
      </c>
      <c r="U2828" t="s">
        <v>22350</v>
      </c>
      <c r="W2828" t="s">
        <v>22918</v>
      </c>
    </row>
    <row r="2829" spans="1:23">
      <c r="A2829" s="1">
        <v>2837</v>
      </c>
      <c r="C2829" t="s">
        <v>2271</v>
      </c>
      <c r="G2829" t="s">
        <v>10967</v>
      </c>
      <c r="H2829" t="s">
        <v>13014</v>
      </c>
      <c r="I2829" t="s">
        <v>18507</v>
      </c>
      <c r="J2829" t="s">
        <v>18514</v>
      </c>
      <c r="L2829" t="s">
        <v>19330</v>
      </c>
      <c r="O2829" t="s">
        <v>20914</v>
      </c>
      <c r="P2829" t="s">
        <v>20914</v>
      </c>
      <c r="Q2829" t="s">
        <v>21030</v>
      </c>
      <c r="U2829" t="s">
        <v>22351</v>
      </c>
      <c r="W2829" t="s">
        <v>22918</v>
      </c>
    </row>
    <row r="2830" spans="1:23">
      <c r="A2830" s="1">
        <v>2838</v>
      </c>
      <c r="C2830" t="s">
        <v>2272</v>
      </c>
      <c r="G2830" t="s">
        <v>10967</v>
      </c>
      <c r="H2830" t="s">
        <v>13015</v>
      </c>
      <c r="I2830" t="s">
        <v>18507</v>
      </c>
      <c r="J2830" t="s">
        <v>18514</v>
      </c>
      <c r="L2830" t="s">
        <v>19330</v>
      </c>
      <c r="O2830" t="s">
        <v>20914</v>
      </c>
      <c r="P2830" t="s">
        <v>20914</v>
      </c>
      <c r="Q2830" t="s">
        <v>21030</v>
      </c>
      <c r="U2830" t="s">
        <v>22352</v>
      </c>
      <c r="W2830" t="s">
        <v>22918</v>
      </c>
    </row>
    <row r="2831" spans="1:23">
      <c r="A2831" s="1">
        <v>2839</v>
      </c>
      <c r="C2831" t="s">
        <v>2273</v>
      </c>
      <c r="G2831" t="s">
        <v>10967</v>
      </c>
      <c r="H2831" t="s">
        <v>13015</v>
      </c>
      <c r="I2831" t="s">
        <v>18507</v>
      </c>
      <c r="J2831" t="s">
        <v>18514</v>
      </c>
      <c r="L2831" t="s">
        <v>19330</v>
      </c>
      <c r="O2831" t="s">
        <v>20914</v>
      </c>
      <c r="P2831" t="s">
        <v>20914</v>
      </c>
      <c r="Q2831" t="s">
        <v>21030</v>
      </c>
      <c r="U2831" t="s">
        <v>22353</v>
      </c>
      <c r="W2831" t="s">
        <v>22918</v>
      </c>
    </row>
    <row r="2832" spans="1:23">
      <c r="A2832" s="1">
        <v>2840</v>
      </c>
      <c r="C2832" t="s">
        <v>2274</v>
      </c>
      <c r="G2832" t="s">
        <v>10967</v>
      </c>
      <c r="H2832" t="s">
        <v>13015</v>
      </c>
      <c r="I2832" t="s">
        <v>18507</v>
      </c>
      <c r="J2832" t="s">
        <v>18514</v>
      </c>
      <c r="L2832" t="s">
        <v>19330</v>
      </c>
      <c r="O2832" t="s">
        <v>20914</v>
      </c>
      <c r="P2832" t="s">
        <v>20914</v>
      </c>
      <c r="Q2832" t="s">
        <v>21030</v>
      </c>
      <c r="U2832" t="s">
        <v>22354</v>
      </c>
      <c r="W2832" t="s">
        <v>22918</v>
      </c>
    </row>
    <row r="2833" spans="1:23">
      <c r="A2833" s="1">
        <v>2841</v>
      </c>
      <c r="C2833" t="s">
        <v>2275</v>
      </c>
      <c r="G2833" t="s">
        <v>10967</v>
      </c>
      <c r="H2833" t="s">
        <v>13015</v>
      </c>
      <c r="I2833" t="s">
        <v>18507</v>
      </c>
      <c r="J2833" t="s">
        <v>18514</v>
      </c>
      <c r="L2833" t="s">
        <v>19330</v>
      </c>
      <c r="O2833" t="s">
        <v>20914</v>
      </c>
      <c r="P2833" t="s">
        <v>20914</v>
      </c>
      <c r="Q2833" t="s">
        <v>21030</v>
      </c>
      <c r="U2833" t="s">
        <v>22355</v>
      </c>
      <c r="W2833" t="s">
        <v>22918</v>
      </c>
    </row>
    <row r="2834" spans="1:23">
      <c r="A2834" s="1">
        <v>2842</v>
      </c>
      <c r="C2834" t="s">
        <v>2276</v>
      </c>
      <c r="G2834" t="s">
        <v>10967</v>
      </c>
      <c r="H2834" t="s">
        <v>13016</v>
      </c>
      <c r="I2834" t="s">
        <v>18507</v>
      </c>
      <c r="J2834" t="s">
        <v>18514</v>
      </c>
      <c r="L2834" t="s">
        <v>19330</v>
      </c>
      <c r="O2834" t="s">
        <v>20914</v>
      </c>
      <c r="P2834" t="s">
        <v>20914</v>
      </c>
      <c r="Q2834" t="s">
        <v>21030</v>
      </c>
      <c r="U2834" t="s">
        <v>22356</v>
      </c>
      <c r="W2834" t="s">
        <v>22918</v>
      </c>
    </row>
    <row r="2835" spans="1:23">
      <c r="A2835" s="1">
        <v>2843</v>
      </c>
      <c r="C2835" t="s">
        <v>2277</v>
      </c>
      <c r="G2835" t="s">
        <v>10967</v>
      </c>
      <c r="H2835" t="s">
        <v>13016</v>
      </c>
      <c r="I2835" t="s">
        <v>18507</v>
      </c>
      <c r="J2835" t="s">
        <v>18514</v>
      </c>
      <c r="L2835" t="s">
        <v>19330</v>
      </c>
      <c r="O2835" t="s">
        <v>20914</v>
      </c>
      <c r="P2835" t="s">
        <v>20914</v>
      </c>
      <c r="Q2835" t="s">
        <v>21030</v>
      </c>
      <c r="U2835" t="s">
        <v>22357</v>
      </c>
      <c r="W2835" t="s">
        <v>22918</v>
      </c>
    </row>
    <row r="2836" spans="1:23">
      <c r="A2836" s="1">
        <v>2844</v>
      </c>
      <c r="C2836" t="s">
        <v>2278</v>
      </c>
      <c r="G2836" t="s">
        <v>10967</v>
      </c>
      <c r="H2836" t="s">
        <v>13016</v>
      </c>
      <c r="I2836" t="s">
        <v>18507</v>
      </c>
      <c r="J2836" t="s">
        <v>18514</v>
      </c>
      <c r="L2836" t="s">
        <v>19330</v>
      </c>
      <c r="O2836" t="s">
        <v>20914</v>
      </c>
      <c r="P2836" t="s">
        <v>20914</v>
      </c>
      <c r="Q2836" t="s">
        <v>21030</v>
      </c>
      <c r="U2836" t="s">
        <v>22358</v>
      </c>
      <c r="W2836" t="s">
        <v>22918</v>
      </c>
    </row>
    <row r="2837" spans="1:23">
      <c r="A2837" s="1">
        <v>2845</v>
      </c>
      <c r="C2837" t="s">
        <v>2279</v>
      </c>
      <c r="G2837" t="s">
        <v>10967</v>
      </c>
      <c r="H2837" t="s">
        <v>13016</v>
      </c>
      <c r="I2837" t="s">
        <v>18507</v>
      </c>
      <c r="J2837" t="s">
        <v>18514</v>
      </c>
      <c r="L2837" t="s">
        <v>19330</v>
      </c>
      <c r="O2837" t="s">
        <v>20914</v>
      </c>
      <c r="P2837" t="s">
        <v>20914</v>
      </c>
      <c r="Q2837" t="s">
        <v>21030</v>
      </c>
      <c r="U2837" t="s">
        <v>22359</v>
      </c>
      <c r="W2837" t="s">
        <v>22918</v>
      </c>
    </row>
    <row r="2838" spans="1:23">
      <c r="A2838" s="1">
        <v>2846</v>
      </c>
      <c r="C2838" t="s">
        <v>2280</v>
      </c>
      <c r="G2838" t="s">
        <v>10967</v>
      </c>
      <c r="H2838" t="s">
        <v>13016</v>
      </c>
      <c r="I2838" t="s">
        <v>18507</v>
      </c>
      <c r="J2838" t="s">
        <v>18514</v>
      </c>
      <c r="L2838" t="s">
        <v>19330</v>
      </c>
      <c r="O2838" t="s">
        <v>20914</v>
      </c>
      <c r="P2838" t="s">
        <v>20914</v>
      </c>
      <c r="Q2838" t="s">
        <v>21030</v>
      </c>
      <c r="U2838" t="s">
        <v>22360</v>
      </c>
      <c r="W2838" t="s">
        <v>22918</v>
      </c>
    </row>
    <row r="2839" spans="1:23">
      <c r="A2839" s="1">
        <v>2847</v>
      </c>
      <c r="C2839" t="s">
        <v>2281</v>
      </c>
      <c r="G2839" t="s">
        <v>10967</v>
      </c>
      <c r="H2839" t="s">
        <v>13017</v>
      </c>
      <c r="I2839" t="s">
        <v>18507</v>
      </c>
      <c r="J2839" t="s">
        <v>18514</v>
      </c>
      <c r="L2839" t="s">
        <v>19330</v>
      </c>
      <c r="O2839" t="s">
        <v>20914</v>
      </c>
      <c r="P2839" t="s">
        <v>20914</v>
      </c>
      <c r="Q2839" t="s">
        <v>21030</v>
      </c>
      <c r="U2839" t="s">
        <v>22361</v>
      </c>
      <c r="W2839" t="s">
        <v>22918</v>
      </c>
    </row>
    <row r="2840" spans="1:23">
      <c r="A2840" s="1">
        <v>2848</v>
      </c>
      <c r="C2840" t="s">
        <v>2282</v>
      </c>
      <c r="G2840" t="s">
        <v>10967</v>
      </c>
      <c r="H2840" t="s">
        <v>13017</v>
      </c>
      <c r="I2840" t="s">
        <v>18507</v>
      </c>
      <c r="J2840" t="s">
        <v>18514</v>
      </c>
      <c r="L2840" t="s">
        <v>19330</v>
      </c>
      <c r="O2840" t="s">
        <v>20914</v>
      </c>
      <c r="P2840" t="s">
        <v>20914</v>
      </c>
      <c r="Q2840" t="s">
        <v>21030</v>
      </c>
      <c r="U2840" t="s">
        <v>22362</v>
      </c>
      <c r="W2840" t="s">
        <v>22918</v>
      </c>
    </row>
    <row r="2841" spans="1:23">
      <c r="A2841" s="1">
        <v>2849</v>
      </c>
      <c r="C2841" t="s">
        <v>2283</v>
      </c>
      <c r="G2841" t="s">
        <v>10967</v>
      </c>
      <c r="H2841" t="s">
        <v>13017</v>
      </c>
      <c r="I2841" t="s">
        <v>18507</v>
      </c>
      <c r="J2841" t="s">
        <v>18514</v>
      </c>
      <c r="L2841" t="s">
        <v>19330</v>
      </c>
      <c r="O2841" t="s">
        <v>20914</v>
      </c>
      <c r="P2841" t="s">
        <v>20914</v>
      </c>
      <c r="Q2841" t="s">
        <v>21030</v>
      </c>
      <c r="U2841" t="s">
        <v>22363</v>
      </c>
      <c r="W2841" t="s">
        <v>22918</v>
      </c>
    </row>
    <row r="2842" spans="1:23">
      <c r="A2842" s="1">
        <v>2850</v>
      </c>
      <c r="C2842" t="s">
        <v>2284</v>
      </c>
      <c r="G2842" t="s">
        <v>10967</v>
      </c>
      <c r="H2842" t="s">
        <v>13017</v>
      </c>
      <c r="I2842" t="s">
        <v>18507</v>
      </c>
      <c r="J2842" t="s">
        <v>18514</v>
      </c>
      <c r="L2842" t="s">
        <v>19330</v>
      </c>
      <c r="O2842" t="s">
        <v>20914</v>
      </c>
      <c r="P2842" t="s">
        <v>20914</v>
      </c>
      <c r="Q2842" t="s">
        <v>21030</v>
      </c>
      <c r="U2842" t="s">
        <v>22364</v>
      </c>
      <c r="W2842" t="s">
        <v>22918</v>
      </c>
    </row>
    <row r="2843" spans="1:23">
      <c r="A2843" s="1">
        <v>2851</v>
      </c>
      <c r="C2843" t="s">
        <v>2285</v>
      </c>
      <c r="G2843" t="s">
        <v>10967</v>
      </c>
      <c r="H2843" t="s">
        <v>13017</v>
      </c>
      <c r="I2843" t="s">
        <v>18507</v>
      </c>
      <c r="J2843" t="s">
        <v>18514</v>
      </c>
      <c r="L2843" t="s">
        <v>19330</v>
      </c>
      <c r="O2843" t="s">
        <v>20914</v>
      </c>
      <c r="P2843" t="s">
        <v>20914</v>
      </c>
      <c r="Q2843" t="s">
        <v>21030</v>
      </c>
      <c r="U2843" t="s">
        <v>22365</v>
      </c>
      <c r="W2843" t="s">
        <v>22918</v>
      </c>
    </row>
    <row r="2844" spans="1:23">
      <c r="A2844" s="1">
        <v>2852</v>
      </c>
      <c r="C2844" t="s">
        <v>2286</v>
      </c>
      <c r="G2844" t="s">
        <v>10967</v>
      </c>
      <c r="H2844" t="s">
        <v>13018</v>
      </c>
      <c r="I2844" t="s">
        <v>18507</v>
      </c>
      <c r="J2844" t="s">
        <v>18514</v>
      </c>
      <c r="L2844" t="s">
        <v>19330</v>
      </c>
      <c r="O2844" t="s">
        <v>20914</v>
      </c>
      <c r="P2844" t="s">
        <v>20914</v>
      </c>
      <c r="Q2844" t="s">
        <v>21030</v>
      </c>
      <c r="U2844" t="s">
        <v>22366</v>
      </c>
      <c r="W2844" t="s">
        <v>22918</v>
      </c>
    </row>
    <row r="2845" spans="1:23">
      <c r="A2845" s="1">
        <v>2853</v>
      </c>
      <c r="C2845" t="s">
        <v>2287</v>
      </c>
      <c r="G2845" t="s">
        <v>10967</v>
      </c>
      <c r="H2845" t="s">
        <v>13018</v>
      </c>
      <c r="I2845" t="s">
        <v>18507</v>
      </c>
      <c r="J2845" t="s">
        <v>18514</v>
      </c>
      <c r="L2845" t="s">
        <v>19330</v>
      </c>
      <c r="O2845" t="s">
        <v>20914</v>
      </c>
      <c r="P2845" t="s">
        <v>20914</v>
      </c>
      <c r="Q2845" t="s">
        <v>21030</v>
      </c>
      <c r="U2845" t="s">
        <v>22367</v>
      </c>
      <c r="W2845" t="s">
        <v>22918</v>
      </c>
    </row>
    <row r="2846" spans="1:23">
      <c r="A2846" s="1">
        <v>2854</v>
      </c>
      <c r="C2846" t="s">
        <v>2288</v>
      </c>
      <c r="G2846" t="s">
        <v>10967</v>
      </c>
      <c r="H2846" t="s">
        <v>13018</v>
      </c>
      <c r="I2846" t="s">
        <v>18507</v>
      </c>
      <c r="J2846" t="s">
        <v>18514</v>
      </c>
      <c r="L2846" t="s">
        <v>19330</v>
      </c>
      <c r="O2846" t="s">
        <v>20914</v>
      </c>
      <c r="P2846" t="s">
        <v>20914</v>
      </c>
      <c r="Q2846" t="s">
        <v>21030</v>
      </c>
      <c r="U2846" t="s">
        <v>22368</v>
      </c>
      <c r="W2846" t="s">
        <v>22918</v>
      </c>
    </row>
    <row r="2847" spans="1:23">
      <c r="A2847" s="1">
        <v>2855</v>
      </c>
      <c r="C2847" t="s">
        <v>2289</v>
      </c>
      <c r="G2847" t="s">
        <v>10967</v>
      </c>
      <c r="H2847" t="s">
        <v>13019</v>
      </c>
      <c r="I2847" t="s">
        <v>18507</v>
      </c>
      <c r="J2847" t="s">
        <v>18514</v>
      </c>
      <c r="L2847" t="s">
        <v>19330</v>
      </c>
      <c r="O2847" t="s">
        <v>20914</v>
      </c>
      <c r="P2847" t="s">
        <v>20914</v>
      </c>
      <c r="Q2847" t="s">
        <v>21030</v>
      </c>
      <c r="U2847" t="s">
        <v>22369</v>
      </c>
      <c r="W2847" t="s">
        <v>22918</v>
      </c>
    </row>
    <row r="2848" spans="1:23">
      <c r="A2848" s="1">
        <v>2856</v>
      </c>
      <c r="C2848" t="s">
        <v>2290</v>
      </c>
      <c r="G2848" t="s">
        <v>10967</v>
      </c>
      <c r="H2848" t="s">
        <v>13019</v>
      </c>
      <c r="I2848" t="s">
        <v>18507</v>
      </c>
      <c r="J2848" t="s">
        <v>18514</v>
      </c>
      <c r="L2848" t="s">
        <v>19330</v>
      </c>
      <c r="O2848" t="s">
        <v>20914</v>
      </c>
      <c r="P2848" t="s">
        <v>20914</v>
      </c>
      <c r="Q2848" t="s">
        <v>21030</v>
      </c>
      <c r="U2848" t="s">
        <v>22370</v>
      </c>
      <c r="W2848" t="s">
        <v>22918</v>
      </c>
    </row>
    <row r="2849" spans="1:23">
      <c r="A2849" s="1">
        <v>2857</v>
      </c>
      <c r="C2849" t="s">
        <v>2291</v>
      </c>
      <c r="G2849" t="s">
        <v>10967</v>
      </c>
      <c r="H2849" t="s">
        <v>13019</v>
      </c>
      <c r="I2849" t="s">
        <v>18507</v>
      </c>
      <c r="J2849" t="s">
        <v>18514</v>
      </c>
      <c r="L2849" t="s">
        <v>19330</v>
      </c>
      <c r="O2849" t="s">
        <v>20914</v>
      </c>
      <c r="P2849" t="s">
        <v>20914</v>
      </c>
      <c r="Q2849" t="s">
        <v>21030</v>
      </c>
      <c r="U2849" t="s">
        <v>22371</v>
      </c>
      <c r="W2849" t="s">
        <v>22918</v>
      </c>
    </row>
    <row r="2850" spans="1:23">
      <c r="A2850" s="1">
        <v>2858</v>
      </c>
      <c r="C2850" t="s">
        <v>2292</v>
      </c>
      <c r="G2850" t="s">
        <v>10967</v>
      </c>
      <c r="H2850" t="s">
        <v>13019</v>
      </c>
      <c r="I2850" t="s">
        <v>18507</v>
      </c>
      <c r="J2850" t="s">
        <v>18514</v>
      </c>
      <c r="L2850" t="s">
        <v>19330</v>
      </c>
      <c r="O2850" t="s">
        <v>20914</v>
      </c>
      <c r="P2850" t="s">
        <v>20914</v>
      </c>
      <c r="Q2850" t="s">
        <v>21030</v>
      </c>
      <c r="U2850" t="s">
        <v>22372</v>
      </c>
      <c r="W2850" t="s">
        <v>22918</v>
      </c>
    </row>
    <row r="2851" spans="1:23">
      <c r="A2851" s="1">
        <v>2859</v>
      </c>
      <c r="C2851" t="s">
        <v>2293</v>
      </c>
      <c r="G2851" t="s">
        <v>10967</v>
      </c>
      <c r="H2851" t="s">
        <v>13019</v>
      </c>
      <c r="I2851" t="s">
        <v>18507</v>
      </c>
      <c r="J2851" t="s">
        <v>18514</v>
      </c>
      <c r="L2851" t="s">
        <v>19330</v>
      </c>
      <c r="O2851" t="s">
        <v>20914</v>
      </c>
      <c r="P2851" t="s">
        <v>20914</v>
      </c>
      <c r="Q2851" t="s">
        <v>21030</v>
      </c>
      <c r="U2851" t="s">
        <v>22373</v>
      </c>
      <c r="W2851" t="s">
        <v>22918</v>
      </c>
    </row>
    <row r="2852" spans="1:23">
      <c r="A2852" s="1">
        <v>2860</v>
      </c>
      <c r="C2852" t="s">
        <v>2294</v>
      </c>
      <c r="G2852" t="s">
        <v>10967</v>
      </c>
      <c r="H2852" t="s">
        <v>13020</v>
      </c>
      <c r="I2852" t="s">
        <v>18507</v>
      </c>
      <c r="J2852" t="s">
        <v>18514</v>
      </c>
      <c r="L2852" t="s">
        <v>19330</v>
      </c>
      <c r="O2852" t="s">
        <v>20914</v>
      </c>
      <c r="P2852" t="s">
        <v>20914</v>
      </c>
      <c r="Q2852" t="s">
        <v>21030</v>
      </c>
      <c r="U2852" t="s">
        <v>22374</v>
      </c>
      <c r="W2852" t="s">
        <v>22918</v>
      </c>
    </row>
    <row r="2853" spans="1:23">
      <c r="A2853" s="1">
        <v>2861</v>
      </c>
      <c r="C2853" t="s">
        <v>2295</v>
      </c>
      <c r="G2853" t="s">
        <v>10967</v>
      </c>
      <c r="H2853" t="s">
        <v>13020</v>
      </c>
      <c r="I2853" t="s">
        <v>18507</v>
      </c>
      <c r="J2853" t="s">
        <v>18514</v>
      </c>
      <c r="L2853" t="s">
        <v>19330</v>
      </c>
      <c r="O2853" t="s">
        <v>20914</v>
      </c>
      <c r="P2853" t="s">
        <v>20914</v>
      </c>
      <c r="Q2853" t="s">
        <v>21030</v>
      </c>
      <c r="U2853" t="s">
        <v>22375</v>
      </c>
      <c r="W2853" t="s">
        <v>22918</v>
      </c>
    </row>
    <row r="2854" spans="1:23">
      <c r="A2854" s="1">
        <v>2862</v>
      </c>
      <c r="C2854" t="s">
        <v>2296</v>
      </c>
      <c r="G2854" t="s">
        <v>10967</v>
      </c>
      <c r="H2854" t="s">
        <v>13020</v>
      </c>
      <c r="I2854" t="s">
        <v>18507</v>
      </c>
      <c r="J2854" t="s">
        <v>18514</v>
      </c>
      <c r="L2854" t="s">
        <v>19330</v>
      </c>
      <c r="O2854" t="s">
        <v>20914</v>
      </c>
      <c r="P2854" t="s">
        <v>20914</v>
      </c>
      <c r="Q2854" t="s">
        <v>21030</v>
      </c>
      <c r="U2854" t="s">
        <v>22376</v>
      </c>
      <c r="W2854" t="s">
        <v>22918</v>
      </c>
    </row>
    <row r="2855" spans="1:23">
      <c r="A2855" s="1">
        <v>2863</v>
      </c>
      <c r="C2855" t="s">
        <v>2297</v>
      </c>
      <c r="G2855" t="s">
        <v>10967</v>
      </c>
      <c r="H2855" t="s">
        <v>13020</v>
      </c>
      <c r="I2855" t="s">
        <v>18507</v>
      </c>
      <c r="J2855" t="s">
        <v>18514</v>
      </c>
      <c r="L2855" t="s">
        <v>19330</v>
      </c>
      <c r="O2855" t="s">
        <v>20914</v>
      </c>
      <c r="P2855" t="s">
        <v>20914</v>
      </c>
      <c r="Q2855" t="s">
        <v>21030</v>
      </c>
      <c r="U2855" t="s">
        <v>22377</v>
      </c>
      <c r="W2855" t="s">
        <v>22918</v>
      </c>
    </row>
    <row r="2856" spans="1:23">
      <c r="A2856" s="1">
        <v>2864</v>
      </c>
      <c r="C2856" t="s">
        <v>2298</v>
      </c>
      <c r="G2856" t="s">
        <v>10967</v>
      </c>
      <c r="H2856" t="s">
        <v>13020</v>
      </c>
      <c r="I2856" t="s">
        <v>18507</v>
      </c>
      <c r="J2856" t="s">
        <v>18514</v>
      </c>
      <c r="L2856" t="s">
        <v>19330</v>
      </c>
      <c r="O2856" t="s">
        <v>20914</v>
      </c>
      <c r="P2856" t="s">
        <v>20914</v>
      </c>
      <c r="Q2856" t="s">
        <v>21030</v>
      </c>
      <c r="U2856" t="s">
        <v>22378</v>
      </c>
      <c r="W2856" t="s">
        <v>22918</v>
      </c>
    </row>
    <row r="2857" spans="1:23">
      <c r="A2857" s="1">
        <v>2865</v>
      </c>
      <c r="C2857" t="s">
        <v>2299</v>
      </c>
      <c r="G2857" t="s">
        <v>10967</v>
      </c>
      <c r="H2857" t="s">
        <v>13021</v>
      </c>
      <c r="I2857" t="s">
        <v>18507</v>
      </c>
      <c r="J2857" t="s">
        <v>18514</v>
      </c>
      <c r="L2857" t="s">
        <v>19330</v>
      </c>
      <c r="O2857" t="s">
        <v>20914</v>
      </c>
      <c r="P2857" t="s">
        <v>20914</v>
      </c>
      <c r="Q2857" t="s">
        <v>21030</v>
      </c>
      <c r="U2857" t="s">
        <v>22379</v>
      </c>
      <c r="W2857" t="s">
        <v>22918</v>
      </c>
    </row>
    <row r="2858" spans="1:23">
      <c r="A2858" s="1">
        <v>2866</v>
      </c>
      <c r="C2858" t="s">
        <v>2300</v>
      </c>
      <c r="G2858" t="s">
        <v>10967</v>
      </c>
      <c r="H2858" t="s">
        <v>13021</v>
      </c>
      <c r="I2858" t="s">
        <v>18507</v>
      </c>
      <c r="J2858" t="s">
        <v>18514</v>
      </c>
      <c r="L2858" t="s">
        <v>19330</v>
      </c>
      <c r="O2858" t="s">
        <v>20914</v>
      </c>
      <c r="P2858" t="s">
        <v>20914</v>
      </c>
      <c r="Q2858" t="s">
        <v>21030</v>
      </c>
      <c r="U2858" t="s">
        <v>22380</v>
      </c>
      <c r="W2858" t="s">
        <v>22918</v>
      </c>
    </row>
    <row r="2859" spans="1:23">
      <c r="A2859" s="1">
        <v>2867</v>
      </c>
      <c r="C2859" t="s">
        <v>2301</v>
      </c>
      <c r="G2859" t="s">
        <v>10967</v>
      </c>
      <c r="H2859" t="s">
        <v>13021</v>
      </c>
      <c r="I2859" t="s">
        <v>18507</v>
      </c>
      <c r="J2859" t="s">
        <v>18514</v>
      </c>
      <c r="L2859" t="s">
        <v>19330</v>
      </c>
      <c r="O2859" t="s">
        <v>20914</v>
      </c>
      <c r="P2859" t="s">
        <v>20914</v>
      </c>
      <c r="Q2859" t="s">
        <v>21030</v>
      </c>
      <c r="U2859" t="s">
        <v>22381</v>
      </c>
      <c r="W2859" t="s">
        <v>22918</v>
      </c>
    </row>
    <row r="2860" spans="1:23">
      <c r="A2860" s="1">
        <v>2868</v>
      </c>
      <c r="C2860" t="s">
        <v>2302</v>
      </c>
      <c r="G2860" t="s">
        <v>10967</v>
      </c>
      <c r="H2860" t="s">
        <v>13021</v>
      </c>
      <c r="I2860" t="s">
        <v>18507</v>
      </c>
      <c r="J2860" t="s">
        <v>18514</v>
      </c>
      <c r="L2860" t="s">
        <v>19330</v>
      </c>
      <c r="O2860" t="s">
        <v>20914</v>
      </c>
      <c r="P2860" t="s">
        <v>20914</v>
      </c>
      <c r="Q2860" t="s">
        <v>21030</v>
      </c>
      <c r="U2860" t="s">
        <v>22382</v>
      </c>
      <c r="W2860" t="s">
        <v>22918</v>
      </c>
    </row>
    <row r="2861" spans="1:23">
      <c r="A2861" s="1">
        <v>2869</v>
      </c>
      <c r="C2861" t="s">
        <v>2303</v>
      </c>
      <c r="G2861" t="s">
        <v>10967</v>
      </c>
      <c r="H2861" t="s">
        <v>13022</v>
      </c>
      <c r="I2861" t="s">
        <v>18507</v>
      </c>
      <c r="J2861" t="s">
        <v>18514</v>
      </c>
      <c r="L2861" t="s">
        <v>19330</v>
      </c>
      <c r="O2861" t="s">
        <v>20914</v>
      </c>
      <c r="P2861" t="s">
        <v>20914</v>
      </c>
      <c r="Q2861" t="s">
        <v>21030</v>
      </c>
      <c r="U2861" t="s">
        <v>22383</v>
      </c>
      <c r="W2861" t="s">
        <v>22918</v>
      </c>
    </row>
    <row r="2862" spans="1:23">
      <c r="A2862" s="1">
        <v>2870</v>
      </c>
      <c r="C2862" t="s">
        <v>2304</v>
      </c>
      <c r="G2862" t="s">
        <v>10967</v>
      </c>
      <c r="H2862" t="s">
        <v>13022</v>
      </c>
      <c r="I2862" t="s">
        <v>18507</v>
      </c>
      <c r="J2862" t="s">
        <v>18514</v>
      </c>
      <c r="L2862" t="s">
        <v>19330</v>
      </c>
      <c r="O2862" t="s">
        <v>20914</v>
      </c>
      <c r="P2862" t="s">
        <v>20914</v>
      </c>
      <c r="Q2862" t="s">
        <v>21030</v>
      </c>
      <c r="U2862" t="s">
        <v>22384</v>
      </c>
      <c r="W2862" t="s">
        <v>22918</v>
      </c>
    </row>
    <row r="2863" spans="1:23">
      <c r="A2863" s="1">
        <v>2871</v>
      </c>
      <c r="C2863" t="s">
        <v>2305</v>
      </c>
      <c r="G2863" t="s">
        <v>10967</v>
      </c>
      <c r="H2863" t="s">
        <v>13022</v>
      </c>
      <c r="I2863" t="s">
        <v>18507</v>
      </c>
      <c r="J2863" t="s">
        <v>18514</v>
      </c>
      <c r="L2863" t="s">
        <v>19330</v>
      </c>
      <c r="O2863" t="s">
        <v>20914</v>
      </c>
      <c r="P2863" t="s">
        <v>20914</v>
      </c>
      <c r="Q2863" t="s">
        <v>21030</v>
      </c>
      <c r="U2863" t="s">
        <v>22385</v>
      </c>
      <c r="W2863" t="s">
        <v>22918</v>
      </c>
    </row>
    <row r="2864" spans="1:23">
      <c r="A2864" s="1">
        <v>2872</v>
      </c>
      <c r="C2864" t="s">
        <v>2306</v>
      </c>
      <c r="G2864" t="s">
        <v>10967</v>
      </c>
      <c r="H2864" t="s">
        <v>13022</v>
      </c>
      <c r="I2864" t="s">
        <v>18507</v>
      </c>
      <c r="J2864" t="s">
        <v>18514</v>
      </c>
      <c r="L2864" t="s">
        <v>19330</v>
      </c>
      <c r="O2864" t="s">
        <v>20914</v>
      </c>
      <c r="P2864" t="s">
        <v>20914</v>
      </c>
      <c r="Q2864" t="s">
        <v>21030</v>
      </c>
      <c r="U2864" t="s">
        <v>22386</v>
      </c>
      <c r="W2864" t="s">
        <v>22918</v>
      </c>
    </row>
    <row r="2865" spans="1:23">
      <c r="A2865" s="1">
        <v>2873</v>
      </c>
      <c r="C2865" t="s">
        <v>2307</v>
      </c>
      <c r="G2865" t="s">
        <v>10967</v>
      </c>
      <c r="H2865" t="s">
        <v>13022</v>
      </c>
      <c r="I2865" t="s">
        <v>18507</v>
      </c>
      <c r="J2865" t="s">
        <v>18514</v>
      </c>
      <c r="L2865" t="s">
        <v>19330</v>
      </c>
      <c r="O2865" t="s">
        <v>20914</v>
      </c>
      <c r="P2865" t="s">
        <v>20914</v>
      </c>
      <c r="Q2865" t="s">
        <v>21030</v>
      </c>
      <c r="U2865" t="s">
        <v>22387</v>
      </c>
      <c r="W2865" t="s">
        <v>22918</v>
      </c>
    </row>
    <row r="2866" spans="1:23">
      <c r="A2866" s="1">
        <v>2874</v>
      </c>
      <c r="C2866" t="s">
        <v>2308</v>
      </c>
      <c r="G2866" t="s">
        <v>10967</v>
      </c>
      <c r="H2866" t="s">
        <v>13023</v>
      </c>
      <c r="I2866" t="s">
        <v>18507</v>
      </c>
      <c r="J2866" t="s">
        <v>18514</v>
      </c>
      <c r="L2866" t="s">
        <v>19330</v>
      </c>
      <c r="O2866" t="s">
        <v>20914</v>
      </c>
      <c r="P2866" t="s">
        <v>20914</v>
      </c>
      <c r="Q2866" t="s">
        <v>21030</v>
      </c>
      <c r="U2866" t="s">
        <v>22388</v>
      </c>
      <c r="W2866" t="s">
        <v>22918</v>
      </c>
    </row>
    <row r="2867" spans="1:23">
      <c r="A2867" s="1">
        <v>2875</v>
      </c>
      <c r="C2867" t="s">
        <v>2309</v>
      </c>
      <c r="G2867" t="s">
        <v>10967</v>
      </c>
      <c r="H2867" t="s">
        <v>13023</v>
      </c>
      <c r="I2867" t="s">
        <v>18507</v>
      </c>
      <c r="J2867" t="s">
        <v>18514</v>
      </c>
      <c r="L2867" t="s">
        <v>19330</v>
      </c>
      <c r="O2867" t="s">
        <v>20914</v>
      </c>
      <c r="P2867" t="s">
        <v>20914</v>
      </c>
      <c r="Q2867" t="s">
        <v>21030</v>
      </c>
      <c r="U2867" t="s">
        <v>22389</v>
      </c>
      <c r="W2867" t="s">
        <v>22918</v>
      </c>
    </row>
    <row r="2868" spans="1:23">
      <c r="A2868" s="1">
        <v>2876</v>
      </c>
      <c r="C2868" t="s">
        <v>2310</v>
      </c>
      <c r="G2868" t="s">
        <v>10967</v>
      </c>
      <c r="H2868" t="s">
        <v>13023</v>
      </c>
      <c r="I2868" t="s">
        <v>18507</v>
      </c>
      <c r="J2868" t="s">
        <v>18514</v>
      </c>
      <c r="L2868" t="s">
        <v>19330</v>
      </c>
      <c r="O2868" t="s">
        <v>20914</v>
      </c>
      <c r="P2868" t="s">
        <v>20914</v>
      </c>
      <c r="Q2868" t="s">
        <v>21030</v>
      </c>
      <c r="U2868" t="s">
        <v>22390</v>
      </c>
      <c r="W2868" t="s">
        <v>22918</v>
      </c>
    </row>
    <row r="2869" spans="1:23">
      <c r="A2869" s="1">
        <v>2877</v>
      </c>
      <c r="C2869" t="s">
        <v>2311</v>
      </c>
      <c r="G2869" t="s">
        <v>10967</v>
      </c>
      <c r="H2869" t="s">
        <v>13023</v>
      </c>
      <c r="I2869" t="s">
        <v>18507</v>
      </c>
      <c r="J2869" t="s">
        <v>18514</v>
      </c>
      <c r="L2869" t="s">
        <v>19330</v>
      </c>
      <c r="O2869" t="s">
        <v>20914</v>
      </c>
      <c r="P2869" t="s">
        <v>20914</v>
      </c>
      <c r="Q2869" t="s">
        <v>21030</v>
      </c>
      <c r="U2869" t="s">
        <v>22391</v>
      </c>
      <c r="W2869" t="s">
        <v>22918</v>
      </c>
    </row>
    <row r="2870" spans="1:23">
      <c r="A2870" s="1">
        <v>2878</v>
      </c>
      <c r="C2870" t="s">
        <v>2312</v>
      </c>
      <c r="G2870" t="s">
        <v>10967</v>
      </c>
      <c r="H2870" t="s">
        <v>13023</v>
      </c>
      <c r="I2870" t="s">
        <v>18507</v>
      </c>
      <c r="J2870" t="s">
        <v>18514</v>
      </c>
      <c r="L2870" t="s">
        <v>19330</v>
      </c>
      <c r="O2870" t="s">
        <v>20914</v>
      </c>
      <c r="P2870" t="s">
        <v>20914</v>
      </c>
      <c r="Q2870" t="s">
        <v>21030</v>
      </c>
      <c r="U2870" t="s">
        <v>22392</v>
      </c>
      <c r="W2870" t="s">
        <v>22918</v>
      </c>
    </row>
    <row r="2871" spans="1:23">
      <c r="A2871" s="1">
        <v>2879</v>
      </c>
      <c r="C2871" t="s">
        <v>2313</v>
      </c>
      <c r="G2871" t="s">
        <v>10967</v>
      </c>
      <c r="H2871" t="s">
        <v>13024</v>
      </c>
      <c r="I2871" t="s">
        <v>18507</v>
      </c>
      <c r="J2871" t="s">
        <v>18514</v>
      </c>
      <c r="L2871" t="s">
        <v>19330</v>
      </c>
      <c r="O2871" t="s">
        <v>20914</v>
      </c>
      <c r="P2871" t="s">
        <v>20914</v>
      </c>
      <c r="Q2871" t="s">
        <v>21030</v>
      </c>
      <c r="U2871" t="s">
        <v>22393</v>
      </c>
      <c r="W2871" t="s">
        <v>22918</v>
      </c>
    </row>
    <row r="2872" spans="1:23">
      <c r="A2872" s="1">
        <v>2880</v>
      </c>
      <c r="C2872" t="s">
        <v>2314</v>
      </c>
      <c r="G2872" t="s">
        <v>10967</v>
      </c>
      <c r="H2872" t="s">
        <v>13024</v>
      </c>
      <c r="I2872" t="s">
        <v>18507</v>
      </c>
      <c r="J2872" t="s">
        <v>18514</v>
      </c>
      <c r="L2872" t="s">
        <v>19330</v>
      </c>
      <c r="O2872" t="s">
        <v>20914</v>
      </c>
      <c r="P2872" t="s">
        <v>20914</v>
      </c>
      <c r="Q2872" t="s">
        <v>21030</v>
      </c>
      <c r="U2872" t="s">
        <v>22394</v>
      </c>
      <c r="W2872" t="s">
        <v>22918</v>
      </c>
    </row>
    <row r="2873" spans="1:23">
      <c r="A2873" s="1">
        <v>2881</v>
      </c>
      <c r="C2873" t="s">
        <v>2315</v>
      </c>
      <c r="G2873" t="s">
        <v>10967</v>
      </c>
      <c r="H2873" t="s">
        <v>13024</v>
      </c>
      <c r="I2873" t="s">
        <v>18507</v>
      </c>
      <c r="J2873" t="s">
        <v>18514</v>
      </c>
      <c r="L2873" t="s">
        <v>19330</v>
      </c>
      <c r="O2873" t="s">
        <v>20914</v>
      </c>
      <c r="P2873" t="s">
        <v>20914</v>
      </c>
      <c r="Q2873" t="s">
        <v>21030</v>
      </c>
      <c r="U2873" t="s">
        <v>22395</v>
      </c>
      <c r="W2873" t="s">
        <v>22918</v>
      </c>
    </row>
    <row r="2874" spans="1:23">
      <c r="A2874" s="1">
        <v>2882</v>
      </c>
      <c r="C2874" t="s">
        <v>2316</v>
      </c>
      <c r="G2874" t="s">
        <v>10967</v>
      </c>
      <c r="H2874" t="s">
        <v>13025</v>
      </c>
      <c r="I2874" t="s">
        <v>18507</v>
      </c>
      <c r="J2874" t="s">
        <v>18514</v>
      </c>
      <c r="L2874" t="s">
        <v>19330</v>
      </c>
      <c r="O2874" t="s">
        <v>20914</v>
      </c>
      <c r="P2874" t="s">
        <v>20914</v>
      </c>
      <c r="Q2874" t="s">
        <v>21030</v>
      </c>
      <c r="U2874" t="s">
        <v>22396</v>
      </c>
      <c r="W2874" t="s">
        <v>22918</v>
      </c>
    </row>
    <row r="2875" spans="1:23">
      <c r="A2875" s="1">
        <v>2883</v>
      </c>
      <c r="C2875" t="s">
        <v>2317</v>
      </c>
      <c r="G2875" t="s">
        <v>10967</v>
      </c>
      <c r="H2875" t="s">
        <v>13025</v>
      </c>
      <c r="I2875" t="s">
        <v>18507</v>
      </c>
      <c r="J2875" t="s">
        <v>18514</v>
      </c>
      <c r="L2875" t="s">
        <v>19330</v>
      </c>
      <c r="O2875" t="s">
        <v>20914</v>
      </c>
      <c r="P2875" t="s">
        <v>20914</v>
      </c>
      <c r="Q2875" t="s">
        <v>21030</v>
      </c>
      <c r="U2875" t="s">
        <v>22397</v>
      </c>
      <c r="W2875" t="s">
        <v>22918</v>
      </c>
    </row>
    <row r="2876" spans="1:23">
      <c r="A2876" s="1">
        <v>2884</v>
      </c>
      <c r="C2876" t="s">
        <v>2318</v>
      </c>
      <c r="G2876" t="s">
        <v>10967</v>
      </c>
      <c r="H2876" t="s">
        <v>13025</v>
      </c>
      <c r="I2876" t="s">
        <v>18507</v>
      </c>
      <c r="J2876" t="s">
        <v>18514</v>
      </c>
      <c r="L2876" t="s">
        <v>19330</v>
      </c>
      <c r="O2876" t="s">
        <v>20914</v>
      </c>
      <c r="P2876" t="s">
        <v>20914</v>
      </c>
      <c r="Q2876" t="s">
        <v>21030</v>
      </c>
      <c r="U2876" t="s">
        <v>22398</v>
      </c>
      <c r="W2876" t="s">
        <v>22918</v>
      </c>
    </row>
    <row r="2877" spans="1:23">
      <c r="A2877" s="1">
        <v>2885</v>
      </c>
      <c r="C2877" t="s">
        <v>2319</v>
      </c>
      <c r="G2877" t="s">
        <v>10967</v>
      </c>
      <c r="H2877" t="s">
        <v>13025</v>
      </c>
      <c r="I2877" t="s">
        <v>18507</v>
      </c>
      <c r="J2877" t="s">
        <v>18514</v>
      </c>
      <c r="L2877" t="s">
        <v>19330</v>
      </c>
      <c r="O2877" t="s">
        <v>20914</v>
      </c>
      <c r="P2877" t="s">
        <v>20914</v>
      </c>
      <c r="Q2877" t="s">
        <v>21030</v>
      </c>
      <c r="U2877" t="s">
        <v>22399</v>
      </c>
      <c r="W2877" t="s">
        <v>22918</v>
      </c>
    </row>
    <row r="2878" spans="1:23">
      <c r="A2878" s="1">
        <v>2886</v>
      </c>
      <c r="C2878" t="s">
        <v>2320</v>
      </c>
      <c r="G2878" t="s">
        <v>10967</v>
      </c>
      <c r="H2878" t="s">
        <v>13025</v>
      </c>
      <c r="I2878" t="s">
        <v>18507</v>
      </c>
      <c r="J2878" t="s">
        <v>18514</v>
      </c>
      <c r="L2878" t="s">
        <v>19330</v>
      </c>
      <c r="O2878" t="s">
        <v>20914</v>
      </c>
      <c r="P2878" t="s">
        <v>20914</v>
      </c>
      <c r="Q2878" t="s">
        <v>21030</v>
      </c>
      <c r="U2878" t="s">
        <v>22400</v>
      </c>
      <c r="W2878" t="s">
        <v>22918</v>
      </c>
    </row>
    <row r="2879" spans="1:23">
      <c r="A2879" s="1">
        <v>2887</v>
      </c>
      <c r="C2879" t="s">
        <v>2321</v>
      </c>
      <c r="G2879" t="s">
        <v>10967</v>
      </c>
      <c r="H2879" t="s">
        <v>13026</v>
      </c>
      <c r="I2879" t="s">
        <v>18507</v>
      </c>
      <c r="J2879" t="s">
        <v>18514</v>
      </c>
      <c r="L2879" t="s">
        <v>19330</v>
      </c>
      <c r="O2879" t="s">
        <v>20914</v>
      </c>
      <c r="P2879" t="s">
        <v>20914</v>
      </c>
      <c r="Q2879" t="s">
        <v>21030</v>
      </c>
      <c r="U2879" t="s">
        <v>22401</v>
      </c>
      <c r="W2879" t="s">
        <v>22918</v>
      </c>
    </row>
    <row r="2880" spans="1:23">
      <c r="A2880" s="1">
        <v>2888</v>
      </c>
      <c r="C2880" t="s">
        <v>2322</v>
      </c>
      <c r="G2880" t="s">
        <v>10967</v>
      </c>
      <c r="H2880" t="s">
        <v>13026</v>
      </c>
      <c r="I2880" t="s">
        <v>18507</v>
      </c>
      <c r="J2880" t="s">
        <v>18514</v>
      </c>
      <c r="L2880" t="s">
        <v>19330</v>
      </c>
      <c r="O2880" t="s">
        <v>20914</v>
      </c>
      <c r="P2880" t="s">
        <v>20914</v>
      </c>
      <c r="Q2880" t="s">
        <v>21030</v>
      </c>
      <c r="U2880" t="s">
        <v>22402</v>
      </c>
      <c r="W2880" t="s">
        <v>22918</v>
      </c>
    </row>
    <row r="2881" spans="1:23">
      <c r="A2881" s="1">
        <v>2889</v>
      </c>
      <c r="C2881" t="s">
        <v>2323</v>
      </c>
      <c r="G2881" t="s">
        <v>10967</v>
      </c>
      <c r="H2881" t="s">
        <v>13026</v>
      </c>
      <c r="I2881" t="s">
        <v>18507</v>
      </c>
      <c r="J2881" t="s">
        <v>18514</v>
      </c>
      <c r="L2881" t="s">
        <v>19330</v>
      </c>
      <c r="O2881" t="s">
        <v>20914</v>
      </c>
      <c r="P2881" t="s">
        <v>20914</v>
      </c>
      <c r="Q2881" t="s">
        <v>21030</v>
      </c>
      <c r="U2881" t="s">
        <v>22403</v>
      </c>
      <c r="W2881" t="s">
        <v>22918</v>
      </c>
    </row>
    <row r="2882" spans="1:23">
      <c r="A2882" s="1">
        <v>2890</v>
      </c>
      <c r="C2882" t="s">
        <v>2324</v>
      </c>
      <c r="G2882" t="s">
        <v>10967</v>
      </c>
      <c r="H2882" t="s">
        <v>13026</v>
      </c>
      <c r="I2882" t="s">
        <v>18507</v>
      </c>
      <c r="J2882" t="s">
        <v>18514</v>
      </c>
      <c r="L2882" t="s">
        <v>19330</v>
      </c>
      <c r="O2882" t="s">
        <v>20914</v>
      </c>
      <c r="P2882" t="s">
        <v>20914</v>
      </c>
      <c r="Q2882" t="s">
        <v>21030</v>
      </c>
      <c r="U2882" t="s">
        <v>22404</v>
      </c>
      <c r="W2882" t="s">
        <v>22918</v>
      </c>
    </row>
    <row r="2883" spans="1:23">
      <c r="A2883" s="1">
        <v>2891</v>
      </c>
      <c r="C2883" t="s">
        <v>2325</v>
      </c>
      <c r="G2883" t="s">
        <v>10967</v>
      </c>
      <c r="H2883" t="s">
        <v>13027</v>
      </c>
      <c r="I2883" t="s">
        <v>18507</v>
      </c>
      <c r="J2883" t="s">
        <v>18514</v>
      </c>
      <c r="L2883" t="s">
        <v>19330</v>
      </c>
      <c r="O2883" t="s">
        <v>20914</v>
      </c>
      <c r="P2883" t="s">
        <v>20914</v>
      </c>
      <c r="Q2883" t="s">
        <v>21030</v>
      </c>
      <c r="U2883" t="s">
        <v>22405</v>
      </c>
      <c r="W2883" t="s">
        <v>22918</v>
      </c>
    </row>
    <row r="2884" spans="1:23">
      <c r="A2884" s="1">
        <v>2892</v>
      </c>
      <c r="C2884" t="s">
        <v>2326</v>
      </c>
      <c r="G2884" t="s">
        <v>10967</v>
      </c>
      <c r="H2884" t="s">
        <v>13027</v>
      </c>
      <c r="I2884" t="s">
        <v>18507</v>
      </c>
      <c r="J2884" t="s">
        <v>18514</v>
      </c>
      <c r="L2884" t="s">
        <v>19330</v>
      </c>
      <c r="O2884" t="s">
        <v>20914</v>
      </c>
      <c r="P2884" t="s">
        <v>20914</v>
      </c>
      <c r="Q2884" t="s">
        <v>21030</v>
      </c>
      <c r="U2884" t="s">
        <v>22406</v>
      </c>
      <c r="W2884" t="s">
        <v>22918</v>
      </c>
    </row>
    <row r="2885" spans="1:23">
      <c r="A2885" s="1">
        <v>2893</v>
      </c>
      <c r="C2885" t="s">
        <v>2327</v>
      </c>
      <c r="G2885" t="s">
        <v>10967</v>
      </c>
      <c r="H2885" t="s">
        <v>13027</v>
      </c>
      <c r="I2885" t="s">
        <v>18507</v>
      </c>
      <c r="J2885" t="s">
        <v>18514</v>
      </c>
      <c r="L2885" t="s">
        <v>19330</v>
      </c>
      <c r="O2885" t="s">
        <v>20914</v>
      </c>
      <c r="P2885" t="s">
        <v>20914</v>
      </c>
      <c r="Q2885" t="s">
        <v>21030</v>
      </c>
      <c r="U2885" t="s">
        <v>22407</v>
      </c>
      <c r="W2885" t="s">
        <v>22918</v>
      </c>
    </row>
    <row r="2886" spans="1:23">
      <c r="A2886" s="1">
        <v>2894</v>
      </c>
      <c r="C2886" t="s">
        <v>2328</v>
      </c>
      <c r="G2886" t="s">
        <v>10967</v>
      </c>
      <c r="H2886" t="s">
        <v>13028</v>
      </c>
      <c r="I2886" t="s">
        <v>18507</v>
      </c>
      <c r="J2886" t="s">
        <v>18514</v>
      </c>
      <c r="L2886" t="s">
        <v>19330</v>
      </c>
      <c r="O2886" t="s">
        <v>20914</v>
      </c>
      <c r="P2886" t="s">
        <v>20914</v>
      </c>
      <c r="Q2886" t="s">
        <v>21030</v>
      </c>
      <c r="U2886" t="s">
        <v>22408</v>
      </c>
      <c r="W2886" t="s">
        <v>22918</v>
      </c>
    </row>
    <row r="2887" spans="1:23">
      <c r="A2887" s="1">
        <v>2895</v>
      </c>
      <c r="C2887" t="s">
        <v>2329</v>
      </c>
      <c r="G2887" t="s">
        <v>10967</v>
      </c>
      <c r="H2887" t="s">
        <v>13028</v>
      </c>
      <c r="I2887" t="s">
        <v>18507</v>
      </c>
      <c r="J2887" t="s">
        <v>18514</v>
      </c>
      <c r="L2887" t="s">
        <v>19330</v>
      </c>
      <c r="O2887" t="s">
        <v>20914</v>
      </c>
      <c r="P2887" t="s">
        <v>20914</v>
      </c>
      <c r="Q2887" t="s">
        <v>21030</v>
      </c>
      <c r="U2887" t="s">
        <v>22409</v>
      </c>
      <c r="W2887" t="s">
        <v>22918</v>
      </c>
    </row>
    <row r="2888" spans="1:23">
      <c r="A2888" s="1">
        <v>2896</v>
      </c>
      <c r="C2888" t="s">
        <v>2330</v>
      </c>
      <c r="G2888" t="s">
        <v>10967</v>
      </c>
      <c r="H2888" t="s">
        <v>13028</v>
      </c>
      <c r="I2888" t="s">
        <v>18507</v>
      </c>
      <c r="J2888" t="s">
        <v>18514</v>
      </c>
      <c r="L2888" t="s">
        <v>19330</v>
      </c>
      <c r="O2888" t="s">
        <v>20914</v>
      </c>
      <c r="P2888" t="s">
        <v>20914</v>
      </c>
      <c r="Q2888" t="s">
        <v>21030</v>
      </c>
      <c r="U2888" t="s">
        <v>22410</v>
      </c>
      <c r="W2888" t="s">
        <v>22918</v>
      </c>
    </row>
    <row r="2889" spans="1:23">
      <c r="A2889" s="1">
        <v>2897</v>
      </c>
      <c r="C2889" t="s">
        <v>2331</v>
      </c>
      <c r="G2889" t="s">
        <v>10967</v>
      </c>
      <c r="H2889" t="s">
        <v>13028</v>
      </c>
      <c r="I2889" t="s">
        <v>18507</v>
      </c>
      <c r="J2889" t="s">
        <v>18514</v>
      </c>
      <c r="L2889" t="s">
        <v>19330</v>
      </c>
      <c r="O2889" t="s">
        <v>20914</v>
      </c>
      <c r="P2889" t="s">
        <v>20914</v>
      </c>
      <c r="Q2889" t="s">
        <v>21030</v>
      </c>
      <c r="U2889" t="s">
        <v>22411</v>
      </c>
      <c r="W2889" t="s">
        <v>22918</v>
      </c>
    </row>
    <row r="2890" spans="1:23">
      <c r="A2890" s="1">
        <v>2898</v>
      </c>
      <c r="C2890" t="s">
        <v>2332</v>
      </c>
      <c r="G2890" t="s">
        <v>10967</v>
      </c>
      <c r="H2890" t="s">
        <v>13028</v>
      </c>
      <c r="I2890" t="s">
        <v>18507</v>
      </c>
      <c r="J2890" t="s">
        <v>18514</v>
      </c>
      <c r="L2890" t="s">
        <v>19330</v>
      </c>
      <c r="O2890" t="s">
        <v>20914</v>
      </c>
      <c r="P2890" t="s">
        <v>20914</v>
      </c>
      <c r="Q2890" t="s">
        <v>21030</v>
      </c>
      <c r="U2890" t="s">
        <v>22412</v>
      </c>
      <c r="W2890" t="s">
        <v>22918</v>
      </c>
    </row>
    <row r="2891" spans="1:23">
      <c r="A2891" s="1">
        <v>2899</v>
      </c>
      <c r="C2891" t="s">
        <v>2333</v>
      </c>
      <c r="G2891" t="s">
        <v>10967</v>
      </c>
      <c r="H2891" t="s">
        <v>13029</v>
      </c>
      <c r="I2891" t="s">
        <v>18507</v>
      </c>
      <c r="J2891" t="s">
        <v>18514</v>
      </c>
      <c r="L2891" t="s">
        <v>19330</v>
      </c>
      <c r="O2891" t="s">
        <v>20914</v>
      </c>
      <c r="P2891" t="s">
        <v>20914</v>
      </c>
      <c r="Q2891" t="s">
        <v>21030</v>
      </c>
      <c r="U2891" t="s">
        <v>22413</v>
      </c>
      <c r="W2891" t="s">
        <v>22918</v>
      </c>
    </row>
    <row r="2892" spans="1:23">
      <c r="A2892" s="1">
        <v>2900</v>
      </c>
      <c r="C2892" t="s">
        <v>2334</v>
      </c>
      <c r="G2892" t="s">
        <v>10967</v>
      </c>
      <c r="H2892" t="s">
        <v>13029</v>
      </c>
      <c r="I2892" t="s">
        <v>18507</v>
      </c>
      <c r="J2892" t="s">
        <v>18514</v>
      </c>
      <c r="L2892" t="s">
        <v>19330</v>
      </c>
      <c r="O2892" t="s">
        <v>20914</v>
      </c>
      <c r="P2892" t="s">
        <v>20914</v>
      </c>
      <c r="Q2892" t="s">
        <v>21030</v>
      </c>
      <c r="U2892" t="s">
        <v>22414</v>
      </c>
      <c r="W2892" t="s">
        <v>22918</v>
      </c>
    </row>
    <row r="2893" spans="1:23">
      <c r="A2893" s="1">
        <v>2901</v>
      </c>
      <c r="C2893" t="s">
        <v>2335</v>
      </c>
      <c r="G2893" t="s">
        <v>10967</v>
      </c>
      <c r="H2893" t="s">
        <v>13029</v>
      </c>
      <c r="I2893" t="s">
        <v>18507</v>
      </c>
      <c r="J2893" t="s">
        <v>18514</v>
      </c>
      <c r="L2893" t="s">
        <v>19330</v>
      </c>
      <c r="O2893" t="s">
        <v>20914</v>
      </c>
      <c r="P2893" t="s">
        <v>20914</v>
      </c>
      <c r="Q2893" t="s">
        <v>21030</v>
      </c>
      <c r="U2893" t="s">
        <v>22415</v>
      </c>
      <c r="W2893" t="s">
        <v>22918</v>
      </c>
    </row>
    <row r="2894" spans="1:23">
      <c r="A2894" s="1">
        <v>2902</v>
      </c>
      <c r="C2894" t="s">
        <v>2336</v>
      </c>
      <c r="G2894" t="s">
        <v>10967</v>
      </c>
      <c r="H2894" t="s">
        <v>13029</v>
      </c>
      <c r="I2894" t="s">
        <v>18507</v>
      </c>
      <c r="J2894" t="s">
        <v>18514</v>
      </c>
      <c r="L2894" t="s">
        <v>19330</v>
      </c>
      <c r="O2894" t="s">
        <v>20914</v>
      </c>
      <c r="P2894" t="s">
        <v>20914</v>
      </c>
      <c r="Q2894" t="s">
        <v>21030</v>
      </c>
      <c r="U2894" t="s">
        <v>22416</v>
      </c>
      <c r="W2894" t="s">
        <v>22918</v>
      </c>
    </row>
    <row r="2895" spans="1:23">
      <c r="A2895" s="1">
        <v>2903</v>
      </c>
      <c r="C2895" t="s">
        <v>2337</v>
      </c>
      <c r="G2895" t="s">
        <v>10967</v>
      </c>
      <c r="H2895" t="s">
        <v>13030</v>
      </c>
      <c r="I2895" t="s">
        <v>18507</v>
      </c>
      <c r="J2895" t="s">
        <v>18514</v>
      </c>
      <c r="L2895" t="s">
        <v>19330</v>
      </c>
      <c r="O2895" t="s">
        <v>20914</v>
      </c>
      <c r="P2895" t="s">
        <v>20914</v>
      </c>
      <c r="Q2895" t="s">
        <v>21030</v>
      </c>
      <c r="U2895" t="s">
        <v>22417</v>
      </c>
      <c r="W2895" t="s">
        <v>22918</v>
      </c>
    </row>
    <row r="2896" spans="1:23">
      <c r="A2896" s="1">
        <v>2904</v>
      </c>
      <c r="C2896" t="s">
        <v>2338</v>
      </c>
      <c r="G2896" t="s">
        <v>10967</v>
      </c>
      <c r="H2896" t="s">
        <v>13030</v>
      </c>
      <c r="I2896" t="s">
        <v>18507</v>
      </c>
      <c r="J2896" t="s">
        <v>18514</v>
      </c>
      <c r="L2896" t="s">
        <v>19330</v>
      </c>
      <c r="O2896" t="s">
        <v>20914</v>
      </c>
      <c r="P2896" t="s">
        <v>20914</v>
      </c>
      <c r="Q2896" t="s">
        <v>21030</v>
      </c>
      <c r="U2896" t="s">
        <v>22418</v>
      </c>
      <c r="W2896" t="s">
        <v>22918</v>
      </c>
    </row>
    <row r="2897" spans="1:23">
      <c r="A2897" s="1">
        <v>2905</v>
      </c>
      <c r="C2897" t="s">
        <v>2339</v>
      </c>
      <c r="G2897" t="s">
        <v>10967</v>
      </c>
      <c r="H2897" t="s">
        <v>13030</v>
      </c>
      <c r="I2897" t="s">
        <v>18507</v>
      </c>
      <c r="J2897" t="s">
        <v>18514</v>
      </c>
      <c r="L2897" t="s">
        <v>19330</v>
      </c>
      <c r="O2897" t="s">
        <v>20914</v>
      </c>
      <c r="P2897" t="s">
        <v>20914</v>
      </c>
      <c r="Q2897" t="s">
        <v>21030</v>
      </c>
      <c r="U2897" t="s">
        <v>22419</v>
      </c>
      <c r="W2897" t="s">
        <v>22918</v>
      </c>
    </row>
    <row r="2898" spans="1:23">
      <c r="A2898" s="1">
        <v>2906</v>
      </c>
      <c r="C2898" t="s">
        <v>2340</v>
      </c>
      <c r="G2898" t="s">
        <v>10967</v>
      </c>
      <c r="H2898" t="s">
        <v>13030</v>
      </c>
      <c r="I2898" t="s">
        <v>18507</v>
      </c>
      <c r="J2898" t="s">
        <v>18514</v>
      </c>
      <c r="L2898" t="s">
        <v>19330</v>
      </c>
      <c r="O2898" t="s">
        <v>20914</v>
      </c>
      <c r="P2898" t="s">
        <v>20914</v>
      </c>
      <c r="Q2898" t="s">
        <v>21030</v>
      </c>
      <c r="U2898" t="s">
        <v>22420</v>
      </c>
      <c r="W2898" t="s">
        <v>22918</v>
      </c>
    </row>
    <row r="2899" spans="1:23">
      <c r="A2899" s="1">
        <v>2907</v>
      </c>
      <c r="C2899" t="s">
        <v>2341</v>
      </c>
      <c r="G2899" t="s">
        <v>10967</v>
      </c>
      <c r="H2899" t="s">
        <v>13030</v>
      </c>
      <c r="I2899" t="s">
        <v>18507</v>
      </c>
      <c r="J2899" t="s">
        <v>18514</v>
      </c>
      <c r="L2899" t="s">
        <v>19330</v>
      </c>
      <c r="O2899" t="s">
        <v>20914</v>
      </c>
      <c r="P2899" t="s">
        <v>20914</v>
      </c>
      <c r="Q2899" t="s">
        <v>21030</v>
      </c>
      <c r="U2899" t="s">
        <v>22421</v>
      </c>
      <c r="W2899" t="s">
        <v>22918</v>
      </c>
    </row>
    <row r="2900" spans="1:23">
      <c r="A2900" s="1">
        <v>2908</v>
      </c>
      <c r="C2900" t="s">
        <v>2342</v>
      </c>
      <c r="G2900" t="s">
        <v>10967</v>
      </c>
      <c r="H2900" t="s">
        <v>13031</v>
      </c>
      <c r="I2900" t="s">
        <v>18507</v>
      </c>
      <c r="J2900" t="s">
        <v>18514</v>
      </c>
      <c r="L2900" t="s">
        <v>19330</v>
      </c>
      <c r="O2900" t="s">
        <v>20914</v>
      </c>
      <c r="P2900" t="s">
        <v>20914</v>
      </c>
      <c r="Q2900" t="s">
        <v>21030</v>
      </c>
      <c r="U2900" t="s">
        <v>22422</v>
      </c>
      <c r="W2900" t="s">
        <v>22918</v>
      </c>
    </row>
    <row r="2901" spans="1:23">
      <c r="A2901" s="1">
        <v>2909</v>
      </c>
      <c r="C2901" t="s">
        <v>2343</v>
      </c>
      <c r="G2901" t="s">
        <v>10967</v>
      </c>
      <c r="H2901" t="s">
        <v>13031</v>
      </c>
      <c r="I2901" t="s">
        <v>18507</v>
      </c>
      <c r="J2901" t="s">
        <v>18514</v>
      </c>
      <c r="L2901" t="s">
        <v>19330</v>
      </c>
      <c r="O2901" t="s">
        <v>20914</v>
      </c>
      <c r="P2901" t="s">
        <v>20914</v>
      </c>
      <c r="Q2901" t="s">
        <v>21030</v>
      </c>
      <c r="U2901" t="s">
        <v>22423</v>
      </c>
      <c r="W2901" t="s">
        <v>22918</v>
      </c>
    </row>
    <row r="2902" spans="1:23">
      <c r="A2902" s="1">
        <v>2910</v>
      </c>
      <c r="C2902" t="s">
        <v>2344</v>
      </c>
      <c r="G2902" t="s">
        <v>10967</v>
      </c>
      <c r="H2902" t="s">
        <v>13031</v>
      </c>
      <c r="I2902" t="s">
        <v>18507</v>
      </c>
      <c r="J2902" t="s">
        <v>18514</v>
      </c>
      <c r="L2902" t="s">
        <v>19330</v>
      </c>
      <c r="O2902" t="s">
        <v>20914</v>
      </c>
      <c r="P2902" t="s">
        <v>20914</v>
      </c>
      <c r="Q2902" t="s">
        <v>21030</v>
      </c>
      <c r="U2902" t="s">
        <v>22424</v>
      </c>
      <c r="W2902" t="s">
        <v>22918</v>
      </c>
    </row>
    <row r="2903" spans="1:23">
      <c r="A2903" s="1">
        <v>2911</v>
      </c>
      <c r="C2903" t="s">
        <v>2345</v>
      </c>
      <c r="G2903" t="s">
        <v>10967</v>
      </c>
      <c r="H2903" t="s">
        <v>13031</v>
      </c>
      <c r="I2903" t="s">
        <v>18507</v>
      </c>
      <c r="J2903" t="s">
        <v>18514</v>
      </c>
      <c r="L2903" t="s">
        <v>19330</v>
      </c>
      <c r="O2903" t="s">
        <v>20914</v>
      </c>
      <c r="P2903" t="s">
        <v>20914</v>
      </c>
      <c r="Q2903" t="s">
        <v>21030</v>
      </c>
      <c r="U2903" t="s">
        <v>22425</v>
      </c>
      <c r="W2903" t="s">
        <v>22918</v>
      </c>
    </row>
    <row r="2904" spans="1:23">
      <c r="A2904" s="1">
        <v>2912</v>
      </c>
      <c r="C2904" t="s">
        <v>2346</v>
      </c>
      <c r="G2904" t="s">
        <v>10967</v>
      </c>
      <c r="H2904" t="s">
        <v>13032</v>
      </c>
      <c r="I2904" t="s">
        <v>18507</v>
      </c>
      <c r="J2904" t="s">
        <v>18514</v>
      </c>
      <c r="L2904" t="s">
        <v>19330</v>
      </c>
      <c r="O2904" t="s">
        <v>20914</v>
      </c>
      <c r="P2904" t="s">
        <v>20914</v>
      </c>
      <c r="Q2904" t="s">
        <v>21030</v>
      </c>
      <c r="U2904" t="s">
        <v>22426</v>
      </c>
      <c r="W2904" t="s">
        <v>22918</v>
      </c>
    </row>
    <row r="2905" spans="1:23">
      <c r="A2905" s="1">
        <v>2913</v>
      </c>
      <c r="C2905" t="s">
        <v>2347</v>
      </c>
      <c r="G2905" t="s">
        <v>10967</v>
      </c>
      <c r="H2905" t="s">
        <v>13032</v>
      </c>
      <c r="I2905" t="s">
        <v>18507</v>
      </c>
      <c r="J2905" t="s">
        <v>18514</v>
      </c>
      <c r="L2905" t="s">
        <v>19330</v>
      </c>
      <c r="O2905" t="s">
        <v>20914</v>
      </c>
      <c r="P2905" t="s">
        <v>20914</v>
      </c>
      <c r="Q2905" t="s">
        <v>21030</v>
      </c>
      <c r="U2905" t="s">
        <v>22427</v>
      </c>
      <c r="W2905" t="s">
        <v>22918</v>
      </c>
    </row>
    <row r="2906" spans="1:23">
      <c r="A2906" s="1">
        <v>2914</v>
      </c>
      <c r="C2906" t="s">
        <v>2348</v>
      </c>
      <c r="G2906" t="s">
        <v>10967</v>
      </c>
      <c r="H2906" t="s">
        <v>13032</v>
      </c>
      <c r="I2906" t="s">
        <v>18507</v>
      </c>
      <c r="J2906" t="s">
        <v>18514</v>
      </c>
      <c r="L2906" t="s">
        <v>19330</v>
      </c>
      <c r="O2906" t="s">
        <v>20914</v>
      </c>
      <c r="P2906" t="s">
        <v>20914</v>
      </c>
      <c r="Q2906" t="s">
        <v>21030</v>
      </c>
      <c r="U2906" t="s">
        <v>22428</v>
      </c>
      <c r="W2906" t="s">
        <v>22918</v>
      </c>
    </row>
    <row r="2907" spans="1:23">
      <c r="A2907" s="1">
        <v>2915</v>
      </c>
      <c r="C2907" t="s">
        <v>2349</v>
      </c>
      <c r="G2907" t="s">
        <v>10967</v>
      </c>
      <c r="H2907" t="s">
        <v>13032</v>
      </c>
      <c r="I2907" t="s">
        <v>18507</v>
      </c>
      <c r="J2907" t="s">
        <v>18514</v>
      </c>
      <c r="L2907" t="s">
        <v>19330</v>
      </c>
      <c r="O2907" t="s">
        <v>20914</v>
      </c>
      <c r="P2907" t="s">
        <v>20914</v>
      </c>
      <c r="Q2907" t="s">
        <v>21030</v>
      </c>
      <c r="U2907" t="s">
        <v>22429</v>
      </c>
      <c r="W2907" t="s">
        <v>22918</v>
      </c>
    </row>
    <row r="2908" spans="1:23">
      <c r="A2908" s="1">
        <v>2916</v>
      </c>
      <c r="C2908" t="s">
        <v>2350</v>
      </c>
      <c r="G2908" t="s">
        <v>10967</v>
      </c>
      <c r="H2908" t="s">
        <v>13033</v>
      </c>
      <c r="I2908" t="s">
        <v>18507</v>
      </c>
      <c r="J2908" t="s">
        <v>18514</v>
      </c>
      <c r="L2908" t="s">
        <v>19330</v>
      </c>
      <c r="O2908" t="s">
        <v>20914</v>
      </c>
      <c r="P2908" t="s">
        <v>20914</v>
      </c>
      <c r="Q2908" t="s">
        <v>21030</v>
      </c>
      <c r="U2908" t="s">
        <v>22430</v>
      </c>
      <c r="W2908" t="s">
        <v>22918</v>
      </c>
    </row>
    <row r="2909" spans="1:23">
      <c r="A2909" s="1">
        <v>2917</v>
      </c>
      <c r="C2909" t="s">
        <v>2351</v>
      </c>
      <c r="G2909" t="s">
        <v>10967</v>
      </c>
      <c r="H2909" t="s">
        <v>13033</v>
      </c>
      <c r="I2909" t="s">
        <v>18507</v>
      </c>
      <c r="J2909" t="s">
        <v>18514</v>
      </c>
      <c r="L2909" t="s">
        <v>19330</v>
      </c>
      <c r="O2909" t="s">
        <v>20914</v>
      </c>
      <c r="P2909" t="s">
        <v>20914</v>
      </c>
      <c r="Q2909" t="s">
        <v>21030</v>
      </c>
      <c r="U2909" t="s">
        <v>22431</v>
      </c>
      <c r="W2909" t="s">
        <v>22918</v>
      </c>
    </row>
    <row r="2910" spans="1:23">
      <c r="A2910" s="1">
        <v>2918</v>
      </c>
      <c r="C2910" t="s">
        <v>2352</v>
      </c>
      <c r="G2910" t="s">
        <v>10967</v>
      </c>
      <c r="H2910" t="s">
        <v>13033</v>
      </c>
      <c r="I2910" t="s">
        <v>18507</v>
      </c>
      <c r="J2910" t="s">
        <v>18514</v>
      </c>
      <c r="L2910" t="s">
        <v>19330</v>
      </c>
      <c r="O2910" t="s">
        <v>20914</v>
      </c>
      <c r="P2910" t="s">
        <v>20914</v>
      </c>
      <c r="Q2910" t="s">
        <v>21030</v>
      </c>
      <c r="U2910" t="s">
        <v>22432</v>
      </c>
      <c r="W2910" t="s">
        <v>22918</v>
      </c>
    </row>
    <row r="2911" spans="1:23">
      <c r="A2911" s="1">
        <v>2919</v>
      </c>
      <c r="C2911" t="s">
        <v>2353</v>
      </c>
      <c r="G2911" t="s">
        <v>10967</v>
      </c>
      <c r="H2911" t="s">
        <v>13033</v>
      </c>
      <c r="I2911" t="s">
        <v>18507</v>
      </c>
      <c r="J2911" t="s">
        <v>18514</v>
      </c>
      <c r="L2911" t="s">
        <v>19330</v>
      </c>
      <c r="O2911" t="s">
        <v>20914</v>
      </c>
      <c r="P2911" t="s">
        <v>20914</v>
      </c>
      <c r="Q2911" t="s">
        <v>21030</v>
      </c>
      <c r="U2911" t="s">
        <v>22433</v>
      </c>
      <c r="W2911" t="s">
        <v>22918</v>
      </c>
    </row>
    <row r="2912" spans="1:23">
      <c r="A2912" s="1">
        <v>2920</v>
      </c>
      <c r="C2912" t="s">
        <v>2354</v>
      </c>
      <c r="G2912" t="s">
        <v>10967</v>
      </c>
      <c r="H2912" t="s">
        <v>13034</v>
      </c>
      <c r="I2912" t="s">
        <v>18507</v>
      </c>
      <c r="J2912" t="s">
        <v>18514</v>
      </c>
      <c r="L2912" t="s">
        <v>19330</v>
      </c>
      <c r="O2912" t="s">
        <v>20914</v>
      </c>
      <c r="P2912" t="s">
        <v>20914</v>
      </c>
      <c r="Q2912" t="s">
        <v>21030</v>
      </c>
      <c r="U2912" t="s">
        <v>22434</v>
      </c>
      <c r="W2912" t="s">
        <v>22918</v>
      </c>
    </row>
    <row r="2913" spans="1:23">
      <c r="A2913" s="1">
        <v>2921</v>
      </c>
      <c r="C2913" t="s">
        <v>2355</v>
      </c>
      <c r="G2913" t="s">
        <v>10967</v>
      </c>
      <c r="H2913" t="s">
        <v>13034</v>
      </c>
      <c r="I2913" t="s">
        <v>18507</v>
      </c>
      <c r="J2913" t="s">
        <v>18514</v>
      </c>
      <c r="L2913" t="s">
        <v>19330</v>
      </c>
      <c r="O2913" t="s">
        <v>20914</v>
      </c>
      <c r="P2913" t="s">
        <v>20914</v>
      </c>
      <c r="Q2913" t="s">
        <v>21030</v>
      </c>
      <c r="U2913" t="s">
        <v>22435</v>
      </c>
      <c r="W2913" t="s">
        <v>22918</v>
      </c>
    </row>
    <row r="2914" spans="1:23">
      <c r="A2914" s="1">
        <v>2922</v>
      </c>
      <c r="C2914" t="s">
        <v>2356</v>
      </c>
      <c r="G2914" t="s">
        <v>10967</v>
      </c>
      <c r="H2914" t="s">
        <v>13035</v>
      </c>
      <c r="I2914" t="s">
        <v>18507</v>
      </c>
      <c r="J2914" t="s">
        <v>18514</v>
      </c>
      <c r="L2914" t="s">
        <v>19330</v>
      </c>
      <c r="O2914" t="s">
        <v>20914</v>
      </c>
      <c r="P2914" t="s">
        <v>20914</v>
      </c>
      <c r="Q2914" t="s">
        <v>21030</v>
      </c>
      <c r="U2914" t="s">
        <v>22436</v>
      </c>
      <c r="W2914" t="s">
        <v>22918</v>
      </c>
    </row>
    <row r="2915" spans="1:23">
      <c r="A2915" s="1">
        <v>2923</v>
      </c>
      <c r="C2915" t="s">
        <v>2357</v>
      </c>
      <c r="G2915" t="s">
        <v>10967</v>
      </c>
      <c r="H2915" t="s">
        <v>13035</v>
      </c>
      <c r="I2915" t="s">
        <v>18507</v>
      </c>
      <c r="J2915" t="s">
        <v>18514</v>
      </c>
      <c r="L2915" t="s">
        <v>19330</v>
      </c>
      <c r="O2915" t="s">
        <v>20914</v>
      </c>
      <c r="P2915" t="s">
        <v>20914</v>
      </c>
      <c r="Q2915" t="s">
        <v>21030</v>
      </c>
      <c r="U2915" t="s">
        <v>22437</v>
      </c>
      <c r="W2915" t="s">
        <v>22918</v>
      </c>
    </row>
    <row r="2916" spans="1:23">
      <c r="A2916" s="1">
        <v>2924</v>
      </c>
      <c r="C2916" t="s">
        <v>2358</v>
      </c>
      <c r="G2916" t="s">
        <v>10967</v>
      </c>
      <c r="H2916" t="s">
        <v>13035</v>
      </c>
      <c r="I2916" t="s">
        <v>18507</v>
      </c>
      <c r="J2916" t="s">
        <v>18514</v>
      </c>
      <c r="L2916" t="s">
        <v>19330</v>
      </c>
      <c r="O2916" t="s">
        <v>20914</v>
      </c>
      <c r="P2916" t="s">
        <v>20914</v>
      </c>
      <c r="Q2916" t="s">
        <v>21030</v>
      </c>
      <c r="U2916" t="s">
        <v>22438</v>
      </c>
      <c r="W2916" t="s">
        <v>22918</v>
      </c>
    </row>
    <row r="2917" spans="1:23">
      <c r="A2917" s="1">
        <v>2925</v>
      </c>
      <c r="C2917" t="s">
        <v>2359</v>
      </c>
      <c r="G2917" t="s">
        <v>10967</v>
      </c>
      <c r="H2917" t="s">
        <v>13035</v>
      </c>
      <c r="I2917" t="s">
        <v>18507</v>
      </c>
      <c r="J2917" t="s">
        <v>18514</v>
      </c>
      <c r="L2917" t="s">
        <v>19330</v>
      </c>
      <c r="O2917" t="s">
        <v>20914</v>
      </c>
      <c r="P2917" t="s">
        <v>20914</v>
      </c>
      <c r="Q2917" t="s">
        <v>21030</v>
      </c>
      <c r="U2917" t="s">
        <v>22439</v>
      </c>
      <c r="W2917" t="s">
        <v>22918</v>
      </c>
    </row>
    <row r="2918" spans="1:23">
      <c r="A2918" s="1">
        <v>2926</v>
      </c>
      <c r="C2918" t="s">
        <v>2360</v>
      </c>
      <c r="G2918" t="s">
        <v>10967</v>
      </c>
      <c r="H2918" t="s">
        <v>13036</v>
      </c>
      <c r="I2918" t="s">
        <v>18507</v>
      </c>
      <c r="J2918" t="s">
        <v>18514</v>
      </c>
      <c r="L2918" t="s">
        <v>19330</v>
      </c>
      <c r="O2918" t="s">
        <v>20914</v>
      </c>
      <c r="P2918" t="s">
        <v>20914</v>
      </c>
      <c r="Q2918" t="s">
        <v>21030</v>
      </c>
      <c r="U2918" t="s">
        <v>22440</v>
      </c>
      <c r="W2918" t="s">
        <v>22918</v>
      </c>
    </row>
    <row r="2919" spans="1:23">
      <c r="A2919" s="1">
        <v>2927</v>
      </c>
      <c r="C2919" t="s">
        <v>2361</v>
      </c>
      <c r="G2919" t="s">
        <v>10967</v>
      </c>
      <c r="H2919" t="s">
        <v>13036</v>
      </c>
      <c r="I2919" t="s">
        <v>18507</v>
      </c>
      <c r="J2919" t="s">
        <v>18514</v>
      </c>
      <c r="L2919" t="s">
        <v>19330</v>
      </c>
      <c r="O2919" t="s">
        <v>20914</v>
      </c>
      <c r="P2919" t="s">
        <v>20914</v>
      </c>
      <c r="Q2919" t="s">
        <v>21030</v>
      </c>
      <c r="U2919" t="s">
        <v>22441</v>
      </c>
      <c r="W2919" t="s">
        <v>22918</v>
      </c>
    </row>
    <row r="2920" spans="1:23">
      <c r="A2920" s="1">
        <v>2928</v>
      </c>
      <c r="C2920" t="s">
        <v>2362</v>
      </c>
      <c r="G2920" t="s">
        <v>10967</v>
      </c>
      <c r="H2920" t="s">
        <v>13036</v>
      </c>
      <c r="I2920" t="s">
        <v>18507</v>
      </c>
      <c r="J2920" t="s">
        <v>18514</v>
      </c>
      <c r="L2920" t="s">
        <v>19330</v>
      </c>
      <c r="O2920" t="s">
        <v>20914</v>
      </c>
      <c r="P2920" t="s">
        <v>20914</v>
      </c>
      <c r="Q2920" t="s">
        <v>21030</v>
      </c>
      <c r="U2920" t="s">
        <v>22442</v>
      </c>
      <c r="W2920" t="s">
        <v>22918</v>
      </c>
    </row>
    <row r="2921" spans="1:23">
      <c r="A2921" s="1">
        <v>2929</v>
      </c>
      <c r="C2921" t="s">
        <v>2363</v>
      </c>
      <c r="G2921" t="s">
        <v>10967</v>
      </c>
      <c r="H2921" t="s">
        <v>13036</v>
      </c>
      <c r="I2921" t="s">
        <v>18507</v>
      </c>
      <c r="J2921" t="s">
        <v>18514</v>
      </c>
      <c r="L2921" t="s">
        <v>19330</v>
      </c>
      <c r="O2921" t="s">
        <v>20914</v>
      </c>
      <c r="P2921" t="s">
        <v>20914</v>
      </c>
      <c r="Q2921" t="s">
        <v>21030</v>
      </c>
      <c r="U2921" t="s">
        <v>22443</v>
      </c>
      <c r="W2921" t="s">
        <v>22918</v>
      </c>
    </row>
    <row r="2922" spans="1:23">
      <c r="A2922" s="1">
        <v>2930</v>
      </c>
      <c r="C2922" t="s">
        <v>2364</v>
      </c>
      <c r="G2922" t="s">
        <v>10967</v>
      </c>
      <c r="H2922" t="s">
        <v>13037</v>
      </c>
      <c r="I2922" t="s">
        <v>18507</v>
      </c>
      <c r="J2922" t="s">
        <v>18514</v>
      </c>
      <c r="L2922" t="s">
        <v>19330</v>
      </c>
      <c r="O2922" t="s">
        <v>20914</v>
      </c>
      <c r="P2922" t="s">
        <v>20914</v>
      </c>
      <c r="Q2922" t="s">
        <v>21030</v>
      </c>
      <c r="U2922" t="s">
        <v>22444</v>
      </c>
      <c r="W2922" t="s">
        <v>22918</v>
      </c>
    </row>
    <row r="2923" spans="1:23">
      <c r="A2923" s="1">
        <v>2931</v>
      </c>
      <c r="C2923" t="s">
        <v>2365</v>
      </c>
      <c r="G2923" t="s">
        <v>10967</v>
      </c>
      <c r="H2923" t="s">
        <v>13037</v>
      </c>
      <c r="I2923" t="s">
        <v>18507</v>
      </c>
      <c r="J2923" t="s">
        <v>18514</v>
      </c>
      <c r="L2923" t="s">
        <v>19330</v>
      </c>
      <c r="O2923" t="s">
        <v>20914</v>
      </c>
      <c r="P2923" t="s">
        <v>20914</v>
      </c>
      <c r="Q2923" t="s">
        <v>21030</v>
      </c>
      <c r="U2923" t="s">
        <v>22445</v>
      </c>
      <c r="W2923" t="s">
        <v>22918</v>
      </c>
    </row>
    <row r="2924" spans="1:23">
      <c r="A2924" s="1">
        <v>2932</v>
      </c>
      <c r="C2924" t="s">
        <v>2366</v>
      </c>
      <c r="G2924" t="s">
        <v>10967</v>
      </c>
      <c r="H2924" t="s">
        <v>13037</v>
      </c>
      <c r="I2924" t="s">
        <v>18507</v>
      </c>
      <c r="J2924" t="s">
        <v>18514</v>
      </c>
      <c r="L2924" t="s">
        <v>19330</v>
      </c>
      <c r="O2924" t="s">
        <v>20914</v>
      </c>
      <c r="P2924" t="s">
        <v>20914</v>
      </c>
      <c r="Q2924" t="s">
        <v>21030</v>
      </c>
      <c r="U2924" t="s">
        <v>22446</v>
      </c>
      <c r="W2924" t="s">
        <v>22918</v>
      </c>
    </row>
    <row r="2925" spans="1:23">
      <c r="A2925" s="1">
        <v>2933</v>
      </c>
      <c r="C2925" t="s">
        <v>2367</v>
      </c>
      <c r="G2925" t="s">
        <v>10967</v>
      </c>
      <c r="H2925" t="s">
        <v>13037</v>
      </c>
      <c r="I2925" t="s">
        <v>18507</v>
      </c>
      <c r="J2925" t="s">
        <v>18514</v>
      </c>
      <c r="L2925" t="s">
        <v>19330</v>
      </c>
      <c r="O2925" t="s">
        <v>20914</v>
      </c>
      <c r="P2925" t="s">
        <v>20914</v>
      </c>
      <c r="Q2925" t="s">
        <v>21030</v>
      </c>
      <c r="U2925" t="s">
        <v>22447</v>
      </c>
      <c r="W2925" t="s">
        <v>22918</v>
      </c>
    </row>
    <row r="2926" spans="1:23">
      <c r="A2926" s="1">
        <v>2934</v>
      </c>
      <c r="C2926" t="s">
        <v>2368</v>
      </c>
      <c r="G2926" t="s">
        <v>10967</v>
      </c>
      <c r="H2926" t="s">
        <v>13038</v>
      </c>
      <c r="I2926" t="s">
        <v>18507</v>
      </c>
      <c r="J2926" t="s">
        <v>18514</v>
      </c>
      <c r="L2926" t="s">
        <v>19330</v>
      </c>
      <c r="O2926" t="s">
        <v>20914</v>
      </c>
      <c r="P2926" t="s">
        <v>20914</v>
      </c>
      <c r="Q2926" t="s">
        <v>21030</v>
      </c>
      <c r="U2926" t="s">
        <v>22448</v>
      </c>
      <c r="W2926" t="s">
        <v>22918</v>
      </c>
    </row>
    <row r="2927" spans="1:23">
      <c r="A2927" s="1">
        <v>2935</v>
      </c>
      <c r="C2927" t="s">
        <v>2369</v>
      </c>
      <c r="G2927" t="s">
        <v>10967</v>
      </c>
      <c r="H2927" t="s">
        <v>13038</v>
      </c>
      <c r="I2927" t="s">
        <v>18507</v>
      </c>
      <c r="J2927" t="s">
        <v>18514</v>
      </c>
      <c r="L2927" t="s">
        <v>19330</v>
      </c>
      <c r="O2927" t="s">
        <v>20914</v>
      </c>
      <c r="P2927" t="s">
        <v>20914</v>
      </c>
      <c r="Q2927" t="s">
        <v>21030</v>
      </c>
      <c r="U2927" t="s">
        <v>22449</v>
      </c>
      <c r="W2927" t="s">
        <v>22918</v>
      </c>
    </row>
    <row r="2928" spans="1:23">
      <c r="A2928" s="1">
        <v>2936</v>
      </c>
      <c r="C2928" t="s">
        <v>2370</v>
      </c>
      <c r="G2928" t="s">
        <v>10967</v>
      </c>
      <c r="H2928" t="s">
        <v>13039</v>
      </c>
      <c r="I2928" t="s">
        <v>18507</v>
      </c>
      <c r="J2928" t="s">
        <v>18514</v>
      </c>
      <c r="L2928" t="s">
        <v>19330</v>
      </c>
      <c r="O2928" t="s">
        <v>20914</v>
      </c>
      <c r="P2928" t="s">
        <v>20914</v>
      </c>
      <c r="Q2928" t="s">
        <v>21030</v>
      </c>
      <c r="U2928" t="s">
        <v>22450</v>
      </c>
      <c r="W2928" t="s">
        <v>22918</v>
      </c>
    </row>
    <row r="2929" spans="1:23">
      <c r="A2929" s="1">
        <v>2937</v>
      </c>
      <c r="C2929" t="s">
        <v>2371</v>
      </c>
      <c r="G2929" t="s">
        <v>10967</v>
      </c>
      <c r="H2929" t="s">
        <v>13039</v>
      </c>
      <c r="I2929" t="s">
        <v>18507</v>
      </c>
      <c r="J2929" t="s">
        <v>18514</v>
      </c>
      <c r="L2929" t="s">
        <v>19330</v>
      </c>
      <c r="O2929" t="s">
        <v>20914</v>
      </c>
      <c r="P2929" t="s">
        <v>20914</v>
      </c>
      <c r="Q2929" t="s">
        <v>21030</v>
      </c>
      <c r="U2929" t="s">
        <v>22451</v>
      </c>
      <c r="W2929" t="s">
        <v>22918</v>
      </c>
    </row>
    <row r="2930" spans="1:23">
      <c r="A2930" s="1">
        <v>2938</v>
      </c>
      <c r="C2930" t="s">
        <v>2372</v>
      </c>
      <c r="G2930" t="s">
        <v>10967</v>
      </c>
      <c r="H2930" t="s">
        <v>13039</v>
      </c>
      <c r="I2930" t="s">
        <v>18507</v>
      </c>
      <c r="J2930" t="s">
        <v>18514</v>
      </c>
      <c r="L2930" t="s">
        <v>19330</v>
      </c>
      <c r="O2930" t="s">
        <v>20914</v>
      </c>
      <c r="P2930" t="s">
        <v>20914</v>
      </c>
      <c r="Q2930" t="s">
        <v>21030</v>
      </c>
      <c r="U2930" t="s">
        <v>22452</v>
      </c>
      <c r="W2930" t="s">
        <v>22918</v>
      </c>
    </row>
    <row r="2931" spans="1:23">
      <c r="A2931" s="1">
        <v>2939</v>
      </c>
      <c r="C2931" t="s">
        <v>2373</v>
      </c>
      <c r="G2931" t="s">
        <v>10967</v>
      </c>
      <c r="H2931" t="s">
        <v>13039</v>
      </c>
      <c r="I2931" t="s">
        <v>18507</v>
      </c>
      <c r="J2931" t="s">
        <v>18514</v>
      </c>
      <c r="L2931" t="s">
        <v>19330</v>
      </c>
      <c r="O2931" t="s">
        <v>20914</v>
      </c>
      <c r="P2931" t="s">
        <v>20914</v>
      </c>
      <c r="Q2931" t="s">
        <v>21030</v>
      </c>
      <c r="U2931" t="s">
        <v>22453</v>
      </c>
      <c r="W2931" t="s">
        <v>22918</v>
      </c>
    </row>
    <row r="2932" spans="1:23">
      <c r="A2932" s="1">
        <v>2940</v>
      </c>
      <c r="C2932" t="s">
        <v>2374</v>
      </c>
      <c r="G2932" t="s">
        <v>10967</v>
      </c>
      <c r="H2932" t="s">
        <v>13040</v>
      </c>
      <c r="I2932" t="s">
        <v>18507</v>
      </c>
      <c r="J2932" t="s">
        <v>18514</v>
      </c>
      <c r="L2932" t="s">
        <v>19330</v>
      </c>
      <c r="O2932" t="s">
        <v>20914</v>
      </c>
      <c r="P2932" t="s">
        <v>20914</v>
      </c>
      <c r="Q2932" t="s">
        <v>21030</v>
      </c>
      <c r="U2932" t="s">
        <v>22454</v>
      </c>
      <c r="W2932" t="s">
        <v>22918</v>
      </c>
    </row>
    <row r="2933" spans="1:23">
      <c r="A2933" s="1">
        <v>2941</v>
      </c>
      <c r="C2933" t="s">
        <v>2375</v>
      </c>
      <c r="G2933" t="s">
        <v>10967</v>
      </c>
      <c r="H2933" t="s">
        <v>13040</v>
      </c>
      <c r="I2933" t="s">
        <v>18507</v>
      </c>
      <c r="J2933" t="s">
        <v>18514</v>
      </c>
      <c r="L2933" t="s">
        <v>19330</v>
      </c>
      <c r="O2933" t="s">
        <v>20914</v>
      </c>
      <c r="P2933" t="s">
        <v>20914</v>
      </c>
      <c r="Q2933" t="s">
        <v>21030</v>
      </c>
      <c r="U2933" t="s">
        <v>22455</v>
      </c>
      <c r="W2933" t="s">
        <v>22918</v>
      </c>
    </row>
    <row r="2934" spans="1:23">
      <c r="A2934" s="1">
        <v>2942</v>
      </c>
      <c r="C2934" t="s">
        <v>2376</v>
      </c>
      <c r="G2934" t="s">
        <v>10967</v>
      </c>
      <c r="H2934" t="s">
        <v>13040</v>
      </c>
      <c r="I2934" t="s">
        <v>18507</v>
      </c>
      <c r="J2934" t="s">
        <v>18514</v>
      </c>
      <c r="L2934" t="s">
        <v>19330</v>
      </c>
      <c r="O2934" t="s">
        <v>20914</v>
      </c>
      <c r="P2934" t="s">
        <v>20914</v>
      </c>
      <c r="Q2934" t="s">
        <v>21030</v>
      </c>
      <c r="U2934" t="s">
        <v>22456</v>
      </c>
      <c r="W2934" t="s">
        <v>22918</v>
      </c>
    </row>
    <row r="2935" spans="1:23">
      <c r="A2935" s="1">
        <v>2943</v>
      </c>
      <c r="C2935" t="s">
        <v>2377</v>
      </c>
      <c r="G2935" t="s">
        <v>10967</v>
      </c>
      <c r="H2935" t="s">
        <v>13041</v>
      </c>
      <c r="I2935" t="s">
        <v>18507</v>
      </c>
      <c r="J2935" t="s">
        <v>18514</v>
      </c>
      <c r="L2935" t="s">
        <v>19330</v>
      </c>
      <c r="O2935" t="s">
        <v>20914</v>
      </c>
      <c r="P2935" t="s">
        <v>20914</v>
      </c>
      <c r="Q2935" t="s">
        <v>21030</v>
      </c>
      <c r="U2935" t="s">
        <v>22457</v>
      </c>
      <c r="W2935" t="s">
        <v>22918</v>
      </c>
    </row>
    <row r="2936" spans="1:23">
      <c r="A2936" s="1">
        <v>2944</v>
      </c>
      <c r="C2936" t="s">
        <v>2378</v>
      </c>
      <c r="G2936" t="s">
        <v>10967</v>
      </c>
      <c r="H2936" t="s">
        <v>13041</v>
      </c>
      <c r="I2936" t="s">
        <v>18507</v>
      </c>
      <c r="J2936" t="s">
        <v>18514</v>
      </c>
      <c r="L2936" t="s">
        <v>19330</v>
      </c>
      <c r="O2936" t="s">
        <v>20914</v>
      </c>
      <c r="P2936" t="s">
        <v>20914</v>
      </c>
      <c r="Q2936" t="s">
        <v>21030</v>
      </c>
      <c r="U2936" t="s">
        <v>22458</v>
      </c>
      <c r="W2936" t="s">
        <v>22918</v>
      </c>
    </row>
    <row r="2937" spans="1:23">
      <c r="A2937" s="1">
        <v>2945</v>
      </c>
      <c r="C2937" t="s">
        <v>2379</v>
      </c>
      <c r="G2937" t="s">
        <v>10967</v>
      </c>
      <c r="H2937" t="s">
        <v>13041</v>
      </c>
      <c r="I2937" t="s">
        <v>18507</v>
      </c>
      <c r="J2937" t="s">
        <v>18514</v>
      </c>
      <c r="L2937" t="s">
        <v>19330</v>
      </c>
      <c r="O2937" t="s">
        <v>20914</v>
      </c>
      <c r="P2937" t="s">
        <v>20914</v>
      </c>
      <c r="Q2937" t="s">
        <v>21030</v>
      </c>
      <c r="U2937" t="s">
        <v>22459</v>
      </c>
      <c r="W2937" t="s">
        <v>22918</v>
      </c>
    </row>
    <row r="2938" spans="1:23">
      <c r="A2938" s="1">
        <v>2946</v>
      </c>
      <c r="C2938" t="s">
        <v>2380</v>
      </c>
      <c r="G2938" t="s">
        <v>10967</v>
      </c>
      <c r="H2938" t="s">
        <v>13041</v>
      </c>
      <c r="I2938" t="s">
        <v>18507</v>
      </c>
      <c r="J2938" t="s">
        <v>18514</v>
      </c>
      <c r="L2938" t="s">
        <v>19330</v>
      </c>
      <c r="O2938" t="s">
        <v>20914</v>
      </c>
      <c r="P2938" t="s">
        <v>20914</v>
      </c>
      <c r="Q2938" t="s">
        <v>21030</v>
      </c>
      <c r="U2938" t="s">
        <v>22460</v>
      </c>
      <c r="W2938" t="s">
        <v>22918</v>
      </c>
    </row>
    <row r="2939" spans="1:23">
      <c r="A2939" s="1">
        <v>2947</v>
      </c>
      <c r="C2939" t="s">
        <v>2381</v>
      </c>
      <c r="G2939" t="s">
        <v>10967</v>
      </c>
      <c r="H2939" t="s">
        <v>13042</v>
      </c>
      <c r="I2939" t="s">
        <v>18507</v>
      </c>
      <c r="J2939" t="s">
        <v>18514</v>
      </c>
      <c r="L2939" t="s">
        <v>19330</v>
      </c>
      <c r="O2939" t="s">
        <v>20914</v>
      </c>
      <c r="P2939" t="s">
        <v>20914</v>
      </c>
      <c r="Q2939" t="s">
        <v>21030</v>
      </c>
      <c r="U2939" t="s">
        <v>22461</v>
      </c>
      <c r="W2939" t="s">
        <v>22918</v>
      </c>
    </row>
    <row r="2940" spans="1:23">
      <c r="A2940" s="1">
        <v>2948</v>
      </c>
      <c r="C2940" t="s">
        <v>2382</v>
      </c>
      <c r="G2940" t="s">
        <v>10967</v>
      </c>
      <c r="H2940" t="s">
        <v>13042</v>
      </c>
      <c r="I2940" t="s">
        <v>18507</v>
      </c>
      <c r="J2940" t="s">
        <v>18514</v>
      </c>
      <c r="L2940" t="s">
        <v>19330</v>
      </c>
      <c r="O2940" t="s">
        <v>20914</v>
      </c>
      <c r="P2940" t="s">
        <v>20914</v>
      </c>
      <c r="Q2940" t="s">
        <v>21030</v>
      </c>
      <c r="U2940" t="s">
        <v>22462</v>
      </c>
      <c r="W2940" t="s">
        <v>22918</v>
      </c>
    </row>
    <row r="2941" spans="1:23">
      <c r="A2941" s="1">
        <v>2949</v>
      </c>
      <c r="C2941" t="s">
        <v>2383</v>
      </c>
      <c r="G2941" t="s">
        <v>10967</v>
      </c>
      <c r="H2941" t="s">
        <v>13042</v>
      </c>
      <c r="I2941" t="s">
        <v>18507</v>
      </c>
      <c r="J2941" t="s">
        <v>18514</v>
      </c>
      <c r="L2941" t="s">
        <v>19330</v>
      </c>
      <c r="O2941" t="s">
        <v>20914</v>
      </c>
      <c r="P2941" t="s">
        <v>20914</v>
      </c>
      <c r="Q2941" t="s">
        <v>21030</v>
      </c>
      <c r="U2941" t="s">
        <v>22463</v>
      </c>
      <c r="W2941" t="s">
        <v>22918</v>
      </c>
    </row>
    <row r="2942" spans="1:23">
      <c r="A2942" s="1">
        <v>2950</v>
      </c>
      <c r="C2942" t="s">
        <v>2384</v>
      </c>
      <c r="G2942" t="s">
        <v>10967</v>
      </c>
      <c r="H2942" t="s">
        <v>13042</v>
      </c>
      <c r="I2942" t="s">
        <v>18507</v>
      </c>
      <c r="J2942" t="s">
        <v>18514</v>
      </c>
      <c r="L2942" t="s">
        <v>19330</v>
      </c>
      <c r="O2942" t="s">
        <v>20914</v>
      </c>
      <c r="P2942" t="s">
        <v>20914</v>
      </c>
      <c r="Q2942" t="s">
        <v>21030</v>
      </c>
      <c r="U2942" t="s">
        <v>22464</v>
      </c>
      <c r="W2942" t="s">
        <v>22918</v>
      </c>
    </row>
    <row r="2943" spans="1:23">
      <c r="A2943" s="1">
        <v>2951</v>
      </c>
      <c r="C2943" t="s">
        <v>2385</v>
      </c>
      <c r="G2943" t="s">
        <v>10967</v>
      </c>
      <c r="H2943" t="s">
        <v>13043</v>
      </c>
      <c r="I2943" t="s">
        <v>18507</v>
      </c>
      <c r="J2943" t="s">
        <v>18514</v>
      </c>
      <c r="L2943" t="s">
        <v>19330</v>
      </c>
      <c r="O2943" t="s">
        <v>20914</v>
      </c>
      <c r="P2943" t="s">
        <v>20914</v>
      </c>
      <c r="Q2943" t="s">
        <v>21030</v>
      </c>
      <c r="U2943" t="s">
        <v>22465</v>
      </c>
      <c r="W2943" t="s">
        <v>22918</v>
      </c>
    </row>
    <row r="2944" spans="1:23">
      <c r="A2944" s="1">
        <v>2952</v>
      </c>
      <c r="C2944" t="s">
        <v>2386</v>
      </c>
      <c r="G2944" t="s">
        <v>10967</v>
      </c>
      <c r="H2944" t="s">
        <v>13043</v>
      </c>
      <c r="I2944" t="s">
        <v>18507</v>
      </c>
      <c r="J2944" t="s">
        <v>18514</v>
      </c>
      <c r="L2944" t="s">
        <v>19330</v>
      </c>
      <c r="O2944" t="s">
        <v>20914</v>
      </c>
      <c r="P2944" t="s">
        <v>20914</v>
      </c>
      <c r="Q2944" t="s">
        <v>21030</v>
      </c>
      <c r="U2944" t="s">
        <v>22466</v>
      </c>
      <c r="W2944" t="s">
        <v>22918</v>
      </c>
    </row>
    <row r="2945" spans="1:23">
      <c r="A2945" s="1">
        <v>2953</v>
      </c>
      <c r="C2945" t="s">
        <v>2387</v>
      </c>
      <c r="G2945" t="s">
        <v>10967</v>
      </c>
      <c r="H2945" t="s">
        <v>13043</v>
      </c>
      <c r="I2945" t="s">
        <v>18507</v>
      </c>
      <c r="J2945" t="s">
        <v>18514</v>
      </c>
      <c r="L2945" t="s">
        <v>19330</v>
      </c>
      <c r="O2945" t="s">
        <v>20914</v>
      </c>
      <c r="P2945" t="s">
        <v>20914</v>
      </c>
      <c r="Q2945" t="s">
        <v>21030</v>
      </c>
      <c r="U2945" t="s">
        <v>22467</v>
      </c>
      <c r="W2945" t="s">
        <v>22918</v>
      </c>
    </row>
    <row r="2946" spans="1:23">
      <c r="A2946" s="1">
        <v>2954</v>
      </c>
      <c r="C2946" t="s">
        <v>2388</v>
      </c>
      <c r="G2946" t="s">
        <v>10967</v>
      </c>
      <c r="H2946" t="s">
        <v>13043</v>
      </c>
      <c r="I2946" t="s">
        <v>18507</v>
      </c>
      <c r="J2946" t="s">
        <v>18514</v>
      </c>
      <c r="L2946" t="s">
        <v>19330</v>
      </c>
      <c r="O2946" t="s">
        <v>20914</v>
      </c>
      <c r="P2946" t="s">
        <v>20914</v>
      </c>
      <c r="Q2946" t="s">
        <v>21030</v>
      </c>
      <c r="U2946" t="s">
        <v>22468</v>
      </c>
      <c r="W2946" t="s">
        <v>22918</v>
      </c>
    </row>
    <row r="2947" spans="1:23">
      <c r="A2947" s="1">
        <v>2955</v>
      </c>
      <c r="C2947" t="s">
        <v>2389</v>
      </c>
      <c r="G2947" t="s">
        <v>10967</v>
      </c>
      <c r="H2947" t="s">
        <v>13044</v>
      </c>
      <c r="I2947" t="s">
        <v>18507</v>
      </c>
      <c r="J2947" t="s">
        <v>18514</v>
      </c>
      <c r="L2947" t="s">
        <v>19330</v>
      </c>
      <c r="O2947" t="s">
        <v>20914</v>
      </c>
      <c r="P2947" t="s">
        <v>20914</v>
      </c>
      <c r="Q2947" t="s">
        <v>21030</v>
      </c>
      <c r="U2947" t="s">
        <v>22469</v>
      </c>
      <c r="W2947" t="s">
        <v>22918</v>
      </c>
    </row>
    <row r="2948" spans="1:23">
      <c r="A2948" s="1">
        <v>2956</v>
      </c>
      <c r="C2948" t="s">
        <v>2390</v>
      </c>
      <c r="G2948" t="s">
        <v>10967</v>
      </c>
      <c r="H2948" t="s">
        <v>13044</v>
      </c>
      <c r="I2948" t="s">
        <v>18507</v>
      </c>
      <c r="J2948" t="s">
        <v>18514</v>
      </c>
      <c r="L2948" t="s">
        <v>19330</v>
      </c>
      <c r="O2948" t="s">
        <v>20914</v>
      </c>
      <c r="P2948" t="s">
        <v>20914</v>
      </c>
      <c r="Q2948" t="s">
        <v>21030</v>
      </c>
      <c r="U2948" t="s">
        <v>22470</v>
      </c>
      <c r="W2948" t="s">
        <v>22918</v>
      </c>
    </row>
    <row r="2949" spans="1:23">
      <c r="A2949" s="1">
        <v>2957</v>
      </c>
      <c r="C2949" t="s">
        <v>2391</v>
      </c>
      <c r="G2949" t="s">
        <v>10967</v>
      </c>
      <c r="H2949" t="s">
        <v>13044</v>
      </c>
      <c r="I2949" t="s">
        <v>18507</v>
      </c>
      <c r="J2949" t="s">
        <v>18514</v>
      </c>
      <c r="L2949" t="s">
        <v>19330</v>
      </c>
      <c r="O2949" t="s">
        <v>20914</v>
      </c>
      <c r="P2949" t="s">
        <v>20914</v>
      </c>
      <c r="Q2949" t="s">
        <v>21030</v>
      </c>
      <c r="U2949" t="s">
        <v>22471</v>
      </c>
      <c r="W2949" t="s">
        <v>22918</v>
      </c>
    </row>
    <row r="2950" spans="1:23">
      <c r="A2950" s="1">
        <v>2958</v>
      </c>
      <c r="C2950" t="s">
        <v>2392</v>
      </c>
      <c r="G2950" t="s">
        <v>10967</v>
      </c>
      <c r="H2950" t="s">
        <v>13044</v>
      </c>
      <c r="I2950" t="s">
        <v>18507</v>
      </c>
      <c r="J2950" t="s">
        <v>18514</v>
      </c>
      <c r="L2950" t="s">
        <v>19330</v>
      </c>
      <c r="O2950" t="s">
        <v>20914</v>
      </c>
      <c r="P2950" t="s">
        <v>20914</v>
      </c>
      <c r="Q2950" t="s">
        <v>21030</v>
      </c>
      <c r="U2950" t="s">
        <v>22472</v>
      </c>
      <c r="W2950" t="s">
        <v>22918</v>
      </c>
    </row>
    <row r="2951" spans="1:23">
      <c r="A2951" s="1">
        <v>2959</v>
      </c>
      <c r="C2951" t="s">
        <v>2393</v>
      </c>
      <c r="G2951" t="s">
        <v>10967</v>
      </c>
      <c r="H2951" t="s">
        <v>13045</v>
      </c>
      <c r="I2951" t="s">
        <v>18507</v>
      </c>
      <c r="J2951" t="s">
        <v>18514</v>
      </c>
      <c r="L2951" t="s">
        <v>19330</v>
      </c>
      <c r="O2951" t="s">
        <v>20914</v>
      </c>
      <c r="P2951" t="s">
        <v>20914</v>
      </c>
      <c r="Q2951" t="s">
        <v>21030</v>
      </c>
      <c r="U2951" t="s">
        <v>22473</v>
      </c>
      <c r="W2951" t="s">
        <v>22918</v>
      </c>
    </row>
    <row r="2952" spans="1:23">
      <c r="A2952" s="1">
        <v>2960</v>
      </c>
      <c r="C2952" t="s">
        <v>2394</v>
      </c>
      <c r="G2952" t="s">
        <v>10967</v>
      </c>
      <c r="H2952" t="s">
        <v>13045</v>
      </c>
      <c r="I2952" t="s">
        <v>18507</v>
      </c>
      <c r="J2952" t="s">
        <v>18514</v>
      </c>
      <c r="L2952" t="s">
        <v>19330</v>
      </c>
      <c r="O2952" t="s">
        <v>20914</v>
      </c>
      <c r="P2952" t="s">
        <v>20914</v>
      </c>
      <c r="Q2952" t="s">
        <v>21030</v>
      </c>
      <c r="U2952" t="s">
        <v>22474</v>
      </c>
      <c r="W2952" t="s">
        <v>22918</v>
      </c>
    </row>
    <row r="2953" spans="1:23">
      <c r="A2953" s="1">
        <v>2961</v>
      </c>
      <c r="C2953" t="s">
        <v>2395</v>
      </c>
      <c r="G2953" t="s">
        <v>10967</v>
      </c>
      <c r="H2953" t="s">
        <v>13045</v>
      </c>
      <c r="I2953" t="s">
        <v>18507</v>
      </c>
      <c r="J2953" t="s">
        <v>18514</v>
      </c>
      <c r="L2953" t="s">
        <v>19330</v>
      </c>
      <c r="O2953" t="s">
        <v>20914</v>
      </c>
      <c r="P2953" t="s">
        <v>20914</v>
      </c>
      <c r="Q2953" t="s">
        <v>21030</v>
      </c>
      <c r="U2953" t="s">
        <v>22475</v>
      </c>
      <c r="W2953" t="s">
        <v>22918</v>
      </c>
    </row>
    <row r="2954" spans="1:23">
      <c r="A2954" s="1">
        <v>2962</v>
      </c>
      <c r="C2954" t="s">
        <v>2396</v>
      </c>
      <c r="G2954" t="s">
        <v>10967</v>
      </c>
      <c r="H2954" t="s">
        <v>13045</v>
      </c>
      <c r="I2954" t="s">
        <v>18507</v>
      </c>
      <c r="J2954" t="s">
        <v>18514</v>
      </c>
      <c r="L2954" t="s">
        <v>19330</v>
      </c>
      <c r="O2954" t="s">
        <v>20914</v>
      </c>
      <c r="P2954" t="s">
        <v>20914</v>
      </c>
      <c r="Q2954" t="s">
        <v>21030</v>
      </c>
      <c r="U2954" t="s">
        <v>22476</v>
      </c>
      <c r="W2954" t="s">
        <v>22918</v>
      </c>
    </row>
    <row r="2955" spans="1:23">
      <c r="A2955" s="1">
        <v>2963</v>
      </c>
      <c r="C2955" t="s">
        <v>2397</v>
      </c>
      <c r="G2955" t="s">
        <v>10967</v>
      </c>
      <c r="H2955" t="s">
        <v>13045</v>
      </c>
      <c r="I2955" t="s">
        <v>18507</v>
      </c>
      <c r="J2955" t="s">
        <v>18514</v>
      </c>
      <c r="L2955" t="s">
        <v>19330</v>
      </c>
      <c r="O2955" t="s">
        <v>20914</v>
      </c>
      <c r="P2955" t="s">
        <v>20914</v>
      </c>
      <c r="Q2955" t="s">
        <v>21030</v>
      </c>
      <c r="U2955" t="s">
        <v>22477</v>
      </c>
      <c r="W2955" t="s">
        <v>22918</v>
      </c>
    </row>
    <row r="2956" spans="1:23">
      <c r="A2956" s="1">
        <v>2964</v>
      </c>
      <c r="C2956" t="s">
        <v>2398</v>
      </c>
      <c r="G2956" t="s">
        <v>10967</v>
      </c>
      <c r="H2956" t="s">
        <v>13046</v>
      </c>
      <c r="I2956" t="s">
        <v>18507</v>
      </c>
      <c r="J2956" t="s">
        <v>18514</v>
      </c>
      <c r="L2956" t="s">
        <v>19330</v>
      </c>
      <c r="O2956" t="s">
        <v>20914</v>
      </c>
      <c r="P2956" t="s">
        <v>20914</v>
      </c>
      <c r="Q2956" t="s">
        <v>21030</v>
      </c>
      <c r="U2956" t="s">
        <v>22478</v>
      </c>
      <c r="W2956" t="s">
        <v>22918</v>
      </c>
    </row>
    <row r="2957" spans="1:23">
      <c r="A2957" s="1">
        <v>2965</v>
      </c>
      <c r="C2957" t="s">
        <v>2399</v>
      </c>
      <c r="G2957" t="s">
        <v>10967</v>
      </c>
      <c r="H2957" t="s">
        <v>13046</v>
      </c>
      <c r="I2957" t="s">
        <v>18507</v>
      </c>
      <c r="J2957" t="s">
        <v>18514</v>
      </c>
      <c r="L2957" t="s">
        <v>19330</v>
      </c>
      <c r="O2957" t="s">
        <v>20914</v>
      </c>
      <c r="P2957" t="s">
        <v>20914</v>
      </c>
      <c r="Q2957" t="s">
        <v>21030</v>
      </c>
      <c r="U2957" t="s">
        <v>22479</v>
      </c>
      <c r="W2957" t="s">
        <v>22918</v>
      </c>
    </row>
    <row r="2958" spans="1:23">
      <c r="A2958" s="1">
        <v>2966</v>
      </c>
      <c r="C2958" t="s">
        <v>2400</v>
      </c>
      <c r="G2958" t="s">
        <v>10967</v>
      </c>
      <c r="H2958" t="s">
        <v>13046</v>
      </c>
      <c r="I2958" t="s">
        <v>18507</v>
      </c>
      <c r="J2958" t="s">
        <v>18514</v>
      </c>
      <c r="L2958" t="s">
        <v>19330</v>
      </c>
      <c r="O2958" t="s">
        <v>20914</v>
      </c>
      <c r="P2958" t="s">
        <v>20914</v>
      </c>
      <c r="Q2958" t="s">
        <v>21030</v>
      </c>
      <c r="U2958" t="s">
        <v>22480</v>
      </c>
      <c r="W2958" t="s">
        <v>22918</v>
      </c>
    </row>
    <row r="2959" spans="1:23">
      <c r="A2959" s="1">
        <v>2967</v>
      </c>
      <c r="C2959" t="s">
        <v>2401</v>
      </c>
      <c r="G2959" t="s">
        <v>10967</v>
      </c>
      <c r="H2959" t="s">
        <v>13046</v>
      </c>
      <c r="I2959" t="s">
        <v>18507</v>
      </c>
      <c r="J2959" t="s">
        <v>18514</v>
      </c>
      <c r="L2959" t="s">
        <v>19330</v>
      </c>
      <c r="O2959" t="s">
        <v>20914</v>
      </c>
      <c r="P2959" t="s">
        <v>20914</v>
      </c>
      <c r="Q2959" t="s">
        <v>21030</v>
      </c>
      <c r="U2959" t="s">
        <v>22481</v>
      </c>
      <c r="W2959" t="s">
        <v>22918</v>
      </c>
    </row>
    <row r="2960" spans="1:23">
      <c r="A2960" s="1">
        <v>2968</v>
      </c>
      <c r="C2960" t="s">
        <v>2402</v>
      </c>
      <c r="G2960" t="s">
        <v>10967</v>
      </c>
      <c r="H2960" t="s">
        <v>13047</v>
      </c>
      <c r="I2960" t="s">
        <v>18507</v>
      </c>
      <c r="J2960" t="s">
        <v>18514</v>
      </c>
      <c r="L2960" t="s">
        <v>19330</v>
      </c>
      <c r="O2960" t="s">
        <v>20914</v>
      </c>
      <c r="P2960" t="s">
        <v>20914</v>
      </c>
      <c r="Q2960" t="s">
        <v>21030</v>
      </c>
      <c r="U2960" t="s">
        <v>22482</v>
      </c>
      <c r="W2960" t="s">
        <v>22918</v>
      </c>
    </row>
    <row r="2961" spans="1:23">
      <c r="A2961" s="1">
        <v>2969</v>
      </c>
      <c r="C2961" t="s">
        <v>2403</v>
      </c>
      <c r="G2961" t="s">
        <v>10967</v>
      </c>
      <c r="H2961" t="s">
        <v>13047</v>
      </c>
      <c r="I2961" t="s">
        <v>18507</v>
      </c>
      <c r="J2961" t="s">
        <v>18514</v>
      </c>
      <c r="L2961" t="s">
        <v>19330</v>
      </c>
      <c r="O2961" t="s">
        <v>20914</v>
      </c>
      <c r="P2961" t="s">
        <v>20914</v>
      </c>
      <c r="Q2961" t="s">
        <v>21030</v>
      </c>
      <c r="U2961" t="s">
        <v>22483</v>
      </c>
      <c r="W2961" t="s">
        <v>22918</v>
      </c>
    </row>
    <row r="2962" spans="1:23">
      <c r="A2962" s="1">
        <v>2970</v>
      </c>
      <c r="C2962" t="s">
        <v>2404</v>
      </c>
      <c r="G2962" t="s">
        <v>10967</v>
      </c>
      <c r="H2962" t="s">
        <v>13047</v>
      </c>
      <c r="I2962" t="s">
        <v>18507</v>
      </c>
      <c r="J2962" t="s">
        <v>18514</v>
      </c>
      <c r="L2962" t="s">
        <v>19330</v>
      </c>
      <c r="O2962" t="s">
        <v>20914</v>
      </c>
      <c r="P2962" t="s">
        <v>20914</v>
      </c>
      <c r="Q2962" t="s">
        <v>21030</v>
      </c>
      <c r="U2962" t="s">
        <v>22484</v>
      </c>
      <c r="W2962" t="s">
        <v>22918</v>
      </c>
    </row>
    <row r="2963" spans="1:23">
      <c r="A2963" s="1">
        <v>2971</v>
      </c>
      <c r="C2963" t="s">
        <v>2405</v>
      </c>
      <c r="G2963" t="s">
        <v>10967</v>
      </c>
      <c r="H2963" t="s">
        <v>13047</v>
      </c>
      <c r="I2963" t="s">
        <v>18507</v>
      </c>
      <c r="J2963" t="s">
        <v>18514</v>
      </c>
      <c r="L2963" t="s">
        <v>19330</v>
      </c>
      <c r="O2963" t="s">
        <v>20914</v>
      </c>
      <c r="P2963" t="s">
        <v>20914</v>
      </c>
      <c r="Q2963" t="s">
        <v>21030</v>
      </c>
      <c r="U2963" t="s">
        <v>22485</v>
      </c>
      <c r="W2963" t="s">
        <v>22918</v>
      </c>
    </row>
    <row r="2964" spans="1:23">
      <c r="A2964" s="1">
        <v>2972</v>
      </c>
      <c r="C2964" t="s">
        <v>2406</v>
      </c>
      <c r="G2964" t="s">
        <v>10967</v>
      </c>
      <c r="H2964" t="s">
        <v>13048</v>
      </c>
      <c r="I2964" t="s">
        <v>18507</v>
      </c>
      <c r="J2964" t="s">
        <v>18514</v>
      </c>
      <c r="L2964" t="s">
        <v>19330</v>
      </c>
      <c r="O2964" t="s">
        <v>20914</v>
      </c>
      <c r="P2964" t="s">
        <v>20914</v>
      </c>
      <c r="Q2964" t="s">
        <v>21030</v>
      </c>
      <c r="U2964" t="s">
        <v>22486</v>
      </c>
      <c r="W2964" t="s">
        <v>22918</v>
      </c>
    </row>
    <row r="2965" spans="1:23">
      <c r="A2965" s="1">
        <v>2973</v>
      </c>
      <c r="C2965" t="s">
        <v>2407</v>
      </c>
      <c r="G2965" t="s">
        <v>10967</v>
      </c>
      <c r="H2965" t="s">
        <v>13048</v>
      </c>
      <c r="I2965" t="s">
        <v>18507</v>
      </c>
      <c r="J2965" t="s">
        <v>18514</v>
      </c>
      <c r="L2965" t="s">
        <v>19330</v>
      </c>
      <c r="O2965" t="s">
        <v>20914</v>
      </c>
      <c r="P2965" t="s">
        <v>20914</v>
      </c>
      <c r="Q2965" t="s">
        <v>21030</v>
      </c>
      <c r="U2965" t="s">
        <v>22487</v>
      </c>
      <c r="W2965" t="s">
        <v>22918</v>
      </c>
    </row>
    <row r="2966" spans="1:23">
      <c r="A2966" s="1">
        <v>2974</v>
      </c>
      <c r="C2966" t="s">
        <v>2408</v>
      </c>
      <c r="G2966" t="s">
        <v>10967</v>
      </c>
      <c r="H2966" t="s">
        <v>13048</v>
      </c>
      <c r="I2966" t="s">
        <v>18507</v>
      </c>
      <c r="J2966" t="s">
        <v>18514</v>
      </c>
      <c r="L2966" t="s">
        <v>19330</v>
      </c>
      <c r="O2966" t="s">
        <v>20914</v>
      </c>
      <c r="P2966" t="s">
        <v>20914</v>
      </c>
      <c r="Q2966" t="s">
        <v>21030</v>
      </c>
      <c r="U2966" t="s">
        <v>22488</v>
      </c>
      <c r="W2966" t="s">
        <v>22918</v>
      </c>
    </row>
    <row r="2967" spans="1:23">
      <c r="A2967" s="1">
        <v>2975</v>
      </c>
      <c r="C2967" t="s">
        <v>2409</v>
      </c>
      <c r="G2967" t="s">
        <v>10967</v>
      </c>
      <c r="H2967" t="s">
        <v>13048</v>
      </c>
      <c r="I2967" t="s">
        <v>18507</v>
      </c>
      <c r="J2967" t="s">
        <v>18514</v>
      </c>
      <c r="L2967" t="s">
        <v>19330</v>
      </c>
      <c r="O2967" t="s">
        <v>20914</v>
      </c>
      <c r="P2967" t="s">
        <v>20914</v>
      </c>
      <c r="Q2967" t="s">
        <v>21030</v>
      </c>
      <c r="U2967" t="s">
        <v>22489</v>
      </c>
      <c r="W2967" t="s">
        <v>22918</v>
      </c>
    </row>
    <row r="2968" spans="1:23">
      <c r="A2968" s="1">
        <v>2976</v>
      </c>
      <c r="C2968" t="s">
        <v>2410</v>
      </c>
      <c r="G2968" t="s">
        <v>10967</v>
      </c>
      <c r="H2968" t="s">
        <v>13049</v>
      </c>
      <c r="I2968" t="s">
        <v>18507</v>
      </c>
      <c r="J2968" t="s">
        <v>18514</v>
      </c>
      <c r="L2968" t="s">
        <v>19330</v>
      </c>
      <c r="O2968" t="s">
        <v>20914</v>
      </c>
      <c r="P2968" t="s">
        <v>20914</v>
      </c>
      <c r="Q2968" t="s">
        <v>21030</v>
      </c>
      <c r="U2968" t="s">
        <v>22490</v>
      </c>
      <c r="W2968" t="s">
        <v>22918</v>
      </c>
    </row>
    <row r="2969" spans="1:23">
      <c r="A2969" s="1">
        <v>2977</v>
      </c>
      <c r="C2969" t="s">
        <v>2411</v>
      </c>
      <c r="G2969" t="s">
        <v>10967</v>
      </c>
      <c r="H2969" t="s">
        <v>13049</v>
      </c>
      <c r="I2969" t="s">
        <v>18507</v>
      </c>
      <c r="J2969" t="s">
        <v>18514</v>
      </c>
      <c r="L2969" t="s">
        <v>19330</v>
      </c>
      <c r="O2969" t="s">
        <v>20914</v>
      </c>
      <c r="P2969" t="s">
        <v>20914</v>
      </c>
      <c r="Q2969" t="s">
        <v>21030</v>
      </c>
      <c r="U2969" t="s">
        <v>22491</v>
      </c>
      <c r="W2969" t="s">
        <v>22918</v>
      </c>
    </row>
    <row r="2970" spans="1:23">
      <c r="A2970" s="1">
        <v>2978</v>
      </c>
      <c r="C2970" t="s">
        <v>2412</v>
      </c>
      <c r="G2970" t="s">
        <v>10967</v>
      </c>
      <c r="H2970" t="s">
        <v>13049</v>
      </c>
      <c r="I2970" t="s">
        <v>18507</v>
      </c>
      <c r="J2970" t="s">
        <v>18514</v>
      </c>
      <c r="L2970" t="s">
        <v>19330</v>
      </c>
      <c r="O2970" t="s">
        <v>20914</v>
      </c>
      <c r="P2970" t="s">
        <v>20914</v>
      </c>
      <c r="Q2970" t="s">
        <v>21030</v>
      </c>
      <c r="U2970" t="s">
        <v>22492</v>
      </c>
      <c r="W2970" t="s">
        <v>22918</v>
      </c>
    </row>
    <row r="2971" spans="1:23">
      <c r="A2971" s="1">
        <v>2979</v>
      </c>
      <c r="C2971" t="s">
        <v>2413</v>
      </c>
      <c r="G2971" t="s">
        <v>10967</v>
      </c>
      <c r="H2971" t="s">
        <v>13049</v>
      </c>
      <c r="I2971" t="s">
        <v>18507</v>
      </c>
      <c r="J2971" t="s">
        <v>18514</v>
      </c>
      <c r="L2971" t="s">
        <v>19330</v>
      </c>
      <c r="O2971" t="s">
        <v>20914</v>
      </c>
      <c r="P2971" t="s">
        <v>20914</v>
      </c>
      <c r="Q2971" t="s">
        <v>21030</v>
      </c>
      <c r="U2971" t="s">
        <v>22493</v>
      </c>
      <c r="W2971" t="s">
        <v>22918</v>
      </c>
    </row>
    <row r="2972" spans="1:23">
      <c r="A2972" s="1">
        <v>2980</v>
      </c>
      <c r="C2972" t="s">
        <v>2414</v>
      </c>
      <c r="G2972" t="s">
        <v>10967</v>
      </c>
      <c r="H2972" t="s">
        <v>13050</v>
      </c>
      <c r="I2972" t="s">
        <v>18507</v>
      </c>
      <c r="J2972" t="s">
        <v>18514</v>
      </c>
      <c r="L2972" t="s">
        <v>19330</v>
      </c>
      <c r="O2972" t="s">
        <v>20914</v>
      </c>
      <c r="P2972" t="s">
        <v>20914</v>
      </c>
      <c r="Q2972" t="s">
        <v>21030</v>
      </c>
      <c r="U2972" t="s">
        <v>22494</v>
      </c>
      <c r="W2972" t="s">
        <v>22918</v>
      </c>
    </row>
    <row r="2973" spans="1:23">
      <c r="A2973" s="1">
        <v>2981</v>
      </c>
      <c r="C2973" t="s">
        <v>2415</v>
      </c>
      <c r="G2973" t="s">
        <v>10967</v>
      </c>
      <c r="H2973" t="s">
        <v>13050</v>
      </c>
      <c r="I2973" t="s">
        <v>18507</v>
      </c>
      <c r="J2973" t="s">
        <v>18514</v>
      </c>
      <c r="L2973" t="s">
        <v>19330</v>
      </c>
      <c r="O2973" t="s">
        <v>20914</v>
      </c>
      <c r="P2973" t="s">
        <v>20914</v>
      </c>
      <c r="Q2973" t="s">
        <v>21030</v>
      </c>
      <c r="U2973" t="s">
        <v>22495</v>
      </c>
      <c r="W2973" t="s">
        <v>22918</v>
      </c>
    </row>
    <row r="2974" spans="1:23">
      <c r="A2974" s="1">
        <v>2982</v>
      </c>
      <c r="C2974" t="s">
        <v>2416</v>
      </c>
      <c r="G2974" t="s">
        <v>10967</v>
      </c>
      <c r="H2974" t="s">
        <v>13050</v>
      </c>
      <c r="I2974" t="s">
        <v>18507</v>
      </c>
      <c r="J2974" t="s">
        <v>18514</v>
      </c>
      <c r="L2974" t="s">
        <v>19330</v>
      </c>
      <c r="O2974" t="s">
        <v>20914</v>
      </c>
      <c r="P2974" t="s">
        <v>20914</v>
      </c>
      <c r="Q2974" t="s">
        <v>21030</v>
      </c>
      <c r="U2974" t="s">
        <v>22496</v>
      </c>
      <c r="W2974" t="s">
        <v>22918</v>
      </c>
    </row>
    <row r="2975" spans="1:23">
      <c r="A2975" s="1">
        <v>2983</v>
      </c>
      <c r="C2975" t="s">
        <v>2417</v>
      </c>
      <c r="G2975" t="s">
        <v>10967</v>
      </c>
      <c r="H2975" t="s">
        <v>13050</v>
      </c>
      <c r="I2975" t="s">
        <v>18507</v>
      </c>
      <c r="J2975" t="s">
        <v>18514</v>
      </c>
      <c r="L2975" t="s">
        <v>19330</v>
      </c>
      <c r="O2975" t="s">
        <v>20914</v>
      </c>
      <c r="P2975" t="s">
        <v>20914</v>
      </c>
      <c r="Q2975" t="s">
        <v>21030</v>
      </c>
      <c r="U2975" t="s">
        <v>22497</v>
      </c>
      <c r="W2975" t="s">
        <v>22918</v>
      </c>
    </row>
    <row r="2976" spans="1:23">
      <c r="A2976" s="1">
        <v>2984</v>
      </c>
      <c r="C2976" t="s">
        <v>2418</v>
      </c>
      <c r="G2976" t="s">
        <v>10967</v>
      </c>
      <c r="H2976" t="s">
        <v>13051</v>
      </c>
      <c r="I2976" t="s">
        <v>18507</v>
      </c>
      <c r="J2976" t="s">
        <v>18514</v>
      </c>
      <c r="L2976" t="s">
        <v>19330</v>
      </c>
      <c r="O2976" t="s">
        <v>20914</v>
      </c>
      <c r="P2976" t="s">
        <v>20914</v>
      </c>
      <c r="Q2976" t="s">
        <v>21030</v>
      </c>
      <c r="U2976" t="s">
        <v>22498</v>
      </c>
      <c r="W2976" t="s">
        <v>22918</v>
      </c>
    </row>
    <row r="2977" spans="1:23">
      <c r="A2977" s="1">
        <v>2985</v>
      </c>
      <c r="C2977" t="s">
        <v>2419</v>
      </c>
      <c r="G2977" t="s">
        <v>10967</v>
      </c>
      <c r="H2977" t="s">
        <v>13052</v>
      </c>
      <c r="I2977" t="s">
        <v>18507</v>
      </c>
      <c r="J2977" t="s">
        <v>18514</v>
      </c>
      <c r="L2977" t="s">
        <v>19330</v>
      </c>
      <c r="O2977" t="s">
        <v>20914</v>
      </c>
      <c r="P2977" t="s">
        <v>20914</v>
      </c>
      <c r="Q2977" t="s">
        <v>21030</v>
      </c>
      <c r="U2977" t="s">
        <v>22499</v>
      </c>
      <c r="W2977" t="s">
        <v>22918</v>
      </c>
    </row>
    <row r="2978" spans="1:23">
      <c r="A2978" s="1">
        <v>2986</v>
      </c>
      <c r="C2978" t="s">
        <v>2420</v>
      </c>
      <c r="G2978" t="s">
        <v>10967</v>
      </c>
      <c r="H2978" t="s">
        <v>13052</v>
      </c>
      <c r="I2978" t="s">
        <v>18507</v>
      </c>
      <c r="J2978" t="s">
        <v>18514</v>
      </c>
      <c r="L2978" t="s">
        <v>19330</v>
      </c>
      <c r="O2978" t="s">
        <v>20914</v>
      </c>
      <c r="P2978" t="s">
        <v>20914</v>
      </c>
      <c r="Q2978" t="s">
        <v>21030</v>
      </c>
      <c r="U2978" t="s">
        <v>22500</v>
      </c>
      <c r="W2978" t="s">
        <v>22918</v>
      </c>
    </row>
    <row r="2979" spans="1:23">
      <c r="A2979" s="1">
        <v>2987</v>
      </c>
      <c r="C2979" t="s">
        <v>2421</v>
      </c>
      <c r="G2979" t="s">
        <v>10967</v>
      </c>
      <c r="H2979" t="s">
        <v>13052</v>
      </c>
      <c r="I2979" t="s">
        <v>18507</v>
      </c>
      <c r="J2979" t="s">
        <v>18514</v>
      </c>
      <c r="L2979" t="s">
        <v>19330</v>
      </c>
      <c r="O2979" t="s">
        <v>20914</v>
      </c>
      <c r="P2979" t="s">
        <v>20914</v>
      </c>
      <c r="Q2979" t="s">
        <v>21030</v>
      </c>
      <c r="U2979" t="s">
        <v>22501</v>
      </c>
      <c r="W2979" t="s">
        <v>22918</v>
      </c>
    </row>
    <row r="2980" spans="1:23">
      <c r="A2980" s="1">
        <v>2988</v>
      </c>
      <c r="C2980" t="s">
        <v>2422</v>
      </c>
      <c r="G2980" t="s">
        <v>10967</v>
      </c>
      <c r="H2980" t="s">
        <v>13052</v>
      </c>
      <c r="I2980" t="s">
        <v>18507</v>
      </c>
      <c r="J2980" t="s">
        <v>18514</v>
      </c>
      <c r="L2980" t="s">
        <v>19330</v>
      </c>
      <c r="O2980" t="s">
        <v>20914</v>
      </c>
      <c r="P2980" t="s">
        <v>20914</v>
      </c>
      <c r="Q2980" t="s">
        <v>21030</v>
      </c>
      <c r="U2980" t="s">
        <v>22502</v>
      </c>
      <c r="W2980" t="s">
        <v>22918</v>
      </c>
    </row>
    <row r="2981" spans="1:23">
      <c r="A2981" s="1">
        <v>2989</v>
      </c>
      <c r="C2981" t="s">
        <v>2423</v>
      </c>
      <c r="G2981" t="s">
        <v>10967</v>
      </c>
      <c r="H2981" t="s">
        <v>13053</v>
      </c>
      <c r="I2981" t="s">
        <v>18507</v>
      </c>
      <c r="J2981" t="s">
        <v>18514</v>
      </c>
      <c r="L2981" t="s">
        <v>19330</v>
      </c>
      <c r="O2981" t="s">
        <v>20914</v>
      </c>
      <c r="P2981" t="s">
        <v>20914</v>
      </c>
      <c r="Q2981" t="s">
        <v>21030</v>
      </c>
      <c r="U2981" t="s">
        <v>22503</v>
      </c>
      <c r="W2981" t="s">
        <v>22918</v>
      </c>
    </row>
    <row r="2982" spans="1:23">
      <c r="A2982" s="1">
        <v>2990</v>
      </c>
      <c r="C2982" t="s">
        <v>2424</v>
      </c>
      <c r="G2982" t="s">
        <v>10967</v>
      </c>
      <c r="H2982" t="s">
        <v>13053</v>
      </c>
      <c r="I2982" t="s">
        <v>18507</v>
      </c>
      <c r="J2982" t="s">
        <v>18514</v>
      </c>
      <c r="L2982" t="s">
        <v>19330</v>
      </c>
      <c r="O2982" t="s">
        <v>20914</v>
      </c>
      <c r="P2982" t="s">
        <v>20914</v>
      </c>
      <c r="Q2982" t="s">
        <v>21030</v>
      </c>
      <c r="U2982" t="s">
        <v>22504</v>
      </c>
      <c r="W2982" t="s">
        <v>22918</v>
      </c>
    </row>
    <row r="2983" spans="1:23">
      <c r="A2983" s="1">
        <v>2991</v>
      </c>
      <c r="C2983" t="s">
        <v>2425</v>
      </c>
      <c r="G2983" t="s">
        <v>10967</v>
      </c>
      <c r="H2983" t="s">
        <v>13053</v>
      </c>
      <c r="I2983" t="s">
        <v>18507</v>
      </c>
      <c r="J2983" t="s">
        <v>18514</v>
      </c>
      <c r="L2983" t="s">
        <v>19330</v>
      </c>
      <c r="O2983" t="s">
        <v>20914</v>
      </c>
      <c r="P2983" t="s">
        <v>20914</v>
      </c>
      <c r="Q2983" t="s">
        <v>21030</v>
      </c>
      <c r="U2983" t="s">
        <v>22505</v>
      </c>
      <c r="W2983" t="s">
        <v>22918</v>
      </c>
    </row>
    <row r="2984" spans="1:23">
      <c r="A2984" s="1">
        <v>2992</v>
      </c>
      <c r="C2984" t="s">
        <v>2426</v>
      </c>
      <c r="G2984" t="s">
        <v>10967</v>
      </c>
      <c r="H2984" t="s">
        <v>13053</v>
      </c>
      <c r="I2984" t="s">
        <v>18507</v>
      </c>
      <c r="J2984" t="s">
        <v>18514</v>
      </c>
      <c r="L2984" t="s">
        <v>19330</v>
      </c>
      <c r="O2984" t="s">
        <v>20914</v>
      </c>
      <c r="P2984" t="s">
        <v>20914</v>
      </c>
      <c r="Q2984" t="s">
        <v>21030</v>
      </c>
      <c r="U2984" t="s">
        <v>22506</v>
      </c>
      <c r="W2984" t="s">
        <v>22918</v>
      </c>
    </row>
    <row r="2985" spans="1:23">
      <c r="A2985" s="1">
        <v>2993</v>
      </c>
      <c r="C2985" t="s">
        <v>2427</v>
      </c>
      <c r="G2985" t="s">
        <v>10967</v>
      </c>
      <c r="H2985" t="s">
        <v>13054</v>
      </c>
      <c r="I2985" t="s">
        <v>18507</v>
      </c>
      <c r="J2985" t="s">
        <v>18514</v>
      </c>
      <c r="L2985" t="s">
        <v>19330</v>
      </c>
      <c r="O2985" t="s">
        <v>20914</v>
      </c>
      <c r="P2985" t="s">
        <v>20914</v>
      </c>
      <c r="Q2985" t="s">
        <v>21030</v>
      </c>
      <c r="U2985" t="s">
        <v>22507</v>
      </c>
      <c r="W2985" t="s">
        <v>22918</v>
      </c>
    </row>
    <row r="2986" spans="1:23">
      <c r="A2986" s="1">
        <v>2994</v>
      </c>
      <c r="C2986" t="s">
        <v>2428</v>
      </c>
      <c r="G2986" t="s">
        <v>10967</v>
      </c>
      <c r="H2986" t="s">
        <v>13054</v>
      </c>
      <c r="I2986" t="s">
        <v>18507</v>
      </c>
      <c r="J2986" t="s">
        <v>18514</v>
      </c>
      <c r="L2986" t="s">
        <v>19330</v>
      </c>
      <c r="O2986" t="s">
        <v>20914</v>
      </c>
      <c r="P2986" t="s">
        <v>20914</v>
      </c>
      <c r="Q2986" t="s">
        <v>21030</v>
      </c>
      <c r="U2986" t="s">
        <v>22508</v>
      </c>
      <c r="W2986" t="s">
        <v>22918</v>
      </c>
    </row>
    <row r="2987" spans="1:23">
      <c r="A2987" s="1">
        <v>2995</v>
      </c>
      <c r="C2987" t="s">
        <v>2429</v>
      </c>
      <c r="G2987" t="s">
        <v>10967</v>
      </c>
      <c r="H2987" t="s">
        <v>13054</v>
      </c>
      <c r="I2987" t="s">
        <v>18507</v>
      </c>
      <c r="J2987" t="s">
        <v>18514</v>
      </c>
      <c r="L2987" t="s">
        <v>19330</v>
      </c>
      <c r="O2987" t="s">
        <v>20914</v>
      </c>
      <c r="P2987" t="s">
        <v>20914</v>
      </c>
      <c r="Q2987" t="s">
        <v>21030</v>
      </c>
      <c r="U2987" t="s">
        <v>22509</v>
      </c>
      <c r="W2987" t="s">
        <v>22918</v>
      </c>
    </row>
    <row r="2988" spans="1:23">
      <c r="A2988" s="1">
        <v>2996</v>
      </c>
      <c r="C2988" t="s">
        <v>2430</v>
      </c>
      <c r="G2988" t="s">
        <v>10967</v>
      </c>
      <c r="H2988" t="s">
        <v>13054</v>
      </c>
      <c r="I2988" t="s">
        <v>18507</v>
      </c>
      <c r="J2988" t="s">
        <v>18514</v>
      </c>
      <c r="L2988" t="s">
        <v>19330</v>
      </c>
      <c r="O2988" t="s">
        <v>20914</v>
      </c>
      <c r="P2988" t="s">
        <v>20914</v>
      </c>
      <c r="Q2988" t="s">
        <v>21030</v>
      </c>
      <c r="U2988" t="s">
        <v>22510</v>
      </c>
      <c r="W2988" t="s">
        <v>22918</v>
      </c>
    </row>
    <row r="2989" spans="1:23">
      <c r="A2989" s="1">
        <v>2997</v>
      </c>
      <c r="C2989" t="s">
        <v>2431</v>
      </c>
      <c r="G2989" t="s">
        <v>10967</v>
      </c>
      <c r="H2989" t="s">
        <v>13055</v>
      </c>
      <c r="I2989" t="s">
        <v>18507</v>
      </c>
      <c r="J2989" t="s">
        <v>18514</v>
      </c>
      <c r="L2989" t="s">
        <v>19330</v>
      </c>
      <c r="O2989" t="s">
        <v>20914</v>
      </c>
      <c r="P2989" t="s">
        <v>20914</v>
      </c>
      <c r="Q2989" t="s">
        <v>21030</v>
      </c>
      <c r="U2989" t="s">
        <v>22511</v>
      </c>
      <c r="W2989" t="s">
        <v>22918</v>
      </c>
    </row>
    <row r="2990" spans="1:23">
      <c r="A2990" s="1">
        <v>2998</v>
      </c>
      <c r="C2990" t="s">
        <v>2432</v>
      </c>
      <c r="G2990" t="s">
        <v>10967</v>
      </c>
      <c r="H2990" t="s">
        <v>13055</v>
      </c>
      <c r="I2990" t="s">
        <v>18507</v>
      </c>
      <c r="J2990" t="s">
        <v>18514</v>
      </c>
      <c r="L2990" t="s">
        <v>19330</v>
      </c>
      <c r="O2990" t="s">
        <v>20914</v>
      </c>
      <c r="P2990" t="s">
        <v>20914</v>
      </c>
      <c r="Q2990" t="s">
        <v>21030</v>
      </c>
      <c r="U2990" t="s">
        <v>22512</v>
      </c>
      <c r="W2990" t="s">
        <v>22918</v>
      </c>
    </row>
    <row r="2991" spans="1:23">
      <c r="A2991" s="1">
        <v>2999</v>
      </c>
      <c r="C2991" t="s">
        <v>2433</v>
      </c>
      <c r="G2991" t="s">
        <v>10967</v>
      </c>
      <c r="H2991" t="s">
        <v>13055</v>
      </c>
      <c r="I2991" t="s">
        <v>18507</v>
      </c>
      <c r="J2991" t="s">
        <v>18514</v>
      </c>
      <c r="L2991" t="s">
        <v>19330</v>
      </c>
      <c r="O2991" t="s">
        <v>20914</v>
      </c>
      <c r="P2991" t="s">
        <v>20914</v>
      </c>
      <c r="Q2991" t="s">
        <v>21030</v>
      </c>
      <c r="U2991" t="s">
        <v>22513</v>
      </c>
      <c r="W2991" t="s">
        <v>22918</v>
      </c>
    </row>
    <row r="2992" spans="1:23">
      <c r="A2992" s="1">
        <v>3000</v>
      </c>
      <c r="C2992" t="s">
        <v>2434</v>
      </c>
      <c r="G2992" t="s">
        <v>10967</v>
      </c>
      <c r="H2992" t="s">
        <v>13055</v>
      </c>
      <c r="I2992" t="s">
        <v>18507</v>
      </c>
      <c r="J2992" t="s">
        <v>18514</v>
      </c>
      <c r="L2992" t="s">
        <v>19330</v>
      </c>
      <c r="O2992" t="s">
        <v>20914</v>
      </c>
      <c r="P2992" t="s">
        <v>20914</v>
      </c>
      <c r="Q2992" t="s">
        <v>21030</v>
      </c>
      <c r="U2992" t="s">
        <v>22514</v>
      </c>
      <c r="W2992" t="s">
        <v>22918</v>
      </c>
    </row>
    <row r="2993" spans="1:23">
      <c r="A2993" s="1">
        <v>3001</v>
      </c>
      <c r="C2993" t="s">
        <v>2435</v>
      </c>
      <c r="G2993" t="s">
        <v>10967</v>
      </c>
      <c r="H2993" t="s">
        <v>13056</v>
      </c>
      <c r="I2993" t="s">
        <v>18507</v>
      </c>
      <c r="J2993" t="s">
        <v>18514</v>
      </c>
      <c r="L2993" t="s">
        <v>19330</v>
      </c>
      <c r="O2993" t="s">
        <v>20914</v>
      </c>
      <c r="P2993" t="s">
        <v>20914</v>
      </c>
      <c r="Q2993" t="s">
        <v>21030</v>
      </c>
      <c r="U2993" t="s">
        <v>22515</v>
      </c>
      <c r="W2993" t="s">
        <v>22918</v>
      </c>
    </row>
    <row r="2994" spans="1:23">
      <c r="A2994" s="1">
        <v>3002</v>
      </c>
      <c r="C2994" t="s">
        <v>2436</v>
      </c>
      <c r="G2994" t="s">
        <v>10967</v>
      </c>
      <c r="H2994" t="s">
        <v>13056</v>
      </c>
      <c r="I2994" t="s">
        <v>18507</v>
      </c>
      <c r="J2994" t="s">
        <v>18514</v>
      </c>
      <c r="L2994" t="s">
        <v>19330</v>
      </c>
      <c r="O2994" t="s">
        <v>20914</v>
      </c>
      <c r="P2994" t="s">
        <v>20914</v>
      </c>
      <c r="Q2994" t="s">
        <v>21030</v>
      </c>
      <c r="U2994" t="s">
        <v>22516</v>
      </c>
      <c r="W2994" t="s">
        <v>22918</v>
      </c>
    </row>
    <row r="2995" spans="1:23">
      <c r="A2995" s="1">
        <v>3003</v>
      </c>
      <c r="C2995" t="s">
        <v>2437</v>
      </c>
      <c r="G2995" t="s">
        <v>10967</v>
      </c>
      <c r="H2995" t="s">
        <v>13056</v>
      </c>
      <c r="I2995" t="s">
        <v>18507</v>
      </c>
      <c r="J2995" t="s">
        <v>18514</v>
      </c>
      <c r="L2995" t="s">
        <v>19330</v>
      </c>
      <c r="O2995" t="s">
        <v>20914</v>
      </c>
      <c r="P2995" t="s">
        <v>20914</v>
      </c>
      <c r="Q2995" t="s">
        <v>21030</v>
      </c>
      <c r="U2995" t="s">
        <v>22517</v>
      </c>
      <c r="W2995" t="s">
        <v>22918</v>
      </c>
    </row>
    <row r="2996" spans="1:23">
      <c r="A2996" s="1">
        <v>3004</v>
      </c>
      <c r="C2996" t="s">
        <v>2438</v>
      </c>
      <c r="G2996" t="s">
        <v>10967</v>
      </c>
      <c r="H2996" t="s">
        <v>13057</v>
      </c>
      <c r="I2996" t="s">
        <v>18507</v>
      </c>
      <c r="J2996" t="s">
        <v>18514</v>
      </c>
      <c r="L2996" t="s">
        <v>19330</v>
      </c>
      <c r="O2996" t="s">
        <v>20914</v>
      </c>
      <c r="P2996" t="s">
        <v>20914</v>
      </c>
      <c r="Q2996" t="s">
        <v>21030</v>
      </c>
      <c r="U2996" t="s">
        <v>22518</v>
      </c>
      <c r="W2996" t="s">
        <v>22918</v>
      </c>
    </row>
    <row r="2997" spans="1:23">
      <c r="A2997" s="1">
        <v>3005</v>
      </c>
      <c r="C2997" t="s">
        <v>2439</v>
      </c>
      <c r="G2997" t="s">
        <v>10967</v>
      </c>
      <c r="H2997" t="s">
        <v>13057</v>
      </c>
      <c r="I2997" t="s">
        <v>18507</v>
      </c>
      <c r="J2997" t="s">
        <v>18514</v>
      </c>
      <c r="L2997" t="s">
        <v>19330</v>
      </c>
      <c r="O2997" t="s">
        <v>20914</v>
      </c>
      <c r="P2997" t="s">
        <v>20914</v>
      </c>
      <c r="Q2997" t="s">
        <v>21030</v>
      </c>
      <c r="U2997" t="s">
        <v>22519</v>
      </c>
      <c r="W2997" t="s">
        <v>22918</v>
      </c>
    </row>
    <row r="2998" spans="1:23">
      <c r="A2998" s="1">
        <v>3006</v>
      </c>
      <c r="C2998" t="s">
        <v>2440</v>
      </c>
      <c r="G2998" t="s">
        <v>10967</v>
      </c>
      <c r="H2998" t="s">
        <v>13057</v>
      </c>
      <c r="I2998" t="s">
        <v>18507</v>
      </c>
      <c r="J2998" t="s">
        <v>18514</v>
      </c>
      <c r="L2998" t="s">
        <v>19330</v>
      </c>
      <c r="O2998" t="s">
        <v>20914</v>
      </c>
      <c r="P2998" t="s">
        <v>20914</v>
      </c>
      <c r="Q2998" t="s">
        <v>21030</v>
      </c>
      <c r="U2998" t="s">
        <v>22520</v>
      </c>
      <c r="W2998" t="s">
        <v>22918</v>
      </c>
    </row>
    <row r="2999" spans="1:23">
      <c r="A2999" s="1">
        <v>3007</v>
      </c>
      <c r="C2999" t="s">
        <v>2441</v>
      </c>
      <c r="G2999" t="s">
        <v>10967</v>
      </c>
      <c r="H2999" t="s">
        <v>13057</v>
      </c>
      <c r="I2999" t="s">
        <v>18507</v>
      </c>
      <c r="J2999" t="s">
        <v>18514</v>
      </c>
      <c r="L2999" t="s">
        <v>19330</v>
      </c>
      <c r="O2999" t="s">
        <v>20914</v>
      </c>
      <c r="P2999" t="s">
        <v>20914</v>
      </c>
      <c r="Q2999" t="s">
        <v>21030</v>
      </c>
      <c r="U2999" t="s">
        <v>22521</v>
      </c>
      <c r="W2999" t="s">
        <v>22918</v>
      </c>
    </row>
    <row r="3000" spans="1:23">
      <c r="A3000" s="1">
        <v>3008</v>
      </c>
      <c r="C3000" t="s">
        <v>2442</v>
      </c>
      <c r="G3000" t="s">
        <v>10967</v>
      </c>
      <c r="H3000" t="s">
        <v>13058</v>
      </c>
      <c r="I3000" t="s">
        <v>18507</v>
      </c>
      <c r="J3000" t="s">
        <v>18514</v>
      </c>
      <c r="L3000" t="s">
        <v>19330</v>
      </c>
      <c r="O3000" t="s">
        <v>20914</v>
      </c>
      <c r="P3000" t="s">
        <v>20914</v>
      </c>
      <c r="Q3000" t="s">
        <v>21030</v>
      </c>
      <c r="U3000" t="s">
        <v>22522</v>
      </c>
      <c r="W3000" t="s">
        <v>22918</v>
      </c>
    </row>
    <row r="3001" spans="1:23">
      <c r="A3001" s="1">
        <v>3009</v>
      </c>
      <c r="C3001" t="s">
        <v>2443</v>
      </c>
      <c r="G3001" t="s">
        <v>10967</v>
      </c>
      <c r="H3001" t="s">
        <v>13058</v>
      </c>
      <c r="I3001" t="s">
        <v>18507</v>
      </c>
      <c r="J3001" t="s">
        <v>18514</v>
      </c>
      <c r="L3001" t="s">
        <v>19330</v>
      </c>
      <c r="O3001" t="s">
        <v>20914</v>
      </c>
      <c r="P3001" t="s">
        <v>20914</v>
      </c>
      <c r="Q3001" t="s">
        <v>21030</v>
      </c>
      <c r="U3001" t="s">
        <v>22523</v>
      </c>
      <c r="W3001" t="s">
        <v>22918</v>
      </c>
    </row>
    <row r="3002" spans="1:23">
      <c r="A3002" s="1">
        <v>3010</v>
      </c>
      <c r="C3002" t="s">
        <v>2444</v>
      </c>
      <c r="G3002" t="s">
        <v>10967</v>
      </c>
      <c r="H3002" t="s">
        <v>13058</v>
      </c>
      <c r="I3002" t="s">
        <v>18507</v>
      </c>
      <c r="J3002" t="s">
        <v>18514</v>
      </c>
      <c r="L3002" t="s">
        <v>19330</v>
      </c>
      <c r="O3002" t="s">
        <v>20914</v>
      </c>
      <c r="P3002" t="s">
        <v>20914</v>
      </c>
      <c r="Q3002" t="s">
        <v>21030</v>
      </c>
      <c r="U3002" t="s">
        <v>22524</v>
      </c>
      <c r="W3002" t="s">
        <v>22918</v>
      </c>
    </row>
    <row r="3003" spans="1:23">
      <c r="A3003" s="1">
        <v>3011</v>
      </c>
      <c r="C3003" t="s">
        <v>2445</v>
      </c>
      <c r="G3003" t="s">
        <v>10967</v>
      </c>
      <c r="H3003" t="s">
        <v>13058</v>
      </c>
      <c r="I3003" t="s">
        <v>18507</v>
      </c>
      <c r="J3003" t="s">
        <v>18514</v>
      </c>
      <c r="L3003" t="s">
        <v>19330</v>
      </c>
      <c r="O3003" t="s">
        <v>20914</v>
      </c>
      <c r="P3003" t="s">
        <v>20914</v>
      </c>
      <c r="Q3003" t="s">
        <v>21030</v>
      </c>
      <c r="U3003" t="s">
        <v>22525</v>
      </c>
      <c r="W3003" t="s">
        <v>22918</v>
      </c>
    </row>
    <row r="3004" spans="1:23">
      <c r="A3004" s="1">
        <v>3012</v>
      </c>
      <c r="C3004" t="s">
        <v>2446</v>
      </c>
      <c r="G3004" t="s">
        <v>10967</v>
      </c>
      <c r="H3004" t="s">
        <v>13058</v>
      </c>
      <c r="I3004" t="s">
        <v>18507</v>
      </c>
      <c r="J3004" t="s">
        <v>18514</v>
      </c>
      <c r="L3004" t="s">
        <v>19330</v>
      </c>
      <c r="O3004" t="s">
        <v>20914</v>
      </c>
      <c r="P3004" t="s">
        <v>20914</v>
      </c>
      <c r="Q3004" t="s">
        <v>21030</v>
      </c>
      <c r="U3004" t="s">
        <v>22526</v>
      </c>
      <c r="W3004" t="s">
        <v>22918</v>
      </c>
    </row>
    <row r="3005" spans="1:23">
      <c r="A3005" s="1">
        <v>3013</v>
      </c>
      <c r="C3005" t="s">
        <v>2447</v>
      </c>
      <c r="G3005" t="s">
        <v>10967</v>
      </c>
      <c r="H3005" t="s">
        <v>13059</v>
      </c>
      <c r="I3005" t="s">
        <v>18507</v>
      </c>
      <c r="J3005" t="s">
        <v>18514</v>
      </c>
      <c r="L3005" t="s">
        <v>19330</v>
      </c>
      <c r="O3005" t="s">
        <v>20914</v>
      </c>
      <c r="P3005" t="s">
        <v>20914</v>
      </c>
      <c r="Q3005" t="s">
        <v>21030</v>
      </c>
      <c r="U3005" t="s">
        <v>22527</v>
      </c>
      <c r="W3005" t="s">
        <v>22918</v>
      </c>
    </row>
    <row r="3006" spans="1:23">
      <c r="A3006" s="1">
        <v>3014</v>
      </c>
      <c r="C3006" t="s">
        <v>2448</v>
      </c>
      <c r="G3006" t="s">
        <v>10967</v>
      </c>
      <c r="H3006" t="s">
        <v>13059</v>
      </c>
      <c r="I3006" t="s">
        <v>18507</v>
      </c>
      <c r="J3006" t="s">
        <v>18514</v>
      </c>
      <c r="L3006" t="s">
        <v>19330</v>
      </c>
      <c r="O3006" t="s">
        <v>20914</v>
      </c>
      <c r="P3006" t="s">
        <v>20914</v>
      </c>
      <c r="Q3006" t="s">
        <v>21030</v>
      </c>
      <c r="U3006" t="s">
        <v>22528</v>
      </c>
      <c r="W3006" t="s">
        <v>22918</v>
      </c>
    </row>
    <row r="3007" spans="1:23">
      <c r="A3007" s="1">
        <v>3015</v>
      </c>
      <c r="C3007" t="s">
        <v>2449</v>
      </c>
      <c r="G3007" t="s">
        <v>10967</v>
      </c>
      <c r="H3007" t="s">
        <v>13059</v>
      </c>
      <c r="I3007" t="s">
        <v>18507</v>
      </c>
      <c r="J3007" t="s">
        <v>18514</v>
      </c>
      <c r="L3007" t="s">
        <v>19330</v>
      </c>
      <c r="O3007" t="s">
        <v>20914</v>
      </c>
      <c r="P3007" t="s">
        <v>20914</v>
      </c>
      <c r="Q3007" t="s">
        <v>21030</v>
      </c>
      <c r="U3007" t="s">
        <v>22529</v>
      </c>
      <c r="W3007" t="s">
        <v>22918</v>
      </c>
    </row>
    <row r="3008" spans="1:23">
      <c r="A3008" s="1">
        <v>3016</v>
      </c>
      <c r="C3008" t="s">
        <v>2450</v>
      </c>
      <c r="G3008" t="s">
        <v>10967</v>
      </c>
      <c r="H3008" t="s">
        <v>13059</v>
      </c>
      <c r="I3008" t="s">
        <v>18507</v>
      </c>
      <c r="J3008" t="s">
        <v>18514</v>
      </c>
      <c r="L3008" t="s">
        <v>19330</v>
      </c>
      <c r="O3008" t="s">
        <v>20914</v>
      </c>
      <c r="P3008" t="s">
        <v>20914</v>
      </c>
      <c r="Q3008" t="s">
        <v>21030</v>
      </c>
      <c r="U3008" t="s">
        <v>22530</v>
      </c>
      <c r="W3008" t="s">
        <v>22918</v>
      </c>
    </row>
    <row r="3009" spans="1:23">
      <c r="A3009" s="1">
        <v>3017</v>
      </c>
      <c r="C3009" t="s">
        <v>2451</v>
      </c>
      <c r="G3009" t="s">
        <v>10967</v>
      </c>
      <c r="H3009" t="s">
        <v>13060</v>
      </c>
      <c r="I3009" t="s">
        <v>18507</v>
      </c>
      <c r="J3009" t="s">
        <v>18514</v>
      </c>
      <c r="L3009" t="s">
        <v>19330</v>
      </c>
      <c r="O3009" t="s">
        <v>20914</v>
      </c>
      <c r="P3009" t="s">
        <v>20914</v>
      </c>
      <c r="Q3009" t="s">
        <v>21030</v>
      </c>
      <c r="U3009" t="s">
        <v>22531</v>
      </c>
      <c r="W3009" t="s">
        <v>22918</v>
      </c>
    </row>
    <row r="3010" spans="1:23">
      <c r="A3010" s="1">
        <v>3018</v>
      </c>
      <c r="C3010" t="s">
        <v>2452</v>
      </c>
      <c r="G3010" t="s">
        <v>10967</v>
      </c>
      <c r="H3010" t="s">
        <v>13060</v>
      </c>
      <c r="I3010" t="s">
        <v>18507</v>
      </c>
      <c r="J3010" t="s">
        <v>18514</v>
      </c>
      <c r="L3010" t="s">
        <v>19330</v>
      </c>
      <c r="O3010" t="s">
        <v>20914</v>
      </c>
      <c r="P3010" t="s">
        <v>20914</v>
      </c>
      <c r="Q3010" t="s">
        <v>21030</v>
      </c>
      <c r="U3010" t="s">
        <v>22532</v>
      </c>
      <c r="W3010" t="s">
        <v>22918</v>
      </c>
    </row>
    <row r="3011" spans="1:23">
      <c r="A3011" s="1">
        <v>3019</v>
      </c>
      <c r="C3011" t="s">
        <v>2453</v>
      </c>
      <c r="G3011" t="s">
        <v>10967</v>
      </c>
      <c r="H3011" t="s">
        <v>13060</v>
      </c>
      <c r="I3011" t="s">
        <v>18507</v>
      </c>
      <c r="J3011" t="s">
        <v>18514</v>
      </c>
      <c r="L3011" t="s">
        <v>19330</v>
      </c>
      <c r="O3011" t="s">
        <v>20914</v>
      </c>
      <c r="P3011" t="s">
        <v>20914</v>
      </c>
      <c r="Q3011" t="s">
        <v>21030</v>
      </c>
      <c r="U3011" t="s">
        <v>22533</v>
      </c>
      <c r="W3011" t="s">
        <v>22918</v>
      </c>
    </row>
    <row r="3012" spans="1:23">
      <c r="A3012" s="1">
        <v>3020</v>
      </c>
      <c r="C3012" t="s">
        <v>2454</v>
      </c>
      <c r="G3012" t="s">
        <v>10967</v>
      </c>
      <c r="H3012" t="s">
        <v>13060</v>
      </c>
      <c r="I3012" t="s">
        <v>18507</v>
      </c>
      <c r="J3012" t="s">
        <v>18514</v>
      </c>
      <c r="L3012" t="s">
        <v>19330</v>
      </c>
      <c r="O3012" t="s">
        <v>20914</v>
      </c>
      <c r="P3012" t="s">
        <v>20914</v>
      </c>
      <c r="Q3012" t="s">
        <v>21030</v>
      </c>
      <c r="U3012" t="s">
        <v>22534</v>
      </c>
      <c r="W3012" t="s">
        <v>22918</v>
      </c>
    </row>
    <row r="3013" spans="1:23">
      <c r="A3013" s="1">
        <v>3021</v>
      </c>
      <c r="C3013" t="s">
        <v>2455</v>
      </c>
      <c r="G3013" t="s">
        <v>10967</v>
      </c>
      <c r="H3013" t="s">
        <v>13061</v>
      </c>
      <c r="I3013" t="s">
        <v>18507</v>
      </c>
      <c r="J3013" t="s">
        <v>18514</v>
      </c>
      <c r="L3013" t="s">
        <v>19330</v>
      </c>
      <c r="O3013" t="s">
        <v>20914</v>
      </c>
      <c r="P3013" t="s">
        <v>20914</v>
      </c>
      <c r="Q3013" t="s">
        <v>21030</v>
      </c>
      <c r="U3013" t="s">
        <v>22535</v>
      </c>
      <c r="W3013" t="s">
        <v>22918</v>
      </c>
    </row>
    <row r="3014" spans="1:23">
      <c r="A3014" s="1">
        <v>3022</v>
      </c>
      <c r="C3014" t="s">
        <v>2456</v>
      </c>
      <c r="G3014" t="s">
        <v>10967</v>
      </c>
      <c r="H3014" t="s">
        <v>13061</v>
      </c>
      <c r="I3014" t="s">
        <v>18507</v>
      </c>
      <c r="J3014" t="s">
        <v>18514</v>
      </c>
      <c r="L3014" t="s">
        <v>19330</v>
      </c>
      <c r="O3014" t="s">
        <v>20914</v>
      </c>
      <c r="P3014" t="s">
        <v>20914</v>
      </c>
      <c r="Q3014" t="s">
        <v>21030</v>
      </c>
      <c r="U3014" t="s">
        <v>22536</v>
      </c>
      <c r="W3014" t="s">
        <v>22918</v>
      </c>
    </row>
    <row r="3015" spans="1:23">
      <c r="A3015" s="1">
        <v>3023</v>
      </c>
      <c r="C3015" t="s">
        <v>2457</v>
      </c>
      <c r="G3015" t="s">
        <v>10967</v>
      </c>
      <c r="H3015" t="s">
        <v>13061</v>
      </c>
      <c r="I3015" t="s">
        <v>18507</v>
      </c>
      <c r="J3015" t="s">
        <v>18514</v>
      </c>
      <c r="L3015" t="s">
        <v>19330</v>
      </c>
      <c r="O3015" t="s">
        <v>20914</v>
      </c>
      <c r="P3015" t="s">
        <v>20914</v>
      </c>
      <c r="Q3015" t="s">
        <v>21030</v>
      </c>
      <c r="U3015" t="s">
        <v>22537</v>
      </c>
      <c r="W3015" t="s">
        <v>22918</v>
      </c>
    </row>
    <row r="3016" spans="1:23">
      <c r="A3016" s="1">
        <v>3024</v>
      </c>
      <c r="C3016" t="s">
        <v>2458</v>
      </c>
      <c r="G3016" t="s">
        <v>10967</v>
      </c>
      <c r="H3016" t="s">
        <v>13062</v>
      </c>
      <c r="I3016" t="s">
        <v>18507</v>
      </c>
      <c r="J3016" t="s">
        <v>18514</v>
      </c>
      <c r="L3016" t="s">
        <v>19330</v>
      </c>
      <c r="O3016" t="s">
        <v>20914</v>
      </c>
      <c r="P3016" t="s">
        <v>20914</v>
      </c>
      <c r="Q3016" t="s">
        <v>21030</v>
      </c>
      <c r="U3016" t="s">
        <v>22538</v>
      </c>
      <c r="W3016" t="s">
        <v>22918</v>
      </c>
    </row>
    <row r="3017" spans="1:23">
      <c r="A3017" s="1">
        <v>3025</v>
      </c>
      <c r="C3017" t="s">
        <v>2459</v>
      </c>
      <c r="G3017" t="s">
        <v>10967</v>
      </c>
      <c r="H3017" t="s">
        <v>13062</v>
      </c>
      <c r="I3017" t="s">
        <v>18507</v>
      </c>
      <c r="J3017" t="s">
        <v>18514</v>
      </c>
      <c r="L3017" t="s">
        <v>19330</v>
      </c>
      <c r="O3017" t="s">
        <v>20914</v>
      </c>
      <c r="P3017" t="s">
        <v>20914</v>
      </c>
      <c r="Q3017" t="s">
        <v>21030</v>
      </c>
      <c r="U3017" t="s">
        <v>22539</v>
      </c>
      <c r="W3017" t="s">
        <v>22918</v>
      </c>
    </row>
    <row r="3018" spans="1:23">
      <c r="A3018" s="1">
        <v>3026</v>
      </c>
      <c r="C3018" t="s">
        <v>2460</v>
      </c>
      <c r="G3018" t="s">
        <v>10967</v>
      </c>
      <c r="H3018" t="s">
        <v>13062</v>
      </c>
      <c r="I3018" t="s">
        <v>18507</v>
      </c>
      <c r="J3018" t="s">
        <v>18514</v>
      </c>
      <c r="L3018" t="s">
        <v>19330</v>
      </c>
      <c r="O3018" t="s">
        <v>20914</v>
      </c>
      <c r="P3018" t="s">
        <v>20914</v>
      </c>
      <c r="Q3018" t="s">
        <v>21030</v>
      </c>
      <c r="U3018" t="s">
        <v>22540</v>
      </c>
      <c r="W3018" t="s">
        <v>22918</v>
      </c>
    </row>
    <row r="3019" spans="1:23">
      <c r="A3019" s="1">
        <v>3027</v>
      </c>
      <c r="C3019" t="s">
        <v>2461</v>
      </c>
      <c r="G3019" t="s">
        <v>10967</v>
      </c>
      <c r="H3019" t="s">
        <v>13062</v>
      </c>
      <c r="I3019" t="s">
        <v>18507</v>
      </c>
      <c r="J3019" t="s">
        <v>18514</v>
      </c>
      <c r="L3019" t="s">
        <v>19330</v>
      </c>
      <c r="O3019" t="s">
        <v>20914</v>
      </c>
      <c r="P3019" t="s">
        <v>20914</v>
      </c>
      <c r="Q3019" t="s">
        <v>21030</v>
      </c>
      <c r="U3019" t="s">
        <v>22541</v>
      </c>
      <c r="W3019" t="s">
        <v>22918</v>
      </c>
    </row>
    <row r="3020" spans="1:23">
      <c r="A3020" s="1">
        <v>3028</v>
      </c>
      <c r="C3020" t="s">
        <v>2462</v>
      </c>
      <c r="G3020" t="s">
        <v>10967</v>
      </c>
      <c r="H3020" t="s">
        <v>13063</v>
      </c>
      <c r="I3020" t="s">
        <v>18507</v>
      </c>
      <c r="J3020" t="s">
        <v>18514</v>
      </c>
      <c r="L3020" t="s">
        <v>19330</v>
      </c>
      <c r="O3020" t="s">
        <v>20914</v>
      </c>
      <c r="P3020" t="s">
        <v>20914</v>
      </c>
      <c r="Q3020" t="s">
        <v>21030</v>
      </c>
      <c r="U3020" t="s">
        <v>22542</v>
      </c>
      <c r="W3020" t="s">
        <v>22918</v>
      </c>
    </row>
    <row r="3021" spans="1:23">
      <c r="A3021" s="1">
        <v>3029</v>
      </c>
      <c r="C3021" t="s">
        <v>2463</v>
      </c>
      <c r="G3021" t="s">
        <v>10967</v>
      </c>
      <c r="H3021" t="s">
        <v>13063</v>
      </c>
      <c r="I3021" t="s">
        <v>18507</v>
      </c>
      <c r="J3021" t="s">
        <v>18514</v>
      </c>
      <c r="L3021" t="s">
        <v>19330</v>
      </c>
      <c r="O3021" t="s">
        <v>20914</v>
      </c>
      <c r="P3021" t="s">
        <v>20914</v>
      </c>
      <c r="Q3021" t="s">
        <v>21030</v>
      </c>
      <c r="U3021" t="s">
        <v>22543</v>
      </c>
      <c r="W3021" t="s">
        <v>22918</v>
      </c>
    </row>
    <row r="3022" spans="1:23">
      <c r="A3022" s="1">
        <v>3030</v>
      </c>
      <c r="C3022" t="s">
        <v>2464</v>
      </c>
      <c r="G3022" t="s">
        <v>10967</v>
      </c>
      <c r="H3022" t="s">
        <v>13063</v>
      </c>
      <c r="I3022" t="s">
        <v>18507</v>
      </c>
      <c r="J3022" t="s">
        <v>18514</v>
      </c>
      <c r="L3022" t="s">
        <v>19330</v>
      </c>
      <c r="O3022" t="s">
        <v>20914</v>
      </c>
      <c r="P3022" t="s">
        <v>20914</v>
      </c>
      <c r="Q3022" t="s">
        <v>21030</v>
      </c>
      <c r="U3022" t="s">
        <v>22544</v>
      </c>
      <c r="W3022" t="s">
        <v>22918</v>
      </c>
    </row>
    <row r="3023" spans="1:23">
      <c r="A3023" s="1">
        <v>3031</v>
      </c>
      <c r="C3023" t="s">
        <v>2465</v>
      </c>
      <c r="G3023" t="s">
        <v>10967</v>
      </c>
      <c r="H3023" t="s">
        <v>13063</v>
      </c>
      <c r="I3023" t="s">
        <v>18507</v>
      </c>
      <c r="J3023" t="s">
        <v>18514</v>
      </c>
      <c r="L3023" t="s">
        <v>19330</v>
      </c>
      <c r="O3023" t="s">
        <v>20914</v>
      </c>
      <c r="P3023" t="s">
        <v>20914</v>
      </c>
      <c r="Q3023" t="s">
        <v>21030</v>
      </c>
      <c r="U3023" t="s">
        <v>22545</v>
      </c>
      <c r="W3023" t="s">
        <v>22918</v>
      </c>
    </row>
    <row r="3024" spans="1:23">
      <c r="A3024" s="1">
        <v>3032</v>
      </c>
      <c r="C3024" t="s">
        <v>2466</v>
      </c>
      <c r="G3024" t="s">
        <v>10967</v>
      </c>
      <c r="H3024" t="s">
        <v>13063</v>
      </c>
      <c r="I3024" t="s">
        <v>18507</v>
      </c>
      <c r="J3024" t="s">
        <v>18514</v>
      </c>
      <c r="L3024" t="s">
        <v>19330</v>
      </c>
      <c r="O3024" t="s">
        <v>20914</v>
      </c>
      <c r="P3024" t="s">
        <v>20914</v>
      </c>
      <c r="Q3024" t="s">
        <v>21030</v>
      </c>
      <c r="U3024" t="s">
        <v>22546</v>
      </c>
      <c r="W3024" t="s">
        <v>22918</v>
      </c>
    </row>
    <row r="3025" spans="1:23">
      <c r="A3025" s="1">
        <v>3033</v>
      </c>
      <c r="C3025" t="s">
        <v>2467</v>
      </c>
      <c r="G3025" t="s">
        <v>10967</v>
      </c>
      <c r="H3025" t="s">
        <v>13064</v>
      </c>
      <c r="I3025" t="s">
        <v>18507</v>
      </c>
      <c r="J3025" t="s">
        <v>18514</v>
      </c>
      <c r="L3025" t="s">
        <v>19330</v>
      </c>
      <c r="O3025" t="s">
        <v>20914</v>
      </c>
      <c r="P3025" t="s">
        <v>20914</v>
      </c>
      <c r="Q3025" t="s">
        <v>21030</v>
      </c>
      <c r="U3025" t="s">
        <v>22547</v>
      </c>
      <c r="W3025" t="s">
        <v>22918</v>
      </c>
    </row>
    <row r="3026" spans="1:23">
      <c r="A3026" s="1">
        <v>3034</v>
      </c>
      <c r="C3026" t="s">
        <v>2468</v>
      </c>
      <c r="G3026" t="s">
        <v>10967</v>
      </c>
      <c r="H3026" t="s">
        <v>13064</v>
      </c>
      <c r="I3026" t="s">
        <v>18507</v>
      </c>
      <c r="J3026" t="s">
        <v>18514</v>
      </c>
      <c r="L3026" t="s">
        <v>19330</v>
      </c>
      <c r="O3026" t="s">
        <v>20914</v>
      </c>
      <c r="P3026" t="s">
        <v>20914</v>
      </c>
      <c r="Q3026" t="s">
        <v>21030</v>
      </c>
      <c r="U3026" t="s">
        <v>22548</v>
      </c>
      <c r="W3026" t="s">
        <v>22918</v>
      </c>
    </row>
    <row r="3027" spans="1:23">
      <c r="A3027" s="1">
        <v>3035</v>
      </c>
      <c r="C3027" t="s">
        <v>2469</v>
      </c>
      <c r="G3027" t="s">
        <v>10967</v>
      </c>
      <c r="H3027" t="s">
        <v>13064</v>
      </c>
      <c r="I3027" t="s">
        <v>18507</v>
      </c>
      <c r="J3027" t="s">
        <v>18514</v>
      </c>
      <c r="L3027" t="s">
        <v>19330</v>
      </c>
      <c r="O3027" t="s">
        <v>20914</v>
      </c>
      <c r="P3027" t="s">
        <v>20914</v>
      </c>
      <c r="Q3027" t="s">
        <v>21030</v>
      </c>
      <c r="U3027" t="s">
        <v>22549</v>
      </c>
      <c r="W3027" t="s">
        <v>22918</v>
      </c>
    </row>
    <row r="3028" spans="1:23">
      <c r="A3028" s="1">
        <v>3036</v>
      </c>
      <c r="C3028" t="s">
        <v>2470</v>
      </c>
      <c r="G3028" t="s">
        <v>10967</v>
      </c>
      <c r="H3028" t="s">
        <v>13064</v>
      </c>
      <c r="I3028" t="s">
        <v>18507</v>
      </c>
      <c r="J3028" t="s">
        <v>18514</v>
      </c>
      <c r="L3028" t="s">
        <v>19330</v>
      </c>
      <c r="O3028" t="s">
        <v>20914</v>
      </c>
      <c r="P3028" t="s">
        <v>20914</v>
      </c>
      <c r="Q3028" t="s">
        <v>21030</v>
      </c>
      <c r="U3028" t="s">
        <v>22550</v>
      </c>
      <c r="W3028" t="s">
        <v>22918</v>
      </c>
    </row>
    <row r="3029" spans="1:23">
      <c r="A3029" s="1">
        <v>3037</v>
      </c>
      <c r="C3029" t="s">
        <v>2471</v>
      </c>
      <c r="G3029" t="s">
        <v>10967</v>
      </c>
      <c r="H3029" t="s">
        <v>13065</v>
      </c>
      <c r="I3029" t="s">
        <v>18507</v>
      </c>
      <c r="J3029" t="s">
        <v>18514</v>
      </c>
      <c r="L3029" t="s">
        <v>19330</v>
      </c>
      <c r="O3029" t="s">
        <v>20914</v>
      </c>
      <c r="P3029" t="s">
        <v>20914</v>
      </c>
      <c r="Q3029" t="s">
        <v>21030</v>
      </c>
      <c r="U3029" t="s">
        <v>22551</v>
      </c>
      <c r="W3029" t="s">
        <v>22918</v>
      </c>
    </row>
    <row r="3030" spans="1:23">
      <c r="A3030" s="1">
        <v>3038</v>
      </c>
      <c r="C3030" t="s">
        <v>2472</v>
      </c>
      <c r="G3030" t="s">
        <v>10967</v>
      </c>
      <c r="H3030" t="s">
        <v>13065</v>
      </c>
      <c r="I3030" t="s">
        <v>18507</v>
      </c>
      <c r="J3030" t="s">
        <v>18514</v>
      </c>
      <c r="L3030" t="s">
        <v>19330</v>
      </c>
      <c r="O3030" t="s">
        <v>20914</v>
      </c>
      <c r="P3030" t="s">
        <v>20914</v>
      </c>
      <c r="Q3030" t="s">
        <v>21030</v>
      </c>
      <c r="U3030" t="s">
        <v>22552</v>
      </c>
      <c r="W3030" t="s">
        <v>22918</v>
      </c>
    </row>
    <row r="3031" spans="1:23">
      <c r="A3031" s="1">
        <v>3039</v>
      </c>
      <c r="C3031" t="s">
        <v>2473</v>
      </c>
      <c r="G3031" t="s">
        <v>10967</v>
      </c>
      <c r="H3031" t="s">
        <v>13065</v>
      </c>
      <c r="I3031" t="s">
        <v>18507</v>
      </c>
      <c r="J3031" t="s">
        <v>18514</v>
      </c>
      <c r="L3031" t="s">
        <v>19330</v>
      </c>
      <c r="O3031" t="s">
        <v>20914</v>
      </c>
      <c r="P3031" t="s">
        <v>20914</v>
      </c>
      <c r="Q3031" t="s">
        <v>21030</v>
      </c>
      <c r="U3031" t="s">
        <v>22553</v>
      </c>
      <c r="W3031" t="s">
        <v>22918</v>
      </c>
    </row>
    <row r="3032" spans="1:23">
      <c r="A3032" s="1">
        <v>3040</v>
      </c>
      <c r="C3032" t="s">
        <v>2474</v>
      </c>
      <c r="G3032" t="s">
        <v>10967</v>
      </c>
      <c r="H3032" t="s">
        <v>13066</v>
      </c>
      <c r="I3032" t="s">
        <v>18507</v>
      </c>
      <c r="J3032" t="s">
        <v>18514</v>
      </c>
      <c r="L3032" t="s">
        <v>19330</v>
      </c>
      <c r="O3032" t="s">
        <v>20914</v>
      </c>
      <c r="P3032" t="s">
        <v>20914</v>
      </c>
      <c r="Q3032" t="s">
        <v>21030</v>
      </c>
      <c r="U3032" t="s">
        <v>22554</v>
      </c>
      <c r="W3032" t="s">
        <v>22918</v>
      </c>
    </row>
    <row r="3033" spans="1:23">
      <c r="A3033" s="1">
        <v>3041</v>
      </c>
      <c r="C3033" t="s">
        <v>2475</v>
      </c>
      <c r="G3033" t="s">
        <v>10967</v>
      </c>
      <c r="H3033" t="s">
        <v>13066</v>
      </c>
      <c r="I3033" t="s">
        <v>18507</v>
      </c>
      <c r="J3033" t="s">
        <v>18514</v>
      </c>
      <c r="L3033" t="s">
        <v>19330</v>
      </c>
      <c r="O3033" t="s">
        <v>20914</v>
      </c>
      <c r="P3033" t="s">
        <v>20914</v>
      </c>
      <c r="Q3033" t="s">
        <v>21030</v>
      </c>
      <c r="U3033" t="s">
        <v>22555</v>
      </c>
      <c r="W3033" t="s">
        <v>22918</v>
      </c>
    </row>
    <row r="3034" spans="1:23">
      <c r="A3034" s="1">
        <v>3042</v>
      </c>
      <c r="C3034" t="s">
        <v>2476</v>
      </c>
      <c r="G3034" t="s">
        <v>10967</v>
      </c>
      <c r="H3034" t="s">
        <v>13066</v>
      </c>
      <c r="I3034" t="s">
        <v>18507</v>
      </c>
      <c r="J3034" t="s">
        <v>18514</v>
      </c>
      <c r="L3034" t="s">
        <v>19330</v>
      </c>
      <c r="O3034" t="s">
        <v>20914</v>
      </c>
      <c r="P3034" t="s">
        <v>20914</v>
      </c>
      <c r="Q3034" t="s">
        <v>21030</v>
      </c>
      <c r="U3034" t="s">
        <v>22556</v>
      </c>
      <c r="W3034" t="s">
        <v>22918</v>
      </c>
    </row>
    <row r="3035" spans="1:23">
      <c r="A3035" s="1">
        <v>3043</v>
      </c>
      <c r="C3035" t="s">
        <v>2477</v>
      </c>
      <c r="G3035" t="s">
        <v>10967</v>
      </c>
      <c r="H3035" t="s">
        <v>13066</v>
      </c>
      <c r="I3035" t="s">
        <v>18507</v>
      </c>
      <c r="J3035" t="s">
        <v>18514</v>
      </c>
      <c r="L3035" t="s">
        <v>19330</v>
      </c>
      <c r="O3035" t="s">
        <v>20914</v>
      </c>
      <c r="P3035" t="s">
        <v>20914</v>
      </c>
      <c r="Q3035" t="s">
        <v>21030</v>
      </c>
      <c r="U3035" t="s">
        <v>22557</v>
      </c>
      <c r="W3035" t="s">
        <v>22918</v>
      </c>
    </row>
    <row r="3036" spans="1:23">
      <c r="A3036" s="1">
        <v>3044</v>
      </c>
      <c r="C3036" t="s">
        <v>2478</v>
      </c>
      <c r="G3036" t="s">
        <v>10967</v>
      </c>
      <c r="H3036" t="s">
        <v>13067</v>
      </c>
      <c r="I3036" t="s">
        <v>18507</v>
      </c>
      <c r="J3036" t="s">
        <v>18514</v>
      </c>
      <c r="L3036" t="s">
        <v>19330</v>
      </c>
      <c r="O3036" t="s">
        <v>20914</v>
      </c>
      <c r="P3036" t="s">
        <v>20914</v>
      </c>
      <c r="Q3036" t="s">
        <v>21030</v>
      </c>
      <c r="U3036" t="s">
        <v>22558</v>
      </c>
      <c r="W3036" t="s">
        <v>22918</v>
      </c>
    </row>
    <row r="3037" spans="1:23">
      <c r="A3037" s="1">
        <v>3045</v>
      </c>
      <c r="C3037" t="s">
        <v>2479</v>
      </c>
      <c r="G3037" t="s">
        <v>10967</v>
      </c>
      <c r="H3037" t="s">
        <v>13067</v>
      </c>
      <c r="I3037" t="s">
        <v>18507</v>
      </c>
      <c r="J3037" t="s">
        <v>18514</v>
      </c>
      <c r="L3037" t="s">
        <v>19330</v>
      </c>
      <c r="O3037" t="s">
        <v>20914</v>
      </c>
      <c r="P3037" t="s">
        <v>20914</v>
      </c>
      <c r="Q3037" t="s">
        <v>21030</v>
      </c>
      <c r="U3037" t="s">
        <v>22559</v>
      </c>
      <c r="W3037" t="s">
        <v>22918</v>
      </c>
    </row>
    <row r="3038" spans="1:23">
      <c r="A3038" s="1">
        <v>3046</v>
      </c>
      <c r="C3038" t="s">
        <v>2480</v>
      </c>
      <c r="G3038" t="s">
        <v>10967</v>
      </c>
      <c r="H3038" t="s">
        <v>13067</v>
      </c>
      <c r="I3038" t="s">
        <v>18507</v>
      </c>
      <c r="J3038" t="s">
        <v>18514</v>
      </c>
      <c r="L3038" t="s">
        <v>19330</v>
      </c>
      <c r="O3038" t="s">
        <v>20914</v>
      </c>
      <c r="P3038" t="s">
        <v>20914</v>
      </c>
      <c r="Q3038" t="s">
        <v>21030</v>
      </c>
      <c r="U3038" t="s">
        <v>22560</v>
      </c>
      <c r="W3038" t="s">
        <v>22918</v>
      </c>
    </row>
    <row r="3039" spans="1:23">
      <c r="A3039" s="1">
        <v>3047</v>
      </c>
      <c r="C3039" t="s">
        <v>2481</v>
      </c>
      <c r="G3039" t="s">
        <v>10967</v>
      </c>
      <c r="H3039" t="s">
        <v>13067</v>
      </c>
      <c r="I3039" t="s">
        <v>18507</v>
      </c>
      <c r="J3039" t="s">
        <v>18514</v>
      </c>
      <c r="L3039" t="s">
        <v>19330</v>
      </c>
      <c r="O3039" t="s">
        <v>20914</v>
      </c>
      <c r="P3039" t="s">
        <v>20914</v>
      </c>
      <c r="Q3039" t="s">
        <v>21030</v>
      </c>
      <c r="U3039" t="s">
        <v>22561</v>
      </c>
      <c r="W3039" t="s">
        <v>22918</v>
      </c>
    </row>
    <row r="3040" spans="1:23">
      <c r="A3040" s="1">
        <v>3048</v>
      </c>
      <c r="C3040" t="s">
        <v>2482</v>
      </c>
      <c r="G3040" t="s">
        <v>10967</v>
      </c>
      <c r="H3040" t="s">
        <v>13068</v>
      </c>
      <c r="I3040" t="s">
        <v>18507</v>
      </c>
      <c r="J3040" t="s">
        <v>18514</v>
      </c>
      <c r="L3040" t="s">
        <v>19330</v>
      </c>
      <c r="O3040" t="s">
        <v>20914</v>
      </c>
      <c r="P3040" t="s">
        <v>20914</v>
      </c>
      <c r="Q3040" t="s">
        <v>21030</v>
      </c>
      <c r="U3040" t="s">
        <v>22562</v>
      </c>
      <c r="W3040" t="s">
        <v>22918</v>
      </c>
    </row>
    <row r="3041" spans="1:23">
      <c r="A3041" s="1">
        <v>3049</v>
      </c>
      <c r="C3041" t="s">
        <v>2483</v>
      </c>
      <c r="G3041" t="s">
        <v>10967</v>
      </c>
      <c r="H3041" t="s">
        <v>13068</v>
      </c>
      <c r="I3041" t="s">
        <v>18507</v>
      </c>
      <c r="J3041" t="s">
        <v>18514</v>
      </c>
      <c r="L3041" t="s">
        <v>19330</v>
      </c>
      <c r="O3041" t="s">
        <v>20914</v>
      </c>
      <c r="P3041" t="s">
        <v>20914</v>
      </c>
      <c r="Q3041" t="s">
        <v>21030</v>
      </c>
      <c r="U3041" t="s">
        <v>22563</v>
      </c>
      <c r="W3041" t="s">
        <v>22918</v>
      </c>
    </row>
    <row r="3042" spans="1:23">
      <c r="A3042" s="1">
        <v>3050</v>
      </c>
      <c r="C3042" t="s">
        <v>2484</v>
      </c>
      <c r="G3042" t="s">
        <v>10967</v>
      </c>
      <c r="H3042" t="s">
        <v>13068</v>
      </c>
      <c r="I3042" t="s">
        <v>18507</v>
      </c>
      <c r="J3042" t="s">
        <v>18514</v>
      </c>
      <c r="L3042" t="s">
        <v>19330</v>
      </c>
      <c r="O3042" t="s">
        <v>20914</v>
      </c>
      <c r="P3042" t="s">
        <v>20914</v>
      </c>
      <c r="Q3042" t="s">
        <v>21030</v>
      </c>
      <c r="U3042" t="s">
        <v>22564</v>
      </c>
      <c r="W3042" t="s">
        <v>22918</v>
      </c>
    </row>
    <row r="3043" spans="1:23">
      <c r="A3043" s="1">
        <v>3051</v>
      </c>
      <c r="C3043" t="s">
        <v>2485</v>
      </c>
      <c r="G3043" t="s">
        <v>10967</v>
      </c>
      <c r="H3043" t="s">
        <v>13069</v>
      </c>
      <c r="I3043" t="s">
        <v>18507</v>
      </c>
      <c r="J3043" t="s">
        <v>18514</v>
      </c>
      <c r="L3043" t="s">
        <v>19330</v>
      </c>
      <c r="O3043" t="s">
        <v>20914</v>
      </c>
      <c r="P3043" t="s">
        <v>20914</v>
      </c>
      <c r="Q3043" t="s">
        <v>21030</v>
      </c>
      <c r="U3043" t="s">
        <v>22565</v>
      </c>
      <c r="W3043" t="s">
        <v>22918</v>
      </c>
    </row>
    <row r="3044" spans="1:23">
      <c r="A3044" s="1">
        <v>3052</v>
      </c>
      <c r="C3044" t="s">
        <v>2486</v>
      </c>
      <c r="G3044" t="s">
        <v>10967</v>
      </c>
      <c r="H3044" t="s">
        <v>13069</v>
      </c>
      <c r="I3044" t="s">
        <v>18507</v>
      </c>
      <c r="J3044" t="s">
        <v>18514</v>
      </c>
      <c r="L3044" t="s">
        <v>19330</v>
      </c>
      <c r="O3044" t="s">
        <v>20914</v>
      </c>
      <c r="P3044" t="s">
        <v>20914</v>
      </c>
      <c r="Q3044" t="s">
        <v>21030</v>
      </c>
      <c r="U3044" t="s">
        <v>22566</v>
      </c>
      <c r="W3044" t="s">
        <v>22918</v>
      </c>
    </row>
    <row r="3045" spans="1:23">
      <c r="A3045" s="1">
        <v>3053</v>
      </c>
      <c r="C3045" t="s">
        <v>2487</v>
      </c>
      <c r="G3045" t="s">
        <v>10967</v>
      </c>
      <c r="H3045" t="s">
        <v>13069</v>
      </c>
      <c r="I3045" t="s">
        <v>18507</v>
      </c>
      <c r="J3045" t="s">
        <v>18514</v>
      </c>
      <c r="L3045" t="s">
        <v>19330</v>
      </c>
      <c r="O3045" t="s">
        <v>20914</v>
      </c>
      <c r="P3045" t="s">
        <v>20914</v>
      </c>
      <c r="Q3045" t="s">
        <v>21030</v>
      </c>
      <c r="U3045" t="s">
        <v>22567</v>
      </c>
      <c r="W3045" t="s">
        <v>22918</v>
      </c>
    </row>
    <row r="3046" spans="1:23">
      <c r="A3046" s="1">
        <v>3054</v>
      </c>
      <c r="C3046" t="s">
        <v>2488</v>
      </c>
      <c r="G3046" t="s">
        <v>10967</v>
      </c>
      <c r="H3046" t="s">
        <v>13069</v>
      </c>
      <c r="I3046" t="s">
        <v>18507</v>
      </c>
      <c r="J3046" t="s">
        <v>18514</v>
      </c>
      <c r="L3046" t="s">
        <v>19330</v>
      </c>
      <c r="O3046" t="s">
        <v>20914</v>
      </c>
      <c r="P3046" t="s">
        <v>20914</v>
      </c>
      <c r="Q3046" t="s">
        <v>21030</v>
      </c>
      <c r="U3046" t="s">
        <v>22568</v>
      </c>
      <c r="W3046" t="s">
        <v>22918</v>
      </c>
    </row>
    <row r="3047" spans="1:23">
      <c r="A3047" s="1">
        <v>3055</v>
      </c>
      <c r="C3047" t="s">
        <v>2489</v>
      </c>
      <c r="G3047" t="s">
        <v>10967</v>
      </c>
      <c r="H3047" t="s">
        <v>13069</v>
      </c>
      <c r="I3047" t="s">
        <v>18507</v>
      </c>
      <c r="J3047" t="s">
        <v>18514</v>
      </c>
      <c r="L3047" t="s">
        <v>19330</v>
      </c>
      <c r="O3047" t="s">
        <v>20914</v>
      </c>
      <c r="P3047" t="s">
        <v>20914</v>
      </c>
      <c r="Q3047" t="s">
        <v>21030</v>
      </c>
      <c r="U3047" t="s">
        <v>22569</v>
      </c>
      <c r="W3047" t="s">
        <v>22918</v>
      </c>
    </row>
    <row r="3048" spans="1:23">
      <c r="A3048" s="1">
        <v>3056</v>
      </c>
      <c r="C3048" t="s">
        <v>2490</v>
      </c>
      <c r="G3048" t="s">
        <v>10967</v>
      </c>
      <c r="H3048" t="s">
        <v>13070</v>
      </c>
      <c r="I3048" t="s">
        <v>18507</v>
      </c>
      <c r="J3048" t="s">
        <v>18514</v>
      </c>
      <c r="L3048" t="s">
        <v>19330</v>
      </c>
      <c r="O3048" t="s">
        <v>20914</v>
      </c>
      <c r="P3048" t="s">
        <v>20914</v>
      </c>
      <c r="Q3048" t="s">
        <v>21030</v>
      </c>
      <c r="U3048" t="s">
        <v>22570</v>
      </c>
      <c r="W3048" t="s">
        <v>22918</v>
      </c>
    </row>
    <row r="3049" spans="1:23">
      <c r="A3049" s="1">
        <v>3057</v>
      </c>
      <c r="C3049" t="s">
        <v>2491</v>
      </c>
      <c r="G3049" t="s">
        <v>10967</v>
      </c>
      <c r="H3049" t="s">
        <v>13070</v>
      </c>
      <c r="I3049" t="s">
        <v>18507</v>
      </c>
      <c r="J3049" t="s">
        <v>18514</v>
      </c>
      <c r="L3049" t="s">
        <v>19330</v>
      </c>
      <c r="O3049" t="s">
        <v>20914</v>
      </c>
      <c r="P3049" t="s">
        <v>20914</v>
      </c>
      <c r="Q3049" t="s">
        <v>21030</v>
      </c>
      <c r="U3049" t="s">
        <v>22571</v>
      </c>
      <c r="W3049" t="s">
        <v>22918</v>
      </c>
    </row>
    <row r="3050" spans="1:23">
      <c r="A3050" s="1">
        <v>3058</v>
      </c>
      <c r="C3050" t="s">
        <v>2492</v>
      </c>
      <c r="G3050" t="s">
        <v>10967</v>
      </c>
      <c r="H3050" t="s">
        <v>13070</v>
      </c>
      <c r="I3050" t="s">
        <v>18507</v>
      </c>
      <c r="J3050" t="s">
        <v>18514</v>
      </c>
      <c r="L3050" t="s">
        <v>19330</v>
      </c>
      <c r="O3050" t="s">
        <v>20914</v>
      </c>
      <c r="P3050" t="s">
        <v>20914</v>
      </c>
      <c r="Q3050" t="s">
        <v>21030</v>
      </c>
      <c r="U3050" t="s">
        <v>22572</v>
      </c>
      <c r="W3050" t="s">
        <v>22918</v>
      </c>
    </row>
    <row r="3051" spans="1:23">
      <c r="A3051" s="1">
        <v>3059</v>
      </c>
      <c r="C3051" t="s">
        <v>2493</v>
      </c>
      <c r="G3051" t="s">
        <v>10967</v>
      </c>
      <c r="H3051" t="s">
        <v>13071</v>
      </c>
      <c r="I3051" t="s">
        <v>18507</v>
      </c>
      <c r="J3051" t="s">
        <v>18514</v>
      </c>
      <c r="L3051" t="s">
        <v>19330</v>
      </c>
      <c r="O3051" t="s">
        <v>20914</v>
      </c>
      <c r="P3051" t="s">
        <v>20914</v>
      </c>
      <c r="Q3051" t="s">
        <v>21030</v>
      </c>
      <c r="U3051" t="s">
        <v>22573</v>
      </c>
      <c r="W3051" t="s">
        <v>22918</v>
      </c>
    </row>
    <row r="3052" spans="1:23">
      <c r="A3052" s="1">
        <v>3060</v>
      </c>
      <c r="C3052" t="s">
        <v>2494</v>
      </c>
      <c r="G3052" t="s">
        <v>10967</v>
      </c>
      <c r="H3052" t="s">
        <v>13071</v>
      </c>
      <c r="I3052" t="s">
        <v>18507</v>
      </c>
      <c r="J3052" t="s">
        <v>18514</v>
      </c>
      <c r="L3052" t="s">
        <v>19330</v>
      </c>
      <c r="O3052" t="s">
        <v>20914</v>
      </c>
      <c r="P3052" t="s">
        <v>20914</v>
      </c>
      <c r="Q3052" t="s">
        <v>21030</v>
      </c>
      <c r="U3052" t="s">
        <v>22574</v>
      </c>
      <c r="W3052" t="s">
        <v>22918</v>
      </c>
    </row>
    <row r="3053" spans="1:23">
      <c r="A3053" s="1">
        <v>3061</v>
      </c>
      <c r="C3053" t="s">
        <v>2495</v>
      </c>
      <c r="G3053" t="s">
        <v>10967</v>
      </c>
      <c r="H3053" t="s">
        <v>13071</v>
      </c>
      <c r="I3053" t="s">
        <v>18507</v>
      </c>
      <c r="J3053" t="s">
        <v>18514</v>
      </c>
      <c r="L3053" t="s">
        <v>19330</v>
      </c>
      <c r="O3053" t="s">
        <v>20914</v>
      </c>
      <c r="P3053" t="s">
        <v>20914</v>
      </c>
      <c r="Q3053" t="s">
        <v>21030</v>
      </c>
      <c r="U3053" t="s">
        <v>22575</v>
      </c>
      <c r="W3053" t="s">
        <v>22918</v>
      </c>
    </row>
    <row r="3054" spans="1:23">
      <c r="A3054" s="1">
        <v>3062</v>
      </c>
      <c r="C3054" t="s">
        <v>2496</v>
      </c>
      <c r="G3054" t="s">
        <v>10967</v>
      </c>
      <c r="H3054" t="s">
        <v>13071</v>
      </c>
      <c r="I3054" t="s">
        <v>18507</v>
      </c>
      <c r="J3054" t="s">
        <v>18514</v>
      </c>
      <c r="L3054" t="s">
        <v>19330</v>
      </c>
      <c r="O3054" t="s">
        <v>20914</v>
      </c>
      <c r="P3054" t="s">
        <v>20914</v>
      </c>
      <c r="Q3054" t="s">
        <v>21030</v>
      </c>
      <c r="U3054" t="s">
        <v>22576</v>
      </c>
      <c r="W3054" t="s">
        <v>22918</v>
      </c>
    </row>
    <row r="3055" spans="1:23">
      <c r="A3055" s="1">
        <v>3063</v>
      </c>
      <c r="C3055" t="s">
        <v>2497</v>
      </c>
      <c r="G3055" t="s">
        <v>10967</v>
      </c>
      <c r="H3055" t="s">
        <v>13072</v>
      </c>
      <c r="I3055" t="s">
        <v>18507</v>
      </c>
      <c r="J3055" t="s">
        <v>18514</v>
      </c>
      <c r="L3055" t="s">
        <v>19330</v>
      </c>
      <c r="O3055" t="s">
        <v>20914</v>
      </c>
      <c r="P3055" t="s">
        <v>20914</v>
      </c>
      <c r="Q3055" t="s">
        <v>21030</v>
      </c>
      <c r="U3055" t="s">
        <v>22577</v>
      </c>
      <c r="W3055" t="s">
        <v>22918</v>
      </c>
    </row>
    <row r="3056" spans="1:23">
      <c r="A3056" s="1">
        <v>3064</v>
      </c>
      <c r="C3056" t="s">
        <v>2498</v>
      </c>
      <c r="G3056" t="s">
        <v>10967</v>
      </c>
      <c r="H3056" t="s">
        <v>13072</v>
      </c>
      <c r="I3056" t="s">
        <v>18507</v>
      </c>
      <c r="J3056" t="s">
        <v>18514</v>
      </c>
      <c r="L3056" t="s">
        <v>19330</v>
      </c>
      <c r="O3056" t="s">
        <v>20914</v>
      </c>
      <c r="P3056" t="s">
        <v>20914</v>
      </c>
      <c r="Q3056" t="s">
        <v>21030</v>
      </c>
      <c r="U3056" t="s">
        <v>22578</v>
      </c>
      <c r="W3056" t="s">
        <v>22918</v>
      </c>
    </row>
    <row r="3057" spans="1:23">
      <c r="A3057" s="1">
        <v>3065</v>
      </c>
      <c r="C3057" t="s">
        <v>2499</v>
      </c>
      <c r="G3057" t="s">
        <v>10967</v>
      </c>
      <c r="H3057" t="s">
        <v>13072</v>
      </c>
      <c r="I3057" t="s">
        <v>18507</v>
      </c>
      <c r="J3057" t="s">
        <v>18514</v>
      </c>
      <c r="L3057" t="s">
        <v>19330</v>
      </c>
      <c r="O3057" t="s">
        <v>20914</v>
      </c>
      <c r="P3057" t="s">
        <v>20914</v>
      </c>
      <c r="Q3057" t="s">
        <v>21030</v>
      </c>
      <c r="U3057" t="s">
        <v>22579</v>
      </c>
      <c r="W3057" t="s">
        <v>22918</v>
      </c>
    </row>
    <row r="3058" spans="1:23">
      <c r="A3058" s="1">
        <v>3066</v>
      </c>
      <c r="C3058" t="s">
        <v>2500</v>
      </c>
      <c r="G3058" t="s">
        <v>10967</v>
      </c>
      <c r="H3058" t="s">
        <v>13072</v>
      </c>
      <c r="I3058" t="s">
        <v>18507</v>
      </c>
      <c r="J3058" t="s">
        <v>18514</v>
      </c>
      <c r="L3058" t="s">
        <v>19330</v>
      </c>
      <c r="O3058" t="s">
        <v>20914</v>
      </c>
      <c r="P3058" t="s">
        <v>20914</v>
      </c>
      <c r="Q3058" t="s">
        <v>21030</v>
      </c>
      <c r="U3058" t="s">
        <v>22580</v>
      </c>
      <c r="W3058" t="s">
        <v>22918</v>
      </c>
    </row>
    <row r="3059" spans="1:23">
      <c r="A3059" s="1">
        <v>3067</v>
      </c>
      <c r="C3059" t="s">
        <v>2501</v>
      </c>
      <c r="G3059" t="s">
        <v>10967</v>
      </c>
      <c r="H3059" t="s">
        <v>13073</v>
      </c>
      <c r="I3059" t="s">
        <v>18507</v>
      </c>
      <c r="J3059" t="s">
        <v>18514</v>
      </c>
      <c r="L3059" t="s">
        <v>19330</v>
      </c>
      <c r="O3059" t="s">
        <v>20914</v>
      </c>
      <c r="P3059" t="s">
        <v>20914</v>
      </c>
      <c r="Q3059" t="s">
        <v>21030</v>
      </c>
      <c r="U3059" t="s">
        <v>22581</v>
      </c>
      <c r="W3059" t="s">
        <v>22918</v>
      </c>
    </row>
    <row r="3060" spans="1:23">
      <c r="A3060" s="1">
        <v>3068</v>
      </c>
      <c r="C3060" t="s">
        <v>2502</v>
      </c>
      <c r="G3060" t="s">
        <v>10967</v>
      </c>
      <c r="H3060" t="s">
        <v>13073</v>
      </c>
      <c r="I3060" t="s">
        <v>18507</v>
      </c>
      <c r="J3060" t="s">
        <v>18514</v>
      </c>
      <c r="L3060" t="s">
        <v>19330</v>
      </c>
      <c r="O3060" t="s">
        <v>20914</v>
      </c>
      <c r="P3060" t="s">
        <v>20914</v>
      </c>
      <c r="Q3060" t="s">
        <v>21030</v>
      </c>
      <c r="U3060" t="s">
        <v>22582</v>
      </c>
      <c r="W3060" t="s">
        <v>22918</v>
      </c>
    </row>
    <row r="3061" spans="1:23">
      <c r="A3061" s="1">
        <v>3069</v>
      </c>
      <c r="C3061" t="s">
        <v>2503</v>
      </c>
      <c r="G3061" t="s">
        <v>10967</v>
      </c>
      <c r="H3061" t="s">
        <v>13073</v>
      </c>
      <c r="I3061" t="s">
        <v>18507</v>
      </c>
      <c r="J3061" t="s">
        <v>18514</v>
      </c>
      <c r="L3061" t="s">
        <v>19330</v>
      </c>
      <c r="O3061" t="s">
        <v>20914</v>
      </c>
      <c r="P3061" t="s">
        <v>20914</v>
      </c>
      <c r="Q3061" t="s">
        <v>21030</v>
      </c>
      <c r="U3061" t="s">
        <v>22583</v>
      </c>
      <c r="W3061" t="s">
        <v>22918</v>
      </c>
    </row>
    <row r="3062" spans="1:23">
      <c r="A3062" s="1">
        <v>3070</v>
      </c>
      <c r="C3062" t="s">
        <v>2504</v>
      </c>
      <c r="G3062" t="s">
        <v>10967</v>
      </c>
      <c r="H3062" t="s">
        <v>13073</v>
      </c>
      <c r="I3062" t="s">
        <v>18507</v>
      </c>
      <c r="J3062" t="s">
        <v>18514</v>
      </c>
      <c r="L3062" t="s">
        <v>19330</v>
      </c>
      <c r="O3062" t="s">
        <v>20914</v>
      </c>
      <c r="P3062" t="s">
        <v>20914</v>
      </c>
      <c r="Q3062" t="s">
        <v>21030</v>
      </c>
      <c r="U3062" t="s">
        <v>22584</v>
      </c>
      <c r="W3062" t="s">
        <v>22918</v>
      </c>
    </row>
    <row r="3063" spans="1:23">
      <c r="A3063" s="1">
        <v>3071</v>
      </c>
      <c r="C3063" t="s">
        <v>2505</v>
      </c>
      <c r="G3063" t="s">
        <v>10967</v>
      </c>
      <c r="H3063" t="s">
        <v>13073</v>
      </c>
      <c r="I3063" t="s">
        <v>18507</v>
      </c>
      <c r="J3063" t="s">
        <v>18514</v>
      </c>
      <c r="L3063" t="s">
        <v>19330</v>
      </c>
      <c r="O3063" t="s">
        <v>20914</v>
      </c>
      <c r="P3063" t="s">
        <v>20914</v>
      </c>
      <c r="Q3063" t="s">
        <v>21030</v>
      </c>
      <c r="U3063" t="s">
        <v>22585</v>
      </c>
      <c r="W3063" t="s">
        <v>22918</v>
      </c>
    </row>
    <row r="3064" spans="1:23">
      <c r="A3064" s="1">
        <v>3072</v>
      </c>
      <c r="C3064" t="s">
        <v>2506</v>
      </c>
      <c r="G3064" t="s">
        <v>10967</v>
      </c>
      <c r="H3064" t="s">
        <v>13074</v>
      </c>
      <c r="I3064" t="s">
        <v>18507</v>
      </c>
      <c r="J3064" t="s">
        <v>18514</v>
      </c>
      <c r="L3064" t="s">
        <v>19330</v>
      </c>
      <c r="O3064" t="s">
        <v>20914</v>
      </c>
      <c r="P3064" t="s">
        <v>20914</v>
      </c>
      <c r="Q3064" t="s">
        <v>21030</v>
      </c>
      <c r="U3064" t="s">
        <v>22586</v>
      </c>
      <c r="W3064" t="s">
        <v>22918</v>
      </c>
    </row>
    <row r="3065" spans="1:23">
      <c r="A3065" s="1">
        <v>3073</v>
      </c>
      <c r="C3065" t="s">
        <v>2507</v>
      </c>
      <c r="G3065" t="s">
        <v>10967</v>
      </c>
      <c r="H3065" t="s">
        <v>13074</v>
      </c>
      <c r="I3065" t="s">
        <v>18507</v>
      </c>
      <c r="J3065" t="s">
        <v>18514</v>
      </c>
      <c r="L3065" t="s">
        <v>19330</v>
      </c>
      <c r="O3065" t="s">
        <v>20914</v>
      </c>
      <c r="P3065" t="s">
        <v>20914</v>
      </c>
      <c r="Q3065" t="s">
        <v>21030</v>
      </c>
      <c r="U3065" t="s">
        <v>22587</v>
      </c>
      <c r="W3065" t="s">
        <v>22918</v>
      </c>
    </row>
    <row r="3066" spans="1:23">
      <c r="A3066" s="1">
        <v>3074</v>
      </c>
      <c r="C3066" t="s">
        <v>2508</v>
      </c>
      <c r="G3066" t="s">
        <v>10967</v>
      </c>
      <c r="H3066" t="s">
        <v>13074</v>
      </c>
      <c r="I3066" t="s">
        <v>18507</v>
      </c>
      <c r="J3066" t="s">
        <v>18514</v>
      </c>
      <c r="L3066" t="s">
        <v>19330</v>
      </c>
      <c r="O3066" t="s">
        <v>20914</v>
      </c>
      <c r="P3066" t="s">
        <v>20914</v>
      </c>
      <c r="Q3066" t="s">
        <v>21030</v>
      </c>
      <c r="U3066" t="s">
        <v>22588</v>
      </c>
      <c r="W3066" t="s">
        <v>22918</v>
      </c>
    </row>
    <row r="3067" spans="1:23">
      <c r="A3067" s="1">
        <v>3075</v>
      </c>
      <c r="C3067" t="s">
        <v>2509</v>
      </c>
      <c r="G3067" t="s">
        <v>10967</v>
      </c>
      <c r="H3067" t="s">
        <v>13074</v>
      </c>
      <c r="I3067" t="s">
        <v>18507</v>
      </c>
      <c r="J3067" t="s">
        <v>18514</v>
      </c>
      <c r="L3067" t="s">
        <v>19330</v>
      </c>
      <c r="O3067" t="s">
        <v>20914</v>
      </c>
      <c r="P3067" t="s">
        <v>20914</v>
      </c>
      <c r="Q3067" t="s">
        <v>21030</v>
      </c>
      <c r="U3067" t="s">
        <v>22589</v>
      </c>
      <c r="W3067" t="s">
        <v>22918</v>
      </c>
    </row>
    <row r="3068" spans="1:23">
      <c r="A3068" s="1">
        <v>3076</v>
      </c>
      <c r="C3068" t="s">
        <v>2510</v>
      </c>
      <c r="G3068" t="s">
        <v>10967</v>
      </c>
      <c r="H3068" t="s">
        <v>13075</v>
      </c>
      <c r="I3068" t="s">
        <v>18507</v>
      </c>
      <c r="J3068" t="s">
        <v>18514</v>
      </c>
      <c r="L3068" t="s">
        <v>19330</v>
      </c>
      <c r="O3068" t="s">
        <v>20914</v>
      </c>
      <c r="P3068" t="s">
        <v>20914</v>
      </c>
      <c r="Q3068" t="s">
        <v>21030</v>
      </c>
      <c r="U3068" t="s">
        <v>22590</v>
      </c>
      <c r="W3068" t="s">
        <v>22918</v>
      </c>
    </row>
    <row r="3069" spans="1:23">
      <c r="A3069" s="1">
        <v>3077</v>
      </c>
      <c r="C3069" t="s">
        <v>2511</v>
      </c>
      <c r="G3069" t="s">
        <v>10967</v>
      </c>
      <c r="H3069" t="s">
        <v>13075</v>
      </c>
      <c r="I3069" t="s">
        <v>18507</v>
      </c>
      <c r="J3069" t="s">
        <v>18514</v>
      </c>
      <c r="L3069" t="s">
        <v>19330</v>
      </c>
      <c r="O3069" t="s">
        <v>20914</v>
      </c>
      <c r="P3069" t="s">
        <v>20914</v>
      </c>
      <c r="Q3069" t="s">
        <v>21030</v>
      </c>
      <c r="U3069" t="s">
        <v>22591</v>
      </c>
      <c r="W3069" t="s">
        <v>22918</v>
      </c>
    </row>
    <row r="3070" spans="1:23">
      <c r="A3070" s="1">
        <v>3078</v>
      </c>
      <c r="C3070" t="s">
        <v>2512</v>
      </c>
      <c r="G3070" t="s">
        <v>10967</v>
      </c>
      <c r="H3070" t="s">
        <v>13075</v>
      </c>
      <c r="I3070" t="s">
        <v>18507</v>
      </c>
      <c r="J3070" t="s">
        <v>18514</v>
      </c>
      <c r="L3070" t="s">
        <v>19330</v>
      </c>
      <c r="O3070" t="s">
        <v>20914</v>
      </c>
      <c r="P3070" t="s">
        <v>20914</v>
      </c>
      <c r="Q3070" t="s">
        <v>21030</v>
      </c>
      <c r="U3070" t="s">
        <v>22592</v>
      </c>
      <c r="W3070" t="s">
        <v>22918</v>
      </c>
    </row>
    <row r="3071" spans="1:23">
      <c r="A3071" s="1">
        <v>3079</v>
      </c>
      <c r="C3071" t="s">
        <v>2513</v>
      </c>
      <c r="G3071" t="s">
        <v>10967</v>
      </c>
      <c r="H3071" t="s">
        <v>13075</v>
      </c>
      <c r="I3071" t="s">
        <v>18507</v>
      </c>
      <c r="J3071" t="s">
        <v>18514</v>
      </c>
      <c r="L3071" t="s">
        <v>19330</v>
      </c>
      <c r="O3071" t="s">
        <v>20914</v>
      </c>
      <c r="P3071" t="s">
        <v>20914</v>
      </c>
      <c r="Q3071" t="s">
        <v>21030</v>
      </c>
      <c r="U3071" t="s">
        <v>22593</v>
      </c>
      <c r="W3071" t="s">
        <v>22918</v>
      </c>
    </row>
    <row r="3072" spans="1:23">
      <c r="A3072" s="1">
        <v>3080</v>
      </c>
      <c r="C3072" t="s">
        <v>2514</v>
      </c>
      <c r="G3072" t="s">
        <v>10967</v>
      </c>
      <c r="H3072" t="s">
        <v>13076</v>
      </c>
      <c r="I3072" t="s">
        <v>18507</v>
      </c>
      <c r="J3072" t="s">
        <v>18514</v>
      </c>
      <c r="L3072" t="s">
        <v>19330</v>
      </c>
      <c r="O3072" t="s">
        <v>20914</v>
      </c>
      <c r="P3072" t="s">
        <v>20914</v>
      </c>
      <c r="Q3072" t="s">
        <v>21030</v>
      </c>
      <c r="U3072" t="s">
        <v>22594</v>
      </c>
      <c r="W3072" t="s">
        <v>22918</v>
      </c>
    </row>
    <row r="3073" spans="1:23">
      <c r="A3073" s="1">
        <v>3081</v>
      </c>
      <c r="C3073" t="s">
        <v>2515</v>
      </c>
      <c r="G3073" t="s">
        <v>10967</v>
      </c>
      <c r="H3073" t="s">
        <v>13076</v>
      </c>
      <c r="I3073" t="s">
        <v>18507</v>
      </c>
      <c r="J3073" t="s">
        <v>18514</v>
      </c>
      <c r="L3073" t="s">
        <v>19330</v>
      </c>
      <c r="O3073" t="s">
        <v>20914</v>
      </c>
      <c r="P3073" t="s">
        <v>20914</v>
      </c>
      <c r="Q3073" t="s">
        <v>21030</v>
      </c>
      <c r="U3073" t="s">
        <v>22595</v>
      </c>
      <c r="W3073" t="s">
        <v>22918</v>
      </c>
    </row>
    <row r="3074" spans="1:23">
      <c r="A3074" s="1">
        <v>3082</v>
      </c>
      <c r="C3074" t="s">
        <v>2516</v>
      </c>
      <c r="G3074" t="s">
        <v>10967</v>
      </c>
      <c r="H3074" t="s">
        <v>13076</v>
      </c>
      <c r="I3074" t="s">
        <v>18507</v>
      </c>
      <c r="J3074" t="s">
        <v>18514</v>
      </c>
      <c r="L3074" t="s">
        <v>19330</v>
      </c>
      <c r="O3074" t="s">
        <v>20914</v>
      </c>
      <c r="P3074" t="s">
        <v>20914</v>
      </c>
      <c r="Q3074" t="s">
        <v>21030</v>
      </c>
      <c r="U3074" t="s">
        <v>22596</v>
      </c>
      <c r="W3074" t="s">
        <v>22918</v>
      </c>
    </row>
    <row r="3075" spans="1:23">
      <c r="A3075" s="1">
        <v>3083</v>
      </c>
      <c r="C3075" t="s">
        <v>2517</v>
      </c>
      <c r="G3075" t="s">
        <v>10967</v>
      </c>
      <c r="H3075" t="s">
        <v>13076</v>
      </c>
      <c r="I3075" t="s">
        <v>18507</v>
      </c>
      <c r="J3075" t="s">
        <v>18514</v>
      </c>
      <c r="L3075" t="s">
        <v>19330</v>
      </c>
      <c r="O3075" t="s">
        <v>20914</v>
      </c>
      <c r="P3075" t="s">
        <v>20914</v>
      </c>
      <c r="Q3075" t="s">
        <v>21030</v>
      </c>
      <c r="U3075" t="s">
        <v>22597</v>
      </c>
      <c r="W3075" t="s">
        <v>22918</v>
      </c>
    </row>
    <row r="3076" spans="1:23">
      <c r="A3076" s="1">
        <v>3084</v>
      </c>
      <c r="C3076" t="s">
        <v>2518</v>
      </c>
      <c r="G3076" t="s">
        <v>10967</v>
      </c>
      <c r="H3076" t="s">
        <v>13076</v>
      </c>
      <c r="I3076" t="s">
        <v>18507</v>
      </c>
      <c r="J3076" t="s">
        <v>18514</v>
      </c>
      <c r="L3076" t="s">
        <v>19330</v>
      </c>
      <c r="O3076" t="s">
        <v>20914</v>
      </c>
      <c r="P3076" t="s">
        <v>20914</v>
      </c>
      <c r="Q3076" t="s">
        <v>21030</v>
      </c>
      <c r="U3076" t="s">
        <v>22598</v>
      </c>
      <c r="W3076" t="s">
        <v>22918</v>
      </c>
    </row>
    <row r="3077" spans="1:23">
      <c r="A3077" s="1">
        <v>3085</v>
      </c>
      <c r="C3077" t="s">
        <v>2519</v>
      </c>
      <c r="G3077" t="s">
        <v>10967</v>
      </c>
      <c r="H3077" t="s">
        <v>13077</v>
      </c>
      <c r="I3077" t="s">
        <v>18507</v>
      </c>
      <c r="J3077" t="s">
        <v>18514</v>
      </c>
      <c r="L3077" t="s">
        <v>19330</v>
      </c>
      <c r="O3077" t="s">
        <v>20914</v>
      </c>
      <c r="P3077" t="s">
        <v>20914</v>
      </c>
      <c r="Q3077" t="s">
        <v>21030</v>
      </c>
      <c r="U3077" t="s">
        <v>22599</v>
      </c>
      <c r="W3077" t="s">
        <v>22918</v>
      </c>
    </row>
    <row r="3078" spans="1:23">
      <c r="A3078" s="1">
        <v>3086</v>
      </c>
      <c r="C3078" t="s">
        <v>2520</v>
      </c>
      <c r="G3078" t="s">
        <v>10967</v>
      </c>
      <c r="H3078" t="s">
        <v>13077</v>
      </c>
      <c r="I3078" t="s">
        <v>18507</v>
      </c>
      <c r="J3078" t="s">
        <v>18514</v>
      </c>
      <c r="L3078" t="s">
        <v>19330</v>
      </c>
      <c r="O3078" t="s">
        <v>20914</v>
      </c>
      <c r="P3078" t="s">
        <v>20914</v>
      </c>
      <c r="Q3078" t="s">
        <v>21030</v>
      </c>
      <c r="U3078" t="s">
        <v>22600</v>
      </c>
      <c r="W3078" t="s">
        <v>22918</v>
      </c>
    </row>
    <row r="3079" spans="1:23">
      <c r="A3079" s="1">
        <v>3087</v>
      </c>
      <c r="C3079" t="s">
        <v>2521</v>
      </c>
      <c r="G3079" t="s">
        <v>10967</v>
      </c>
      <c r="H3079" t="s">
        <v>13077</v>
      </c>
      <c r="I3079" t="s">
        <v>18507</v>
      </c>
      <c r="J3079" t="s">
        <v>18514</v>
      </c>
      <c r="L3079" t="s">
        <v>19330</v>
      </c>
      <c r="O3079" t="s">
        <v>20914</v>
      </c>
      <c r="P3079" t="s">
        <v>20914</v>
      </c>
      <c r="Q3079" t="s">
        <v>21030</v>
      </c>
      <c r="U3079" t="s">
        <v>22601</v>
      </c>
      <c r="W3079" t="s">
        <v>22918</v>
      </c>
    </row>
    <row r="3080" spans="1:23">
      <c r="A3080" s="1">
        <v>3088</v>
      </c>
      <c r="C3080" t="s">
        <v>2522</v>
      </c>
      <c r="G3080" t="s">
        <v>10967</v>
      </c>
      <c r="H3080" t="s">
        <v>13077</v>
      </c>
      <c r="I3080" t="s">
        <v>18507</v>
      </c>
      <c r="J3080" t="s">
        <v>18514</v>
      </c>
      <c r="L3080" t="s">
        <v>19330</v>
      </c>
      <c r="O3080" t="s">
        <v>20914</v>
      </c>
      <c r="P3080" t="s">
        <v>20914</v>
      </c>
      <c r="Q3080" t="s">
        <v>21030</v>
      </c>
      <c r="U3080" t="s">
        <v>22602</v>
      </c>
      <c r="W3080" t="s">
        <v>22918</v>
      </c>
    </row>
    <row r="3081" spans="1:23">
      <c r="A3081" s="1">
        <v>3089</v>
      </c>
      <c r="C3081" t="s">
        <v>2523</v>
      </c>
      <c r="G3081" t="s">
        <v>10967</v>
      </c>
      <c r="H3081" t="s">
        <v>13077</v>
      </c>
      <c r="I3081" t="s">
        <v>18507</v>
      </c>
      <c r="J3081" t="s">
        <v>18514</v>
      </c>
      <c r="L3081" t="s">
        <v>19330</v>
      </c>
      <c r="O3081" t="s">
        <v>20914</v>
      </c>
      <c r="P3081" t="s">
        <v>20914</v>
      </c>
      <c r="Q3081" t="s">
        <v>21030</v>
      </c>
      <c r="U3081" t="s">
        <v>22603</v>
      </c>
      <c r="W3081" t="s">
        <v>22918</v>
      </c>
    </row>
    <row r="3082" spans="1:23">
      <c r="A3082" s="1">
        <v>3090</v>
      </c>
      <c r="C3082" t="s">
        <v>2524</v>
      </c>
      <c r="G3082" t="s">
        <v>10967</v>
      </c>
      <c r="H3082" t="s">
        <v>13078</v>
      </c>
      <c r="I3082" t="s">
        <v>18507</v>
      </c>
      <c r="J3082" t="s">
        <v>18514</v>
      </c>
      <c r="L3082" t="s">
        <v>19330</v>
      </c>
      <c r="O3082" t="s">
        <v>20914</v>
      </c>
      <c r="P3082" t="s">
        <v>20914</v>
      </c>
      <c r="Q3082" t="s">
        <v>21030</v>
      </c>
      <c r="U3082" t="s">
        <v>22604</v>
      </c>
      <c r="W3082" t="s">
        <v>22918</v>
      </c>
    </row>
    <row r="3083" spans="1:23">
      <c r="A3083" s="1">
        <v>3091</v>
      </c>
      <c r="C3083" t="s">
        <v>2525</v>
      </c>
      <c r="G3083" t="s">
        <v>10967</v>
      </c>
      <c r="H3083" t="s">
        <v>13078</v>
      </c>
      <c r="I3083" t="s">
        <v>18507</v>
      </c>
      <c r="J3083" t="s">
        <v>18514</v>
      </c>
      <c r="L3083" t="s">
        <v>19330</v>
      </c>
      <c r="O3083" t="s">
        <v>20914</v>
      </c>
      <c r="P3083" t="s">
        <v>20914</v>
      </c>
      <c r="Q3083" t="s">
        <v>21030</v>
      </c>
      <c r="U3083" t="s">
        <v>22605</v>
      </c>
      <c r="W3083" t="s">
        <v>22918</v>
      </c>
    </row>
    <row r="3084" spans="1:23">
      <c r="A3084" s="1">
        <v>3092</v>
      </c>
      <c r="C3084" t="s">
        <v>2526</v>
      </c>
      <c r="G3084" t="s">
        <v>10967</v>
      </c>
      <c r="H3084" t="s">
        <v>13078</v>
      </c>
      <c r="I3084" t="s">
        <v>18507</v>
      </c>
      <c r="J3084" t="s">
        <v>18514</v>
      </c>
      <c r="L3084" t="s">
        <v>19330</v>
      </c>
      <c r="O3084" t="s">
        <v>20914</v>
      </c>
      <c r="P3084" t="s">
        <v>20914</v>
      </c>
      <c r="Q3084" t="s">
        <v>21030</v>
      </c>
      <c r="U3084" t="s">
        <v>22606</v>
      </c>
      <c r="W3084" t="s">
        <v>22918</v>
      </c>
    </row>
    <row r="3085" spans="1:23">
      <c r="A3085" s="1">
        <v>3093</v>
      </c>
      <c r="C3085" t="s">
        <v>2527</v>
      </c>
      <c r="G3085" t="s">
        <v>10967</v>
      </c>
      <c r="H3085" t="s">
        <v>13078</v>
      </c>
      <c r="I3085" t="s">
        <v>18507</v>
      </c>
      <c r="J3085" t="s">
        <v>18514</v>
      </c>
      <c r="L3085" t="s">
        <v>19330</v>
      </c>
      <c r="O3085" t="s">
        <v>20914</v>
      </c>
      <c r="P3085" t="s">
        <v>20914</v>
      </c>
      <c r="Q3085" t="s">
        <v>21030</v>
      </c>
      <c r="U3085" t="s">
        <v>22607</v>
      </c>
      <c r="W3085" t="s">
        <v>22918</v>
      </c>
    </row>
    <row r="3086" spans="1:23">
      <c r="A3086" s="1">
        <v>3094</v>
      </c>
      <c r="C3086" t="s">
        <v>2528</v>
      </c>
      <c r="G3086" t="s">
        <v>10967</v>
      </c>
      <c r="H3086" t="s">
        <v>13079</v>
      </c>
      <c r="I3086" t="s">
        <v>18507</v>
      </c>
      <c r="J3086" t="s">
        <v>18514</v>
      </c>
      <c r="L3086" t="s">
        <v>19330</v>
      </c>
      <c r="O3086" t="s">
        <v>20914</v>
      </c>
      <c r="P3086" t="s">
        <v>20914</v>
      </c>
      <c r="Q3086" t="s">
        <v>21030</v>
      </c>
      <c r="U3086" t="s">
        <v>22608</v>
      </c>
      <c r="W3086" t="s">
        <v>22918</v>
      </c>
    </row>
    <row r="3087" spans="1:23">
      <c r="A3087" s="1">
        <v>3095</v>
      </c>
      <c r="C3087" t="s">
        <v>2529</v>
      </c>
      <c r="G3087" t="s">
        <v>10967</v>
      </c>
      <c r="H3087" t="s">
        <v>13079</v>
      </c>
      <c r="I3087" t="s">
        <v>18507</v>
      </c>
      <c r="J3087" t="s">
        <v>18514</v>
      </c>
      <c r="L3087" t="s">
        <v>19330</v>
      </c>
      <c r="O3087" t="s">
        <v>20914</v>
      </c>
      <c r="P3087" t="s">
        <v>20914</v>
      </c>
      <c r="Q3087" t="s">
        <v>21030</v>
      </c>
      <c r="U3087" t="s">
        <v>22609</v>
      </c>
      <c r="W3087" t="s">
        <v>22918</v>
      </c>
    </row>
    <row r="3088" spans="1:23">
      <c r="A3088" s="1">
        <v>3096</v>
      </c>
      <c r="C3088" t="s">
        <v>2530</v>
      </c>
      <c r="G3088" t="s">
        <v>10967</v>
      </c>
      <c r="H3088" t="s">
        <v>13079</v>
      </c>
      <c r="I3088" t="s">
        <v>18507</v>
      </c>
      <c r="J3088" t="s">
        <v>18514</v>
      </c>
      <c r="L3088" t="s">
        <v>19330</v>
      </c>
      <c r="O3088" t="s">
        <v>20914</v>
      </c>
      <c r="P3088" t="s">
        <v>20914</v>
      </c>
      <c r="Q3088" t="s">
        <v>21030</v>
      </c>
      <c r="U3088" t="s">
        <v>22610</v>
      </c>
      <c r="W3088" t="s">
        <v>22918</v>
      </c>
    </row>
    <row r="3089" spans="1:23">
      <c r="A3089" s="1">
        <v>3097</v>
      </c>
      <c r="C3089" t="s">
        <v>2531</v>
      </c>
      <c r="G3089" t="s">
        <v>10967</v>
      </c>
      <c r="H3089" t="s">
        <v>13079</v>
      </c>
      <c r="I3089" t="s">
        <v>18507</v>
      </c>
      <c r="J3089" t="s">
        <v>18514</v>
      </c>
      <c r="L3089" t="s">
        <v>19330</v>
      </c>
      <c r="O3089" t="s">
        <v>20914</v>
      </c>
      <c r="P3089" t="s">
        <v>20914</v>
      </c>
      <c r="Q3089" t="s">
        <v>21030</v>
      </c>
      <c r="U3089" t="s">
        <v>22611</v>
      </c>
      <c r="W3089" t="s">
        <v>22918</v>
      </c>
    </row>
    <row r="3090" spans="1:23">
      <c r="A3090" s="1">
        <v>3098</v>
      </c>
      <c r="C3090" t="s">
        <v>2532</v>
      </c>
      <c r="G3090" t="s">
        <v>10967</v>
      </c>
      <c r="H3090" t="s">
        <v>13080</v>
      </c>
      <c r="I3090" t="s">
        <v>18507</v>
      </c>
      <c r="J3090" t="s">
        <v>18514</v>
      </c>
      <c r="L3090" t="s">
        <v>19330</v>
      </c>
      <c r="O3090" t="s">
        <v>20914</v>
      </c>
      <c r="P3090" t="s">
        <v>20914</v>
      </c>
      <c r="Q3090" t="s">
        <v>21030</v>
      </c>
      <c r="U3090" t="s">
        <v>22612</v>
      </c>
      <c r="W3090" t="s">
        <v>22918</v>
      </c>
    </row>
    <row r="3091" spans="1:23">
      <c r="A3091" s="1">
        <v>3099</v>
      </c>
      <c r="C3091" t="s">
        <v>2533</v>
      </c>
      <c r="G3091" t="s">
        <v>10967</v>
      </c>
      <c r="H3091" t="s">
        <v>13080</v>
      </c>
      <c r="I3091" t="s">
        <v>18507</v>
      </c>
      <c r="J3091" t="s">
        <v>18514</v>
      </c>
      <c r="L3091" t="s">
        <v>19330</v>
      </c>
      <c r="O3091" t="s">
        <v>20914</v>
      </c>
      <c r="P3091" t="s">
        <v>20914</v>
      </c>
      <c r="Q3091" t="s">
        <v>21030</v>
      </c>
      <c r="U3091" t="s">
        <v>22613</v>
      </c>
      <c r="W3091" t="s">
        <v>22918</v>
      </c>
    </row>
    <row r="3092" spans="1:23">
      <c r="A3092" s="1">
        <v>3100</v>
      </c>
      <c r="C3092" t="s">
        <v>2534</v>
      </c>
      <c r="G3092" t="s">
        <v>10967</v>
      </c>
      <c r="H3092" t="s">
        <v>13080</v>
      </c>
      <c r="I3092" t="s">
        <v>18507</v>
      </c>
      <c r="J3092" t="s">
        <v>18514</v>
      </c>
      <c r="L3092" t="s">
        <v>19330</v>
      </c>
      <c r="O3092" t="s">
        <v>20914</v>
      </c>
      <c r="P3092" t="s">
        <v>20914</v>
      </c>
      <c r="Q3092" t="s">
        <v>21030</v>
      </c>
      <c r="U3092" t="s">
        <v>22614</v>
      </c>
      <c r="W3092" t="s">
        <v>22918</v>
      </c>
    </row>
    <row r="3093" spans="1:23">
      <c r="A3093" s="1">
        <v>3101</v>
      </c>
      <c r="C3093" t="s">
        <v>2535</v>
      </c>
      <c r="G3093" t="s">
        <v>10967</v>
      </c>
      <c r="H3093" t="s">
        <v>13080</v>
      </c>
      <c r="I3093" t="s">
        <v>18507</v>
      </c>
      <c r="J3093" t="s">
        <v>18514</v>
      </c>
      <c r="L3093" t="s">
        <v>19330</v>
      </c>
      <c r="O3093" t="s">
        <v>20914</v>
      </c>
      <c r="P3093" t="s">
        <v>20914</v>
      </c>
      <c r="Q3093" t="s">
        <v>21030</v>
      </c>
      <c r="U3093" t="s">
        <v>22615</v>
      </c>
      <c r="W3093" t="s">
        <v>22918</v>
      </c>
    </row>
    <row r="3094" spans="1:23">
      <c r="A3094" s="1">
        <v>3102</v>
      </c>
      <c r="C3094" t="s">
        <v>2536</v>
      </c>
      <c r="G3094" t="s">
        <v>10967</v>
      </c>
      <c r="H3094" t="s">
        <v>13081</v>
      </c>
      <c r="I3094" t="s">
        <v>18507</v>
      </c>
      <c r="J3094" t="s">
        <v>18514</v>
      </c>
      <c r="L3094" t="s">
        <v>19330</v>
      </c>
      <c r="O3094" t="s">
        <v>20914</v>
      </c>
      <c r="P3094" t="s">
        <v>20914</v>
      </c>
      <c r="Q3094" t="s">
        <v>21030</v>
      </c>
      <c r="U3094" t="s">
        <v>22616</v>
      </c>
      <c r="W3094" t="s">
        <v>22918</v>
      </c>
    </row>
    <row r="3095" spans="1:23">
      <c r="A3095" s="1">
        <v>3103</v>
      </c>
      <c r="C3095" t="s">
        <v>2537</v>
      </c>
      <c r="G3095" t="s">
        <v>10967</v>
      </c>
      <c r="H3095" t="s">
        <v>13081</v>
      </c>
      <c r="I3095" t="s">
        <v>18507</v>
      </c>
      <c r="J3095" t="s">
        <v>18514</v>
      </c>
      <c r="L3095" t="s">
        <v>19330</v>
      </c>
      <c r="O3095" t="s">
        <v>20914</v>
      </c>
      <c r="P3095" t="s">
        <v>20914</v>
      </c>
      <c r="Q3095" t="s">
        <v>21030</v>
      </c>
      <c r="U3095" t="s">
        <v>22617</v>
      </c>
      <c r="W3095" t="s">
        <v>22918</v>
      </c>
    </row>
    <row r="3096" spans="1:23">
      <c r="A3096" s="1">
        <v>3104</v>
      </c>
      <c r="C3096" t="s">
        <v>2538</v>
      </c>
      <c r="G3096" t="s">
        <v>10967</v>
      </c>
      <c r="H3096" t="s">
        <v>13081</v>
      </c>
      <c r="I3096" t="s">
        <v>18507</v>
      </c>
      <c r="J3096" t="s">
        <v>18514</v>
      </c>
      <c r="L3096" t="s">
        <v>19330</v>
      </c>
      <c r="O3096" t="s">
        <v>20914</v>
      </c>
      <c r="P3096" t="s">
        <v>20914</v>
      </c>
      <c r="Q3096" t="s">
        <v>21030</v>
      </c>
      <c r="U3096" t="s">
        <v>22618</v>
      </c>
      <c r="W3096" t="s">
        <v>22918</v>
      </c>
    </row>
    <row r="3097" spans="1:23">
      <c r="A3097" s="1">
        <v>3105</v>
      </c>
      <c r="C3097" t="s">
        <v>2539</v>
      </c>
      <c r="G3097" t="s">
        <v>10967</v>
      </c>
      <c r="H3097" t="s">
        <v>13081</v>
      </c>
      <c r="I3097" t="s">
        <v>18507</v>
      </c>
      <c r="J3097" t="s">
        <v>18514</v>
      </c>
      <c r="L3097" t="s">
        <v>19330</v>
      </c>
      <c r="O3097" t="s">
        <v>20914</v>
      </c>
      <c r="P3097" t="s">
        <v>20914</v>
      </c>
      <c r="Q3097" t="s">
        <v>21030</v>
      </c>
      <c r="U3097" t="s">
        <v>22619</v>
      </c>
      <c r="W3097" t="s">
        <v>22918</v>
      </c>
    </row>
    <row r="3098" spans="1:23">
      <c r="A3098" s="1">
        <v>3106</v>
      </c>
      <c r="C3098" t="s">
        <v>2540</v>
      </c>
      <c r="G3098" t="s">
        <v>10967</v>
      </c>
      <c r="H3098" t="s">
        <v>13082</v>
      </c>
      <c r="I3098" t="s">
        <v>18507</v>
      </c>
      <c r="J3098" t="s">
        <v>18514</v>
      </c>
      <c r="L3098" t="s">
        <v>19330</v>
      </c>
      <c r="O3098" t="s">
        <v>20914</v>
      </c>
      <c r="P3098" t="s">
        <v>20914</v>
      </c>
      <c r="Q3098" t="s">
        <v>21030</v>
      </c>
      <c r="U3098" t="s">
        <v>22620</v>
      </c>
      <c r="W3098" t="s">
        <v>22918</v>
      </c>
    </row>
    <row r="3099" spans="1:23">
      <c r="A3099" s="1">
        <v>3107</v>
      </c>
      <c r="C3099" t="s">
        <v>2541</v>
      </c>
      <c r="G3099" t="s">
        <v>10967</v>
      </c>
      <c r="H3099" t="s">
        <v>13082</v>
      </c>
      <c r="I3099" t="s">
        <v>18507</v>
      </c>
      <c r="J3099" t="s">
        <v>18514</v>
      </c>
      <c r="L3099" t="s">
        <v>19330</v>
      </c>
      <c r="O3099" t="s">
        <v>20914</v>
      </c>
      <c r="P3099" t="s">
        <v>20914</v>
      </c>
      <c r="Q3099" t="s">
        <v>21030</v>
      </c>
      <c r="U3099" t="s">
        <v>22621</v>
      </c>
      <c r="W3099" t="s">
        <v>22918</v>
      </c>
    </row>
    <row r="3100" spans="1:23">
      <c r="A3100" s="1">
        <v>3108</v>
      </c>
      <c r="C3100" t="s">
        <v>2542</v>
      </c>
      <c r="G3100" t="s">
        <v>10967</v>
      </c>
      <c r="H3100" t="s">
        <v>13082</v>
      </c>
      <c r="I3100" t="s">
        <v>18507</v>
      </c>
      <c r="J3100" t="s">
        <v>18514</v>
      </c>
      <c r="L3100" t="s">
        <v>19330</v>
      </c>
      <c r="O3100" t="s">
        <v>20914</v>
      </c>
      <c r="P3100" t="s">
        <v>20914</v>
      </c>
      <c r="Q3100" t="s">
        <v>21030</v>
      </c>
      <c r="U3100" t="s">
        <v>22622</v>
      </c>
      <c r="W3100" t="s">
        <v>22918</v>
      </c>
    </row>
    <row r="3101" spans="1:23">
      <c r="A3101" s="1">
        <v>3109</v>
      </c>
      <c r="C3101" t="s">
        <v>2543</v>
      </c>
      <c r="G3101" t="s">
        <v>10967</v>
      </c>
      <c r="H3101" t="s">
        <v>13082</v>
      </c>
      <c r="I3101" t="s">
        <v>18507</v>
      </c>
      <c r="J3101" t="s">
        <v>18514</v>
      </c>
      <c r="L3101" t="s">
        <v>19330</v>
      </c>
      <c r="O3101" t="s">
        <v>20914</v>
      </c>
      <c r="P3101" t="s">
        <v>20914</v>
      </c>
      <c r="Q3101" t="s">
        <v>21030</v>
      </c>
      <c r="U3101" t="s">
        <v>22623</v>
      </c>
      <c r="W3101" t="s">
        <v>22918</v>
      </c>
    </row>
    <row r="3102" spans="1:23">
      <c r="A3102" s="1">
        <v>3110</v>
      </c>
      <c r="C3102" t="s">
        <v>2544</v>
      </c>
      <c r="G3102" t="s">
        <v>10967</v>
      </c>
      <c r="H3102" t="s">
        <v>13083</v>
      </c>
      <c r="I3102" t="s">
        <v>18507</v>
      </c>
      <c r="J3102" t="s">
        <v>18514</v>
      </c>
      <c r="L3102" t="s">
        <v>19330</v>
      </c>
      <c r="O3102" t="s">
        <v>20914</v>
      </c>
      <c r="P3102" t="s">
        <v>20914</v>
      </c>
      <c r="Q3102" t="s">
        <v>21030</v>
      </c>
      <c r="U3102" t="s">
        <v>22624</v>
      </c>
      <c r="W3102" t="s">
        <v>22918</v>
      </c>
    </row>
    <row r="3103" spans="1:23">
      <c r="A3103" s="1">
        <v>3111</v>
      </c>
      <c r="C3103" t="s">
        <v>2545</v>
      </c>
      <c r="G3103" t="s">
        <v>10967</v>
      </c>
      <c r="H3103" t="s">
        <v>13083</v>
      </c>
      <c r="I3103" t="s">
        <v>18507</v>
      </c>
      <c r="J3103" t="s">
        <v>18514</v>
      </c>
      <c r="L3103" t="s">
        <v>19330</v>
      </c>
      <c r="O3103" t="s">
        <v>20914</v>
      </c>
      <c r="P3103" t="s">
        <v>20914</v>
      </c>
      <c r="Q3103" t="s">
        <v>21030</v>
      </c>
      <c r="U3103" t="s">
        <v>22625</v>
      </c>
      <c r="W3103" t="s">
        <v>22918</v>
      </c>
    </row>
    <row r="3104" spans="1:23">
      <c r="A3104" s="1">
        <v>3112</v>
      </c>
      <c r="C3104" t="s">
        <v>2546</v>
      </c>
      <c r="G3104" t="s">
        <v>10967</v>
      </c>
      <c r="H3104" t="s">
        <v>13083</v>
      </c>
      <c r="I3104" t="s">
        <v>18507</v>
      </c>
      <c r="J3104" t="s">
        <v>18514</v>
      </c>
      <c r="L3104" t="s">
        <v>19330</v>
      </c>
      <c r="O3104" t="s">
        <v>20914</v>
      </c>
      <c r="P3104" t="s">
        <v>20914</v>
      </c>
      <c r="Q3104" t="s">
        <v>21030</v>
      </c>
      <c r="U3104" t="s">
        <v>22626</v>
      </c>
      <c r="W3104" t="s">
        <v>22918</v>
      </c>
    </row>
    <row r="3105" spans="1:23">
      <c r="A3105" s="1">
        <v>3113</v>
      </c>
      <c r="C3105" t="s">
        <v>2547</v>
      </c>
      <c r="G3105" t="s">
        <v>10967</v>
      </c>
      <c r="H3105" t="s">
        <v>13083</v>
      </c>
      <c r="I3105" t="s">
        <v>18507</v>
      </c>
      <c r="J3105" t="s">
        <v>18514</v>
      </c>
      <c r="L3105" t="s">
        <v>19330</v>
      </c>
      <c r="O3105" t="s">
        <v>20914</v>
      </c>
      <c r="P3105" t="s">
        <v>20914</v>
      </c>
      <c r="Q3105" t="s">
        <v>21030</v>
      </c>
      <c r="U3105" t="s">
        <v>22627</v>
      </c>
      <c r="W3105" t="s">
        <v>22918</v>
      </c>
    </row>
    <row r="3106" spans="1:23">
      <c r="A3106" s="1">
        <v>3114</v>
      </c>
      <c r="C3106" t="s">
        <v>2548</v>
      </c>
      <c r="G3106" t="s">
        <v>10967</v>
      </c>
      <c r="H3106" t="s">
        <v>13084</v>
      </c>
      <c r="I3106" t="s">
        <v>18507</v>
      </c>
      <c r="J3106" t="s">
        <v>18514</v>
      </c>
      <c r="L3106" t="s">
        <v>19330</v>
      </c>
      <c r="O3106" t="s">
        <v>20914</v>
      </c>
      <c r="P3106" t="s">
        <v>20914</v>
      </c>
      <c r="Q3106" t="s">
        <v>21030</v>
      </c>
      <c r="U3106" t="s">
        <v>22628</v>
      </c>
      <c r="W3106" t="s">
        <v>22918</v>
      </c>
    </row>
    <row r="3107" spans="1:23">
      <c r="A3107" s="1">
        <v>3115</v>
      </c>
      <c r="C3107" t="s">
        <v>2549</v>
      </c>
      <c r="G3107" t="s">
        <v>10967</v>
      </c>
      <c r="H3107" t="s">
        <v>13084</v>
      </c>
      <c r="I3107" t="s">
        <v>18507</v>
      </c>
      <c r="J3107" t="s">
        <v>18514</v>
      </c>
      <c r="L3107" t="s">
        <v>19330</v>
      </c>
      <c r="O3107" t="s">
        <v>20914</v>
      </c>
      <c r="P3107" t="s">
        <v>20914</v>
      </c>
      <c r="Q3107" t="s">
        <v>21030</v>
      </c>
      <c r="U3107" t="s">
        <v>22629</v>
      </c>
      <c r="W3107" t="s">
        <v>22918</v>
      </c>
    </row>
    <row r="3108" spans="1:23">
      <c r="A3108" s="1">
        <v>3116</v>
      </c>
      <c r="C3108" t="s">
        <v>2550</v>
      </c>
      <c r="G3108" t="s">
        <v>10967</v>
      </c>
      <c r="H3108" t="s">
        <v>13084</v>
      </c>
      <c r="I3108" t="s">
        <v>18507</v>
      </c>
      <c r="J3108" t="s">
        <v>18514</v>
      </c>
      <c r="L3108" t="s">
        <v>19330</v>
      </c>
      <c r="O3108" t="s">
        <v>20914</v>
      </c>
      <c r="P3108" t="s">
        <v>20914</v>
      </c>
      <c r="Q3108" t="s">
        <v>21030</v>
      </c>
      <c r="U3108" t="s">
        <v>22630</v>
      </c>
      <c r="W3108" t="s">
        <v>22918</v>
      </c>
    </row>
    <row r="3109" spans="1:23">
      <c r="A3109" s="1">
        <v>3117</v>
      </c>
      <c r="C3109" t="s">
        <v>2551</v>
      </c>
      <c r="G3109" t="s">
        <v>10967</v>
      </c>
      <c r="H3109" t="s">
        <v>13084</v>
      </c>
      <c r="I3109" t="s">
        <v>18507</v>
      </c>
      <c r="J3109" t="s">
        <v>18514</v>
      </c>
      <c r="L3109" t="s">
        <v>19330</v>
      </c>
      <c r="O3109" t="s">
        <v>20914</v>
      </c>
      <c r="P3109" t="s">
        <v>20914</v>
      </c>
      <c r="Q3109" t="s">
        <v>21030</v>
      </c>
      <c r="U3109" t="s">
        <v>22631</v>
      </c>
      <c r="W3109" t="s">
        <v>22918</v>
      </c>
    </row>
    <row r="3110" spans="1:23">
      <c r="A3110" s="1">
        <v>3118</v>
      </c>
      <c r="C3110" t="s">
        <v>2552</v>
      </c>
      <c r="G3110" t="s">
        <v>10967</v>
      </c>
      <c r="H3110" t="s">
        <v>13085</v>
      </c>
      <c r="I3110" t="s">
        <v>18507</v>
      </c>
      <c r="J3110" t="s">
        <v>18514</v>
      </c>
      <c r="L3110" t="s">
        <v>19330</v>
      </c>
      <c r="O3110" t="s">
        <v>20914</v>
      </c>
      <c r="P3110" t="s">
        <v>20914</v>
      </c>
      <c r="Q3110" t="s">
        <v>21030</v>
      </c>
      <c r="U3110" t="s">
        <v>22632</v>
      </c>
      <c r="W3110" t="s">
        <v>22918</v>
      </c>
    </row>
    <row r="3111" spans="1:23">
      <c r="A3111" s="1">
        <v>3119</v>
      </c>
      <c r="C3111" t="s">
        <v>2553</v>
      </c>
      <c r="G3111" t="s">
        <v>10967</v>
      </c>
      <c r="H3111" t="s">
        <v>13085</v>
      </c>
      <c r="I3111" t="s">
        <v>18507</v>
      </c>
      <c r="J3111" t="s">
        <v>18514</v>
      </c>
      <c r="L3111" t="s">
        <v>19330</v>
      </c>
      <c r="O3111" t="s">
        <v>20914</v>
      </c>
      <c r="P3111" t="s">
        <v>20914</v>
      </c>
      <c r="Q3111" t="s">
        <v>21030</v>
      </c>
      <c r="U3111" t="s">
        <v>22633</v>
      </c>
      <c r="W3111" t="s">
        <v>22918</v>
      </c>
    </row>
    <row r="3112" spans="1:23">
      <c r="A3112" s="1">
        <v>3120</v>
      </c>
      <c r="C3112" t="s">
        <v>2554</v>
      </c>
      <c r="G3112" t="s">
        <v>10967</v>
      </c>
      <c r="H3112" t="s">
        <v>13085</v>
      </c>
      <c r="I3112" t="s">
        <v>18507</v>
      </c>
      <c r="J3112" t="s">
        <v>18514</v>
      </c>
      <c r="L3112" t="s">
        <v>19330</v>
      </c>
      <c r="O3112" t="s">
        <v>20914</v>
      </c>
      <c r="P3112" t="s">
        <v>20914</v>
      </c>
      <c r="Q3112" t="s">
        <v>21030</v>
      </c>
      <c r="U3112" t="s">
        <v>22634</v>
      </c>
      <c r="W3112" t="s">
        <v>22918</v>
      </c>
    </row>
    <row r="3113" spans="1:23">
      <c r="A3113" s="1">
        <v>3121</v>
      </c>
      <c r="C3113" t="s">
        <v>2555</v>
      </c>
      <c r="G3113" t="s">
        <v>10967</v>
      </c>
      <c r="H3113" t="s">
        <v>13085</v>
      </c>
      <c r="I3113" t="s">
        <v>18507</v>
      </c>
      <c r="J3113" t="s">
        <v>18514</v>
      </c>
      <c r="L3113" t="s">
        <v>19330</v>
      </c>
      <c r="O3113" t="s">
        <v>20914</v>
      </c>
      <c r="P3113" t="s">
        <v>20914</v>
      </c>
      <c r="Q3113" t="s">
        <v>21030</v>
      </c>
      <c r="U3113" t="s">
        <v>22635</v>
      </c>
      <c r="W3113" t="s">
        <v>22918</v>
      </c>
    </row>
    <row r="3114" spans="1:23">
      <c r="A3114" s="1">
        <v>3122</v>
      </c>
      <c r="C3114" t="s">
        <v>2556</v>
      </c>
      <c r="G3114" t="s">
        <v>10967</v>
      </c>
      <c r="H3114" t="s">
        <v>13086</v>
      </c>
      <c r="I3114" t="s">
        <v>18507</v>
      </c>
      <c r="J3114" t="s">
        <v>18514</v>
      </c>
      <c r="L3114" t="s">
        <v>19330</v>
      </c>
      <c r="O3114" t="s">
        <v>20914</v>
      </c>
      <c r="P3114" t="s">
        <v>20914</v>
      </c>
      <c r="Q3114" t="s">
        <v>21030</v>
      </c>
      <c r="U3114" t="s">
        <v>22636</v>
      </c>
      <c r="W3114" t="s">
        <v>22918</v>
      </c>
    </row>
    <row r="3115" spans="1:23">
      <c r="A3115" s="1">
        <v>3123</v>
      </c>
      <c r="C3115" t="s">
        <v>2557</v>
      </c>
      <c r="G3115" t="s">
        <v>10967</v>
      </c>
      <c r="H3115" t="s">
        <v>13086</v>
      </c>
      <c r="I3115" t="s">
        <v>18507</v>
      </c>
      <c r="J3115" t="s">
        <v>18514</v>
      </c>
      <c r="L3115" t="s">
        <v>19330</v>
      </c>
      <c r="O3115" t="s">
        <v>20914</v>
      </c>
      <c r="P3115" t="s">
        <v>20914</v>
      </c>
      <c r="Q3115" t="s">
        <v>21030</v>
      </c>
      <c r="U3115" t="s">
        <v>22637</v>
      </c>
      <c r="W3115" t="s">
        <v>22918</v>
      </c>
    </row>
    <row r="3116" spans="1:23">
      <c r="A3116" s="1">
        <v>3124</v>
      </c>
      <c r="C3116" t="s">
        <v>2558</v>
      </c>
      <c r="G3116" t="s">
        <v>10967</v>
      </c>
      <c r="H3116" t="s">
        <v>13086</v>
      </c>
      <c r="I3116" t="s">
        <v>18507</v>
      </c>
      <c r="J3116" t="s">
        <v>18514</v>
      </c>
      <c r="L3116" t="s">
        <v>19330</v>
      </c>
      <c r="O3116" t="s">
        <v>20914</v>
      </c>
      <c r="P3116" t="s">
        <v>20914</v>
      </c>
      <c r="Q3116" t="s">
        <v>21030</v>
      </c>
      <c r="U3116" t="s">
        <v>22638</v>
      </c>
      <c r="W3116" t="s">
        <v>22918</v>
      </c>
    </row>
    <row r="3117" spans="1:23">
      <c r="A3117" s="1">
        <v>3125</v>
      </c>
      <c r="C3117" t="s">
        <v>2559</v>
      </c>
      <c r="G3117" t="s">
        <v>10967</v>
      </c>
      <c r="H3117" t="s">
        <v>13086</v>
      </c>
      <c r="I3117" t="s">
        <v>18507</v>
      </c>
      <c r="J3117" t="s">
        <v>18514</v>
      </c>
      <c r="L3117" t="s">
        <v>19330</v>
      </c>
      <c r="O3117" t="s">
        <v>20914</v>
      </c>
      <c r="P3117" t="s">
        <v>20914</v>
      </c>
      <c r="Q3117" t="s">
        <v>21030</v>
      </c>
      <c r="U3117" t="s">
        <v>22639</v>
      </c>
      <c r="W3117" t="s">
        <v>22918</v>
      </c>
    </row>
    <row r="3118" spans="1:23">
      <c r="A3118" s="1">
        <v>3126</v>
      </c>
      <c r="C3118" t="s">
        <v>2560</v>
      </c>
      <c r="G3118" t="s">
        <v>10967</v>
      </c>
      <c r="H3118" t="s">
        <v>13087</v>
      </c>
      <c r="I3118" t="s">
        <v>18507</v>
      </c>
      <c r="J3118" t="s">
        <v>18514</v>
      </c>
      <c r="L3118" t="s">
        <v>19330</v>
      </c>
      <c r="O3118" t="s">
        <v>20914</v>
      </c>
      <c r="P3118" t="s">
        <v>20914</v>
      </c>
      <c r="Q3118" t="s">
        <v>21030</v>
      </c>
      <c r="U3118" t="s">
        <v>22640</v>
      </c>
      <c r="W3118" t="s">
        <v>22918</v>
      </c>
    </row>
    <row r="3119" spans="1:23">
      <c r="A3119" s="1">
        <v>3127</v>
      </c>
      <c r="C3119" t="s">
        <v>2561</v>
      </c>
      <c r="G3119" t="s">
        <v>10967</v>
      </c>
      <c r="H3119" t="s">
        <v>13087</v>
      </c>
      <c r="I3119" t="s">
        <v>18507</v>
      </c>
      <c r="J3119" t="s">
        <v>18514</v>
      </c>
      <c r="L3119" t="s">
        <v>19330</v>
      </c>
      <c r="O3119" t="s">
        <v>20914</v>
      </c>
      <c r="P3119" t="s">
        <v>20914</v>
      </c>
      <c r="Q3119" t="s">
        <v>21030</v>
      </c>
      <c r="U3119" t="s">
        <v>22641</v>
      </c>
      <c r="W3119" t="s">
        <v>22918</v>
      </c>
    </row>
    <row r="3120" spans="1:23">
      <c r="A3120" s="1">
        <v>3128</v>
      </c>
      <c r="C3120" t="s">
        <v>2562</v>
      </c>
      <c r="G3120" t="s">
        <v>10967</v>
      </c>
      <c r="H3120" t="s">
        <v>13087</v>
      </c>
      <c r="I3120" t="s">
        <v>18507</v>
      </c>
      <c r="J3120" t="s">
        <v>18514</v>
      </c>
      <c r="L3120" t="s">
        <v>19330</v>
      </c>
      <c r="O3120" t="s">
        <v>20914</v>
      </c>
      <c r="P3120" t="s">
        <v>20914</v>
      </c>
      <c r="Q3120" t="s">
        <v>21030</v>
      </c>
      <c r="U3120" t="s">
        <v>22642</v>
      </c>
      <c r="W3120" t="s">
        <v>22918</v>
      </c>
    </row>
    <row r="3121" spans="1:23">
      <c r="A3121" s="1">
        <v>3129</v>
      </c>
      <c r="C3121" t="s">
        <v>2563</v>
      </c>
      <c r="G3121" t="s">
        <v>10967</v>
      </c>
      <c r="H3121" t="s">
        <v>13087</v>
      </c>
      <c r="I3121" t="s">
        <v>18507</v>
      </c>
      <c r="J3121" t="s">
        <v>18514</v>
      </c>
      <c r="L3121" t="s">
        <v>19330</v>
      </c>
      <c r="O3121" t="s">
        <v>20914</v>
      </c>
      <c r="P3121" t="s">
        <v>20914</v>
      </c>
      <c r="Q3121" t="s">
        <v>21030</v>
      </c>
      <c r="U3121" t="s">
        <v>22643</v>
      </c>
      <c r="W3121" t="s">
        <v>22918</v>
      </c>
    </row>
    <row r="3122" spans="1:23">
      <c r="A3122" s="1">
        <v>3130</v>
      </c>
      <c r="C3122" t="s">
        <v>2564</v>
      </c>
      <c r="G3122" t="s">
        <v>10967</v>
      </c>
      <c r="H3122" t="s">
        <v>13088</v>
      </c>
      <c r="I3122" t="s">
        <v>18507</v>
      </c>
      <c r="J3122" t="s">
        <v>18514</v>
      </c>
      <c r="L3122" t="s">
        <v>19330</v>
      </c>
      <c r="O3122" t="s">
        <v>20914</v>
      </c>
      <c r="P3122" t="s">
        <v>20914</v>
      </c>
      <c r="Q3122" t="s">
        <v>21030</v>
      </c>
      <c r="U3122" t="s">
        <v>22644</v>
      </c>
      <c r="W3122" t="s">
        <v>22918</v>
      </c>
    </row>
    <row r="3123" spans="1:23">
      <c r="A3123" s="1">
        <v>3131</v>
      </c>
      <c r="C3123" t="s">
        <v>2565</v>
      </c>
      <c r="G3123" t="s">
        <v>10967</v>
      </c>
      <c r="H3123" t="s">
        <v>13088</v>
      </c>
      <c r="I3123" t="s">
        <v>18507</v>
      </c>
      <c r="J3123" t="s">
        <v>18514</v>
      </c>
      <c r="L3123" t="s">
        <v>19330</v>
      </c>
      <c r="O3123" t="s">
        <v>20914</v>
      </c>
      <c r="P3123" t="s">
        <v>20914</v>
      </c>
      <c r="Q3123" t="s">
        <v>21030</v>
      </c>
      <c r="U3123" t="s">
        <v>22645</v>
      </c>
      <c r="W3123" t="s">
        <v>22918</v>
      </c>
    </row>
    <row r="3124" spans="1:23">
      <c r="A3124" s="1">
        <v>3132</v>
      </c>
      <c r="C3124" t="s">
        <v>2566</v>
      </c>
      <c r="G3124" t="s">
        <v>10967</v>
      </c>
      <c r="H3124" t="s">
        <v>13088</v>
      </c>
      <c r="I3124" t="s">
        <v>18507</v>
      </c>
      <c r="J3124" t="s">
        <v>18514</v>
      </c>
      <c r="L3124" t="s">
        <v>19330</v>
      </c>
      <c r="O3124" t="s">
        <v>20914</v>
      </c>
      <c r="P3124" t="s">
        <v>20914</v>
      </c>
      <c r="Q3124" t="s">
        <v>21030</v>
      </c>
      <c r="U3124" t="s">
        <v>22646</v>
      </c>
      <c r="W3124" t="s">
        <v>22918</v>
      </c>
    </row>
    <row r="3125" spans="1:23">
      <c r="A3125" s="1">
        <v>3133</v>
      </c>
      <c r="C3125" t="s">
        <v>2567</v>
      </c>
      <c r="G3125" t="s">
        <v>10967</v>
      </c>
      <c r="H3125" t="s">
        <v>13088</v>
      </c>
      <c r="I3125" t="s">
        <v>18507</v>
      </c>
      <c r="J3125" t="s">
        <v>18514</v>
      </c>
      <c r="L3125" t="s">
        <v>19330</v>
      </c>
      <c r="O3125" t="s">
        <v>20914</v>
      </c>
      <c r="P3125" t="s">
        <v>20914</v>
      </c>
      <c r="Q3125" t="s">
        <v>21030</v>
      </c>
      <c r="U3125" t="s">
        <v>22647</v>
      </c>
      <c r="W3125" t="s">
        <v>22918</v>
      </c>
    </row>
    <row r="3126" spans="1:23">
      <c r="A3126" s="1">
        <v>3134</v>
      </c>
      <c r="C3126" t="s">
        <v>2568</v>
      </c>
      <c r="G3126" t="s">
        <v>10967</v>
      </c>
      <c r="H3126" t="s">
        <v>13089</v>
      </c>
      <c r="I3126" t="s">
        <v>18507</v>
      </c>
      <c r="J3126" t="s">
        <v>18514</v>
      </c>
      <c r="L3126" t="s">
        <v>19330</v>
      </c>
      <c r="O3126" t="s">
        <v>20914</v>
      </c>
      <c r="P3126" t="s">
        <v>20914</v>
      </c>
      <c r="Q3126" t="s">
        <v>21030</v>
      </c>
      <c r="U3126" t="s">
        <v>22648</v>
      </c>
      <c r="W3126" t="s">
        <v>22918</v>
      </c>
    </row>
    <row r="3127" spans="1:23">
      <c r="A3127" s="1">
        <v>3135</v>
      </c>
      <c r="C3127" t="s">
        <v>2569</v>
      </c>
      <c r="G3127" t="s">
        <v>10967</v>
      </c>
      <c r="H3127" t="s">
        <v>13089</v>
      </c>
      <c r="I3127" t="s">
        <v>18507</v>
      </c>
      <c r="J3127" t="s">
        <v>18514</v>
      </c>
      <c r="L3127" t="s">
        <v>19330</v>
      </c>
      <c r="O3127" t="s">
        <v>20914</v>
      </c>
      <c r="P3127" t="s">
        <v>20914</v>
      </c>
      <c r="Q3127" t="s">
        <v>21030</v>
      </c>
      <c r="U3127" t="s">
        <v>22649</v>
      </c>
      <c r="W3127" t="s">
        <v>22918</v>
      </c>
    </row>
    <row r="3128" spans="1:23">
      <c r="A3128" s="1">
        <v>3136</v>
      </c>
      <c r="C3128" t="s">
        <v>2570</v>
      </c>
      <c r="G3128" t="s">
        <v>10967</v>
      </c>
      <c r="H3128" t="s">
        <v>13089</v>
      </c>
      <c r="I3128" t="s">
        <v>18507</v>
      </c>
      <c r="J3128" t="s">
        <v>18514</v>
      </c>
      <c r="L3128" t="s">
        <v>19330</v>
      </c>
      <c r="O3128" t="s">
        <v>20914</v>
      </c>
      <c r="P3128" t="s">
        <v>20914</v>
      </c>
      <c r="Q3128" t="s">
        <v>21030</v>
      </c>
      <c r="U3128" t="s">
        <v>22650</v>
      </c>
      <c r="W3128" t="s">
        <v>22918</v>
      </c>
    </row>
    <row r="3129" spans="1:23">
      <c r="A3129" s="1">
        <v>3137</v>
      </c>
      <c r="C3129" t="s">
        <v>2571</v>
      </c>
      <c r="G3129" t="s">
        <v>10967</v>
      </c>
      <c r="H3129" t="s">
        <v>13089</v>
      </c>
      <c r="I3129" t="s">
        <v>18507</v>
      </c>
      <c r="J3129" t="s">
        <v>18514</v>
      </c>
      <c r="L3129" t="s">
        <v>19330</v>
      </c>
      <c r="O3129" t="s">
        <v>20914</v>
      </c>
      <c r="P3129" t="s">
        <v>20914</v>
      </c>
      <c r="Q3129" t="s">
        <v>21030</v>
      </c>
      <c r="U3129" t="s">
        <v>22651</v>
      </c>
      <c r="W3129" t="s">
        <v>22918</v>
      </c>
    </row>
    <row r="3130" spans="1:23">
      <c r="A3130" s="1">
        <v>3138</v>
      </c>
      <c r="C3130" t="s">
        <v>2572</v>
      </c>
      <c r="G3130" t="s">
        <v>10967</v>
      </c>
      <c r="H3130" t="s">
        <v>13090</v>
      </c>
      <c r="I3130" t="s">
        <v>18507</v>
      </c>
      <c r="J3130" t="s">
        <v>18514</v>
      </c>
      <c r="L3130" t="s">
        <v>19330</v>
      </c>
      <c r="O3130" t="s">
        <v>20914</v>
      </c>
      <c r="P3130" t="s">
        <v>20914</v>
      </c>
      <c r="Q3130" t="s">
        <v>21030</v>
      </c>
      <c r="U3130" t="s">
        <v>22652</v>
      </c>
      <c r="W3130" t="s">
        <v>22918</v>
      </c>
    </row>
    <row r="3131" spans="1:23">
      <c r="A3131" s="1">
        <v>3139</v>
      </c>
      <c r="C3131" t="s">
        <v>2573</v>
      </c>
      <c r="G3131" t="s">
        <v>10967</v>
      </c>
      <c r="H3131" t="s">
        <v>13090</v>
      </c>
      <c r="I3131" t="s">
        <v>18507</v>
      </c>
      <c r="J3131" t="s">
        <v>18514</v>
      </c>
      <c r="L3131" t="s">
        <v>19330</v>
      </c>
      <c r="O3131" t="s">
        <v>20914</v>
      </c>
      <c r="P3131" t="s">
        <v>20914</v>
      </c>
      <c r="Q3131" t="s">
        <v>21030</v>
      </c>
      <c r="U3131" t="s">
        <v>22653</v>
      </c>
      <c r="W3131" t="s">
        <v>22918</v>
      </c>
    </row>
    <row r="3132" spans="1:23">
      <c r="A3132" s="1">
        <v>3140</v>
      </c>
      <c r="C3132" t="s">
        <v>2574</v>
      </c>
      <c r="G3132" t="s">
        <v>10967</v>
      </c>
      <c r="H3132" t="s">
        <v>13090</v>
      </c>
      <c r="I3132" t="s">
        <v>18507</v>
      </c>
      <c r="J3132" t="s">
        <v>18514</v>
      </c>
      <c r="L3132" t="s">
        <v>19330</v>
      </c>
      <c r="O3132" t="s">
        <v>20914</v>
      </c>
      <c r="P3132" t="s">
        <v>20914</v>
      </c>
      <c r="Q3132" t="s">
        <v>21030</v>
      </c>
      <c r="U3132" t="s">
        <v>22654</v>
      </c>
      <c r="W3132" t="s">
        <v>22918</v>
      </c>
    </row>
    <row r="3133" spans="1:23">
      <c r="A3133" s="1">
        <v>3141</v>
      </c>
      <c r="C3133" t="s">
        <v>2575</v>
      </c>
      <c r="G3133" t="s">
        <v>10967</v>
      </c>
      <c r="H3133" t="s">
        <v>13090</v>
      </c>
      <c r="I3133" t="s">
        <v>18507</v>
      </c>
      <c r="J3133" t="s">
        <v>18514</v>
      </c>
      <c r="L3133" t="s">
        <v>19330</v>
      </c>
      <c r="O3133" t="s">
        <v>20914</v>
      </c>
      <c r="P3133" t="s">
        <v>20914</v>
      </c>
      <c r="Q3133" t="s">
        <v>21030</v>
      </c>
      <c r="U3133" t="s">
        <v>22655</v>
      </c>
      <c r="W3133" t="s">
        <v>22918</v>
      </c>
    </row>
    <row r="3134" spans="1:23">
      <c r="A3134" s="1">
        <v>3142</v>
      </c>
      <c r="C3134" t="s">
        <v>2576</v>
      </c>
      <c r="G3134" t="s">
        <v>10967</v>
      </c>
      <c r="H3134" t="s">
        <v>13091</v>
      </c>
      <c r="I3134" t="s">
        <v>18507</v>
      </c>
      <c r="J3134" t="s">
        <v>18514</v>
      </c>
      <c r="L3134" t="s">
        <v>19330</v>
      </c>
      <c r="O3134" t="s">
        <v>20914</v>
      </c>
      <c r="P3134" t="s">
        <v>20914</v>
      </c>
      <c r="Q3134" t="s">
        <v>21030</v>
      </c>
      <c r="U3134" t="s">
        <v>22656</v>
      </c>
      <c r="W3134" t="s">
        <v>22918</v>
      </c>
    </row>
    <row r="3135" spans="1:23">
      <c r="A3135" s="1">
        <v>3143</v>
      </c>
      <c r="C3135" t="s">
        <v>2577</v>
      </c>
      <c r="G3135" t="s">
        <v>10967</v>
      </c>
      <c r="H3135" t="s">
        <v>13091</v>
      </c>
      <c r="I3135" t="s">
        <v>18507</v>
      </c>
      <c r="J3135" t="s">
        <v>18514</v>
      </c>
      <c r="L3135" t="s">
        <v>19330</v>
      </c>
      <c r="O3135" t="s">
        <v>20914</v>
      </c>
      <c r="P3135" t="s">
        <v>20914</v>
      </c>
      <c r="Q3135" t="s">
        <v>21030</v>
      </c>
      <c r="U3135" t="s">
        <v>22657</v>
      </c>
      <c r="W3135" t="s">
        <v>22918</v>
      </c>
    </row>
    <row r="3136" spans="1:23">
      <c r="A3136" s="1">
        <v>3144</v>
      </c>
      <c r="C3136" t="s">
        <v>2578</v>
      </c>
      <c r="G3136" t="s">
        <v>10967</v>
      </c>
      <c r="H3136" t="s">
        <v>13091</v>
      </c>
      <c r="I3136" t="s">
        <v>18507</v>
      </c>
      <c r="J3136" t="s">
        <v>18514</v>
      </c>
      <c r="L3136" t="s">
        <v>19330</v>
      </c>
      <c r="O3136" t="s">
        <v>20914</v>
      </c>
      <c r="P3136" t="s">
        <v>20914</v>
      </c>
      <c r="Q3136" t="s">
        <v>21030</v>
      </c>
      <c r="U3136" t="s">
        <v>22658</v>
      </c>
      <c r="W3136" t="s">
        <v>22918</v>
      </c>
    </row>
    <row r="3137" spans="1:23">
      <c r="A3137" s="1">
        <v>3145</v>
      </c>
      <c r="C3137" t="s">
        <v>2579</v>
      </c>
      <c r="G3137" t="s">
        <v>10967</v>
      </c>
      <c r="H3137" t="s">
        <v>13091</v>
      </c>
      <c r="I3137" t="s">
        <v>18507</v>
      </c>
      <c r="J3137" t="s">
        <v>18514</v>
      </c>
      <c r="L3137" t="s">
        <v>19330</v>
      </c>
      <c r="O3137" t="s">
        <v>20914</v>
      </c>
      <c r="P3137" t="s">
        <v>20914</v>
      </c>
      <c r="Q3137" t="s">
        <v>21030</v>
      </c>
      <c r="U3137" t="s">
        <v>22659</v>
      </c>
      <c r="W3137" t="s">
        <v>22918</v>
      </c>
    </row>
    <row r="3138" spans="1:23">
      <c r="A3138" s="1">
        <v>3146</v>
      </c>
      <c r="C3138" t="s">
        <v>2580</v>
      </c>
      <c r="G3138" t="s">
        <v>10967</v>
      </c>
      <c r="H3138" t="s">
        <v>13091</v>
      </c>
      <c r="I3138" t="s">
        <v>18507</v>
      </c>
      <c r="J3138" t="s">
        <v>18514</v>
      </c>
      <c r="L3138" t="s">
        <v>19330</v>
      </c>
      <c r="O3138" t="s">
        <v>20914</v>
      </c>
      <c r="P3138" t="s">
        <v>20914</v>
      </c>
      <c r="Q3138" t="s">
        <v>21030</v>
      </c>
      <c r="U3138" t="s">
        <v>22660</v>
      </c>
      <c r="W3138" t="s">
        <v>22918</v>
      </c>
    </row>
    <row r="3139" spans="1:23">
      <c r="A3139" s="1">
        <v>3147</v>
      </c>
      <c r="C3139" t="s">
        <v>2581</v>
      </c>
      <c r="G3139" t="s">
        <v>10967</v>
      </c>
      <c r="H3139" t="s">
        <v>13092</v>
      </c>
      <c r="I3139" t="s">
        <v>18507</v>
      </c>
      <c r="J3139" t="s">
        <v>18514</v>
      </c>
      <c r="L3139" t="s">
        <v>19330</v>
      </c>
      <c r="O3139" t="s">
        <v>20914</v>
      </c>
      <c r="P3139" t="s">
        <v>20914</v>
      </c>
      <c r="Q3139" t="s">
        <v>21030</v>
      </c>
      <c r="U3139" t="s">
        <v>22661</v>
      </c>
      <c r="W3139" t="s">
        <v>22918</v>
      </c>
    </row>
    <row r="3140" spans="1:23">
      <c r="A3140" s="1">
        <v>3148</v>
      </c>
      <c r="C3140" t="s">
        <v>2582</v>
      </c>
      <c r="G3140" t="s">
        <v>10967</v>
      </c>
      <c r="H3140" t="s">
        <v>13092</v>
      </c>
      <c r="I3140" t="s">
        <v>18507</v>
      </c>
      <c r="J3140" t="s">
        <v>18514</v>
      </c>
      <c r="L3140" t="s">
        <v>19330</v>
      </c>
      <c r="O3140" t="s">
        <v>20914</v>
      </c>
      <c r="P3140" t="s">
        <v>20914</v>
      </c>
      <c r="Q3140" t="s">
        <v>21030</v>
      </c>
      <c r="U3140" t="s">
        <v>22662</v>
      </c>
      <c r="W3140" t="s">
        <v>22918</v>
      </c>
    </row>
    <row r="3141" spans="1:23">
      <c r="A3141" s="1">
        <v>3149</v>
      </c>
      <c r="C3141" t="s">
        <v>2583</v>
      </c>
      <c r="G3141" t="s">
        <v>10967</v>
      </c>
      <c r="H3141" t="s">
        <v>13092</v>
      </c>
      <c r="I3141" t="s">
        <v>18507</v>
      </c>
      <c r="J3141" t="s">
        <v>18514</v>
      </c>
      <c r="L3141" t="s">
        <v>19330</v>
      </c>
      <c r="O3141" t="s">
        <v>20914</v>
      </c>
      <c r="P3141" t="s">
        <v>20914</v>
      </c>
      <c r="Q3141" t="s">
        <v>21030</v>
      </c>
      <c r="U3141" t="s">
        <v>22663</v>
      </c>
      <c r="W3141" t="s">
        <v>22918</v>
      </c>
    </row>
    <row r="3142" spans="1:23">
      <c r="A3142" s="1">
        <v>3150</v>
      </c>
      <c r="C3142" t="s">
        <v>2584</v>
      </c>
      <c r="G3142" t="s">
        <v>10967</v>
      </c>
      <c r="H3142" t="s">
        <v>13092</v>
      </c>
      <c r="I3142" t="s">
        <v>18507</v>
      </c>
      <c r="J3142" t="s">
        <v>18514</v>
      </c>
      <c r="L3142" t="s">
        <v>19330</v>
      </c>
      <c r="O3142" t="s">
        <v>20914</v>
      </c>
      <c r="P3142" t="s">
        <v>20914</v>
      </c>
      <c r="Q3142" t="s">
        <v>21030</v>
      </c>
      <c r="U3142" t="s">
        <v>22664</v>
      </c>
      <c r="W3142" t="s">
        <v>22918</v>
      </c>
    </row>
    <row r="3143" spans="1:23">
      <c r="A3143" s="1">
        <v>3151</v>
      </c>
      <c r="C3143" t="s">
        <v>2585</v>
      </c>
      <c r="G3143" t="s">
        <v>10967</v>
      </c>
      <c r="H3143" t="s">
        <v>13093</v>
      </c>
      <c r="I3143" t="s">
        <v>18507</v>
      </c>
      <c r="J3143" t="s">
        <v>18514</v>
      </c>
      <c r="L3143" t="s">
        <v>19330</v>
      </c>
      <c r="O3143" t="s">
        <v>20914</v>
      </c>
      <c r="P3143" t="s">
        <v>20914</v>
      </c>
      <c r="Q3143" t="s">
        <v>21030</v>
      </c>
      <c r="U3143" t="s">
        <v>22665</v>
      </c>
      <c r="W3143" t="s">
        <v>22918</v>
      </c>
    </row>
    <row r="3144" spans="1:23">
      <c r="A3144" s="1">
        <v>3152</v>
      </c>
      <c r="C3144" t="s">
        <v>2586</v>
      </c>
      <c r="G3144" t="s">
        <v>10967</v>
      </c>
      <c r="H3144" t="s">
        <v>13093</v>
      </c>
      <c r="I3144" t="s">
        <v>18507</v>
      </c>
      <c r="J3144" t="s">
        <v>18514</v>
      </c>
      <c r="L3144" t="s">
        <v>19330</v>
      </c>
      <c r="O3144" t="s">
        <v>20914</v>
      </c>
      <c r="P3144" t="s">
        <v>20914</v>
      </c>
      <c r="Q3144" t="s">
        <v>21030</v>
      </c>
      <c r="U3144" t="s">
        <v>22666</v>
      </c>
      <c r="W3144" t="s">
        <v>22918</v>
      </c>
    </row>
    <row r="3145" spans="1:23">
      <c r="A3145" s="1">
        <v>3153</v>
      </c>
      <c r="C3145" t="s">
        <v>2587</v>
      </c>
      <c r="G3145" t="s">
        <v>10967</v>
      </c>
      <c r="H3145" t="s">
        <v>13093</v>
      </c>
      <c r="I3145" t="s">
        <v>18507</v>
      </c>
      <c r="J3145" t="s">
        <v>18514</v>
      </c>
      <c r="L3145" t="s">
        <v>19330</v>
      </c>
      <c r="O3145" t="s">
        <v>20914</v>
      </c>
      <c r="P3145" t="s">
        <v>20914</v>
      </c>
      <c r="Q3145" t="s">
        <v>21030</v>
      </c>
      <c r="U3145" t="s">
        <v>22667</v>
      </c>
      <c r="W3145" t="s">
        <v>22918</v>
      </c>
    </row>
    <row r="3146" spans="1:23">
      <c r="A3146" s="1">
        <v>3154</v>
      </c>
      <c r="C3146" t="s">
        <v>2588</v>
      </c>
      <c r="G3146" t="s">
        <v>10967</v>
      </c>
      <c r="H3146" t="s">
        <v>13093</v>
      </c>
      <c r="I3146" t="s">
        <v>18507</v>
      </c>
      <c r="J3146" t="s">
        <v>18514</v>
      </c>
      <c r="L3146" t="s">
        <v>19330</v>
      </c>
      <c r="O3146" t="s">
        <v>20914</v>
      </c>
      <c r="P3146" t="s">
        <v>20914</v>
      </c>
      <c r="Q3146" t="s">
        <v>21030</v>
      </c>
      <c r="U3146" t="s">
        <v>22668</v>
      </c>
      <c r="W3146" t="s">
        <v>22918</v>
      </c>
    </row>
    <row r="3147" spans="1:23">
      <c r="A3147" s="1">
        <v>3155</v>
      </c>
      <c r="C3147" t="s">
        <v>2589</v>
      </c>
      <c r="G3147" t="s">
        <v>10967</v>
      </c>
      <c r="H3147" t="s">
        <v>13093</v>
      </c>
      <c r="I3147" t="s">
        <v>18507</v>
      </c>
      <c r="J3147" t="s">
        <v>18514</v>
      </c>
      <c r="L3147" t="s">
        <v>19330</v>
      </c>
      <c r="O3147" t="s">
        <v>20914</v>
      </c>
      <c r="P3147" t="s">
        <v>20914</v>
      </c>
      <c r="Q3147" t="s">
        <v>21030</v>
      </c>
      <c r="U3147" t="s">
        <v>22669</v>
      </c>
      <c r="W3147" t="s">
        <v>22918</v>
      </c>
    </row>
    <row r="3148" spans="1:23">
      <c r="A3148" s="1">
        <v>3156</v>
      </c>
      <c r="C3148" t="s">
        <v>2590</v>
      </c>
      <c r="G3148" t="s">
        <v>10967</v>
      </c>
      <c r="H3148" t="s">
        <v>13094</v>
      </c>
      <c r="I3148" t="s">
        <v>18507</v>
      </c>
      <c r="J3148" t="s">
        <v>18514</v>
      </c>
      <c r="L3148" t="s">
        <v>19330</v>
      </c>
      <c r="O3148" t="s">
        <v>20914</v>
      </c>
      <c r="P3148" t="s">
        <v>20914</v>
      </c>
      <c r="Q3148" t="s">
        <v>21030</v>
      </c>
      <c r="U3148" t="s">
        <v>22670</v>
      </c>
      <c r="W3148" t="s">
        <v>22918</v>
      </c>
    </row>
    <row r="3149" spans="1:23">
      <c r="A3149" s="1">
        <v>3157</v>
      </c>
      <c r="C3149" t="s">
        <v>2591</v>
      </c>
      <c r="G3149" t="s">
        <v>10967</v>
      </c>
      <c r="H3149" t="s">
        <v>13094</v>
      </c>
      <c r="I3149" t="s">
        <v>18507</v>
      </c>
      <c r="J3149" t="s">
        <v>18514</v>
      </c>
      <c r="L3149" t="s">
        <v>19330</v>
      </c>
      <c r="O3149" t="s">
        <v>20914</v>
      </c>
      <c r="P3149" t="s">
        <v>20914</v>
      </c>
      <c r="Q3149" t="s">
        <v>21030</v>
      </c>
      <c r="U3149" t="s">
        <v>22671</v>
      </c>
      <c r="W3149" t="s">
        <v>22918</v>
      </c>
    </row>
    <row r="3150" spans="1:23">
      <c r="A3150" s="1">
        <v>3158</v>
      </c>
      <c r="C3150" t="s">
        <v>2592</v>
      </c>
      <c r="G3150" t="s">
        <v>10967</v>
      </c>
      <c r="H3150" t="s">
        <v>13094</v>
      </c>
      <c r="I3150" t="s">
        <v>18507</v>
      </c>
      <c r="J3150" t="s">
        <v>18514</v>
      </c>
      <c r="L3150" t="s">
        <v>19330</v>
      </c>
      <c r="O3150" t="s">
        <v>20914</v>
      </c>
      <c r="P3150" t="s">
        <v>20914</v>
      </c>
      <c r="Q3150" t="s">
        <v>21030</v>
      </c>
      <c r="U3150" t="s">
        <v>22672</v>
      </c>
      <c r="W3150" t="s">
        <v>22918</v>
      </c>
    </row>
    <row r="3151" spans="1:23">
      <c r="A3151" s="1">
        <v>3159</v>
      </c>
      <c r="C3151" t="s">
        <v>2593</v>
      </c>
      <c r="G3151" t="s">
        <v>10967</v>
      </c>
      <c r="H3151" t="s">
        <v>13094</v>
      </c>
      <c r="I3151" t="s">
        <v>18507</v>
      </c>
      <c r="J3151" t="s">
        <v>18514</v>
      </c>
      <c r="L3151" t="s">
        <v>19330</v>
      </c>
      <c r="O3151" t="s">
        <v>20914</v>
      </c>
      <c r="P3151" t="s">
        <v>20914</v>
      </c>
      <c r="Q3151" t="s">
        <v>21030</v>
      </c>
      <c r="U3151" t="s">
        <v>22673</v>
      </c>
      <c r="W3151" t="s">
        <v>22918</v>
      </c>
    </row>
    <row r="3152" spans="1:23">
      <c r="A3152" s="1">
        <v>3160</v>
      </c>
      <c r="C3152" t="s">
        <v>2594</v>
      </c>
      <c r="G3152" t="s">
        <v>10967</v>
      </c>
      <c r="H3152" t="s">
        <v>13095</v>
      </c>
      <c r="I3152" t="s">
        <v>18507</v>
      </c>
      <c r="J3152" t="s">
        <v>18514</v>
      </c>
      <c r="L3152" t="s">
        <v>19330</v>
      </c>
      <c r="O3152" t="s">
        <v>20914</v>
      </c>
      <c r="P3152" t="s">
        <v>20914</v>
      </c>
      <c r="Q3152" t="s">
        <v>21030</v>
      </c>
      <c r="U3152" t="s">
        <v>22674</v>
      </c>
      <c r="W3152" t="s">
        <v>22918</v>
      </c>
    </row>
    <row r="3153" spans="1:23">
      <c r="A3153" s="1">
        <v>3161</v>
      </c>
      <c r="C3153" t="s">
        <v>2595</v>
      </c>
      <c r="G3153" t="s">
        <v>10967</v>
      </c>
      <c r="H3153" t="s">
        <v>13095</v>
      </c>
      <c r="I3153" t="s">
        <v>18507</v>
      </c>
      <c r="J3153" t="s">
        <v>18514</v>
      </c>
      <c r="L3153" t="s">
        <v>19330</v>
      </c>
      <c r="O3153" t="s">
        <v>20914</v>
      </c>
      <c r="P3153" t="s">
        <v>20914</v>
      </c>
      <c r="Q3153" t="s">
        <v>21030</v>
      </c>
      <c r="U3153" t="s">
        <v>22675</v>
      </c>
      <c r="W3153" t="s">
        <v>22918</v>
      </c>
    </row>
    <row r="3154" spans="1:23">
      <c r="A3154" s="1">
        <v>3162</v>
      </c>
      <c r="C3154" t="s">
        <v>2596</v>
      </c>
      <c r="G3154" t="s">
        <v>10967</v>
      </c>
      <c r="H3154" t="s">
        <v>13095</v>
      </c>
      <c r="I3154" t="s">
        <v>18507</v>
      </c>
      <c r="J3154" t="s">
        <v>18514</v>
      </c>
      <c r="L3154" t="s">
        <v>19330</v>
      </c>
      <c r="O3154" t="s">
        <v>20914</v>
      </c>
      <c r="P3154" t="s">
        <v>20914</v>
      </c>
      <c r="Q3154" t="s">
        <v>21030</v>
      </c>
      <c r="U3154" t="s">
        <v>22676</v>
      </c>
      <c r="W3154" t="s">
        <v>22918</v>
      </c>
    </row>
    <row r="3155" spans="1:23">
      <c r="A3155" s="1">
        <v>3163</v>
      </c>
      <c r="C3155" t="s">
        <v>2597</v>
      </c>
      <c r="G3155" t="s">
        <v>10967</v>
      </c>
      <c r="H3155" t="s">
        <v>13095</v>
      </c>
      <c r="I3155" t="s">
        <v>18507</v>
      </c>
      <c r="J3155" t="s">
        <v>18514</v>
      </c>
      <c r="L3155" t="s">
        <v>19330</v>
      </c>
      <c r="O3155" t="s">
        <v>20914</v>
      </c>
      <c r="P3155" t="s">
        <v>20914</v>
      </c>
      <c r="Q3155" t="s">
        <v>21030</v>
      </c>
      <c r="U3155" t="s">
        <v>22677</v>
      </c>
      <c r="W3155" t="s">
        <v>22918</v>
      </c>
    </row>
    <row r="3156" spans="1:23">
      <c r="A3156" s="1">
        <v>3164</v>
      </c>
      <c r="C3156" t="s">
        <v>2598</v>
      </c>
      <c r="G3156" t="s">
        <v>10967</v>
      </c>
      <c r="H3156" t="s">
        <v>13096</v>
      </c>
      <c r="I3156" t="s">
        <v>18507</v>
      </c>
      <c r="J3156" t="s">
        <v>18514</v>
      </c>
      <c r="L3156" t="s">
        <v>19330</v>
      </c>
      <c r="O3156" t="s">
        <v>20914</v>
      </c>
      <c r="P3156" t="s">
        <v>20914</v>
      </c>
      <c r="Q3156" t="s">
        <v>21030</v>
      </c>
      <c r="U3156" t="s">
        <v>22678</v>
      </c>
      <c r="W3156" t="s">
        <v>22918</v>
      </c>
    </row>
    <row r="3157" spans="1:23">
      <c r="A3157" s="1">
        <v>3165</v>
      </c>
      <c r="C3157" t="s">
        <v>2599</v>
      </c>
      <c r="G3157" t="s">
        <v>10967</v>
      </c>
      <c r="H3157" t="s">
        <v>13096</v>
      </c>
      <c r="I3157" t="s">
        <v>18507</v>
      </c>
      <c r="J3157" t="s">
        <v>18514</v>
      </c>
      <c r="L3157" t="s">
        <v>19330</v>
      </c>
      <c r="O3157" t="s">
        <v>20914</v>
      </c>
      <c r="P3157" t="s">
        <v>20914</v>
      </c>
      <c r="Q3157" t="s">
        <v>21030</v>
      </c>
      <c r="U3157" t="s">
        <v>22679</v>
      </c>
      <c r="W3157" t="s">
        <v>22918</v>
      </c>
    </row>
    <row r="3158" spans="1:23">
      <c r="A3158" s="1">
        <v>3166</v>
      </c>
      <c r="C3158" t="s">
        <v>2600</v>
      </c>
      <c r="G3158" t="s">
        <v>10967</v>
      </c>
      <c r="H3158" t="s">
        <v>13096</v>
      </c>
      <c r="I3158" t="s">
        <v>18507</v>
      </c>
      <c r="J3158" t="s">
        <v>18514</v>
      </c>
      <c r="L3158" t="s">
        <v>19330</v>
      </c>
      <c r="O3158" t="s">
        <v>20914</v>
      </c>
      <c r="P3158" t="s">
        <v>20914</v>
      </c>
      <c r="Q3158" t="s">
        <v>21030</v>
      </c>
      <c r="U3158" t="s">
        <v>22680</v>
      </c>
      <c r="W3158" t="s">
        <v>22918</v>
      </c>
    </row>
    <row r="3159" spans="1:23">
      <c r="A3159" s="1">
        <v>3167</v>
      </c>
      <c r="C3159" t="s">
        <v>2601</v>
      </c>
      <c r="G3159" t="s">
        <v>10967</v>
      </c>
      <c r="H3159" t="s">
        <v>13097</v>
      </c>
      <c r="I3159" t="s">
        <v>18507</v>
      </c>
      <c r="J3159" t="s">
        <v>18514</v>
      </c>
      <c r="L3159" t="s">
        <v>19330</v>
      </c>
      <c r="O3159" t="s">
        <v>20914</v>
      </c>
      <c r="P3159" t="s">
        <v>20914</v>
      </c>
      <c r="Q3159" t="s">
        <v>21030</v>
      </c>
      <c r="U3159" t="s">
        <v>22681</v>
      </c>
      <c r="W3159" t="s">
        <v>22918</v>
      </c>
    </row>
    <row r="3160" spans="1:23">
      <c r="A3160" s="1">
        <v>3168</v>
      </c>
      <c r="C3160" t="s">
        <v>2602</v>
      </c>
      <c r="G3160" t="s">
        <v>10967</v>
      </c>
      <c r="H3160" t="s">
        <v>13098</v>
      </c>
      <c r="I3160" t="s">
        <v>18507</v>
      </c>
      <c r="J3160" t="s">
        <v>18514</v>
      </c>
      <c r="L3160" t="s">
        <v>19330</v>
      </c>
      <c r="O3160" t="s">
        <v>20914</v>
      </c>
      <c r="P3160" t="s">
        <v>20914</v>
      </c>
      <c r="Q3160" t="s">
        <v>21030</v>
      </c>
      <c r="U3160" t="s">
        <v>22682</v>
      </c>
      <c r="W3160" t="s">
        <v>22918</v>
      </c>
    </row>
    <row r="3161" spans="1:23">
      <c r="A3161" s="1">
        <v>3169</v>
      </c>
      <c r="C3161" t="s">
        <v>2603</v>
      </c>
      <c r="G3161" t="s">
        <v>10967</v>
      </c>
      <c r="H3161" t="s">
        <v>13099</v>
      </c>
      <c r="I3161" t="s">
        <v>18507</v>
      </c>
      <c r="J3161" t="s">
        <v>18514</v>
      </c>
      <c r="L3161" t="s">
        <v>19330</v>
      </c>
      <c r="O3161" t="s">
        <v>20914</v>
      </c>
      <c r="P3161" t="s">
        <v>20914</v>
      </c>
      <c r="Q3161" t="s">
        <v>21030</v>
      </c>
      <c r="U3161" t="s">
        <v>22683</v>
      </c>
      <c r="W3161" t="s">
        <v>22918</v>
      </c>
    </row>
    <row r="3162" spans="1:23">
      <c r="A3162" s="1">
        <v>3170</v>
      </c>
      <c r="C3162" t="s">
        <v>2604</v>
      </c>
      <c r="G3162" t="s">
        <v>10967</v>
      </c>
      <c r="H3162" t="s">
        <v>13100</v>
      </c>
      <c r="I3162" t="s">
        <v>18507</v>
      </c>
      <c r="J3162" t="s">
        <v>18514</v>
      </c>
      <c r="L3162" t="s">
        <v>19330</v>
      </c>
      <c r="O3162" t="s">
        <v>20914</v>
      </c>
      <c r="P3162" t="s">
        <v>20914</v>
      </c>
      <c r="Q3162" t="s">
        <v>21030</v>
      </c>
      <c r="U3162" t="s">
        <v>22684</v>
      </c>
      <c r="W3162" t="s">
        <v>22918</v>
      </c>
    </row>
    <row r="3163" spans="1:23">
      <c r="A3163" s="1">
        <v>3171</v>
      </c>
      <c r="C3163" t="s">
        <v>2605</v>
      </c>
      <c r="G3163" t="s">
        <v>10967</v>
      </c>
      <c r="H3163" t="s">
        <v>13101</v>
      </c>
      <c r="I3163" t="s">
        <v>18507</v>
      </c>
      <c r="J3163" t="s">
        <v>18514</v>
      </c>
      <c r="L3163" t="s">
        <v>19330</v>
      </c>
      <c r="O3163" t="s">
        <v>20914</v>
      </c>
      <c r="P3163" t="s">
        <v>20914</v>
      </c>
      <c r="Q3163" t="s">
        <v>21030</v>
      </c>
      <c r="U3163" t="s">
        <v>22685</v>
      </c>
      <c r="W3163" t="s">
        <v>22918</v>
      </c>
    </row>
    <row r="3164" spans="1:23">
      <c r="A3164" s="1">
        <v>3172</v>
      </c>
      <c r="C3164" t="s">
        <v>2606</v>
      </c>
      <c r="G3164" t="s">
        <v>10967</v>
      </c>
      <c r="H3164" t="s">
        <v>13101</v>
      </c>
      <c r="I3164" t="s">
        <v>18507</v>
      </c>
      <c r="J3164" t="s">
        <v>18514</v>
      </c>
      <c r="L3164" t="s">
        <v>19330</v>
      </c>
      <c r="O3164" t="s">
        <v>20914</v>
      </c>
      <c r="P3164" t="s">
        <v>20914</v>
      </c>
      <c r="Q3164" t="s">
        <v>21030</v>
      </c>
      <c r="U3164" t="s">
        <v>22686</v>
      </c>
      <c r="W3164" t="s">
        <v>22918</v>
      </c>
    </row>
    <row r="3165" spans="1:23">
      <c r="A3165" s="1">
        <v>3173</v>
      </c>
      <c r="C3165" t="s">
        <v>2607</v>
      </c>
      <c r="G3165" t="s">
        <v>10967</v>
      </c>
      <c r="H3165" t="s">
        <v>13102</v>
      </c>
      <c r="I3165" t="s">
        <v>18507</v>
      </c>
      <c r="J3165" t="s">
        <v>18514</v>
      </c>
      <c r="L3165" t="s">
        <v>19330</v>
      </c>
      <c r="O3165" t="s">
        <v>20914</v>
      </c>
      <c r="P3165" t="s">
        <v>20914</v>
      </c>
      <c r="Q3165" t="s">
        <v>21030</v>
      </c>
      <c r="U3165" t="s">
        <v>22687</v>
      </c>
      <c r="W3165" t="s">
        <v>22918</v>
      </c>
    </row>
    <row r="3166" spans="1:23">
      <c r="A3166" s="1">
        <v>3174</v>
      </c>
      <c r="C3166" t="s">
        <v>2608</v>
      </c>
      <c r="G3166" t="s">
        <v>10967</v>
      </c>
      <c r="H3166" t="s">
        <v>13103</v>
      </c>
      <c r="I3166" t="s">
        <v>18507</v>
      </c>
      <c r="J3166" t="s">
        <v>18514</v>
      </c>
      <c r="L3166" t="s">
        <v>19330</v>
      </c>
      <c r="O3166" t="s">
        <v>20914</v>
      </c>
      <c r="P3166" t="s">
        <v>20914</v>
      </c>
      <c r="Q3166" t="s">
        <v>21030</v>
      </c>
      <c r="U3166" t="s">
        <v>22688</v>
      </c>
      <c r="W3166" t="s">
        <v>22918</v>
      </c>
    </row>
    <row r="3167" spans="1:23">
      <c r="A3167" s="1">
        <v>3175</v>
      </c>
      <c r="C3167" t="s">
        <v>2609</v>
      </c>
      <c r="G3167" t="s">
        <v>10967</v>
      </c>
      <c r="H3167" t="s">
        <v>13104</v>
      </c>
      <c r="I3167" t="s">
        <v>18507</v>
      </c>
      <c r="J3167" t="s">
        <v>18514</v>
      </c>
      <c r="L3167" t="s">
        <v>19330</v>
      </c>
      <c r="O3167" t="s">
        <v>20914</v>
      </c>
      <c r="P3167" t="s">
        <v>20914</v>
      </c>
      <c r="Q3167" t="s">
        <v>21030</v>
      </c>
      <c r="U3167" t="s">
        <v>22689</v>
      </c>
      <c r="W3167" t="s">
        <v>22918</v>
      </c>
    </row>
    <row r="3168" spans="1:23">
      <c r="A3168" s="1">
        <v>3176</v>
      </c>
      <c r="C3168" t="s">
        <v>2610</v>
      </c>
      <c r="G3168" t="s">
        <v>10967</v>
      </c>
      <c r="H3168" t="s">
        <v>13105</v>
      </c>
      <c r="I3168" t="s">
        <v>18507</v>
      </c>
      <c r="J3168" t="s">
        <v>18514</v>
      </c>
      <c r="L3168" t="s">
        <v>19330</v>
      </c>
      <c r="O3168" t="s">
        <v>20914</v>
      </c>
      <c r="P3168" t="s">
        <v>20914</v>
      </c>
      <c r="Q3168" t="s">
        <v>21030</v>
      </c>
      <c r="U3168" t="s">
        <v>22690</v>
      </c>
      <c r="W3168" t="s">
        <v>22918</v>
      </c>
    </row>
    <row r="3169" spans="1:23">
      <c r="A3169" s="1">
        <v>3177</v>
      </c>
      <c r="C3169" t="s">
        <v>2611</v>
      </c>
      <c r="G3169" t="s">
        <v>10967</v>
      </c>
      <c r="H3169" t="s">
        <v>13106</v>
      </c>
      <c r="I3169" t="s">
        <v>18507</v>
      </c>
      <c r="J3169" t="s">
        <v>18514</v>
      </c>
      <c r="L3169" t="s">
        <v>19330</v>
      </c>
      <c r="O3169" t="s">
        <v>20914</v>
      </c>
      <c r="P3169" t="s">
        <v>20914</v>
      </c>
      <c r="Q3169" t="s">
        <v>21030</v>
      </c>
      <c r="U3169" t="s">
        <v>22691</v>
      </c>
      <c r="W3169" t="s">
        <v>22918</v>
      </c>
    </row>
    <row r="3170" spans="1:23">
      <c r="A3170" s="1">
        <v>3178</v>
      </c>
      <c r="C3170" t="s">
        <v>2612</v>
      </c>
      <c r="G3170" t="s">
        <v>10967</v>
      </c>
      <c r="H3170" t="s">
        <v>13107</v>
      </c>
      <c r="I3170" t="s">
        <v>18507</v>
      </c>
      <c r="J3170" t="s">
        <v>18514</v>
      </c>
      <c r="L3170" t="s">
        <v>19330</v>
      </c>
      <c r="O3170" t="s">
        <v>20914</v>
      </c>
      <c r="P3170" t="s">
        <v>20914</v>
      </c>
      <c r="Q3170" t="s">
        <v>21030</v>
      </c>
      <c r="U3170" t="s">
        <v>22692</v>
      </c>
      <c r="W3170" t="s">
        <v>22918</v>
      </c>
    </row>
    <row r="3171" spans="1:23">
      <c r="A3171" s="1">
        <v>3179</v>
      </c>
      <c r="C3171" t="s">
        <v>2613</v>
      </c>
      <c r="G3171" t="s">
        <v>10967</v>
      </c>
      <c r="H3171" t="s">
        <v>13108</v>
      </c>
      <c r="I3171" t="s">
        <v>18507</v>
      </c>
      <c r="J3171" t="s">
        <v>18514</v>
      </c>
      <c r="L3171" t="s">
        <v>19330</v>
      </c>
      <c r="O3171" t="s">
        <v>20914</v>
      </c>
      <c r="P3171" t="s">
        <v>20914</v>
      </c>
      <c r="Q3171" t="s">
        <v>21030</v>
      </c>
      <c r="U3171" t="s">
        <v>22693</v>
      </c>
      <c r="W3171" t="s">
        <v>22918</v>
      </c>
    </row>
    <row r="3172" spans="1:23">
      <c r="A3172" s="1">
        <v>3180</v>
      </c>
      <c r="C3172" t="s">
        <v>2614</v>
      </c>
      <c r="G3172" t="s">
        <v>10967</v>
      </c>
      <c r="H3172" t="s">
        <v>13109</v>
      </c>
      <c r="I3172" t="s">
        <v>18507</v>
      </c>
      <c r="J3172" t="s">
        <v>18514</v>
      </c>
      <c r="L3172" t="s">
        <v>19330</v>
      </c>
      <c r="O3172" t="s">
        <v>20914</v>
      </c>
      <c r="P3172" t="s">
        <v>20914</v>
      </c>
      <c r="Q3172" t="s">
        <v>21030</v>
      </c>
      <c r="U3172" t="s">
        <v>22694</v>
      </c>
      <c r="W3172" t="s">
        <v>22918</v>
      </c>
    </row>
    <row r="3173" spans="1:23">
      <c r="A3173" s="1">
        <v>3181</v>
      </c>
      <c r="C3173" t="s">
        <v>2615</v>
      </c>
      <c r="G3173" t="s">
        <v>10967</v>
      </c>
      <c r="H3173" t="s">
        <v>13109</v>
      </c>
      <c r="I3173" t="s">
        <v>18507</v>
      </c>
      <c r="J3173" t="s">
        <v>18514</v>
      </c>
      <c r="L3173" t="s">
        <v>19330</v>
      </c>
      <c r="O3173" t="s">
        <v>20914</v>
      </c>
      <c r="P3173" t="s">
        <v>20914</v>
      </c>
      <c r="Q3173" t="s">
        <v>21030</v>
      </c>
      <c r="U3173" t="s">
        <v>22694</v>
      </c>
      <c r="W3173" t="s">
        <v>22918</v>
      </c>
    </row>
    <row r="3174" spans="1:23">
      <c r="A3174" s="1">
        <v>3182</v>
      </c>
      <c r="C3174" t="s">
        <v>2616</v>
      </c>
      <c r="G3174" t="s">
        <v>10967</v>
      </c>
      <c r="H3174" t="s">
        <v>13110</v>
      </c>
      <c r="I3174" t="s">
        <v>18507</v>
      </c>
      <c r="J3174" t="s">
        <v>18514</v>
      </c>
      <c r="L3174" t="s">
        <v>19330</v>
      </c>
      <c r="O3174" t="s">
        <v>20914</v>
      </c>
      <c r="P3174" t="s">
        <v>20914</v>
      </c>
      <c r="Q3174" t="s">
        <v>21030</v>
      </c>
      <c r="U3174" t="s">
        <v>22695</v>
      </c>
      <c r="W3174" t="s">
        <v>22918</v>
      </c>
    </row>
    <row r="3175" spans="1:23">
      <c r="A3175" s="1">
        <v>3183</v>
      </c>
      <c r="C3175" t="s">
        <v>2617</v>
      </c>
      <c r="G3175" t="s">
        <v>10967</v>
      </c>
      <c r="H3175" t="s">
        <v>13111</v>
      </c>
      <c r="I3175" t="s">
        <v>18507</v>
      </c>
      <c r="J3175" t="s">
        <v>18514</v>
      </c>
      <c r="L3175" t="s">
        <v>19330</v>
      </c>
      <c r="O3175" t="s">
        <v>20914</v>
      </c>
      <c r="P3175" t="s">
        <v>20914</v>
      </c>
      <c r="Q3175" t="s">
        <v>21030</v>
      </c>
      <c r="U3175" t="s">
        <v>22696</v>
      </c>
      <c r="W3175" t="s">
        <v>22918</v>
      </c>
    </row>
    <row r="3176" spans="1:23">
      <c r="A3176" s="1">
        <v>3184</v>
      </c>
      <c r="C3176" t="s">
        <v>2618</v>
      </c>
      <c r="G3176" t="s">
        <v>10967</v>
      </c>
      <c r="H3176" t="s">
        <v>13111</v>
      </c>
      <c r="I3176" t="s">
        <v>18507</v>
      </c>
      <c r="J3176" t="s">
        <v>18514</v>
      </c>
      <c r="L3176" t="s">
        <v>19330</v>
      </c>
      <c r="O3176" t="s">
        <v>20914</v>
      </c>
      <c r="P3176" t="s">
        <v>20914</v>
      </c>
      <c r="Q3176" t="s">
        <v>21030</v>
      </c>
      <c r="U3176" t="s">
        <v>22696</v>
      </c>
      <c r="W3176" t="s">
        <v>22918</v>
      </c>
    </row>
    <row r="3177" spans="1:23">
      <c r="A3177" s="1">
        <v>3185</v>
      </c>
      <c r="C3177" t="s">
        <v>2619</v>
      </c>
      <c r="G3177" t="s">
        <v>10967</v>
      </c>
      <c r="H3177" t="s">
        <v>13111</v>
      </c>
      <c r="I3177" t="s">
        <v>18507</v>
      </c>
      <c r="J3177" t="s">
        <v>18514</v>
      </c>
      <c r="L3177" t="s">
        <v>19330</v>
      </c>
      <c r="O3177" t="s">
        <v>20914</v>
      </c>
      <c r="P3177" t="s">
        <v>20914</v>
      </c>
      <c r="Q3177" t="s">
        <v>21030</v>
      </c>
      <c r="U3177" t="s">
        <v>22696</v>
      </c>
      <c r="W3177" t="s">
        <v>22918</v>
      </c>
    </row>
    <row r="3178" spans="1:23">
      <c r="A3178" s="1">
        <v>3186</v>
      </c>
      <c r="C3178" t="s">
        <v>2620</v>
      </c>
      <c r="G3178" t="s">
        <v>10967</v>
      </c>
      <c r="H3178" t="s">
        <v>13112</v>
      </c>
      <c r="I3178" t="s">
        <v>18507</v>
      </c>
      <c r="J3178" t="s">
        <v>18514</v>
      </c>
      <c r="L3178" t="s">
        <v>19330</v>
      </c>
      <c r="O3178" t="s">
        <v>20914</v>
      </c>
      <c r="P3178" t="s">
        <v>20914</v>
      </c>
      <c r="Q3178" t="s">
        <v>21030</v>
      </c>
      <c r="U3178" t="s">
        <v>22696</v>
      </c>
      <c r="W3178" t="s">
        <v>22918</v>
      </c>
    </row>
    <row r="3179" spans="1:23">
      <c r="A3179" s="1">
        <v>3187</v>
      </c>
      <c r="C3179" t="s">
        <v>2621</v>
      </c>
      <c r="G3179" t="s">
        <v>10967</v>
      </c>
      <c r="H3179" t="s">
        <v>13113</v>
      </c>
      <c r="I3179" t="s">
        <v>18507</v>
      </c>
      <c r="J3179" t="s">
        <v>18514</v>
      </c>
      <c r="L3179" t="s">
        <v>19330</v>
      </c>
      <c r="O3179" t="s">
        <v>20914</v>
      </c>
      <c r="P3179" t="s">
        <v>20914</v>
      </c>
      <c r="Q3179" t="s">
        <v>21030</v>
      </c>
      <c r="U3179" t="s">
        <v>22697</v>
      </c>
      <c r="W3179" t="s">
        <v>22918</v>
      </c>
    </row>
    <row r="3180" spans="1:23">
      <c r="A3180" s="1">
        <v>3188</v>
      </c>
      <c r="C3180" t="s">
        <v>2622</v>
      </c>
      <c r="G3180" t="s">
        <v>10967</v>
      </c>
      <c r="H3180" t="s">
        <v>13114</v>
      </c>
      <c r="I3180" t="s">
        <v>18507</v>
      </c>
      <c r="J3180" t="s">
        <v>18514</v>
      </c>
      <c r="L3180" t="s">
        <v>19330</v>
      </c>
      <c r="O3180" t="s">
        <v>20914</v>
      </c>
      <c r="P3180" t="s">
        <v>20914</v>
      </c>
      <c r="Q3180" t="s">
        <v>21030</v>
      </c>
      <c r="U3180" t="s">
        <v>22698</v>
      </c>
      <c r="W3180" t="s">
        <v>22918</v>
      </c>
    </row>
    <row r="3181" spans="1:23">
      <c r="A3181" s="1">
        <v>3189</v>
      </c>
      <c r="C3181" t="s">
        <v>2623</v>
      </c>
      <c r="G3181" t="s">
        <v>10967</v>
      </c>
      <c r="H3181" t="s">
        <v>13114</v>
      </c>
      <c r="I3181" t="s">
        <v>18507</v>
      </c>
      <c r="J3181" t="s">
        <v>18514</v>
      </c>
      <c r="L3181" t="s">
        <v>19330</v>
      </c>
      <c r="O3181" t="s">
        <v>20914</v>
      </c>
      <c r="P3181" t="s">
        <v>20914</v>
      </c>
      <c r="Q3181" t="s">
        <v>21030</v>
      </c>
      <c r="U3181" t="s">
        <v>22699</v>
      </c>
      <c r="W3181" t="s">
        <v>22918</v>
      </c>
    </row>
    <row r="3182" spans="1:23">
      <c r="A3182" s="1">
        <v>3190</v>
      </c>
      <c r="C3182" t="s">
        <v>2624</v>
      </c>
      <c r="G3182" t="s">
        <v>10967</v>
      </c>
      <c r="H3182" t="s">
        <v>13115</v>
      </c>
      <c r="I3182" t="s">
        <v>18507</v>
      </c>
      <c r="J3182" t="s">
        <v>18514</v>
      </c>
      <c r="L3182" t="s">
        <v>19330</v>
      </c>
      <c r="O3182" t="s">
        <v>20914</v>
      </c>
      <c r="P3182" t="s">
        <v>20914</v>
      </c>
      <c r="Q3182" t="s">
        <v>21030</v>
      </c>
      <c r="U3182" t="s">
        <v>22700</v>
      </c>
      <c r="W3182" t="s">
        <v>22918</v>
      </c>
    </row>
    <row r="3183" spans="1:23">
      <c r="A3183" s="1">
        <v>3191</v>
      </c>
      <c r="C3183" t="s">
        <v>2625</v>
      </c>
      <c r="G3183" t="s">
        <v>10967</v>
      </c>
      <c r="H3183" t="s">
        <v>13116</v>
      </c>
      <c r="I3183" t="s">
        <v>18507</v>
      </c>
      <c r="J3183" t="s">
        <v>18514</v>
      </c>
      <c r="L3183" t="s">
        <v>19330</v>
      </c>
      <c r="O3183" t="s">
        <v>20914</v>
      </c>
      <c r="P3183" t="s">
        <v>20914</v>
      </c>
      <c r="Q3183" t="s">
        <v>21030</v>
      </c>
      <c r="U3183" t="s">
        <v>22701</v>
      </c>
      <c r="W3183" t="s">
        <v>22918</v>
      </c>
    </row>
    <row r="3184" spans="1:23">
      <c r="A3184" s="1">
        <v>3192</v>
      </c>
      <c r="C3184" t="s">
        <v>2626</v>
      </c>
      <c r="G3184" t="s">
        <v>10967</v>
      </c>
      <c r="H3184" t="s">
        <v>13116</v>
      </c>
      <c r="I3184" t="s">
        <v>18507</v>
      </c>
      <c r="J3184" t="s">
        <v>18514</v>
      </c>
      <c r="L3184" t="s">
        <v>19330</v>
      </c>
      <c r="O3184" t="s">
        <v>20914</v>
      </c>
      <c r="P3184" t="s">
        <v>20914</v>
      </c>
      <c r="Q3184" t="s">
        <v>21030</v>
      </c>
      <c r="U3184" t="s">
        <v>22701</v>
      </c>
      <c r="W3184" t="s">
        <v>22918</v>
      </c>
    </row>
    <row r="3185" spans="1:25">
      <c r="A3185" s="1">
        <v>3193</v>
      </c>
      <c r="C3185" t="s">
        <v>2627</v>
      </c>
      <c r="G3185" t="s">
        <v>10967</v>
      </c>
      <c r="H3185" t="s">
        <v>13116</v>
      </c>
      <c r="I3185" t="s">
        <v>18507</v>
      </c>
      <c r="J3185" t="s">
        <v>18514</v>
      </c>
      <c r="L3185" t="s">
        <v>19330</v>
      </c>
      <c r="O3185" t="s">
        <v>20914</v>
      </c>
      <c r="P3185" t="s">
        <v>20914</v>
      </c>
      <c r="Q3185" t="s">
        <v>21030</v>
      </c>
      <c r="U3185" t="s">
        <v>22701</v>
      </c>
      <c r="W3185" t="s">
        <v>22918</v>
      </c>
    </row>
    <row r="3186" spans="1:25">
      <c r="A3186" s="1">
        <v>3194</v>
      </c>
      <c r="C3186" t="s">
        <v>2628</v>
      </c>
      <c r="G3186" t="s">
        <v>10967</v>
      </c>
      <c r="H3186" t="s">
        <v>13116</v>
      </c>
      <c r="I3186" t="s">
        <v>18507</v>
      </c>
      <c r="J3186" t="s">
        <v>18514</v>
      </c>
      <c r="L3186" t="s">
        <v>19330</v>
      </c>
      <c r="O3186" t="s">
        <v>20914</v>
      </c>
      <c r="P3186" t="s">
        <v>20914</v>
      </c>
      <c r="Q3186" t="s">
        <v>21030</v>
      </c>
      <c r="U3186" t="s">
        <v>22701</v>
      </c>
      <c r="W3186" t="s">
        <v>22918</v>
      </c>
    </row>
    <row r="3187" spans="1:25">
      <c r="A3187" s="1">
        <v>3195</v>
      </c>
      <c r="C3187" t="s">
        <v>2629</v>
      </c>
      <c r="G3187" t="s">
        <v>10967</v>
      </c>
      <c r="H3187" t="s">
        <v>13117</v>
      </c>
      <c r="I3187" t="s">
        <v>18507</v>
      </c>
      <c r="J3187" t="s">
        <v>18514</v>
      </c>
      <c r="L3187" t="s">
        <v>19330</v>
      </c>
      <c r="O3187" t="s">
        <v>20914</v>
      </c>
      <c r="P3187" t="s">
        <v>20914</v>
      </c>
      <c r="Q3187" t="s">
        <v>21030</v>
      </c>
      <c r="U3187" t="s">
        <v>22702</v>
      </c>
      <c r="W3187" t="s">
        <v>22918</v>
      </c>
    </row>
    <row r="3188" spans="1:25">
      <c r="A3188" s="1">
        <v>3196</v>
      </c>
      <c r="C3188" t="s">
        <v>2630</v>
      </c>
      <c r="G3188" t="s">
        <v>10967</v>
      </c>
      <c r="H3188" t="s">
        <v>13118</v>
      </c>
      <c r="I3188" t="s">
        <v>18507</v>
      </c>
      <c r="J3188" t="s">
        <v>18514</v>
      </c>
      <c r="L3188" t="s">
        <v>19330</v>
      </c>
      <c r="O3188" t="s">
        <v>20914</v>
      </c>
      <c r="P3188" t="s">
        <v>20914</v>
      </c>
      <c r="Q3188" t="s">
        <v>21030</v>
      </c>
      <c r="U3188" t="s">
        <v>22703</v>
      </c>
      <c r="W3188" t="s">
        <v>22918</v>
      </c>
    </row>
    <row r="3189" spans="1:25">
      <c r="A3189" s="1">
        <v>3197</v>
      </c>
      <c r="C3189" t="s">
        <v>2631</v>
      </c>
      <c r="G3189" t="s">
        <v>10967</v>
      </c>
      <c r="H3189" t="s">
        <v>13119</v>
      </c>
      <c r="I3189" t="s">
        <v>18507</v>
      </c>
      <c r="J3189" t="s">
        <v>18514</v>
      </c>
      <c r="L3189" t="s">
        <v>19330</v>
      </c>
      <c r="O3189" t="s">
        <v>20914</v>
      </c>
      <c r="P3189" t="s">
        <v>20914</v>
      </c>
      <c r="Q3189" t="s">
        <v>21030</v>
      </c>
      <c r="U3189" t="s">
        <v>22704</v>
      </c>
      <c r="W3189" t="s">
        <v>22918</v>
      </c>
    </row>
    <row r="3190" spans="1:25">
      <c r="A3190" s="1">
        <v>3198</v>
      </c>
      <c r="C3190" t="s">
        <v>2632</v>
      </c>
      <c r="G3190" t="s">
        <v>10967</v>
      </c>
      <c r="H3190" t="s">
        <v>13120</v>
      </c>
      <c r="I3190" t="s">
        <v>18507</v>
      </c>
      <c r="J3190" t="s">
        <v>18514</v>
      </c>
      <c r="L3190" t="s">
        <v>19330</v>
      </c>
      <c r="O3190" t="s">
        <v>20914</v>
      </c>
      <c r="P3190" t="s">
        <v>20914</v>
      </c>
      <c r="Q3190" t="s">
        <v>21030</v>
      </c>
      <c r="U3190" t="s">
        <v>22705</v>
      </c>
      <c r="W3190" t="s">
        <v>22918</v>
      </c>
    </row>
    <row r="3191" spans="1:25">
      <c r="A3191" s="1">
        <v>3199</v>
      </c>
      <c r="C3191" t="s">
        <v>2633</v>
      </c>
      <c r="G3191" t="s">
        <v>10967</v>
      </c>
      <c r="H3191" t="s">
        <v>13121</v>
      </c>
      <c r="I3191" t="s">
        <v>18507</v>
      </c>
      <c r="J3191" t="s">
        <v>18514</v>
      </c>
      <c r="L3191" t="s">
        <v>19330</v>
      </c>
      <c r="O3191" t="s">
        <v>20914</v>
      </c>
      <c r="P3191" t="s">
        <v>20914</v>
      </c>
      <c r="Q3191" t="s">
        <v>21030</v>
      </c>
      <c r="U3191" t="s">
        <v>22706</v>
      </c>
      <c r="W3191" t="s">
        <v>22918</v>
      </c>
    </row>
    <row r="3192" spans="1:25">
      <c r="A3192" s="1">
        <v>3200</v>
      </c>
      <c r="C3192" t="s">
        <v>2634</v>
      </c>
      <c r="G3192" t="s">
        <v>10967</v>
      </c>
      <c r="H3192" t="s">
        <v>13122</v>
      </c>
      <c r="I3192" t="s">
        <v>18507</v>
      </c>
      <c r="J3192" t="s">
        <v>18514</v>
      </c>
      <c r="L3192" t="s">
        <v>19330</v>
      </c>
      <c r="O3192" t="s">
        <v>20914</v>
      </c>
      <c r="P3192" t="s">
        <v>20914</v>
      </c>
      <c r="Q3192" t="s">
        <v>21030</v>
      </c>
      <c r="U3192" t="s">
        <v>22707</v>
      </c>
      <c r="W3192" t="s">
        <v>22918</v>
      </c>
    </row>
    <row r="3193" spans="1:25">
      <c r="A3193" s="1">
        <v>3201</v>
      </c>
      <c r="C3193" t="s">
        <v>2635</v>
      </c>
      <c r="G3193" t="s">
        <v>10967</v>
      </c>
      <c r="H3193" t="s">
        <v>13123</v>
      </c>
      <c r="I3193" t="s">
        <v>18507</v>
      </c>
      <c r="J3193" t="s">
        <v>18514</v>
      </c>
      <c r="L3193" t="s">
        <v>19330</v>
      </c>
      <c r="O3193" t="s">
        <v>20914</v>
      </c>
      <c r="P3193" t="s">
        <v>20914</v>
      </c>
      <c r="Q3193" t="s">
        <v>21030</v>
      </c>
      <c r="U3193" t="s">
        <v>22708</v>
      </c>
      <c r="W3193" t="s">
        <v>22918</v>
      </c>
    </row>
    <row r="3194" spans="1:25">
      <c r="A3194" s="1">
        <v>3202</v>
      </c>
      <c r="C3194" t="s">
        <v>2636</v>
      </c>
      <c r="G3194" t="s">
        <v>10967</v>
      </c>
      <c r="H3194" t="s">
        <v>13124</v>
      </c>
      <c r="I3194" t="s">
        <v>18507</v>
      </c>
      <c r="J3194" t="s">
        <v>18514</v>
      </c>
      <c r="L3194" t="s">
        <v>19330</v>
      </c>
      <c r="O3194" t="s">
        <v>20914</v>
      </c>
      <c r="P3194" t="s">
        <v>20914</v>
      </c>
      <c r="Q3194" t="s">
        <v>21030</v>
      </c>
      <c r="U3194" t="s">
        <v>22709</v>
      </c>
      <c r="W3194" t="s">
        <v>22918</v>
      </c>
    </row>
    <row r="3195" spans="1:25">
      <c r="A3195" s="1">
        <v>3203</v>
      </c>
      <c r="C3195" t="s">
        <v>2637</v>
      </c>
      <c r="G3195" t="s">
        <v>10967</v>
      </c>
      <c r="H3195" t="s">
        <v>13125</v>
      </c>
      <c r="I3195" t="s">
        <v>18507</v>
      </c>
      <c r="J3195" t="s">
        <v>18514</v>
      </c>
      <c r="L3195" t="s">
        <v>19330</v>
      </c>
      <c r="O3195" t="s">
        <v>20914</v>
      </c>
      <c r="P3195" t="s">
        <v>20914</v>
      </c>
      <c r="Q3195" t="s">
        <v>21030</v>
      </c>
      <c r="U3195" t="s">
        <v>22710</v>
      </c>
      <c r="W3195" t="s">
        <v>22918</v>
      </c>
    </row>
    <row r="3196" spans="1:25">
      <c r="A3196" s="1">
        <v>3204</v>
      </c>
      <c r="C3196" t="s">
        <v>2638</v>
      </c>
      <c r="G3196" t="s">
        <v>10967</v>
      </c>
      <c r="H3196" t="s">
        <v>13126</v>
      </c>
      <c r="I3196" t="s">
        <v>18507</v>
      </c>
      <c r="J3196" t="s">
        <v>18514</v>
      </c>
      <c r="L3196" t="s">
        <v>19330</v>
      </c>
      <c r="O3196" t="s">
        <v>20914</v>
      </c>
      <c r="P3196" t="s">
        <v>20914</v>
      </c>
      <c r="Q3196" t="s">
        <v>21030</v>
      </c>
      <c r="U3196" t="s">
        <v>22711</v>
      </c>
      <c r="W3196" t="s">
        <v>22918</v>
      </c>
    </row>
    <row r="3197" spans="1:25">
      <c r="A3197" s="1">
        <v>3205</v>
      </c>
      <c r="C3197" t="s">
        <v>2639</v>
      </c>
      <c r="G3197" t="s">
        <v>10967</v>
      </c>
      <c r="H3197" t="s">
        <v>13127</v>
      </c>
      <c r="I3197" t="s">
        <v>18507</v>
      </c>
      <c r="J3197" t="s">
        <v>18514</v>
      </c>
      <c r="L3197" t="s">
        <v>19330</v>
      </c>
      <c r="O3197" t="s">
        <v>20914</v>
      </c>
      <c r="P3197" t="s">
        <v>20914</v>
      </c>
      <c r="Q3197" t="s">
        <v>21030</v>
      </c>
      <c r="U3197" t="s">
        <v>22712</v>
      </c>
      <c r="W3197" t="s">
        <v>22918</v>
      </c>
    </row>
    <row r="3198" spans="1:25">
      <c r="A3198" s="1">
        <v>3206</v>
      </c>
      <c r="C3198" t="s">
        <v>2640</v>
      </c>
      <c r="G3198" t="s">
        <v>10967</v>
      </c>
      <c r="H3198" t="s">
        <v>13128</v>
      </c>
      <c r="I3198" t="s">
        <v>18507</v>
      </c>
      <c r="J3198" t="s">
        <v>18510</v>
      </c>
      <c r="L3198" t="s">
        <v>19383</v>
      </c>
      <c r="N3198" t="s">
        <v>32</v>
      </c>
      <c r="P3198" t="s">
        <v>32</v>
      </c>
      <c r="Q3198" t="s">
        <v>20992</v>
      </c>
      <c r="R3198" t="s">
        <v>21119</v>
      </c>
      <c r="S3198" t="s">
        <v>21154</v>
      </c>
      <c r="U3198" t="s">
        <v>22035</v>
      </c>
      <c r="Y3198" t="s">
        <v>23859</v>
      </c>
    </row>
    <row r="3199" spans="1:25">
      <c r="A3199" s="1">
        <v>3207</v>
      </c>
      <c r="B3199" t="s">
        <v>32</v>
      </c>
      <c r="C3199" t="s">
        <v>2640</v>
      </c>
      <c r="D3199" t="s">
        <v>9664</v>
      </c>
      <c r="E3199" t="s">
        <v>10905</v>
      </c>
      <c r="F3199" t="s">
        <v>10906</v>
      </c>
      <c r="H3199" t="s">
        <v>13129</v>
      </c>
      <c r="V3199">
        <f>72858499 pm¡Ã2024041krissy_g4@hotmail.com                              ANMLFException as file currently locked by another user for an Acct no 840012230000</f>
        <v>0</v>
      </c>
    </row>
    <row r="3200" spans="1:25">
      <c r="A3200" s="1">
        <v>3208</v>
      </c>
      <c r="C3200" t="s">
        <v>2641</v>
      </c>
      <c r="G3200" t="s">
        <v>10967</v>
      </c>
      <c r="H3200" t="s">
        <v>13130</v>
      </c>
      <c r="I3200" t="s">
        <v>18507</v>
      </c>
      <c r="J3200" t="s">
        <v>18510</v>
      </c>
      <c r="L3200" t="s">
        <v>19384</v>
      </c>
      <c r="N3200" t="s">
        <v>32</v>
      </c>
      <c r="P3200" t="s">
        <v>32</v>
      </c>
      <c r="Q3200" t="s">
        <v>20992</v>
      </c>
      <c r="R3200" t="s">
        <v>21119</v>
      </c>
      <c r="S3200" t="s">
        <v>21154</v>
      </c>
      <c r="U3200" t="s">
        <v>22035</v>
      </c>
      <c r="Y3200" t="s">
        <v>23860</v>
      </c>
    </row>
    <row r="3201" spans="1:25">
      <c r="A3201" s="1">
        <v>3209</v>
      </c>
      <c r="B3201" t="s">
        <v>32</v>
      </c>
      <c r="C3201" t="s">
        <v>2641</v>
      </c>
      <c r="D3201" t="s">
        <v>9665</v>
      </c>
      <c r="E3201" t="s">
        <v>10905</v>
      </c>
      <c r="F3201" t="s">
        <v>10906</v>
      </c>
      <c r="H3201" t="s">
        <v>13131</v>
      </c>
      <c r="V3201">
        <f>72858500 0&lt;I2024041djturanda@yahoo.com                               ANMLFException as file currently locked by another user for an Acct no 313660030000</f>
        <v>0</v>
      </c>
    </row>
    <row r="3202" spans="1:25">
      <c r="A3202" s="1">
        <v>3210</v>
      </c>
      <c r="C3202" t="s">
        <v>2642</v>
      </c>
      <c r="G3202" t="s">
        <v>10967</v>
      </c>
      <c r="H3202" t="s">
        <v>13132</v>
      </c>
      <c r="I3202" t="s">
        <v>18507</v>
      </c>
      <c r="J3202" t="s">
        <v>18510</v>
      </c>
      <c r="L3202" t="s">
        <v>19385</v>
      </c>
      <c r="N3202" t="s">
        <v>32</v>
      </c>
      <c r="P3202" t="s">
        <v>32</v>
      </c>
      <c r="Q3202" t="s">
        <v>20992</v>
      </c>
      <c r="R3202" t="s">
        <v>21119</v>
      </c>
      <c r="S3202" t="s">
        <v>21154</v>
      </c>
      <c r="U3202" t="s">
        <v>22035</v>
      </c>
      <c r="Y3202" t="s">
        <v>23861</v>
      </c>
    </row>
    <row r="3203" spans="1:25">
      <c r="A3203" s="1">
        <v>3211</v>
      </c>
      <c r="B3203" t="s">
        <v>32</v>
      </c>
      <c r="C3203" t="s">
        <v>2642</v>
      </c>
      <c r="D3203" t="s">
        <v>9666</v>
      </c>
      <c r="E3203" t="s">
        <v>10905</v>
      </c>
      <c r="F3203" t="s">
        <v>10906</v>
      </c>
      <c r="H3203" t="s">
        <v>13132</v>
      </c>
      <c r="V3203">
        <f>72858501 &gt;#Q2024041tampat74@gmail.com                               ANMLFException as file currently locked by another user for an Acct no 348079210000</f>
        <v>0</v>
      </c>
    </row>
    <row r="3204" spans="1:25">
      <c r="A3204" s="1">
        <v>3212</v>
      </c>
      <c r="C3204" t="s">
        <v>2643</v>
      </c>
      <c r="G3204" t="s">
        <v>10967</v>
      </c>
      <c r="H3204" t="s">
        <v>13133</v>
      </c>
      <c r="I3204" t="s">
        <v>18507</v>
      </c>
      <c r="J3204" t="s">
        <v>18510</v>
      </c>
      <c r="L3204" t="s">
        <v>19386</v>
      </c>
      <c r="N3204" t="s">
        <v>32</v>
      </c>
      <c r="P3204" t="s">
        <v>32</v>
      </c>
      <c r="Q3204" t="s">
        <v>20992</v>
      </c>
      <c r="R3204" t="s">
        <v>21119</v>
      </c>
      <c r="S3204" t="s">
        <v>21154</v>
      </c>
      <c r="U3204" t="s">
        <v>22035</v>
      </c>
      <c r="Y3204" t="s">
        <v>23862</v>
      </c>
    </row>
    <row r="3205" spans="1:25">
      <c r="A3205" s="1">
        <v>3213</v>
      </c>
      <c r="B3205" t="s">
        <v>32</v>
      </c>
      <c r="C3205" t="s">
        <v>2643</v>
      </c>
      <c r="D3205" t="s">
        <v>9667</v>
      </c>
      <c r="E3205" t="s">
        <v>10905</v>
      </c>
      <c r="F3205" t="s">
        <v>10906</v>
      </c>
      <c r="H3205" t="s">
        <v>13133</v>
      </c>
      <c r="V3205">
        <f>72858502 Ð`²¤O2024031moriehinds2@gmail.com                              BNMLFException as file currently locked by another user for an Acct no 342065570000</f>
        <v>0</v>
      </c>
    </row>
    <row r="3206" spans="1:25">
      <c r="A3206" s="1">
        <v>3214</v>
      </c>
      <c r="C3206" t="s">
        <v>2644</v>
      </c>
      <c r="G3206" t="s">
        <v>10967</v>
      </c>
      <c r="H3206" t="s">
        <v>13134</v>
      </c>
      <c r="I3206" t="s">
        <v>18507</v>
      </c>
      <c r="J3206" t="s">
        <v>18510</v>
      </c>
      <c r="L3206" t="s">
        <v>19387</v>
      </c>
      <c r="N3206" t="s">
        <v>32</v>
      </c>
      <c r="P3206" t="s">
        <v>32</v>
      </c>
      <c r="Q3206" t="s">
        <v>20992</v>
      </c>
      <c r="R3206" t="s">
        <v>21119</v>
      </c>
      <c r="S3206" t="s">
        <v>21154</v>
      </c>
      <c r="U3206" t="s">
        <v>22035</v>
      </c>
      <c r="Y3206" t="s">
        <v>23863</v>
      </c>
    </row>
    <row r="3207" spans="1:25">
      <c r="A3207" s="1">
        <v>3215</v>
      </c>
      <c r="B3207" t="s">
        <v>32</v>
      </c>
      <c r="C3207" t="s">
        <v>2644</v>
      </c>
      <c r="D3207" t="s">
        <v>9668</v>
      </c>
      <c r="E3207" t="s">
        <v>10905</v>
      </c>
      <c r="F3207" t="s">
        <v>10906</v>
      </c>
      <c r="H3207" t="s">
        <v>13134</v>
      </c>
      <c r="V3207">
        <f>72858503 @Ü'E2024041cavrilleogarro@yahoo.com                            BNMLFException as file currently locked by another user for an Acct no 297021480000</f>
        <v>0</v>
      </c>
    </row>
    <row r="3208" spans="1:25">
      <c r="A3208" s="1">
        <v>3216</v>
      </c>
      <c r="C3208" t="s">
        <v>2645</v>
      </c>
      <c r="G3208" t="s">
        <v>10967</v>
      </c>
      <c r="H3208" t="s">
        <v>13135</v>
      </c>
      <c r="I3208" t="s">
        <v>18507</v>
      </c>
      <c r="J3208" t="s">
        <v>18510</v>
      </c>
      <c r="L3208" t="s">
        <v>19388</v>
      </c>
      <c r="N3208" t="s">
        <v>32</v>
      </c>
      <c r="P3208" t="s">
        <v>32</v>
      </c>
      <c r="Q3208" t="s">
        <v>20992</v>
      </c>
      <c r="R3208" t="s">
        <v>21119</v>
      </c>
      <c r="S3208" t="s">
        <v>21154</v>
      </c>
      <c r="U3208" t="s">
        <v>22035</v>
      </c>
      <c r="Y3208" t="s">
        <v>23864</v>
      </c>
    </row>
    <row r="3209" spans="1:25">
      <c r="A3209" s="1">
        <v>3217</v>
      </c>
      <c r="B3209" t="s">
        <v>32</v>
      </c>
      <c r="C3209" t="s">
        <v>2645</v>
      </c>
      <c r="D3209" t="s">
        <v>9669</v>
      </c>
      <c r="E3209" t="s">
        <v>10905</v>
      </c>
      <c r="F3209" t="s">
        <v>10906</v>
      </c>
      <c r="H3209" t="s">
        <v>13136</v>
      </c>
      <c r="V3209">
        <f>72858504 ø8æÌ2024031tamika.campbell@ksac.gov.jm                           CNMLFException as file currently locked by another user for an Acct no 880032561400</f>
        <v>0</v>
      </c>
    </row>
    <row r="3210" spans="1:25">
      <c r="A3210" s="1">
        <v>3218</v>
      </c>
      <c r="C3210" t="s">
        <v>2646</v>
      </c>
      <c r="G3210" t="s">
        <v>10967</v>
      </c>
      <c r="H3210" t="s">
        <v>13137</v>
      </c>
      <c r="I3210" t="s">
        <v>18507</v>
      </c>
      <c r="J3210" t="s">
        <v>18510</v>
      </c>
      <c r="L3210" t="s">
        <v>19389</v>
      </c>
      <c r="N3210" t="s">
        <v>32</v>
      </c>
      <c r="P3210" t="s">
        <v>32</v>
      </c>
      <c r="Q3210" t="s">
        <v>20992</v>
      </c>
      <c r="R3210" t="s">
        <v>21119</v>
      </c>
      <c r="S3210" t="s">
        <v>21154</v>
      </c>
      <c r="U3210" t="s">
        <v>22035</v>
      </c>
      <c r="Y3210" t="s">
        <v>23865</v>
      </c>
    </row>
    <row r="3211" spans="1:25">
      <c r="A3211" s="1">
        <v>3219</v>
      </c>
      <c r="B3211" t="s">
        <v>32</v>
      </c>
      <c r="C3211" t="s">
        <v>2646</v>
      </c>
      <c r="D3211" t="s">
        <v>9670</v>
      </c>
      <c r="E3211" t="s">
        <v>10905</v>
      </c>
      <c r="F3211" t="s">
        <v>10906</v>
      </c>
      <c r="H3211" t="s">
        <v>13138</v>
      </c>
      <c r="V3211">
        <f>72858505 0@2024031kededradennis@gmail.com                             CNMLFException as file currently locked by another user for an Acct no 277429760000</f>
        <v>0</v>
      </c>
    </row>
    <row r="3212" spans="1:25">
      <c r="A3212" s="1">
        <v>3220</v>
      </c>
      <c r="C3212" t="s">
        <v>2647</v>
      </c>
      <c r="G3212" t="s">
        <v>10967</v>
      </c>
      <c r="H3212" t="s">
        <v>13139</v>
      </c>
      <c r="I3212" t="s">
        <v>18507</v>
      </c>
      <c r="J3212" t="s">
        <v>18510</v>
      </c>
      <c r="L3212" t="s">
        <v>19390</v>
      </c>
      <c r="N3212" t="s">
        <v>32</v>
      </c>
      <c r="P3212" t="s">
        <v>32</v>
      </c>
      <c r="Q3212" t="s">
        <v>20992</v>
      </c>
      <c r="R3212" t="s">
        <v>21119</v>
      </c>
      <c r="S3212" t="s">
        <v>21154</v>
      </c>
      <c r="U3212" t="s">
        <v>22035</v>
      </c>
      <c r="Y3212" t="s">
        <v>23866</v>
      </c>
    </row>
    <row r="3213" spans="1:25">
      <c r="A3213" s="1">
        <v>3221</v>
      </c>
      <c r="B3213" t="s">
        <v>32</v>
      </c>
      <c r="C3213" t="s">
        <v>2647</v>
      </c>
      <c r="D3213" t="s">
        <v>9671</v>
      </c>
      <c r="E3213" t="s">
        <v>10905</v>
      </c>
      <c r="F3213" t="s">
        <v>10906</v>
      </c>
      <c r="H3213" t="s">
        <v>13140</v>
      </c>
      <c r="V3213">
        <f>72858506 ÐEá\$2024041faypetgrave@cwjamica.com                            DNMLFException as file currently locked by another user for an Acct no 156177090000</f>
        <v>0</v>
      </c>
    </row>
    <row r="3214" spans="1:25">
      <c r="A3214" s="1">
        <v>3222</v>
      </c>
      <c r="C3214" t="s">
        <v>2648</v>
      </c>
      <c r="G3214" t="s">
        <v>10967</v>
      </c>
      <c r="H3214" t="s">
        <v>13141</v>
      </c>
      <c r="I3214" t="s">
        <v>18507</v>
      </c>
      <c r="J3214" t="s">
        <v>18510</v>
      </c>
      <c r="L3214" t="s">
        <v>19391</v>
      </c>
      <c r="N3214" t="s">
        <v>32</v>
      </c>
      <c r="P3214" t="s">
        <v>32</v>
      </c>
      <c r="Q3214" t="s">
        <v>20992</v>
      </c>
      <c r="R3214" t="s">
        <v>21119</v>
      </c>
      <c r="S3214" t="s">
        <v>21154</v>
      </c>
      <c r="U3214" t="s">
        <v>22035</v>
      </c>
      <c r="Y3214" t="s">
        <v>23867</v>
      </c>
    </row>
    <row r="3215" spans="1:25">
      <c r="A3215" s="1">
        <v>3223</v>
      </c>
      <c r="B3215" t="s">
        <v>32</v>
      </c>
      <c r="C3215" t="s">
        <v>2648</v>
      </c>
      <c r="D3215" t="s">
        <v>9672</v>
      </c>
      <c r="E3215" t="s">
        <v>10905</v>
      </c>
      <c r="F3215" t="s">
        <v>10906</v>
      </c>
      <c r="H3215" t="s">
        <v>13141</v>
      </c>
      <c r="V3215">
        <f>72858507 p°7ÖD2024041christinacaine1@gmail.com                            DNMLFException as file currently locked by another user for an Acct no 295651750000</f>
        <v>0</v>
      </c>
    </row>
    <row r="3216" spans="1:25">
      <c r="A3216" s="1">
        <v>3224</v>
      </c>
      <c r="C3216" t="s">
        <v>2649</v>
      </c>
      <c r="G3216" t="s">
        <v>10967</v>
      </c>
      <c r="H3216" t="s">
        <v>13142</v>
      </c>
      <c r="I3216" t="s">
        <v>18507</v>
      </c>
      <c r="J3216" t="s">
        <v>18509</v>
      </c>
      <c r="L3216" t="s">
        <v>19292</v>
      </c>
      <c r="O3216" t="s">
        <v>20888</v>
      </c>
      <c r="P3216" t="s">
        <v>65</v>
      </c>
      <c r="Q3216" t="s">
        <v>20990</v>
      </c>
      <c r="R3216" t="s">
        <v>21118</v>
      </c>
      <c r="S3216" t="s">
        <v>21153</v>
      </c>
      <c r="T3216" t="s">
        <v>21332</v>
      </c>
      <c r="U3216" t="s">
        <v>22033</v>
      </c>
    </row>
    <row r="3217" spans="1:25">
      <c r="A3217" s="1">
        <v>3225</v>
      </c>
      <c r="C3217" t="s">
        <v>2650</v>
      </c>
      <c r="G3217" t="s">
        <v>10967</v>
      </c>
      <c r="H3217" t="s">
        <v>13143</v>
      </c>
      <c r="I3217" t="s">
        <v>18507</v>
      </c>
      <c r="J3217" t="s">
        <v>18509</v>
      </c>
      <c r="L3217" t="s">
        <v>19294</v>
      </c>
      <c r="O3217" t="s">
        <v>20887</v>
      </c>
      <c r="P3217" t="s">
        <v>20919</v>
      </c>
      <c r="Q3217" t="s">
        <v>20989</v>
      </c>
      <c r="U3217" t="s">
        <v>22032</v>
      </c>
      <c r="W3217" t="s">
        <v>22917</v>
      </c>
      <c r="X3217" t="s">
        <v>23149</v>
      </c>
    </row>
    <row r="3218" spans="1:25">
      <c r="A3218" s="1">
        <v>3226</v>
      </c>
      <c r="C3218" t="s">
        <v>2651</v>
      </c>
      <c r="G3218" t="s">
        <v>10967</v>
      </c>
      <c r="H3218" t="s">
        <v>13143</v>
      </c>
      <c r="I3218" t="s">
        <v>18507</v>
      </c>
      <c r="J3218" t="s">
        <v>18509</v>
      </c>
      <c r="L3218" t="s">
        <v>19293</v>
      </c>
      <c r="O3218" t="s">
        <v>20888</v>
      </c>
      <c r="P3218" t="s">
        <v>20920</v>
      </c>
      <c r="Q3218" t="s">
        <v>20991</v>
      </c>
      <c r="U3218" t="s">
        <v>22034</v>
      </c>
      <c r="W3218" t="s">
        <v>22918</v>
      </c>
    </row>
    <row r="3219" spans="1:25">
      <c r="A3219" s="1">
        <v>3227</v>
      </c>
      <c r="C3219" t="s">
        <v>2652</v>
      </c>
      <c r="G3219" t="s">
        <v>10967</v>
      </c>
      <c r="H3219" t="s">
        <v>13144</v>
      </c>
      <c r="I3219" t="s">
        <v>18507</v>
      </c>
      <c r="J3219" t="s">
        <v>18510</v>
      </c>
      <c r="L3219" t="s">
        <v>19392</v>
      </c>
      <c r="N3219" t="s">
        <v>32</v>
      </c>
      <c r="P3219" t="s">
        <v>32</v>
      </c>
      <c r="Q3219" t="s">
        <v>20992</v>
      </c>
      <c r="R3219" t="s">
        <v>21119</v>
      </c>
      <c r="S3219" t="s">
        <v>21154</v>
      </c>
      <c r="U3219" t="s">
        <v>22035</v>
      </c>
      <c r="Y3219" t="s">
        <v>23868</v>
      </c>
    </row>
    <row r="3220" spans="1:25">
      <c r="A3220" s="1">
        <v>3228</v>
      </c>
      <c r="B3220" t="s">
        <v>32</v>
      </c>
      <c r="C3220" t="s">
        <v>2652</v>
      </c>
      <c r="D3220" t="s">
        <v>9673</v>
      </c>
      <c r="E3220" t="s">
        <v>10905</v>
      </c>
      <c r="F3220" t="s">
        <v>10906</v>
      </c>
      <c r="H3220" t="s">
        <v>13145</v>
      </c>
      <c r="V3220">
        <f>72858511 ÐÈQ(B2024041stamic123@gmail.com                               DNMLFException as file currently locked by another user for an Acct no 284144290000</f>
        <v>0</v>
      </c>
    </row>
    <row r="3221" spans="1:25">
      <c r="A3221" s="1">
        <v>3229</v>
      </c>
      <c r="C3221" t="s">
        <v>2653</v>
      </c>
      <c r="G3221" t="s">
        <v>10967</v>
      </c>
      <c r="H3221" t="s">
        <v>13146</v>
      </c>
      <c r="I3221" t="s">
        <v>18507</v>
      </c>
      <c r="J3221" t="s">
        <v>18510</v>
      </c>
      <c r="L3221" t="s">
        <v>19393</v>
      </c>
      <c r="N3221" t="s">
        <v>32</v>
      </c>
      <c r="P3221" t="s">
        <v>32</v>
      </c>
      <c r="Q3221" t="s">
        <v>20992</v>
      </c>
      <c r="R3221" t="s">
        <v>21119</v>
      </c>
      <c r="S3221" t="s">
        <v>21154</v>
      </c>
      <c r="U3221" t="s">
        <v>22035</v>
      </c>
      <c r="Y3221" t="s">
        <v>23869</v>
      </c>
    </row>
    <row r="3222" spans="1:25">
      <c r="A3222" s="1">
        <v>3230</v>
      </c>
      <c r="B3222" t="s">
        <v>32</v>
      </c>
      <c r="C3222" t="s">
        <v>2653</v>
      </c>
      <c r="D3222" t="s">
        <v>9674</v>
      </c>
      <c r="E3222" t="s">
        <v>10905</v>
      </c>
      <c r="F3222" t="s">
        <v>10906</v>
      </c>
      <c r="H3222" t="s">
        <v>13147</v>
      </c>
      <c r="V3222">
        <f>72858512 0&amp;3&amp;P2024041DUNROBPRIM@GMAIL.COM                              DNMLFException as file currently locked by another user for an Acct no 344238270000</f>
        <v>0</v>
      </c>
    </row>
    <row r="3223" spans="1:25">
      <c r="A3223" s="1">
        <v>3231</v>
      </c>
      <c r="C3223" t="s">
        <v>2654</v>
      </c>
      <c r="G3223" t="s">
        <v>10967</v>
      </c>
      <c r="H3223" t="s">
        <v>13148</v>
      </c>
      <c r="I3223" t="s">
        <v>18507</v>
      </c>
      <c r="J3223" t="s">
        <v>18510</v>
      </c>
      <c r="L3223" t="s">
        <v>19394</v>
      </c>
      <c r="N3223" t="s">
        <v>32</v>
      </c>
      <c r="P3223" t="s">
        <v>32</v>
      </c>
      <c r="Q3223" t="s">
        <v>20992</v>
      </c>
      <c r="R3223" t="s">
        <v>21119</v>
      </c>
      <c r="S3223" t="s">
        <v>21154</v>
      </c>
      <c r="U3223" t="s">
        <v>22035</v>
      </c>
      <c r="Y3223" t="s">
        <v>23870</v>
      </c>
    </row>
    <row r="3224" spans="1:25">
      <c r="A3224" s="1">
        <v>3232</v>
      </c>
      <c r="B3224" t="s">
        <v>32</v>
      </c>
      <c r="C3224" t="s">
        <v>2654</v>
      </c>
      <c r="D3224" t="s">
        <v>9675</v>
      </c>
      <c r="E3224" t="s">
        <v>10905</v>
      </c>
      <c r="F3224" t="s">
        <v>10906</v>
      </c>
      <c r="H3224" t="s">
        <v>13149</v>
      </c>
      <c r="V3224">
        <f>72858513 @äçNJ2024041romainbrown023@gmail.com                            ENMLFException as file currently locked by another user for an Acct no 319151400000</f>
        <v>0</v>
      </c>
    </row>
    <row r="3225" spans="1:25">
      <c r="A3225" s="1">
        <v>3233</v>
      </c>
      <c r="C3225" t="s">
        <v>2655</v>
      </c>
      <c r="G3225" t="s">
        <v>10967</v>
      </c>
      <c r="H3225" t="s">
        <v>13150</v>
      </c>
      <c r="I3225" t="s">
        <v>18507</v>
      </c>
      <c r="J3225" t="s">
        <v>18510</v>
      </c>
      <c r="L3225" t="s">
        <v>19395</v>
      </c>
      <c r="N3225" t="s">
        <v>32</v>
      </c>
      <c r="P3225" t="s">
        <v>32</v>
      </c>
      <c r="Q3225" t="s">
        <v>20992</v>
      </c>
      <c r="R3225" t="s">
        <v>21119</v>
      </c>
      <c r="S3225" t="s">
        <v>21154</v>
      </c>
      <c r="U3225" t="s">
        <v>22035</v>
      </c>
      <c r="Y3225" t="s">
        <v>23871</v>
      </c>
    </row>
    <row r="3226" spans="1:25">
      <c r="A3226" s="1">
        <v>3234</v>
      </c>
      <c r="B3226" t="s">
        <v>32</v>
      </c>
      <c r="C3226" t="s">
        <v>2655</v>
      </c>
      <c r="D3226" t="s">
        <v>9676</v>
      </c>
      <c r="E3226" t="s">
        <v>10905</v>
      </c>
      <c r="F3226" t="s">
        <v>10906</v>
      </c>
      <c r="H3226" t="s">
        <v>13150</v>
      </c>
      <c r="V3226">
        <f>72858514 @å~\J2024041sexychrisann1@gmail.com                             ENMLFException as file currently locked by another user for an Acct no 319379400000</f>
        <v>0</v>
      </c>
    </row>
    <row r="3227" spans="1:25">
      <c r="A3227" s="1">
        <v>3235</v>
      </c>
      <c r="C3227" t="s">
        <v>2656</v>
      </c>
      <c r="G3227" t="s">
        <v>10967</v>
      </c>
      <c r="H3227" t="s">
        <v>13151</v>
      </c>
      <c r="I3227" t="s">
        <v>18507</v>
      </c>
      <c r="J3227" t="s">
        <v>18510</v>
      </c>
      <c r="L3227" t="s">
        <v>19396</v>
      </c>
      <c r="N3227" t="s">
        <v>32</v>
      </c>
      <c r="P3227" t="s">
        <v>32</v>
      </c>
      <c r="Q3227" t="s">
        <v>20992</v>
      </c>
      <c r="R3227" t="s">
        <v>21119</v>
      </c>
      <c r="S3227" t="s">
        <v>21154</v>
      </c>
      <c r="U3227" t="s">
        <v>22035</v>
      </c>
      <c r="Y3227" t="s">
        <v>23872</v>
      </c>
    </row>
    <row r="3228" spans="1:25">
      <c r="A3228" s="1">
        <v>3236</v>
      </c>
      <c r="B3228" t="s">
        <v>32</v>
      </c>
      <c r="C3228" t="s">
        <v>2656</v>
      </c>
      <c r="D3228" t="s">
        <v>9677</v>
      </c>
      <c r="E3228" t="s">
        <v>10905</v>
      </c>
      <c r="F3228" t="s">
        <v>10906</v>
      </c>
      <c r="H3228" t="s">
        <v>13152</v>
      </c>
      <c r="V3228">
        <f>72858515 °7úA2024041ANDREHEPBURN_88@YAHOO.COM                            ENMLFException as file currently locked by another user for an Acct no 283368110000</f>
        <v>0</v>
      </c>
    </row>
    <row r="3229" spans="1:25">
      <c r="A3229" s="1">
        <v>3237</v>
      </c>
      <c r="C3229" t="s">
        <v>2657</v>
      </c>
      <c r="G3229" t="s">
        <v>10967</v>
      </c>
      <c r="H3229" t="s">
        <v>13153</v>
      </c>
      <c r="I3229" t="s">
        <v>18507</v>
      </c>
      <c r="J3229" t="s">
        <v>18510</v>
      </c>
      <c r="L3229" t="s">
        <v>19397</v>
      </c>
      <c r="N3229" t="s">
        <v>32</v>
      </c>
      <c r="P3229" t="s">
        <v>32</v>
      </c>
      <c r="Q3229" t="s">
        <v>20992</v>
      </c>
      <c r="R3229" t="s">
        <v>21119</v>
      </c>
      <c r="S3229" t="s">
        <v>21154</v>
      </c>
      <c r="U3229" t="s">
        <v>22035</v>
      </c>
      <c r="Y3229" t="s">
        <v>23873</v>
      </c>
    </row>
    <row r="3230" spans="1:25">
      <c r="A3230" s="1">
        <v>3238</v>
      </c>
      <c r="B3230" t="s">
        <v>32</v>
      </c>
      <c r="C3230" t="s">
        <v>2657</v>
      </c>
      <c r="D3230" t="s">
        <v>9678</v>
      </c>
      <c r="E3230" t="s">
        <v>10905</v>
      </c>
      <c r="F3230" t="s">
        <v>10906</v>
      </c>
      <c r="H3230" t="s">
        <v>13154</v>
      </c>
      <c r="V3230">
        <f>72858516 @ÝEÆI2024041orainthomas@gmail.com                              GNMLFException as file currently locked by another user for an Acct no 316859080000</f>
        <v>0</v>
      </c>
    </row>
    <row r="3231" spans="1:25">
      <c r="A3231" s="1">
        <v>3239</v>
      </c>
      <c r="C3231" t="s">
        <v>2658</v>
      </c>
      <c r="G3231" t="s">
        <v>10967</v>
      </c>
      <c r="H3231" t="s">
        <v>13155</v>
      </c>
      <c r="I3231" t="s">
        <v>18507</v>
      </c>
      <c r="J3231" t="s">
        <v>18509</v>
      </c>
      <c r="L3231" t="s">
        <v>19291</v>
      </c>
      <c r="O3231" t="s">
        <v>20887</v>
      </c>
      <c r="P3231" t="s">
        <v>20919</v>
      </c>
      <c r="Q3231" t="s">
        <v>20989</v>
      </c>
      <c r="U3231" t="s">
        <v>22032</v>
      </c>
      <c r="W3231" t="s">
        <v>22917</v>
      </c>
      <c r="X3231" t="s">
        <v>23150</v>
      </c>
    </row>
    <row r="3232" spans="1:25">
      <c r="A3232" s="1">
        <v>3240</v>
      </c>
      <c r="C3232" t="s">
        <v>2659</v>
      </c>
      <c r="G3232" t="s">
        <v>10967</v>
      </c>
      <c r="H3232" t="s">
        <v>13155</v>
      </c>
      <c r="I3232" t="s">
        <v>18507</v>
      </c>
      <c r="J3232" t="s">
        <v>18509</v>
      </c>
      <c r="L3232" t="s">
        <v>19292</v>
      </c>
      <c r="O3232" t="s">
        <v>20888</v>
      </c>
      <c r="P3232" t="s">
        <v>65</v>
      </c>
      <c r="Q3232" t="s">
        <v>20990</v>
      </c>
      <c r="R3232" t="s">
        <v>21118</v>
      </c>
      <c r="S3232" t="s">
        <v>21153</v>
      </c>
      <c r="T3232" t="s">
        <v>21333</v>
      </c>
      <c r="U3232" t="s">
        <v>22033</v>
      </c>
    </row>
    <row r="3233" spans="1:24">
      <c r="A3233" s="1">
        <v>3241</v>
      </c>
      <c r="C3233" t="s">
        <v>2660</v>
      </c>
      <c r="G3233" t="s">
        <v>10967</v>
      </c>
      <c r="H3233" t="s">
        <v>13155</v>
      </c>
      <c r="I3233" t="s">
        <v>18507</v>
      </c>
      <c r="J3233" t="s">
        <v>18509</v>
      </c>
      <c r="L3233" t="s">
        <v>19293</v>
      </c>
      <c r="O3233" t="s">
        <v>20888</v>
      </c>
      <c r="P3233" t="s">
        <v>20920</v>
      </c>
      <c r="Q3233" t="s">
        <v>20991</v>
      </c>
      <c r="U3233" t="s">
        <v>22034</v>
      </c>
      <c r="W3233" t="s">
        <v>22918</v>
      </c>
    </row>
    <row r="3234" spans="1:24">
      <c r="A3234" s="1">
        <v>3242</v>
      </c>
      <c r="C3234" t="s">
        <v>2661</v>
      </c>
      <c r="G3234" t="s">
        <v>10967</v>
      </c>
      <c r="H3234" t="s">
        <v>13156</v>
      </c>
      <c r="I3234" t="s">
        <v>18507</v>
      </c>
      <c r="J3234" t="s">
        <v>18509</v>
      </c>
      <c r="L3234" t="s">
        <v>19292</v>
      </c>
      <c r="O3234" t="s">
        <v>20888</v>
      </c>
      <c r="P3234" t="s">
        <v>65</v>
      </c>
      <c r="Q3234" t="s">
        <v>20990</v>
      </c>
      <c r="R3234" t="s">
        <v>21118</v>
      </c>
      <c r="S3234" t="s">
        <v>21153</v>
      </c>
      <c r="T3234" t="s">
        <v>21334</v>
      </c>
      <c r="U3234" t="s">
        <v>22033</v>
      </c>
    </row>
    <row r="3235" spans="1:24">
      <c r="A3235" s="1">
        <v>3243</v>
      </c>
      <c r="C3235" t="s">
        <v>2662</v>
      </c>
      <c r="G3235" t="s">
        <v>10967</v>
      </c>
      <c r="H3235" t="s">
        <v>13156</v>
      </c>
      <c r="I3235" t="s">
        <v>18507</v>
      </c>
      <c r="J3235" t="s">
        <v>18509</v>
      </c>
      <c r="L3235" t="s">
        <v>19296</v>
      </c>
      <c r="O3235" t="s">
        <v>20887</v>
      </c>
      <c r="P3235" t="s">
        <v>20919</v>
      </c>
      <c r="Q3235" t="s">
        <v>20989</v>
      </c>
      <c r="U3235" t="s">
        <v>22032</v>
      </c>
      <c r="W3235" t="s">
        <v>22917</v>
      </c>
      <c r="X3235" t="s">
        <v>23151</v>
      </c>
    </row>
    <row r="3236" spans="1:24">
      <c r="A3236" s="1">
        <v>3244</v>
      </c>
      <c r="C3236" t="s">
        <v>2663</v>
      </c>
      <c r="G3236" t="s">
        <v>10967</v>
      </c>
      <c r="H3236" t="s">
        <v>13156</v>
      </c>
      <c r="I3236" t="s">
        <v>18507</v>
      </c>
      <c r="J3236" t="s">
        <v>18509</v>
      </c>
      <c r="L3236" t="s">
        <v>19293</v>
      </c>
      <c r="O3236" t="s">
        <v>20888</v>
      </c>
      <c r="P3236" t="s">
        <v>20920</v>
      </c>
      <c r="Q3236" t="s">
        <v>20991</v>
      </c>
      <c r="U3236" t="s">
        <v>22034</v>
      </c>
      <c r="W3236" t="s">
        <v>22918</v>
      </c>
    </row>
    <row r="3237" spans="1:24">
      <c r="A3237" s="1">
        <v>3245</v>
      </c>
      <c r="C3237" t="s">
        <v>2664</v>
      </c>
      <c r="G3237" t="s">
        <v>10967</v>
      </c>
      <c r="H3237" t="s">
        <v>13157</v>
      </c>
      <c r="I3237" t="s">
        <v>18507</v>
      </c>
      <c r="J3237" t="s">
        <v>18509</v>
      </c>
      <c r="L3237" t="s">
        <v>19292</v>
      </c>
      <c r="O3237" t="s">
        <v>20888</v>
      </c>
      <c r="P3237" t="s">
        <v>65</v>
      </c>
      <c r="Q3237" t="s">
        <v>20990</v>
      </c>
      <c r="R3237" t="s">
        <v>21118</v>
      </c>
      <c r="S3237" t="s">
        <v>21153</v>
      </c>
      <c r="T3237" t="s">
        <v>21335</v>
      </c>
      <c r="U3237" t="s">
        <v>22033</v>
      </c>
    </row>
    <row r="3238" spans="1:24">
      <c r="A3238" s="1">
        <v>3246</v>
      </c>
      <c r="C3238" t="s">
        <v>2665</v>
      </c>
      <c r="G3238" t="s">
        <v>10967</v>
      </c>
      <c r="H3238" t="s">
        <v>13158</v>
      </c>
      <c r="I3238" t="s">
        <v>18507</v>
      </c>
      <c r="J3238" t="s">
        <v>18509</v>
      </c>
      <c r="L3238" t="s">
        <v>19295</v>
      </c>
      <c r="O3238" t="s">
        <v>20887</v>
      </c>
      <c r="P3238" t="s">
        <v>20919</v>
      </c>
      <c r="Q3238" t="s">
        <v>20989</v>
      </c>
      <c r="U3238" t="s">
        <v>22032</v>
      </c>
      <c r="W3238" t="s">
        <v>22917</v>
      </c>
      <c r="X3238" t="s">
        <v>23152</v>
      </c>
    </row>
    <row r="3239" spans="1:24">
      <c r="A3239" s="1">
        <v>3247</v>
      </c>
      <c r="C3239" t="s">
        <v>2666</v>
      </c>
      <c r="G3239" t="s">
        <v>10967</v>
      </c>
      <c r="H3239" t="s">
        <v>13158</v>
      </c>
      <c r="I3239" t="s">
        <v>18507</v>
      </c>
      <c r="J3239" t="s">
        <v>18509</v>
      </c>
      <c r="L3239" t="s">
        <v>19293</v>
      </c>
      <c r="O3239" t="s">
        <v>20888</v>
      </c>
      <c r="P3239" t="s">
        <v>20920</v>
      </c>
      <c r="Q3239" t="s">
        <v>20991</v>
      </c>
      <c r="U3239" t="s">
        <v>22034</v>
      </c>
      <c r="W3239" t="s">
        <v>22918</v>
      </c>
    </row>
    <row r="3240" spans="1:24">
      <c r="A3240" s="1">
        <v>3248</v>
      </c>
      <c r="C3240" t="s">
        <v>2667</v>
      </c>
      <c r="G3240" t="s">
        <v>10967</v>
      </c>
      <c r="H3240" t="s">
        <v>13159</v>
      </c>
      <c r="I3240" t="s">
        <v>18507</v>
      </c>
      <c r="J3240" t="s">
        <v>18509</v>
      </c>
      <c r="L3240" t="s">
        <v>19297</v>
      </c>
      <c r="O3240" t="s">
        <v>20887</v>
      </c>
      <c r="P3240" t="s">
        <v>20919</v>
      </c>
      <c r="Q3240" t="s">
        <v>20989</v>
      </c>
      <c r="U3240" t="s">
        <v>22032</v>
      </c>
      <c r="W3240" t="s">
        <v>22917</v>
      </c>
      <c r="X3240" t="s">
        <v>23153</v>
      </c>
    </row>
    <row r="3241" spans="1:24">
      <c r="A3241" s="1">
        <v>3249</v>
      </c>
      <c r="C3241" t="s">
        <v>2668</v>
      </c>
      <c r="G3241" t="s">
        <v>10967</v>
      </c>
      <c r="H3241" t="s">
        <v>13160</v>
      </c>
      <c r="I3241" t="s">
        <v>18507</v>
      </c>
      <c r="J3241" t="s">
        <v>18509</v>
      </c>
      <c r="L3241" t="s">
        <v>19292</v>
      </c>
      <c r="O3241" t="s">
        <v>20888</v>
      </c>
      <c r="P3241" t="s">
        <v>65</v>
      </c>
      <c r="Q3241" t="s">
        <v>20990</v>
      </c>
      <c r="R3241" t="s">
        <v>21118</v>
      </c>
      <c r="S3241" t="s">
        <v>21153</v>
      </c>
      <c r="T3241" t="s">
        <v>21336</v>
      </c>
      <c r="U3241" t="s">
        <v>22033</v>
      </c>
    </row>
    <row r="3242" spans="1:24">
      <c r="A3242" s="1">
        <v>3250</v>
      </c>
      <c r="C3242" t="s">
        <v>2669</v>
      </c>
      <c r="G3242" t="s">
        <v>10967</v>
      </c>
      <c r="H3242" t="s">
        <v>13161</v>
      </c>
      <c r="I3242" t="s">
        <v>18507</v>
      </c>
      <c r="J3242" t="s">
        <v>18509</v>
      </c>
      <c r="L3242" t="s">
        <v>19293</v>
      </c>
      <c r="O3242" t="s">
        <v>20888</v>
      </c>
      <c r="P3242" t="s">
        <v>20920</v>
      </c>
      <c r="Q3242" t="s">
        <v>20991</v>
      </c>
      <c r="U3242" t="s">
        <v>22034</v>
      </c>
      <c r="W3242" t="s">
        <v>22918</v>
      </c>
    </row>
    <row r="3243" spans="1:24">
      <c r="A3243" s="1">
        <v>3251</v>
      </c>
      <c r="C3243" t="s">
        <v>2670</v>
      </c>
      <c r="G3243" t="s">
        <v>10967</v>
      </c>
      <c r="H3243" t="s">
        <v>13162</v>
      </c>
      <c r="I3243" t="s">
        <v>18507</v>
      </c>
      <c r="J3243" t="s">
        <v>18509</v>
      </c>
      <c r="L3243" t="s">
        <v>19291</v>
      </c>
      <c r="O3243" t="s">
        <v>20887</v>
      </c>
      <c r="P3243" t="s">
        <v>20919</v>
      </c>
      <c r="Q3243" t="s">
        <v>20989</v>
      </c>
      <c r="U3243" t="s">
        <v>22032</v>
      </c>
      <c r="W3243" t="s">
        <v>22917</v>
      </c>
      <c r="X3243" t="s">
        <v>23153</v>
      </c>
    </row>
    <row r="3244" spans="1:24">
      <c r="A3244" s="1">
        <v>3252</v>
      </c>
      <c r="C3244" t="s">
        <v>2671</v>
      </c>
      <c r="G3244" t="s">
        <v>10967</v>
      </c>
      <c r="H3244" t="s">
        <v>13163</v>
      </c>
      <c r="I3244" t="s">
        <v>18507</v>
      </c>
      <c r="J3244" t="s">
        <v>18509</v>
      </c>
      <c r="L3244" t="s">
        <v>19292</v>
      </c>
      <c r="O3244" t="s">
        <v>20888</v>
      </c>
      <c r="P3244" t="s">
        <v>65</v>
      </c>
      <c r="Q3244" t="s">
        <v>20990</v>
      </c>
      <c r="R3244" t="s">
        <v>21118</v>
      </c>
      <c r="S3244" t="s">
        <v>21153</v>
      </c>
      <c r="T3244" t="s">
        <v>21336</v>
      </c>
      <c r="U3244" t="s">
        <v>22033</v>
      </c>
    </row>
    <row r="3245" spans="1:24">
      <c r="A3245" s="1">
        <v>3253</v>
      </c>
      <c r="C3245" t="s">
        <v>2672</v>
      </c>
      <c r="G3245" t="s">
        <v>10967</v>
      </c>
      <c r="H3245" t="s">
        <v>13164</v>
      </c>
      <c r="I3245" t="s">
        <v>18507</v>
      </c>
      <c r="J3245" t="s">
        <v>18509</v>
      </c>
      <c r="L3245" t="s">
        <v>19293</v>
      </c>
      <c r="O3245" t="s">
        <v>20888</v>
      </c>
      <c r="P3245" t="s">
        <v>20920</v>
      </c>
      <c r="Q3245" t="s">
        <v>20991</v>
      </c>
      <c r="U3245" t="s">
        <v>22034</v>
      </c>
      <c r="W3245" t="s">
        <v>22918</v>
      </c>
    </row>
    <row r="3246" spans="1:24">
      <c r="A3246" s="1">
        <v>3254</v>
      </c>
      <c r="C3246" t="s">
        <v>2673</v>
      </c>
      <c r="G3246" t="s">
        <v>10967</v>
      </c>
      <c r="H3246" t="s">
        <v>13165</v>
      </c>
      <c r="I3246" t="s">
        <v>18507</v>
      </c>
      <c r="J3246" t="s">
        <v>18509</v>
      </c>
      <c r="L3246" t="s">
        <v>19295</v>
      </c>
      <c r="O3246" t="s">
        <v>20887</v>
      </c>
      <c r="P3246" t="s">
        <v>20919</v>
      </c>
      <c r="Q3246" t="s">
        <v>20989</v>
      </c>
      <c r="U3246" t="s">
        <v>22032</v>
      </c>
      <c r="W3246" t="s">
        <v>22917</v>
      </c>
      <c r="X3246" t="s">
        <v>23154</v>
      </c>
    </row>
    <row r="3247" spans="1:24">
      <c r="A3247" s="1">
        <v>3255</v>
      </c>
      <c r="C3247" t="s">
        <v>2674</v>
      </c>
      <c r="G3247" t="s">
        <v>10967</v>
      </c>
      <c r="H3247" t="s">
        <v>13165</v>
      </c>
      <c r="I3247" t="s">
        <v>18507</v>
      </c>
      <c r="J3247" t="s">
        <v>18509</v>
      </c>
      <c r="L3247" t="s">
        <v>19292</v>
      </c>
      <c r="O3247" t="s">
        <v>20888</v>
      </c>
      <c r="P3247" t="s">
        <v>65</v>
      </c>
      <c r="Q3247" t="s">
        <v>20990</v>
      </c>
      <c r="R3247" t="s">
        <v>21118</v>
      </c>
      <c r="S3247" t="s">
        <v>21153</v>
      </c>
      <c r="T3247" t="s">
        <v>21337</v>
      </c>
      <c r="U3247" t="s">
        <v>22033</v>
      </c>
    </row>
    <row r="3248" spans="1:24">
      <c r="A3248" s="1">
        <v>3256</v>
      </c>
      <c r="C3248" t="s">
        <v>2675</v>
      </c>
      <c r="G3248" t="s">
        <v>10967</v>
      </c>
      <c r="H3248" t="s">
        <v>13166</v>
      </c>
      <c r="I3248" t="s">
        <v>18507</v>
      </c>
      <c r="J3248" t="s">
        <v>18509</v>
      </c>
      <c r="L3248" t="s">
        <v>19293</v>
      </c>
      <c r="O3248" t="s">
        <v>20888</v>
      </c>
      <c r="P3248" t="s">
        <v>20920</v>
      </c>
      <c r="Q3248" t="s">
        <v>20991</v>
      </c>
      <c r="U3248" t="s">
        <v>22034</v>
      </c>
      <c r="W3248" t="s">
        <v>22918</v>
      </c>
    </row>
    <row r="3249" spans="1:25">
      <c r="A3249" s="1">
        <v>3257</v>
      </c>
      <c r="C3249" t="s">
        <v>2676</v>
      </c>
      <c r="G3249" t="s">
        <v>10967</v>
      </c>
      <c r="H3249" t="s">
        <v>13167</v>
      </c>
      <c r="I3249" t="s">
        <v>18507</v>
      </c>
      <c r="J3249" t="s">
        <v>18509</v>
      </c>
      <c r="L3249" t="s">
        <v>19297</v>
      </c>
      <c r="O3249" t="s">
        <v>20887</v>
      </c>
      <c r="P3249" t="s">
        <v>20919</v>
      </c>
      <c r="Q3249" t="s">
        <v>20989</v>
      </c>
      <c r="U3249" t="s">
        <v>22032</v>
      </c>
      <c r="W3249" t="s">
        <v>22917</v>
      </c>
      <c r="X3249" t="s">
        <v>23155</v>
      </c>
    </row>
    <row r="3250" spans="1:25">
      <c r="A3250" s="1">
        <v>3258</v>
      </c>
      <c r="C3250" t="s">
        <v>2677</v>
      </c>
      <c r="G3250" t="s">
        <v>10967</v>
      </c>
      <c r="H3250" t="s">
        <v>13168</v>
      </c>
      <c r="I3250" t="s">
        <v>18507</v>
      </c>
      <c r="J3250" t="s">
        <v>18509</v>
      </c>
      <c r="L3250" t="s">
        <v>19291</v>
      </c>
      <c r="O3250" t="s">
        <v>20887</v>
      </c>
      <c r="P3250" t="s">
        <v>20919</v>
      </c>
      <c r="Q3250" t="s">
        <v>20989</v>
      </c>
      <c r="U3250" t="s">
        <v>22032</v>
      </c>
      <c r="W3250" t="s">
        <v>22917</v>
      </c>
      <c r="X3250" t="s">
        <v>23156</v>
      </c>
    </row>
    <row r="3251" spans="1:25">
      <c r="A3251" s="1">
        <v>3259</v>
      </c>
      <c r="C3251" t="s">
        <v>2678</v>
      </c>
      <c r="G3251" t="s">
        <v>10967</v>
      </c>
      <c r="H3251" t="s">
        <v>13169</v>
      </c>
      <c r="I3251" t="s">
        <v>18507</v>
      </c>
      <c r="J3251" t="s">
        <v>18509</v>
      </c>
      <c r="L3251" t="s">
        <v>19292</v>
      </c>
      <c r="O3251" t="s">
        <v>20888</v>
      </c>
      <c r="P3251" t="s">
        <v>65</v>
      </c>
      <c r="Q3251" t="s">
        <v>20990</v>
      </c>
      <c r="R3251" t="s">
        <v>21118</v>
      </c>
      <c r="S3251" t="s">
        <v>21153</v>
      </c>
      <c r="T3251" t="s">
        <v>21338</v>
      </c>
      <c r="U3251" t="s">
        <v>22033</v>
      </c>
    </row>
    <row r="3252" spans="1:25">
      <c r="A3252" s="1">
        <v>3260</v>
      </c>
      <c r="C3252" t="s">
        <v>2679</v>
      </c>
      <c r="G3252" t="s">
        <v>10967</v>
      </c>
      <c r="H3252" t="s">
        <v>13169</v>
      </c>
      <c r="I3252" t="s">
        <v>18507</v>
      </c>
      <c r="J3252" t="s">
        <v>18509</v>
      </c>
      <c r="L3252" t="s">
        <v>19293</v>
      </c>
      <c r="O3252" t="s">
        <v>20888</v>
      </c>
      <c r="P3252" t="s">
        <v>20920</v>
      </c>
      <c r="Q3252" t="s">
        <v>20991</v>
      </c>
      <c r="U3252" t="s">
        <v>22034</v>
      </c>
      <c r="W3252" t="s">
        <v>22918</v>
      </c>
    </row>
    <row r="3253" spans="1:25">
      <c r="A3253" s="1">
        <v>3261</v>
      </c>
      <c r="C3253" t="s">
        <v>2680</v>
      </c>
      <c r="G3253" t="s">
        <v>10967</v>
      </c>
      <c r="H3253" t="s">
        <v>13170</v>
      </c>
      <c r="I3253" t="s">
        <v>18507</v>
      </c>
      <c r="J3253" t="s">
        <v>18509</v>
      </c>
      <c r="L3253" t="s">
        <v>19295</v>
      </c>
      <c r="O3253" t="s">
        <v>20887</v>
      </c>
      <c r="P3253" t="s">
        <v>20919</v>
      </c>
      <c r="Q3253" t="s">
        <v>20989</v>
      </c>
      <c r="U3253" t="s">
        <v>22032</v>
      </c>
      <c r="W3253" t="s">
        <v>22917</v>
      </c>
      <c r="X3253" t="s">
        <v>23157</v>
      </c>
    </row>
    <row r="3254" spans="1:25">
      <c r="A3254" s="1">
        <v>3262</v>
      </c>
      <c r="C3254" t="s">
        <v>2681</v>
      </c>
      <c r="G3254" t="s">
        <v>10967</v>
      </c>
      <c r="H3254" t="s">
        <v>13171</v>
      </c>
      <c r="I3254" t="s">
        <v>18507</v>
      </c>
      <c r="J3254" t="s">
        <v>18509</v>
      </c>
      <c r="L3254" t="s">
        <v>19292</v>
      </c>
      <c r="O3254" t="s">
        <v>20888</v>
      </c>
      <c r="P3254" t="s">
        <v>65</v>
      </c>
      <c r="Q3254" t="s">
        <v>20990</v>
      </c>
      <c r="R3254" t="s">
        <v>21118</v>
      </c>
      <c r="S3254" t="s">
        <v>21153</v>
      </c>
      <c r="T3254" t="s">
        <v>21339</v>
      </c>
      <c r="U3254" t="s">
        <v>22033</v>
      </c>
    </row>
    <row r="3255" spans="1:25">
      <c r="A3255" s="1">
        <v>3263</v>
      </c>
      <c r="C3255" t="s">
        <v>2682</v>
      </c>
      <c r="G3255" t="s">
        <v>10967</v>
      </c>
      <c r="H3255" t="s">
        <v>13171</v>
      </c>
      <c r="I3255" t="s">
        <v>18507</v>
      </c>
      <c r="J3255" t="s">
        <v>18509</v>
      </c>
      <c r="L3255" t="s">
        <v>19293</v>
      </c>
      <c r="O3255" t="s">
        <v>20888</v>
      </c>
      <c r="P3255" t="s">
        <v>20920</v>
      </c>
      <c r="Q3255" t="s">
        <v>20991</v>
      </c>
      <c r="U3255" t="s">
        <v>22034</v>
      </c>
      <c r="W3255" t="s">
        <v>22918</v>
      </c>
    </row>
    <row r="3256" spans="1:25">
      <c r="A3256" s="1">
        <v>3264</v>
      </c>
      <c r="C3256" t="s">
        <v>2683</v>
      </c>
      <c r="G3256" t="s">
        <v>10967</v>
      </c>
      <c r="H3256" t="s">
        <v>13172</v>
      </c>
      <c r="I3256" t="s">
        <v>18507</v>
      </c>
      <c r="J3256" t="s">
        <v>18509</v>
      </c>
      <c r="L3256" t="s">
        <v>19296</v>
      </c>
      <c r="O3256" t="s">
        <v>20887</v>
      </c>
      <c r="P3256" t="s">
        <v>20919</v>
      </c>
      <c r="Q3256" t="s">
        <v>20989</v>
      </c>
      <c r="U3256" t="s">
        <v>22032</v>
      </c>
      <c r="W3256" t="s">
        <v>22917</v>
      </c>
      <c r="X3256" t="s">
        <v>23153</v>
      </c>
    </row>
    <row r="3257" spans="1:25">
      <c r="A3257" s="1">
        <v>3265</v>
      </c>
      <c r="C3257" t="s">
        <v>2684</v>
      </c>
      <c r="G3257" t="s">
        <v>10967</v>
      </c>
      <c r="H3257" t="s">
        <v>13173</v>
      </c>
      <c r="I3257" t="s">
        <v>18507</v>
      </c>
      <c r="J3257" t="s">
        <v>18509</v>
      </c>
      <c r="L3257" t="s">
        <v>19292</v>
      </c>
      <c r="O3257" t="s">
        <v>20888</v>
      </c>
      <c r="P3257" t="s">
        <v>65</v>
      </c>
      <c r="Q3257" t="s">
        <v>20990</v>
      </c>
      <c r="R3257" t="s">
        <v>21118</v>
      </c>
      <c r="S3257" t="s">
        <v>21153</v>
      </c>
      <c r="T3257" t="s">
        <v>21336</v>
      </c>
      <c r="U3257" t="s">
        <v>22033</v>
      </c>
    </row>
    <row r="3258" spans="1:25">
      <c r="A3258" s="1">
        <v>3266</v>
      </c>
      <c r="C3258" t="s">
        <v>2685</v>
      </c>
      <c r="G3258" t="s">
        <v>10967</v>
      </c>
      <c r="H3258" t="s">
        <v>13173</v>
      </c>
      <c r="I3258" t="s">
        <v>18507</v>
      </c>
      <c r="J3258" t="s">
        <v>18509</v>
      </c>
      <c r="L3258" t="s">
        <v>19293</v>
      </c>
      <c r="O3258" t="s">
        <v>20888</v>
      </c>
      <c r="P3258" t="s">
        <v>20920</v>
      </c>
      <c r="Q3258" t="s">
        <v>20991</v>
      </c>
      <c r="U3258" t="s">
        <v>22034</v>
      </c>
      <c r="W3258" t="s">
        <v>22918</v>
      </c>
    </row>
    <row r="3259" spans="1:25">
      <c r="A3259" s="1">
        <v>3267</v>
      </c>
      <c r="C3259" t="s">
        <v>2686</v>
      </c>
      <c r="G3259" t="s">
        <v>10967</v>
      </c>
      <c r="H3259" t="s">
        <v>13174</v>
      </c>
      <c r="I3259" t="s">
        <v>18507</v>
      </c>
      <c r="J3259" t="s">
        <v>18509</v>
      </c>
      <c r="L3259" t="s">
        <v>19291</v>
      </c>
      <c r="O3259" t="s">
        <v>20887</v>
      </c>
      <c r="P3259" t="s">
        <v>20919</v>
      </c>
      <c r="Q3259" t="s">
        <v>20989</v>
      </c>
      <c r="U3259" t="s">
        <v>22032</v>
      </c>
      <c r="W3259" t="s">
        <v>22917</v>
      </c>
      <c r="X3259" t="s">
        <v>23153</v>
      </c>
    </row>
    <row r="3260" spans="1:25">
      <c r="A3260" s="1">
        <v>3268</v>
      </c>
      <c r="C3260" t="s">
        <v>2687</v>
      </c>
      <c r="G3260" t="s">
        <v>10967</v>
      </c>
      <c r="H3260" t="s">
        <v>13175</v>
      </c>
      <c r="I3260" t="s">
        <v>18507</v>
      </c>
      <c r="J3260" t="s">
        <v>18509</v>
      </c>
      <c r="L3260" t="s">
        <v>19292</v>
      </c>
      <c r="O3260" t="s">
        <v>20888</v>
      </c>
      <c r="P3260" t="s">
        <v>65</v>
      </c>
      <c r="Q3260" t="s">
        <v>20990</v>
      </c>
      <c r="R3260" t="s">
        <v>21118</v>
      </c>
      <c r="S3260" t="s">
        <v>21153</v>
      </c>
      <c r="T3260" t="s">
        <v>21336</v>
      </c>
      <c r="U3260" t="s">
        <v>22033</v>
      </c>
    </row>
    <row r="3261" spans="1:25">
      <c r="A3261" s="1">
        <v>3269</v>
      </c>
      <c r="C3261" t="s">
        <v>2688</v>
      </c>
      <c r="G3261" t="s">
        <v>10967</v>
      </c>
      <c r="H3261" t="s">
        <v>13176</v>
      </c>
      <c r="I3261" t="s">
        <v>18507</v>
      </c>
      <c r="J3261" t="s">
        <v>18509</v>
      </c>
      <c r="L3261" t="s">
        <v>19293</v>
      </c>
      <c r="O3261" t="s">
        <v>20888</v>
      </c>
      <c r="P3261" t="s">
        <v>20920</v>
      </c>
      <c r="Q3261" t="s">
        <v>20991</v>
      </c>
      <c r="U3261" t="s">
        <v>22034</v>
      </c>
      <c r="W3261" t="s">
        <v>22918</v>
      </c>
    </row>
    <row r="3262" spans="1:25">
      <c r="A3262" s="1">
        <v>3270</v>
      </c>
      <c r="C3262" t="s">
        <v>2689</v>
      </c>
      <c r="G3262" t="s">
        <v>10967</v>
      </c>
      <c r="H3262" t="s">
        <v>13177</v>
      </c>
      <c r="I3262" t="s">
        <v>18507</v>
      </c>
      <c r="J3262" t="s">
        <v>18510</v>
      </c>
      <c r="L3262" t="s">
        <v>19398</v>
      </c>
      <c r="N3262" t="s">
        <v>32</v>
      </c>
      <c r="P3262" t="s">
        <v>32</v>
      </c>
      <c r="Q3262" t="s">
        <v>20992</v>
      </c>
      <c r="R3262" t="s">
        <v>21119</v>
      </c>
      <c r="S3262" t="s">
        <v>21154</v>
      </c>
      <c r="U3262" t="s">
        <v>22035</v>
      </c>
      <c r="Y3262" t="s">
        <v>23859</v>
      </c>
    </row>
    <row r="3263" spans="1:25">
      <c r="A3263" s="1">
        <v>3271</v>
      </c>
      <c r="B3263" t="s">
        <v>32</v>
      </c>
      <c r="C3263" t="s">
        <v>2689</v>
      </c>
      <c r="D3263" t="s">
        <v>9679</v>
      </c>
      <c r="E3263" t="s">
        <v>10905</v>
      </c>
      <c r="F3263" t="s">
        <v>10906</v>
      </c>
      <c r="H3263" t="s">
        <v>13178</v>
      </c>
      <c r="V3263">
        <f>72858548 pm¡Ã2024041krissy_g4@hotmail.com                              ANMLFException as file currently locked by another user for an Acct no 840012230000</f>
        <v>0</v>
      </c>
    </row>
    <row r="3264" spans="1:25">
      <c r="A3264" s="1">
        <v>3272</v>
      </c>
      <c r="C3264" t="s">
        <v>2690</v>
      </c>
      <c r="G3264" t="s">
        <v>10967</v>
      </c>
      <c r="H3264" t="s">
        <v>13179</v>
      </c>
      <c r="I3264" t="s">
        <v>18507</v>
      </c>
      <c r="J3264" t="s">
        <v>18510</v>
      </c>
      <c r="L3264" t="s">
        <v>19399</v>
      </c>
      <c r="N3264" t="s">
        <v>32</v>
      </c>
      <c r="P3264" t="s">
        <v>32</v>
      </c>
      <c r="Q3264" t="s">
        <v>20992</v>
      </c>
      <c r="R3264" t="s">
        <v>21119</v>
      </c>
      <c r="S3264" t="s">
        <v>21154</v>
      </c>
      <c r="U3264" t="s">
        <v>22035</v>
      </c>
      <c r="Y3264" t="s">
        <v>23860</v>
      </c>
    </row>
    <row r="3265" spans="1:25">
      <c r="A3265" s="1">
        <v>3273</v>
      </c>
      <c r="B3265" t="s">
        <v>32</v>
      </c>
      <c r="C3265" t="s">
        <v>2690</v>
      </c>
      <c r="D3265" t="s">
        <v>9680</v>
      </c>
      <c r="E3265" t="s">
        <v>10905</v>
      </c>
      <c r="F3265" t="s">
        <v>10906</v>
      </c>
      <c r="H3265" t="s">
        <v>13180</v>
      </c>
      <c r="V3265">
        <f>72858549 0&lt;I2024041djturanda@yahoo.com                               ANMLFException as file currently locked by another user for an Acct no 313660030000</f>
        <v>0</v>
      </c>
    </row>
    <row r="3266" spans="1:25">
      <c r="A3266" s="1">
        <v>3274</v>
      </c>
      <c r="C3266" t="s">
        <v>2691</v>
      </c>
      <c r="G3266" t="s">
        <v>10967</v>
      </c>
      <c r="H3266" t="s">
        <v>13181</v>
      </c>
      <c r="I3266" t="s">
        <v>18507</v>
      </c>
      <c r="J3266" t="s">
        <v>18510</v>
      </c>
      <c r="L3266" t="s">
        <v>19400</v>
      </c>
      <c r="N3266" t="s">
        <v>32</v>
      </c>
      <c r="P3266" t="s">
        <v>32</v>
      </c>
      <c r="Q3266" t="s">
        <v>20992</v>
      </c>
      <c r="R3266" t="s">
        <v>21119</v>
      </c>
      <c r="S3266" t="s">
        <v>21154</v>
      </c>
      <c r="U3266" t="s">
        <v>22035</v>
      </c>
      <c r="Y3266" t="s">
        <v>23861</v>
      </c>
    </row>
    <row r="3267" spans="1:25">
      <c r="A3267" s="1">
        <v>3275</v>
      </c>
      <c r="B3267" t="s">
        <v>32</v>
      </c>
      <c r="C3267" t="s">
        <v>2691</v>
      </c>
      <c r="D3267" t="s">
        <v>9681</v>
      </c>
      <c r="E3267" t="s">
        <v>10905</v>
      </c>
      <c r="F3267" t="s">
        <v>10906</v>
      </c>
      <c r="H3267" t="s">
        <v>13181</v>
      </c>
      <c r="V3267">
        <f>72858550 &gt;#Q2024041tampat74@gmail.com                               ANMLFException as file currently locked by another user for an Acct no 348079210000</f>
        <v>0</v>
      </c>
    </row>
    <row r="3268" spans="1:25">
      <c r="A3268" s="1">
        <v>3276</v>
      </c>
      <c r="C3268" t="s">
        <v>2692</v>
      </c>
      <c r="G3268" t="s">
        <v>10967</v>
      </c>
      <c r="H3268" t="s">
        <v>13182</v>
      </c>
      <c r="I3268" t="s">
        <v>18507</v>
      </c>
      <c r="J3268" t="s">
        <v>18510</v>
      </c>
      <c r="L3268" t="s">
        <v>19401</v>
      </c>
      <c r="N3268" t="s">
        <v>32</v>
      </c>
      <c r="P3268" t="s">
        <v>32</v>
      </c>
      <c r="Q3268" t="s">
        <v>20992</v>
      </c>
      <c r="R3268" t="s">
        <v>21119</v>
      </c>
      <c r="S3268" t="s">
        <v>21154</v>
      </c>
      <c r="U3268" t="s">
        <v>22035</v>
      </c>
      <c r="Y3268" t="s">
        <v>23862</v>
      </c>
    </row>
    <row r="3269" spans="1:25">
      <c r="A3269" s="1">
        <v>3277</v>
      </c>
      <c r="B3269" t="s">
        <v>32</v>
      </c>
      <c r="C3269" t="s">
        <v>2692</v>
      </c>
      <c r="D3269" t="s">
        <v>9682</v>
      </c>
      <c r="E3269" t="s">
        <v>10905</v>
      </c>
      <c r="F3269" t="s">
        <v>10906</v>
      </c>
      <c r="H3269" t="s">
        <v>13182</v>
      </c>
      <c r="V3269">
        <f>72858551 Ð`²¤O2024031moriehinds2@gmail.com                              BNMLFException as file currently locked by another user for an Acct no 342065570000</f>
        <v>0</v>
      </c>
    </row>
    <row r="3270" spans="1:25">
      <c r="A3270" s="1">
        <v>3278</v>
      </c>
      <c r="C3270" t="s">
        <v>2693</v>
      </c>
      <c r="G3270" t="s">
        <v>10967</v>
      </c>
      <c r="H3270" t="s">
        <v>13183</v>
      </c>
      <c r="I3270" t="s">
        <v>18507</v>
      </c>
      <c r="J3270" t="s">
        <v>18510</v>
      </c>
      <c r="L3270" t="s">
        <v>19402</v>
      </c>
      <c r="N3270" t="s">
        <v>32</v>
      </c>
      <c r="P3270" t="s">
        <v>32</v>
      </c>
      <c r="Q3270" t="s">
        <v>20992</v>
      </c>
      <c r="R3270" t="s">
        <v>21119</v>
      </c>
      <c r="S3270" t="s">
        <v>21154</v>
      </c>
      <c r="U3270" t="s">
        <v>22035</v>
      </c>
      <c r="Y3270" t="s">
        <v>23863</v>
      </c>
    </row>
    <row r="3271" spans="1:25">
      <c r="A3271" s="1">
        <v>3279</v>
      </c>
      <c r="B3271" t="s">
        <v>32</v>
      </c>
      <c r="C3271" t="s">
        <v>2693</v>
      </c>
      <c r="D3271" t="s">
        <v>9683</v>
      </c>
      <c r="E3271" t="s">
        <v>10905</v>
      </c>
      <c r="F3271" t="s">
        <v>10906</v>
      </c>
      <c r="H3271" t="s">
        <v>13184</v>
      </c>
      <c r="V3271">
        <f>72858552 @Ü'E2024041cavrilleogarro@yahoo.com                            BNMLFException as file currently locked by another user for an Acct no 297021480000</f>
        <v>0</v>
      </c>
    </row>
    <row r="3272" spans="1:25">
      <c r="A3272" s="1">
        <v>3280</v>
      </c>
      <c r="C3272" t="s">
        <v>2694</v>
      </c>
      <c r="G3272" t="s">
        <v>10967</v>
      </c>
      <c r="H3272" t="s">
        <v>13185</v>
      </c>
      <c r="I3272" t="s">
        <v>18507</v>
      </c>
      <c r="J3272" t="s">
        <v>18510</v>
      </c>
      <c r="L3272" t="s">
        <v>19403</v>
      </c>
      <c r="N3272" t="s">
        <v>32</v>
      </c>
      <c r="P3272" t="s">
        <v>32</v>
      </c>
      <c r="Q3272" t="s">
        <v>20992</v>
      </c>
      <c r="R3272" t="s">
        <v>21119</v>
      </c>
      <c r="S3272" t="s">
        <v>21154</v>
      </c>
      <c r="U3272" t="s">
        <v>22035</v>
      </c>
      <c r="Y3272" t="s">
        <v>23864</v>
      </c>
    </row>
    <row r="3273" spans="1:25">
      <c r="A3273" s="1">
        <v>3281</v>
      </c>
      <c r="B3273" t="s">
        <v>32</v>
      </c>
      <c r="C3273" t="s">
        <v>2694</v>
      </c>
      <c r="D3273" t="s">
        <v>9684</v>
      </c>
      <c r="E3273" t="s">
        <v>10905</v>
      </c>
      <c r="F3273" t="s">
        <v>10906</v>
      </c>
      <c r="H3273" t="s">
        <v>13185</v>
      </c>
      <c r="V3273">
        <f>72858553 ø8æÌ2024031tamika.campbell@ksac.gov.jm                           CNMLFException as file currently locked by another user for an Acct no 880032561400</f>
        <v>0</v>
      </c>
    </row>
    <row r="3274" spans="1:25">
      <c r="A3274" s="1">
        <v>3282</v>
      </c>
      <c r="C3274" t="s">
        <v>2695</v>
      </c>
      <c r="G3274" t="s">
        <v>10967</v>
      </c>
      <c r="H3274" t="s">
        <v>13186</v>
      </c>
      <c r="I3274" t="s">
        <v>18507</v>
      </c>
      <c r="J3274" t="s">
        <v>18510</v>
      </c>
      <c r="L3274" t="s">
        <v>19404</v>
      </c>
      <c r="N3274" t="s">
        <v>32</v>
      </c>
      <c r="P3274" t="s">
        <v>32</v>
      </c>
      <c r="Q3274" t="s">
        <v>20992</v>
      </c>
      <c r="R3274" t="s">
        <v>21119</v>
      </c>
      <c r="S3274" t="s">
        <v>21154</v>
      </c>
      <c r="U3274" t="s">
        <v>22035</v>
      </c>
      <c r="Y3274" t="s">
        <v>23865</v>
      </c>
    </row>
    <row r="3275" spans="1:25">
      <c r="A3275" s="1">
        <v>3283</v>
      </c>
      <c r="B3275" t="s">
        <v>32</v>
      </c>
      <c r="C3275" t="s">
        <v>2695</v>
      </c>
      <c r="D3275" t="s">
        <v>9685</v>
      </c>
      <c r="E3275" t="s">
        <v>10905</v>
      </c>
      <c r="F3275" t="s">
        <v>10906</v>
      </c>
      <c r="H3275" t="s">
        <v>13186</v>
      </c>
      <c r="V3275">
        <f>72858554 0@2024031kededradennis@gmail.com                             CNMLFException as file currently locked by another user for an Acct no 277429760000</f>
        <v>0</v>
      </c>
    </row>
    <row r="3276" spans="1:25">
      <c r="A3276" s="1">
        <v>3284</v>
      </c>
      <c r="C3276" t="s">
        <v>2696</v>
      </c>
      <c r="G3276" t="s">
        <v>10967</v>
      </c>
      <c r="H3276" t="s">
        <v>13187</v>
      </c>
      <c r="I3276" t="s">
        <v>18507</v>
      </c>
      <c r="J3276" t="s">
        <v>18510</v>
      </c>
      <c r="L3276" t="s">
        <v>19405</v>
      </c>
      <c r="N3276" t="s">
        <v>32</v>
      </c>
      <c r="P3276" t="s">
        <v>32</v>
      </c>
      <c r="Q3276" t="s">
        <v>20992</v>
      </c>
      <c r="R3276" t="s">
        <v>21119</v>
      </c>
      <c r="S3276" t="s">
        <v>21154</v>
      </c>
      <c r="U3276" t="s">
        <v>22035</v>
      </c>
      <c r="Y3276" t="s">
        <v>23866</v>
      </c>
    </row>
    <row r="3277" spans="1:25">
      <c r="A3277" s="1">
        <v>3285</v>
      </c>
      <c r="B3277" t="s">
        <v>32</v>
      </c>
      <c r="C3277" t="s">
        <v>2696</v>
      </c>
      <c r="D3277" t="s">
        <v>9686</v>
      </c>
      <c r="E3277" t="s">
        <v>10905</v>
      </c>
      <c r="F3277" t="s">
        <v>10906</v>
      </c>
      <c r="H3277" t="s">
        <v>13188</v>
      </c>
      <c r="V3277">
        <f>72858555 ÐEá\$2024041faypetgrave@cwjamica.com                            DNMLFException as file currently locked by another user for an Acct no 156177090000</f>
        <v>0</v>
      </c>
    </row>
    <row r="3278" spans="1:25">
      <c r="A3278" s="1">
        <v>3286</v>
      </c>
      <c r="C3278" t="s">
        <v>2697</v>
      </c>
      <c r="G3278" t="s">
        <v>10967</v>
      </c>
      <c r="H3278" t="s">
        <v>13189</v>
      </c>
      <c r="I3278" t="s">
        <v>18507</v>
      </c>
      <c r="J3278" t="s">
        <v>18510</v>
      </c>
      <c r="L3278" t="s">
        <v>19406</v>
      </c>
      <c r="N3278" t="s">
        <v>32</v>
      </c>
      <c r="P3278" t="s">
        <v>32</v>
      </c>
      <c r="Q3278" t="s">
        <v>20992</v>
      </c>
      <c r="R3278" t="s">
        <v>21119</v>
      </c>
      <c r="S3278" t="s">
        <v>21154</v>
      </c>
      <c r="U3278" t="s">
        <v>22035</v>
      </c>
      <c r="Y3278" t="s">
        <v>23867</v>
      </c>
    </row>
    <row r="3279" spans="1:25">
      <c r="A3279" s="1">
        <v>3287</v>
      </c>
      <c r="B3279" t="s">
        <v>32</v>
      </c>
      <c r="C3279" t="s">
        <v>2697</v>
      </c>
      <c r="D3279" t="s">
        <v>9687</v>
      </c>
      <c r="E3279" t="s">
        <v>10905</v>
      </c>
      <c r="F3279" t="s">
        <v>10906</v>
      </c>
      <c r="H3279" t="s">
        <v>13190</v>
      </c>
      <c r="V3279">
        <f>72858556 p°7ÖD2024041christinacaine1@gmail.com                            DNMLFException as file currently locked by another user for an Acct no 295651750000</f>
        <v>0</v>
      </c>
    </row>
    <row r="3280" spans="1:25">
      <c r="A3280" s="1">
        <v>3288</v>
      </c>
      <c r="C3280" t="s">
        <v>2698</v>
      </c>
      <c r="G3280" t="s">
        <v>10967</v>
      </c>
      <c r="H3280" t="s">
        <v>13191</v>
      </c>
      <c r="I3280" t="s">
        <v>18507</v>
      </c>
      <c r="J3280" t="s">
        <v>18510</v>
      </c>
      <c r="L3280" t="s">
        <v>19407</v>
      </c>
      <c r="N3280" t="s">
        <v>32</v>
      </c>
      <c r="P3280" t="s">
        <v>32</v>
      </c>
      <c r="Q3280" t="s">
        <v>20992</v>
      </c>
      <c r="R3280" t="s">
        <v>21119</v>
      </c>
      <c r="S3280" t="s">
        <v>21154</v>
      </c>
      <c r="U3280" t="s">
        <v>22035</v>
      </c>
      <c r="Y3280" t="s">
        <v>23868</v>
      </c>
    </row>
    <row r="3281" spans="1:25">
      <c r="A3281" s="1">
        <v>3289</v>
      </c>
      <c r="B3281" t="s">
        <v>32</v>
      </c>
      <c r="C3281" t="s">
        <v>2698</v>
      </c>
      <c r="D3281" t="s">
        <v>9688</v>
      </c>
      <c r="E3281" t="s">
        <v>10905</v>
      </c>
      <c r="F3281" t="s">
        <v>10906</v>
      </c>
      <c r="H3281" t="s">
        <v>13191</v>
      </c>
      <c r="V3281">
        <f>72858557 ÐÈQ(B2024041stamic123@gmail.com                               DNMLFException as file currently locked by another user for an Acct no 284144290000</f>
        <v>0</v>
      </c>
    </row>
    <row r="3282" spans="1:25">
      <c r="A3282" s="1">
        <v>3290</v>
      </c>
      <c r="C3282" t="s">
        <v>2699</v>
      </c>
      <c r="G3282" t="s">
        <v>10967</v>
      </c>
      <c r="H3282" t="s">
        <v>13192</v>
      </c>
      <c r="I3282" t="s">
        <v>18507</v>
      </c>
      <c r="J3282" t="s">
        <v>18510</v>
      </c>
      <c r="L3282" t="s">
        <v>19408</v>
      </c>
      <c r="N3282" t="s">
        <v>32</v>
      </c>
      <c r="P3282" t="s">
        <v>32</v>
      </c>
      <c r="Q3282" t="s">
        <v>20992</v>
      </c>
      <c r="R3282" t="s">
        <v>21119</v>
      </c>
      <c r="S3282" t="s">
        <v>21154</v>
      </c>
      <c r="U3282" t="s">
        <v>22035</v>
      </c>
      <c r="Y3282" t="s">
        <v>23869</v>
      </c>
    </row>
    <row r="3283" spans="1:25">
      <c r="A3283" s="1">
        <v>3291</v>
      </c>
      <c r="B3283" t="s">
        <v>32</v>
      </c>
      <c r="C3283" t="s">
        <v>2699</v>
      </c>
      <c r="D3283" t="s">
        <v>9689</v>
      </c>
      <c r="E3283" t="s">
        <v>10905</v>
      </c>
      <c r="F3283" t="s">
        <v>10906</v>
      </c>
      <c r="H3283" t="s">
        <v>13192</v>
      </c>
      <c r="V3283">
        <f>72858558 0&amp;3&amp;P2024041DUNROBPRIM@GMAIL.COM                              DNMLFException as file currently locked by another user for an Acct no 344238270000</f>
        <v>0</v>
      </c>
    </row>
    <row r="3284" spans="1:25">
      <c r="A3284" s="1">
        <v>3292</v>
      </c>
      <c r="C3284" t="s">
        <v>2700</v>
      </c>
      <c r="G3284" t="s">
        <v>10967</v>
      </c>
      <c r="H3284" t="s">
        <v>13193</v>
      </c>
      <c r="I3284" t="s">
        <v>18507</v>
      </c>
      <c r="J3284" t="s">
        <v>18510</v>
      </c>
      <c r="L3284" t="s">
        <v>19409</v>
      </c>
      <c r="N3284" t="s">
        <v>32</v>
      </c>
      <c r="P3284" t="s">
        <v>32</v>
      </c>
      <c r="Q3284" t="s">
        <v>20992</v>
      </c>
      <c r="R3284" t="s">
        <v>21119</v>
      </c>
      <c r="S3284" t="s">
        <v>21154</v>
      </c>
      <c r="U3284" t="s">
        <v>22035</v>
      </c>
      <c r="Y3284" t="s">
        <v>23870</v>
      </c>
    </row>
    <row r="3285" spans="1:25">
      <c r="A3285" s="1">
        <v>3293</v>
      </c>
      <c r="B3285" t="s">
        <v>32</v>
      </c>
      <c r="C3285" t="s">
        <v>2700</v>
      </c>
      <c r="D3285" t="s">
        <v>9690</v>
      </c>
      <c r="E3285" t="s">
        <v>10905</v>
      </c>
      <c r="F3285" t="s">
        <v>10906</v>
      </c>
      <c r="H3285" t="s">
        <v>13194</v>
      </c>
      <c r="V3285">
        <f>72858559 @äçNJ2024041romainbrown023@gmail.com                            ENMLFException as file currently locked by another user for an Acct no 319151400000</f>
        <v>0</v>
      </c>
    </row>
    <row r="3286" spans="1:25">
      <c r="A3286" s="1">
        <v>3294</v>
      </c>
      <c r="C3286" t="s">
        <v>2701</v>
      </c>
      <c r="G3286" t="s">
        <v>10967</v>
      </c>
      <c r="H3286" t="s">
        <v>13195</v>
      </c>
      <c r="I3286" t="s">
        <v>18507</v>
      </c>
      <c r="J3286" t="s">
        <v>18510</v>
      </c>
      <c r="L3286" t="s">
        <v>19410</v>
      </c>
      <c r="N3286" t="s">
        <v>32</v>
      </c>
      <c r="P3286" t="s">
        <v>32</v>
      </c>
      <c r="Q3286" t="s">
        <v>20992</v>
      </c>
      <c r="R3286" t="s">
        <v>21119</v>
      </c>
      <c r="S3286" t="s">
        <v>21154</v>
      </c>
      <c r="U3286" t="s">
        <v>22035</v>
      </c>
      <c r="Y3286" t="s">
        <v>23871</v>
      </c>
    </row>
    <row r="3287" spans="1:25">
      <c r="A3287" s="1">
        <v>3295</v>
      </c>
      <c r="B3287" t="s">
        <v>32</v>
      </c>
      <c r="C3287" t="s">
        <v>2701</v>
      </c>
      <c r="D3287" t="s">
        <v>9691</v>
      </c>
      <c r="E3287" t="s">
        <v>10905</v>
      </c>
      <c r="F3287" t="s">
        <v>10906</v>
      </c>
      <c r="H3287" t="s">
        <v>13195</v>
      </c>
      <c r="V3287">
        <f>72858560 @å~\J2024041sexychrisann1@gmail.com                             ENMLFException as file currently locked by another user for an Acct no 319379400000</f>
        <v>0</v>
      </c>
    </row>
    <row r="3288" spans="1:25">
      <c r="A3288" s="1">
        <v>3296</v>
      </c>
      <c r="C3288" t="s">
        <v>2702</v>
      </c>
      <c r="G3288" t="s">
        <v>10967</v>
      </c>
      <c r="H3288" t="s">
        <v>13196</v>
      </c>
      <c r="I3288" t="s">
        <v>18507</v>
      </c>
      <c r="J3288" t="s">
        <v>18509</v>
      </c>
      <c r="L3288" t="s">
        <v>19292</v>
      </c>
      <c r="O3288" t="s">
        <v>20888</v>
      </c>
      <c r="P3288" t="s">
        <v>65</v>
      </c>
      <c r="Q3288" t="s">
        <v>20990</v>
      </c>
      <c r="R3288" t="s">
        <v>21118</v>
      </c>
      <c r="S3288" t="s">
        <v>21153</v>
      </c>
      <c r="T3288" t="s">
        <v>21339</v>
      </c>
      <c r="U3288" t="s">
        <v>22033</v>
      </c>
    </row>
    <row r="3289" spans="1:25">
      <c r="A3289" s="1">
        <v>3297</v>
      </c>
      <c r="C3289" t="s">
        <v>2703</v>
      </c>
      <c r="G3289" t="s">
        <v>10967</v>
      </c>
      <c r="H3289" t="s">
        <v>13196</v>
      </c>
      <c r="I3289" t="s">
        <v>18507</v>
      </c>
      <c r="J3289" t="s">
        <v>18509</v>
      </c>
      <c r="L3289" t="s">
        <v>19293</v>
      </c>
      <c r="O3289" t="s">
        <v>20888</v>
      </c>
      <c r="P3289" t="s">
        <v>20920</v>
      </c>
      <c r="Q3289" t="s">
        <v>20991</v>
      </c>
      <c r="U3289" t="s">
        <v>22034</v>
      </c>
      <c r="W3289" t="s">
        <v>22918</v>
      </c>
    </row>
    <row r="3290" spans="1:25">
      <c r="A3290" s="1">
        <v>3298</v>
      </c>
      <c r="C3290" t="s">
        <v>2704</v>
      </c>
      <c r="G3290" t="s">
        <v>10967</v>
      </c>
      <c r="H3290" t="s">
        <v>13196</v>
      </c>
      <c r="I3290" t="s">
        <v>18507</v>
      </c>
      <c r="J3290" t="s">
        <v>18509</v>
      </c>
      <c r="L3290" t="s">
        <v>19294</v>
      </c>
      <c r="O3290" t="s">
        <v>20887</v>
      </c>
      <c r="P3290" t="s">
        <v>20919</v>
      </c>
      <c r="Q3290" t="s">
        <v>20989</v>
      </c>
      <c r="U3290" t="s">
        <v>22032</v>
      </c>
      <c r="W3290" t="s">
        <v>22917</v>
      </c>
      <c r="X3290" t="s">
        <v>23157</v>
      </c>
    </row>
    <row r="3291" spans="1:25">
      <c r="A3291" s="1">
        <v>3299</v>
      </c>
      <c r="C3291" t="s">
        <v>2705</v>
      </c>
      <c r="G3291" t="s">
        <v>10967</v>
      </c>
      <c r="H3291" t="s">
        <v>13197</v>
      </c>
      <c r="I3291" t="s">
        <v>18507</v>
      </c>
      <c r="J3291" t="s">
        <v>18510</v>
      </c>
      <c r="L3291" t="s">
        <v>19411</v>
      </c>
      <c r="N3291" t="s">
        <v>32</v>
      </c>
      <c r="P3291" t="s">
        <v>32</v>
      </c>
      <c r="Q3291" t="s">
        <v>20992</v>
      </c>
      <c r="R3291" t="s">
        <v>21119</v>
      </c>
      <c r="S3291" t="s">
        <v>21154</v>
      </c>
      <c r="U3291" t="s">
        <v>22035</v>
      </c>
      <c r="Y3291" t="s">
        <v>23872</v>
      </c>
    </row>
    <row r="3292" spans="1:25">
      <c r="A3292" s="1">
        <v>3300</v>
      </c>
      <c r="B3292" t="s">
        <v>32</v>
      </c>
      <c r="C3292" t="s">
        <v>2705</v>
      </c>
      <c r="D3292" t="s">
        <v>9692</v>
      </c>
      <c r="E3292" t="s">
        <v>10905</v>
      </c>
      <c r="F3292" t="s">
        <v>10906</v>
      </c>
      <c r="H3292" t="s">
        <v>13197</v>
      </c>
      <c r="V3292">
        <f>72858564 °7úA2024041ANDREHEPBURN_88@YAHOO.COM                            ENMLFException as file currently locked by another user for an Acct no 283368110000</f>
        <v>0</v>
      </c>
    </row>
    <row r="3293" spans="1:25">
      <c r="A3293" s="1">
        <v>3301</v>
      </c>
      <c r="C3293" t="s">
        <v>2706</v>
      </c>
      <c r="G3293" t="s">
        <v>10967</v>
      </c>
      <c r="H3293" t="s">
        <v>13198</v>
      </c>
      <c r="I3293" t="s">
        <v>18507</v>
      </c>
      <c r="J3293" t="s">
        <v>18510</v>
      </c>
      <c r="L3293" t="s">
        <v>19412</v>
      </c>
      <c r="N3293" t="s">
        <v>32</v>
      </c>
      <c r="P3293" t="s">
        <v>32</v>
      </c>
      <c r="Q3293" t="s">
        <v>20992</v>
      </c>
      <c r="R3293" t="s">
        <v>21119</v>
      </c>
      <c r="S3293" t="s">
        <v>21154</v>
      </c>
      <c r="U3293" t="s">
        <v>22035</v>
      </c>
      <c r="Y3293" t="s">
        <v>23873</v>
      </c>
    </row>
    <row r="3294" spans="1:25">
      <c r="A3294" s="1">
        <v>3302</v>
      </c>
      <c r="B3294" t="s">
        <v>32</v>
      </c>
      <c r="C3294" t="s">
        <v>2706</v>
      </c>
      <c r="D3294" t="s">
        <v>9693</v>
      </c>
      <c r="E3294" t="s">
        <v>10905</v>
      </c>
      <c r="F3294" t="s">
        <v>10906</v>
      </c>
      <c r="H3294" t="s">
        <v>13199</v>
      </c>
      <c r="V3294">
        <f>72858565 @ÝEÆI2024041orainthomas@gmail.com                              GNMLFException as file currently locked by another user for an Acct no 316859080000</f>
        <v>0</v>
      </c>
    </row>
    <row r="3295" spans="1:25">
      <c r="A3295" s="1">
        <v>3303</v>
      </c>
      <c r="C3295" t="s">
        <v>2707</v>
      </c>
      <c r="G3295" t="s">
        <v>10967</v>
      </c>
      <c r="H3295" t="s">
        <v>13200</v>
      </c>
      <c r="I3295" t="s">
        <v>18507</v>
      </c>
      <c r="J3295" t="s">
        <v>18514</v>
      </c>
      <c r="L3295" t="s">
        <v>19413</v>
      </c>
      <c r="O3295" t="s">
        <v>20892</v>
      </c>
      <c r="P3295" t="s">
        <v>20892</v>
      </c>
      <c r="Q3295" t="s">
        <v>21007</v>
      </c>
      <c r="U3295" t="s">
        <v>22713</v>
      </c>
      <c r="W3295" t="s">
        <v>22916</v>
      </c>
    </row>
    <row r="3296" spans="1:25">
      <c r="A3296" s="1">
        <v>3304</v>
      </c>
      <c r="C3296" t="s">
        <v>2708</v>
      </c>
      <c r="G3296" t="s">
        <v>10967</v>
      </c>
      <c r="H3296" t="s">
        <v>13201</v>
      </c>
      <c r="I3296" t="s">
        <v>18507</v>
      </c>
      <c r="J3296" t="s">
        <v>18509</v>
      </c>
      <c r="L3296" t="s">
        <v>19292</v>
      </c>
      <c r="O3296" t="s">
        <v>20888</v>
      </c>
      <c r="P3296" t="s">
        <v>65</v>
      </c>
      <c r="Q3296" t="s">
        <v>20990</v>
      </c>
      <c r="R3296" t="s">
        <v>21118</v>
      </c>
      <c r="S3296" t="s">
        <v>21153</v>
      </c>
      <c r="T3296" t="s">
        <v>21340</v>
      </c>
      <c r="U3296" t="s">
        <v>22033</v>
      </c>
    </row>
    <row r="3297" spans="1:24">
      <c r="A3297" s="1">
        <v>3305</v>
      </c>
      <c r="C3297" t="s">
        <v>2709</v>
      </c>
      <c r="G3297" t="s">
        <v>10967</v>
      </c>
      <c r="H3297" t="s">
        <v>13202</v>
      </c>
      <c r="I3297" t="s">
        <v>18507</v>
      </c>
      <c r="J3297" t="s">
        <v>18509</v>
      </c>
      <c r="L3297" t="s">
        <v>19293</v>
      </c>
      <c r="O3297" t="s">
        <v>20888</v>
      </c>
      <c r="P3297" t="s">
        <v>20920</v>
      </c>
      <c r="Q3297" t="s">
        <v>20991</v>
      </c>
      <c r="U3297" t="s">
        <v>22034</v>
      </c>
      <c r="W3297" t="s">
        <v>22918</v>
      </c>
    </row>
    <row r="3298" spans="1:24">
      <c r="A3298" s="1">
        <v>3306</v>
      </c>
      <c r="C3298" t="s">
        <v>2710</v>
      </c>
      <c r="G3298" t="s">
        <v>10967</v>
      </c>
      <c r="H3298" t="s">
        <v>13202</v>
      </c>
      <c r="I3298" t="s">
        <v>18507</v>
      </c>
      <c r="J3298" t="s">
        <v>18509</v>
      </c>
      <c r="L3298" t="s">
        <v>19296</v>
      </c>
      <c r="O3298" t="s">
        <v>20887</v>
      </c>
      <c r="P3298" t="s">
        <v>20919</v>
      </c>
      <c r="Q3298" t="s">
        <v>20989</v>
      </c>
      <c r="U3298" t="s">
        <v>22032</v>
      </c>
      <c r="W3298" t="s">
        <v>22917</v>
      </c>
      <c r="X3298" t="s">
        <v>23158</v>
      </c>
    </row>
    <row r="3299" spans="1:24">
      <c r="A3299" s="1">
        <v>3307</v>
      </c>
      <c r="C3299" t="s">
        <v>2711</v>
      </c>
      <c r="G3299" t="s">
        <v>10967</v>
      </c>
      <c r="H3299" t="s">
        <v>13203</v>
      </c>
      <c r="I3299" t="s">
        <v>18507</v>
      </c>
      <c r="J3299" t="s">
        <v>18509</v>
      </c>
      <c r="L3299" t="s">
        <v>19296</v>
      </c>
      <c r="O3299" t="s">
        <v>20887</v>
      </c>
      <c r="P3299" t="s">
        <v>20919</v>
      </c>
      <c r="Q3299" t="s">
        <v>20989</v>
      </c>
      <c r="U3299" t="s">
        <v>22032</v>
      </c>
      <c r="W3299" t="s">
        <v>22917</v>
      </c>
      <c r="X3299" t="s">
        <v>23159</v>
      </c>
    </row>
    <row r="3300" spans="1:24">
      <c r="A3300" s="1">
        <v>3308</v>
      </c>
      <c r="C3300" t="s">
        <v>2712</v>
      </c>
      <c r="G3300" t="s">
        <v>10967</v>
      </c>
      <c r="H3300" t="s">
        <v>13204</v>
      </c>
      <c r="I3300" t="s">
        <v>18507</v>
      </c>
      <c r="J3300" t="s">
        <v>18509</v>
      </c>
      <c r="L3300" t="s">
        <v>19296</v>
      </c>
      <c r="O3300" t="s">
        <v>20887</v>
      </c>
      <c r="P3300" t="s">
        <v>20919</v>
      </c>
      <c r="Q3300" t="s">
        <v>20989</v>
      </c>
      <c r="U3300" t="s">
        <v>22032</v>
      </c>
      <c r="W3300" t="s">
        <v>22917</v>
      </c>
      <c r="X3300" t="s">
        <v>23160</v>
      </c>
    </row>
    <row r="3301" spans="1:24">
      <c r="A3301" s="1">
        <v>3309</v>
      </c>
      <c r="C3301" t="s">
        <v>2713</v>
      </c>
      <c r="G3301" t="s">
        <v>10967</v>
      </c>
      <c r="H3301" t="s">
        <v>13205</v>
      </c>
      <c r="I3301" t="s">
        <v>18507</v>
      </c>
      <c r="J3301" t="s">
        <v>18509</v>
      </c>
      <c r="L3301" t="s">
        <v>19292</v>
      </c>
      <c r="O3301" t="s">
        <v>20888</v>
      </c>
      <c r="P3301" t="s">
        <v>65</v>
      </c>
      <c r="Q3301" t="s">
        <v>20990</v>
      </c>
      <c r="R3301" t="s">
        <v>21118</v>
      </c>
      <c r="S3301" t="s">
        <v>21153</v>
      </c>
      <c r="T3301" t="s">
        <v>21341</v>
      </c>
      <c r="U3301" t="s">
        <v>22033</v>
      </c>
    </row>
    <row r="3302" spans="1:24">
      <c r="A3302" s="1">
        <v>3310</v>
      </c>
      <c r="C3302" t="s">
        <v>2714</v>
      </c>
      <c r="G3302" t="s">
        <v>10967</v>
      </c>
      <c r="H3302" t="s">
        <v>13205</v>
      </c>
      <c r="I3302" t="s">
        <v>18507</v>
      </c>
      <c r="J3302" t="s">
        <v>18509</v>
      </c>
      <c r="L3302" t="s">
        <v>19293</v>
      </c>
      <c r="O3302" t="s">
        <v>20888</v>
      </c>
      <c r="P3302" t="s">
        <v>20920</v>
      </c>
      <c r="Q3302" t="s">
        <v>20991</v>
      </c>
      <c r="U3302" t="s">
        <v>22034</v>
      </c>
      <c r="W3302" t="s">
        <v>22918</v>
      </c>
    </row>
    <row r="3303" spans="1:24">
      <c r="A3303" s="1">
        <v>3311</v>
      </c>
      <c r="C3303" t="s">
        <v>2715</v>
      </c>
      <c r="G3303" t="s">
        <v>10967</v>
      </c>
      <c r="H3303" t="s">
        <v>13206</v>
      </c>
      <c r="I3303" t="s">
        <v>18507</v>
      </c>
      <c r="J3303" t="s">
        <v>18509</v>
      </c>
      <c r="L3303" t="s">
        <v>19291</v>
      </c>
      <c r="O3303" t="s">
        <v>20887</v>
      </c>
      <c r="P3303" t="s">
        <v>20919</v>
      </c>
      <c r="Q3303" t="s">
        <v>20989</v>
      </c>
      <c r="U3303" t="s">
        <v>22032</v>
      </c>
      <c r="W3303" t="s">
        <v>22917</v>
      </c>
      <c r="X3303" t="s">
        <v>23161</v>
      </c>
    </row>
    <row r="3304" spans="1:24">
      <c r="A3304" s="1">
        <v>3312</v>
      </c>
      <c r="C3304" t="s">
        <v>2716</v>
      </c>
      <c r="G3304" t="s">
        <v>10967</v>
      </c>
      <c r="H3304" t="s">
        <v>13207</v>
      </c>
      <c r="I3304" t="s">
        <v>18507</v>
      </c>
      <c r="J3304" t="s">
        <v>18509</v>
      </c>
      <c r="L3304" t="s">
        <v>19292</v>
      </c>
      <c r="O3304" t="s">
        <v>20888</v>
      </c>
      <c r="P3304" t="s">
        <v>65</v>
      </c>
      <c r="Q3304" t="s">
        <v>20990</v>
      </c>
      <c r="R3304" t="s">
        <v>21118</v>
      </c>
      <c r="S3304" t="s">
        <v>21153</v>
      </c>
      <c r="T3304" t="s">
        <v>21342</v>
      </c>
      <c r="U3304" t="s">
        <v>22033</v>
      </c>
    </row>
    <row r="3305" spans="1:24">
      <c r="A3305" s="1">
        <v>3313</v>
      </c>
      <c r="C3305" t="s">
        <v>2717</v>
      </c>
      <c r="G3305" t="s">
        <v>10967</v>
      </c>
      <c r="H3305" t="s">
        <v>13207</v>
      </c>
      <c r="I3305" t="s">
        <v>18507</v>
      </c>
      <c r="J3305" t="s">
        <v>18509</v>
      </c>
      <c r="L3305" t="s">
        <v>19293</v>
      </c>
      <c r="O3305" t="s">
        <v>20888</v>
      </c>
      <c r="P3305" t="s">
        <v>20920</v>
      </c>
      <c r="Q3305" t="s">
        <v>20991</v>
      </c>
      <c r="U3305" t="s">
        <v>22034</v>
      </c>
      <c r="W3305" t="s">
        <v>22918</v>
      </c>
    </row>
    <row r="3306" spans="1:24">
      <c r="A3306" s="1">
        <v>3314</v>
      </c>
      <c r="C3306" t="s">
        <v>2718</v>
      </c>
      <c r="G3306" t="s">
        <v>10967</v>
      </c>
      <c r="H3306" t="s">
        <v>13208</v>
      </c>
      <c r="I3306" t="s">
        <v>18507</v>
      </c>
      <c r="J3306" t="s">
        <v>18509</v>
      </c>
      <c r="L3306" t="s">
        <v>19292</v>
      </c>
      <c r="O3306" t="s">
        <v>20888</v>
      </c>
      <c r="P3306" t="s">
        <v>65</v>
      </c>
      <c r="Q3306" t="s">
        <v>20990</v>
      </c>
      <c r="R3306" t="s">
        <v>21118</v>
      </c>
      <c r="S3306" t="s">
        <v>21153</v>
      </c>
      <c r="T3306" t="s">
        <v>21343</v>
      </c>
      <c r="U3306" t="s">
        <v>22033</v>
      </c>
    </row>
    <row r="3307" spans="1:24">
      <c r="A3307" s="1">
        <v>3315</v>
      </c>
      <c r="C3307" t="s">
        <v>2719</v>
      </c>
      <c r="G3307" t="s">
        <v>10967</v>
      </c>
      <c r="H3307" t="s">
        <v>13209</v>
      </c>
      <c r="I3307" t="s">
        <v>18507</v>
      </c>
      <c r="J3307" t="s">
        <v>18509</v>
      </c>
      <c r="L3307" t="s">
        <v>19297</v>
      </c>
      <c r="O3307" t="s">
        <v>20887</v>
      </c>
      <c r="P3307" t="s">
        <v>20919</v>
      </c>
      <c r="Q3307" t="s">
        <v>20989</v>
      </c>
      <c r="U3307" t="s">
        <v>22032</v>
      </c>
      <c r="W3307" t="s">
        <v>22917</v>
      </c>
      <c r="X3307" t="s">
        <v>23162</v>
      </c>
    </row>
    <row r="3308" spans="1:24">
      <c r="A3308" s="1">
        <v>3316</v>
      </c>
      <c r="C3308" t="s">
        <v>2720</v>
      </c>
      <c r="G3308" t="s">
        <v>10967</v>
      </c>
      <c r="H3308" t="s">
        <v>13210</v>
      </c>
      <c r="I3308" t="s">
        <v>18507</v>
      </c>
      <c r="J3308" t="s">
        <v>18509</v>
      </c>
      <c r="L3308" t="s">
        <v>19293</v>
      </c>
      <c r="O3308" t="s">
        <v>20888</v>
      </c>
      <c r="P3308" t="s">
        <v>20920</v>
      </c>
      <c r="Q3308" t="s">
        <v>20991</v>
      </c>
      <c r="U3308" t="s">
        <v>22034</v>
      </c>
      <c r="W3308" t="s">
        <v>22918</v>
      </c>
    </row>
    <row r="3309" spans="1:24">
      <c r="A3309" s="1">
        <v>3317</v>
      </c>
      <c r="C3309" t="s">
        <v>2721</v>
      </c>
      <c r="G3309" t="s">
        <v>10967</v>
      </c>
      <c r="H3309" t="s">
        <v>13211</v>
      </c>
      <c r="I3309" t="s">
        <v>18507</v>
      </c>
      <c r="J3309" t="s">
        <v>18509</v>
      </c>
      <c r="L3309" t="s">
        <v>19292</v>
      </c>
      <c r="O3309" t="s">
        <v>20888</v>
      </c>
      <c r="P3309" t="s">
        <v>65</v>
      </c>
      <c r="Q3309" t="s">
        <v>20990</v>
      </c>
      <c r="R3309" t="s">
        <v>21118</v>
      </c>
      <c r="S3309" t="s">
        <v>21153</v>
      </c>
      <c r="T3309" t="s">
        <v>21344</v>
      </c>
      <c r="U3309" t="s">
        <v>22033</v>
      </c>
    </row>
    <row r="3310" spans="1:24">
      <c r="A3310" s="1">
        <v>3318</v>
      </c>
      <c r="C3310" t="s">
        <v>2722</v>
      </c>
      <c r="G3310" t="s">
        <v>10967</v>
      </c>
      <c r="H3310" t="s">
        <v>13212</v>
      </c>
      <c r="I3310" t="s">
        <v>18507</v>
      </c>
      <c r="J3310" t="s">
        <v>18509</v>
      </c>
      <c r="L3310" t="s">
        <v>19293</v>
      </c>
      <c r="O3310" t="s">
        <v>20888</v>
      </c>
      <c r="P3310" t="s">
        <v>20920</v>
      </c>
      <c r="Q3310" t="s">
        <v>20991</v>
      </c>
      <c r="U3310" t="s">
        <v>22034</v>
      </c>
      <c r="W3310" t="s">
        <v>22918</v>
      </c>
    </row>
    <row r="3311" spans="1:24">
      <c r="A3311" s="1">
        <v>3319</v>
      </c>
      <c r="C3311" t="s">
        <v>2723</v>
      </c>
      <c r="G3311" t="s">
        <v>10967</v>
      </c>
      <c r="H3311" t="s">
        <v>13213</v>
      </c>
      <c r="I3311" t="s">
        <v>18507</v>
      </c>
      <c r="J3311" t="s">
        <v>18509</v>
      </c>
      <c r="L3311" t="s">
        <v>19414</v>
      </c>
      <c r="O3311" t="s">
        <v>20887</v>
      </c>
      <c r="P3311" t="s">
        <v>20919</v>
      </c>
      <c r="Q3311" t="s">
        <v>20989</v>
      </c>
      <c r="U3311" t="s">
        <v>22032</v>
      </c>
      <c r="W3311" t="s">
        <v>22917</v>
      </c>
      <c r="X3311" t="s">
        <v>23163</v>
      </c>
    </row>
    <row r="3312" spans="1:24">
      <c r="A3312" s="1">
        <v>3320</v>
      </c>
      <c r="C3312" t="s">
        <v>2724</v>
      </c>
      <c r="G3312" t="s">
        <v>10967</v>
      </c>
      <c r="H3312" t="s">
        <v>13214</v>
      </c>
      <c r="I3312" t="s">
        <v>18507</v>
      </c>
      <c r="J3312" t="s">
        <v>18509</v>
      </c>
      <c r="L3312" t="s">
        <v>19292</v>
      </c>
      <c r="O3312" t="s">
        <v>20888</v>
      </c>
      <c r="P3312" t="s">
        <v>65</v>
      </c>
      <c r="Q3312" t="s">
        <v>20990</v>
      </c>
      <c r="R3312" t="s">
        <v>21118</v>
      </c>
      <c r="S3312" t="s">
        <v>21153</v>
      </c>
      <c r="T3312" t="s">
        <v>21345</v>
      </c>
      <c r="U3312" t="s">
        <v>22033</v>
      </c>
    </row>
    <row r="3313" spans="1:25">
      <c r="A3313" s="1">
        <v>3321</v>
      </c>
      <c r="C3313" t="s">
        <v>2725</v>
      </c>
      <c r="G3313" t="s">
        <v>10967</v>
      </c>
      <c r="H3313" t="s">
        <v>13214</v>
      </c>
      <c r="I3313" t="s">
        <v>18507</v>
      </c>
      <c r="J3313" t="s">
        <v>18509</v>
      </c>
      <c r="L3313" t="s">
        <v>19293</v>
      </c>
      <c r="O3313" t="s">
        <v>20888</v>
      </c>
      <c r="P3313" t="s">
        <v>20920</v>
      </c>
      <c r="Q3313" t="s">
        <v>20991</v>
      </c>
      <c r="U3313" t="s">
        <v>22034</v>
      </c>
      <c r="W3313" t="s">
        <v>22918</v>
      </c>
    </row>
    <row r="3314" spans="1:25">
      <c r="A3314" s="1">
        <v>3322</v>
      </c>
      <c r="C3314" t="s">
        <v>2726</v>
      </c>
      <c r="G3314" t="s">
        <v>10967</v>
      </c>
      <c r="H3314" t="s">
        <v>13214</v>
      </c>
      <c r="I3314" t="s">
        <v>18507</v>
      </c>
      <c r="J3314" t="s">
        <v>18509</v>
      </c>
      <c r="L3314" t="s">
        <v>19415</v>
      </c>
      <c r="O3314" t="s">
        <v>20887</v>
      </c>
      <c r="P3314" t="s">
        <v>20919</v>
      </c>
      <c r="Q3314" t="s">
        <v>20989</v>
      </c>
      <c r="U3314" t="s">
        <v>22032</v>
      </c>
      <c r="W3314" t="s">
        <v>22917</v>
      </c>
      <c r="X3314" t="s">
        <v>23164</v>
      </c>
    </row>
    <row r="3315" spans="1:25">
      <c r="A3315" s="1">
        <v>3323</v>
      </c>
      <c r="C3315" t="s">
        <v>2727</v>
      </c>
      <c r="G3315" t="s">
        <v>10967</v>
      </c>
      <c r="H3315" t="s">
        <v>13215</v>
      </c>
      <c r="I3315" t="s">
        <v>18507</v>
      </c>
      <c r="J3315" t="s">
        <v>18510</v>
      </c>
      <c r="L3315" t="s">
        <v>19416</v>
      </c>
      <c r="N3315" t="s">
        <v>32</v>
      </c>
      <c r="P3315" t="s">
        <v>32</v>
      </c>
      <c r="Q3315" t="s">
        <v>20992</v>
      </c>
      <c r="R3315" t="s">
        <v>21119</v>
      </c>
      <c r="S3315" t="s">
        <v>21154</v>
      </c>
      <c r="U3315" t="s">
        <v>22035</v>
      </c>
      <c r="Y3315" t="s">
        <v>23859</v>
      </c>
    </row>
    <row r="3316" spans="1:25">
      <c r="A3316" s="1">
        <v>3324</v>
      </c>
      <c r="B3316" t="s">
        <v>32</v>
      </c>
      <c r="C3316" t="s">
        <v>2727</v>
      </c>
      <c r="D3316" t="s">
        <v>9694</v>
      </c>
      <c r="E3316" t="s">
        <v>10905</v>
      </c>
      <c r="F3316" t="s">
        <v>10906</v>
      </c>
      <c r="H3316" t="s">
        <v>13215</v>
      </c>
      <c r="V3316">
        <f>72858586 pm¡Ã2024041krissy_g4@hotmail.com                              ANMLFException as file currently locked by another user for an Acct no 840012230000</f>
        <v>0</v>
      </c>
    </row>
    <row r="3317" spans="1:25">
      <c r="A3317" s="1">
        <v>3325</v>
      </c>
      <c r="C3317" t="s">
        <v>2728</v>
      </c>
      <c r="G3317" t="s">
        <v>10967</v>
      </c>
      <c r="H3317" t="s">
        <v>13216</v>
      </c>
      <c r="I3317" t="s">
        <v>18507</v>
      </c>
      <c r="J3317" t="s">
        <v>18510</v>
      </c>
      <c r="L3317" t="s">
        <v>19417</v>
      </c>
      <c r="N3317" t="s">
        <v>32</v>
      </c>
      <c r="P3317" t="s">
        <v>32</v>
      </c>
      <c r="Q3317" t="s">
        <v>20992</v>
      </c>
      <c r="R3317" t="s">
        <v>21119</v>
      </c>
      <c r="S3317" t="s">
        <v>21154</v>
      </c>
      <c r="U3317" t="s">
        <v>22035</v>
      </c>
      <c r="Y3317" t="s">
        <v>23860</v>
      </c>
    </row>
    <row r="3318" spans="1:25">
      <c r="A3318" s="1">
        <v>3326</v>
      </c>
      <c r="B3318" t="s">
        <v>32</v>
      </c>
      <c r="C3318" t="s">
        <v>2728</v>
      </c>
      <c r="D3318" t="s">
        <v>9695</v>
      </c>
      <c r="E3318" t="s">
        <v>10905</v>
      </c>
      <c r="F3318" t="s">
        <v>10906</v>
      </c>
      <c r="H3318" t="s">
        <v>13217</v>
      </c>
      <c r="V3318">
        <f>72858587 0&lt;I2024041djturanda@yahoo.com                               ANMLFException as file currently locked by another user for an Acct no 313660030000</f>
        <v>0</v>
      </c>
    </row>
    <row r="3319" spans="1:25">
      <c r="A3319" s="1">
        <v>3327</v>
      </c>
      <c r="C3319" t="s">
        <v>2729</v>
      </c>
      <c r="G3319" t="s">
        <v>10967</v>
      </c>
      <c r="H3319" t="s">
        <v>13218</v>
      </c>
      <c r="I3319" t="s">
        <v>18507</v>
      </c>
      <c r="J3319" t="s">
        <v>18510</v>
      </c>
      <c r="L3319" t="s">
        <v>19418</v>
      </c>
      <c r="N3319" t="s">
        <v>32</v>
      </c>
      <c r="P3319" t="s">
        <v>32</v>
      </c>
      <c r="Q3319" t="s">
        <v>20992</v>
      </c>
      <c r="R3319" t="s">
        <v>21119</v>
      </c>
      <c r="S3319" t="s">
        <v>21154</v>
      </c>
      <c r="U3319" t="s">
        <v>22035</v>
      </c>
      <c r="Y3319" t="s">
        <v>23861</v>
      </c>
    </row>
    <row r="3320" spans="1:25">
      <c r="A3320" s="1">
        <v>3328</v>
      </c>
      <c r="B3320" t="s">
        <v>32</v>
      </c>
      <c r="C3320" t="s">
        <v>2729</v>
      </c>
      <c r="D3320" t="s">
        <v>9696</v>
      </c>
      <c r="E3320" t="s">
        <v>10905</v>
      </c>
      <c r="F3320" t="s">
        <v>10906</v>
      </c>
      <c r="H3320" t="s">
        <v>13219</v>
      </c>
      <c r="V3320">
        <f>72858588 &gt;#Q2024041tampat74@gmail.com                               ANMLFException as file currently locked by another user for an Acct no 348079210000</f>
        <v>0</v>
      </c>
    </row>
    <row r="3321" spans="1:25">
      <c r="A3321" s="1">
        <v>3329</v>
      </c>
      <c r="C3321" t="s">
        <v>2730</v>
      </c>
      <c r="G3321" t="s">
        <v>10967</v>
      </c>
      <c r="H3321" t="s">
        <v>13220</v>
      </c>
      <c r="I3321" t="s">
        <v>18507</v>
      </c>
      <c r="J3321" t="s">
        <v>18510</v>
      </c>
      <c r="L3321" t="s">
        <v>19419</v>
      </c>
      <c r="N3321" t="s">
        <v>32</v>
      </c>
      <c r="P3321" t="s">
        <v>32</v>
      </c>
      <c r="Q3321" t="s">
        <v>20992</v>
      </c>
      <c r="R3321" t="s">
        <v>21119</v>
      </c>
      <c r="S3321" t="s">
        <v>21154</v>
      </c>
      <c r="U3321" t="s">
        <v>22035</v>
      </c>
      <c r="Y3321" t="s">
        <v>23862</v>
      </c>
    </row>
    <row r="3322" spans="1:25">
      <c r="A3322" s="1">
        <v>3330</v>
      </c>
      <c r="B3322" t="s">
        <v>32</v>
      </c>
      <c r="C3322" t="s">
        <v>2730</v>
      </c>
      <c r="D3322" t="s">
        <v>9697</v>
      </c>
      <c r="E3322" t="s">
        <v>10905</v>
      </c>
      <c r="F3322" t="s">
        <v>10906</v>
      </c>
      <c r="H3322" t="s">
        <v>13221</v>
      </c>
      <c r="V3322">
        <f>72858589 Ð`²¤O2024031moriehinds2@gmail.com                              BNMLFException as file currently locked by another user for an Acct no 342065570000</f>
        <v>0</v>
      </c>
    </row>
    <row r="3323" spans="1:25">
      <c r="A3323" s="1">
        <v>3331</v>
      </c>
      <c r="C3323" t="s">
        <v>2731</v>
      </c>
      <c r="G3323" t="s">
        <v>10967</v>
      </c>
      <c r="H3323" t="s">
        <v>13222</v>
      </c>
      <c r="I3323" t="s">
        <v>18507</v>
      </c>
      <c r="J3323" t="s">
        <v>18510</v>
      </c>
      <c r="L3323" t="s">
        <v>19420</v>
      </c>
      <c r="N3323" t="s">
        <v>32</v>
      </c>
      <c r="P3323" t="s">
        <v>32</v>
      </c>
      <c r="Q3323" t="s">
        <v>20992</v>
      </c>
      <c r="R3323" t="s">
        <v>21119</v>
      </c>
      <c r="S3323" t="s">
        <v>21154</v>
      </c>
      <c r="U3323" t="s">
        <v>22035</v>
      </c>
      <c r="Y3323" t="s">
        <v>23863</v>
      </c>
    </row>
    <row r="3324" spans="1:25">
      <c r="A3324" s="1">
        <v>3332</v>
      </c>
      <c r="B3324" t="s">
        <v>32</v>
      </c>
      <c r="C3324" t="s">
        <v>2731</v>
      </c>
      <c r="D3324" t="s">
        <v>9698</v>
      </c>
      <c r="E3324" t="s">
        <v>10905</v>
      </c>
      <c r="F3324" t="s">
        <v>10906</v>
      </c>
      <c r="H3324" t="s">
        <v>13222</v>
      </c>
      <c r="V3324">
        <f>72858590 @Ü'E2024041cavrilleogarro@yahoo.com                            BNMLFException as file currently locked by another user for an Acct no 297021480000</f>
        <v>0</v>
      </c>
    </row>
    <row r="3325" spans="1:25">
      <c r="A3325" s="1">
        <v>3333</v>
      </c>
      <c r="C3325" t="s">
        <v>2732</v>
      </c>
      <c r="G3325" t="s">
        <v>10967</v>
      </c>
      <c r="H3325" t="s">
        <v>13223</v>
      </c>
      <c r="I3325" t="s">
        <v>18507</v>
      </c>
      <c r="J3325" t="s">
        <v>18510</v>
      </c>
      <c r="L3325" t="s">
        <v>19421</v>
      </c>
      <c r="N3325" t="s">
        <v>32</v>
      </c>
      <c r="P3325" t="s">
        <v>32</v>
      </c>
      <c r="Q3325" t="s">
        <v>20992</v>
      </c>
      <c r="R3325" t="s">
        <v>21119</v>
      </c>
      <c r="S3325" t="s">
        <v>21154</v>
      </c>
      <c r="U3325" t="s">
        <v>22035</v>
      </c>
      <c r="Y3325" t="s">
        <v>23864</v>
      </c>
    </row>
    <row r="3326" spans="1:25">
      <c r="A3326" s="1">
        <v>3334</v>
      </c>
      <c r="B3326" t="s">
        <v>32</v>
      </c>
      <c r="C3326" t="s">
        <v>2732</v>
      </c>
      <c r="D3326" t="s">
        <v>9699</v>
      </c>
      <c r="E3326" t="s">
        <v>10905</v>
      </c>
      <c r="F3326" t="s">
        <v>10906</v>
      </c>
      <c r="H3326" t="s">
        <v>13223</v>
      </c>
      <c r="V3326">
        <f>72858591 ø8æÌ2024031tamika.campbell@ksac.gov.jm                           CNMLFException as file currently locked by another user for an Acct no 880032561400</f>
        <v>0</v>
      </c>
    </row>
    <row r="3327" spans="1:25">
      <c r="A3327" s="1">
        <v>3335</v>
      </c>
      <c r="C3327" t="s">
        <v>2733</v>
      </c>
      <c r="G3327" t="s">
        <v>10967</v>
      </c>
      <c r="H3327" t="s">
        <v>13224</v>
      </c>
      <c r="I3327" t="s">
        <v>18507</v>
      </c>
      <c r="J3327" t="s">
        <v>18509</v>
      </c>
      <c r="L3327" t="s">
        <v>19292</v>
      </c>
      <c r="O3327" t="s">
        <v>20888</v>
      </c>
      <c r="P3327" t="s">
        <v>65</v>
      </c>
      <c r="Q3327" t="s">
        <v>20990</v>
      </c>
      <c r="R3327" t="s">
        <v>21118</v>
      </c>
      <c r="S3327" t="s">
        <v>21153</v>
      </c>
      <c r="T3327" t="s">
        <v>21245</v>
      </c>
      <c r="U3327" t="s">
        <v>22033</v>
      </c>
    </row>
    <row r="3328" spans="1:25">
      <c r="A3328" s="1">
        <v>3336</v>
      </c>
      <c r="C3328" t="s">
        <v>2734</v>
      </c>
      <c r="G3328" t="s">
        <v>10967</v>
      </c>
      <c r="H3328" t="s">
        <v>13225</v>
      </c>
      <c r="I3328" t="s">
        <v>18507</v>
      </c>
      <c r="J3328" t="s">
        <v>18509</v>
      </c>
      <c r="L3328" t="s">
        <v>19293</v>
      </c>
      <c r="O3328" t="s">
        <v>20888</v>
      </c>
      <c r="P3328" t="s">
        <v>20920</v>
      </c>
      <c r="Q3328" t="s">
        <v>20991</v>
      </c>
      <c r="U3328" t="s">
        <v>22034</v>
      </c>
      <c r="W3328" t="s">
        <v>22918</v>
      </c>
    </row>
    <row r="3329" spans="1:25">
      <c r="A3329" s="1">
        <v>3337</v>
      </c>
      <c r="C3329" t="s">
        <v>2735</v>
      </c>
      <c r="G3329" t="s">
        <v>10967</v>
      </c>
      <c r="H3329" t="s">
        <v>13225</v>
      </c>
      <c r="I3329" t="s">
        <v>18507</v>
      </c>
      <c r="J3329" t="s">
        <v>18509</v>
      </c>
      <c r="L3329" t="s">
        <v>19295</v>
      </c>
      <c r="O3329" t="s">
        <v>20887</v>
      </c>
      <c r="P3329" t="s">
        <v>20919</v>
      </c>
      <c r="Q3329" t="s">
        <v>20989</v>
      </c>
      <c r="U3329" t="s">
        <v>22032</v>
      </c>
      <c r="W3329" t="s">
        <v>22917</v>
      </c>
      <c r="X3329" t="s">
        <v>23059</v>
      </c>
    </row>
    <row r="3330" spans="1:25">
      <c r="A3330" s="1">
        <v>3338</v>
      </c>
      <c r="C3330" t="s">
        <v>2736</v>
      </c>
      <c r="G3330" t="s">
        <v>10967</v>
      </c>
      <c r="H3330" t="s">
        <v>13226</v>
      </c>
      <c r="I3330" t="s">
        <v>18507</v>
      </c>
      <c r="J3330" t="s">
        <v>18510</v>
      </c>
      <c r="L3330" t="s">
        <v>19422</v>
      </c>
      <c r="N3330" t="s">
        <v>32</v>
      </c>
      <c r="P3330" t="s">
        <v>32</v>
      </c>
      <c r="Q3330" t="s">
        <v>20992</v>
      </c>
      <c r="R3330" t="s">
        <v>21119</v>
      </c>
      <c r="S3330" t="s">
        <v>21154</v>
      </c>
      <c r="U3330" t="s">
        <v>22035</v>
      </c>
      <c r="Y3330" t="s">
        <v>23865</v>
      </c>
    </row>
    <row r="3331" spans="1:25">
      <c r="A3331" s="1">
        <v>3339</v>
      </c>
      <c r="B3331" t="s">
        <v>32</v>
      </c>
      <c r="C3331" t="s">
        <v>2736</v>
      </c>
      <c r="D3331" t="s">
        <v>9700</v>
      </c>
      <c r="E3331" t="s">
        <v>10905</v>
      </c>
      <c r="F3331" t="s">
        <v>10906</v>
      </c>
      <c r="H3331" t="s">
        <v>13226</v>
      </c>
      <c r="V3331">
        <f>72858595 0@2024031kededradennis@gmail.com                             CNMLFException as file currently locked by another user for an Acct no 277429760000</f>
        <v>0</v>
      </c>
    </row>
    <row r="3332" spans="1:25">
      <c r="A3332" s="1">
        <v>3340</v>
      </c>
      <c r="C3332" t="s">
        <v>2737</v>
      </c>
      <c r="G3332" t="s">
        <v>10967</v>
      </c>
      <c r="H3332" t="s">
        <v>13227</v>
      </c>
      <c r="I3332" t="s">
        <v>18507</v>
      </c>
      <c r="J3332" t="s">
        <v>18510</v>
      </c>
      <c r="L3332" t="s">
        <v>19423</v>
      </c>
      <c r="N3332" t="s">
        <v>32</v>
      </c>
      <c r="P3332" t="s">
        <v>32</v>
      </c>
      <c r="Q3332" t="s">
        <v>20992</v>
      </c>
      <c r="R3332" t="s">
        <v>21119</v>
      </c>
      <c r="S3332" t="s">
        <v>21154</v>
      </c>
      <c r="U3332" t="s">
        <v>22035</v>
      </c>
      <c r="Y3332" t="s">
        <v>23866</v>
      </c>
    </row>
    <row r="3333" spans="1:25">
      <c r="A3333" s="1">
        <v>3341</v>
      </c>
      <c r="B3333" t="s">
        <v>32</v>
      </c>
      <c r="C3333" t="s">
        <v>2737</v>
      </c>
      <c r="D3333" t="s">
        <v>9701</v>
      </c>
      <c r="E3333" t="s">
        <v>10905</v>
      </c>
      <c r="F3333" t="s">
        <v>10906</v>
      </c>
      <c r="H3333" t="s">
        <v>13228</v>
      </c>
      <c r="V3333">
        <f>72858596 ÐEá\$2024041faypetgrave@cwjamica.com                            DNMLFException as file currently locked by another user for an Acct no 156177090000</f>
        <v>0</v>
      </c>
    </row>
    <row r="3334" spans="1:25">
      <c r="A3334" s="1">
        <v>3342</v>
      </c>
      <c r="C3334" t="s">
        <v>2738</v>
      </c>
      <c r="G3334" t="s">
        <v>10967</v>
      </c>
      <c r="H3334" t="s">
        <v>13229</v>
      </c>
      <c r="I3334" t="s">
        <v>18507</v>
      </c>
      <c r="J3334" t="s">
        <v>18510</v>
      </c>
      <c r="L3334" t="s">
        <v>19424</v>
      </c>
      <c r="N3334" t="s">
        <v>32</v>
      </c>
      <c r="P3334" t="s">
        <v>32</v>
      </c>
      <c r="Q3334" t="s">
        <v>20992</v>
      </c>
      <c r="R3334" t="s">
        <v>21119</v>
      </c>
      <c r="S3334" t="s">
        <v>21154</v>
      </c>
      <c r="U3334" t="s">
        <v>22035</v>
      </c>
      <c r="Y3334" t="s">
        <v>23867</v>
      </c>
    </row>
    <row r="3335" spans="1:25">
      <c r="A3335" s="1">
        <v>3343</v>
      </c>
      <c r="B3335" t="s">
        <v>32</v>
      </c>
      <c r="C3335" t="s">
        <v>2738</v>
      </c>
      <c r="D3335" t="s">
        <v>9702</v>
      </c>
      <c r="E3335" t="s">
        <v>10905</v>
      </c>
      <c r="F3335" t="s">
        <v>10906</v>
      </c>
      <c r="H3335" t="s">
        <v>13230</v>
      </c>
      <c r="V3335">
        <f>72858597 p°7ÖD2024041christinacaine1@gmail.com                            DNMLFException as file currently locked by another user for an Acct no 295651750000</f>
        <v>0</v>
      </c>
    </row>
    <row r="3336" spans="1:25">
      <c r="A3336" s="1">
        <v>3344</v>
      </c>
      <c r="C3336" t="s">
        <v>2739</v>
      </c>
      <c r="G3336" t="s">
        <v>10967</v>
      </c>
      <c r="H3336" t="s">
        <v>13231</v>
      </c>
      <c r="I3336" t="s">
        <v>18507</v>
      </c>
      <c r="J3336" t="s">
        <v>18509</v>
      </c>
      <c r="L3336" t="s">
        <v>19292</v>
      </c>
      <c r="O3336" t="s">
        <v>20888</v>
      </c>
      <c r="P3336" t="s">
        <v>65</v>
      </c>
      <c r="Q3336" t="s">
        <v>20990</v>
      </c>
      <c r="R3336" t="s">
        <v>21118</v>
      </c>
      <c r="S3336" t="s">
        <v>21153</v>
      </c>
      <c r="T3336" t="s">
        <v>21245</v>
      </c>
      <c r="U3336" t="s">
        <v>22033</v>
      </c>
    </row>
    <row r="3337" spans="1:25">
      <c r="A3337" s="1">
        <v>3345</v>
      </c>
      <c r="C3337" t="s">
        <v>2740</v>
      </c>
      <c r="G3337" t="s">
        <v>10967</v>
      </c>
      <c r="H3337" t="s">
        <v>13231</v>
      </c>
      <c r="I3337" t="s">
        <v>18507</v>
      </c>
      <c r="J3337" t="s">
        <v>18509</v>
      </c>
      <c r="L3337" t="s">
        <v>19296</v>
      </c>
      <c r="O3337" t="s">
        <v>20887</v>
      </c>
      <c r="P3337" t="s">
        <v>20919</v>
      </c>
      <c r="Q3337" t="s">
        <v>20989</v>
      </c>
      <c r="U3337" t="s">
        <v>22032</v>
      </c>
      <c r="W3337" t="s">
        <v>22917</v>
      </c>
      <c r="X3337" t="s">
        <v>23059</v>
      </c>
    </row>
    <row r="3338" spans="1:25">
      <c r="A3338" s="1">
        <v>3346</v>
      </c>
      <c r="C3338" t="s">
        <v>2741</v>
      </c>
      <c r="G3338" t="s">
        <v>10967</v>
      </c>
      <c r="H3338" t="s">
        <v>13231</v>
      </c>
      <c r="I3338" t="s">
        <v>18507</v>
      </c>
      <c r="J3338" t="s">
        <v>18509</v>
      </c>
      <c r="L3338" t="s">
        <v>19293</v>
      </c>
      <c r="O3338" t="s">
        <v>20888</v>
      </c>
      <c r="P3338" t="s">
        <v>20920</v>
      </c>
      <c r="Q3338" t="s">
        <v>20991</v>
      </c>
      <c r="U3338" t="s">
        <v>22034</v>
      </c>
      <c r="W3338" t="s">
        <v>22918</v>
      </c>
    </row>
    <row r="3339" spans="1:25">
      <c r="A3339" s="1">
        <v>3347</v>
      </c>
      <c r="C3339" t="s">
        <v>2742</v>
      </c>
      <c r="G3339" t="s">
        <v>10967</v>
      </c>
      <c r="H3339" t="s">
        <v>13232</v>
      </c>
      <c r="I3339" t="s">
        <v>18507</v>
      </c>
      <c r="J3339" t="s">
        <v>18510</v>
      </c>
      <c r="L3339" t="s">
        <v>19425</v>
      </c>
      <c r="N3339" t="s">
        <v>32</v>
      </c>
      <c r="P3339" t="s">
        <v>32</v>
      </c>
      <c r="Q3339" t="s">
        <v>20992</v>
      </c>
      <c r="R3339" t="s">
        <v>21119</v>
      </c>
      <c r="S3339" t="s">
        <v>21154</v>
      </c>
      <c r="U3339" t="s">
        <v>22035</v>
      </c>
      <c r="Y3339" t="s">
        <v>23868</v>
      </c>
    </row>
    <row r="3340" spans="1:25">
      <c r="A3340" s="1">
        <v>3348</v>
      </c>
      <c r="B3340" t="s">
        <v>32</v>
      </c>
      <c r="C3340" t="s">
        <v>2742</v>
      </c>
      <c r="D3340" t="s">
        <v>9703</v>
      </c>
      <c r="E3340" t="s">
        <v>10905</v>
      </c>
      <c r="F3340" t="s">
        <v>10906</v>
      </c>
      <c r="H3340" t="s">
        <v>13233</v>
      </c>
      <c r="V3340">
        <f>72858601 ÐÈQ(B2024041stamic123@gmail.com                               DNMLFException as file currently locked by another user for an Acct no 284144290000</f>
        <v>0</v>
      </c>
    </row>
    <row r="3341" spans="1:25">
      <c r="A3341" s="1">
        <v>3349</v>
      </c>
      <c r="C3341" t="s">
        <v>2743</v>
      </c>
      <c r="G3341" t="s">
        <v>10967</v>
      </c>
      <c r="H3341" t="s">
        <v>13234</v>
      </c>
      <c r="I3341" t="s">
        <v>18507</v>
      </c>
      <c r="J3341" t="s">
        <v>18510</v>
      </c>
      <c r="L3341" t="s">
        <v>19426</v>
      </c>
      <c r="N3341" t="s">
        <v>32</v>
      </c>
      <c r="P3341" t="s">
        <v>32</v>
      </c>
      <c r="Q3341" t="s">
        <v>20992</v>
      </c>
      <c r="R3341" t="s">
        <v>21119</v>
      </c>
      <c r="S3341" t="s">
        <v>21154</v>
      </c>
      <c r="U3341" t="s">
        <v>22035</v>
      </c>
      <c r="Y3341" t="s">
        <v>23869</v>
      </c>
    </row>
    <row r="3342" spans="1:25">
      <c r="A3342" s="1">
        <v>3350</v>
      </c>
      <c r="B3342" t="s">
        <v>32</v>
      </c>
      <c r="C3342" t="s">
        <v>2743</v>
      </c>
      <c r="D3342" t="s">
        <v>9704</v>
      </c>
      <c r="E3342" t="s">
        <v>10905</v>
      </c>
      <c r="F3342" t="s">
        <v>10906</v>
      </c>
      <c r="H3342" t="s">
        <v>13234</v>
      </c>
      <c r="V3342">
        <f>72858602 0&amp;3&amp;P2024041DUNROBPRIM@GMAIL.COM                              DNMLFException as file currently locked by another user for an Acct no 344238270000</f>
        <v>0</v>
      </c>
    </row>
    <row r="3343" spans="1:25">
      <c r="A3343" s="1">
        <v>3351</v>
      </c>
      <c r="C3343" t="s">
        <v>2744</v>
      </c>
      <c r="G3343" t="s">
        <v>10967</v>
      </c>
      <c r="H3343" t="s">
        <v>13235</v>
      </c>
      <c r="I3343" t="s">
        <v>18507</v>
      </c>
      <c r="J3343" t="s">
        <v>18510</v>
      </c>
      <c r="L3343" t="s">
        <v>19427</v>
      </c>
      <c r="N3343" t="s">
        <v>32</v>
      </c>
      <c r="P3343" t="s">
        <v>32</v>
      </c>
      <c r="Q3343" t="s">
        <v>20992</v>
      </c>
      <c r="R3343" t="s">
        <v>21119</v>
      </c>
      <c r="S3343" t="s">
        <v>21154</v>
      </c>
      <c r="U3343" t="s">
        <v>22035</v>
      </c>
      <c r="Y3343" t="s">
        <v>23870</v>
      </c>
    </row>
    <row r="3344" spans="1:25">
      <c r="A3344" s="1">
        <v>3352</v>
      </c>
      <c r="B3344" t="s">
        <v>32</v>
      </c>
      <c r="C3344" t="s">
        <v>2744</v>
      </c>
      <c r="D3344" t="s">
        <v>9705</v>
      </c>
      <c r="E3344" t="s">
        <v>10905</v>
      </c>
      <c r="F3344" t="s">
        <v>10906</v>
      </c>
      <c r="H3344" t="s">
        <v>13235</v>
      </c>
      <c r="V3344">
        <f>72858603 @äçNJ2024041romainbrown023@gmail.com                            ENMLFException as file currently locked by another user for an Acct no 319151400000</f>
        <v>0</v>
      </c>
    </row>
    <row r="3345" spans="1:25">
      <c r="A3345" s="1">
        <v>3353</v>
      </c>
      <c r="C3345" t="s">
        <v>2745</v>
      </c>
      <c r="G3345" t="s">
        <v>10967</v>
      </c>
      <c r="H3345" t="s">
        <v>13236</v>
      </c>
      <c r="I3345" t="s">
        <v>18507</v>
      </c>
      <c r="J3345" t="s">
        <v>18510</v>
      </c>
      <c r="L3345" t="s">
        <v>19428</v>
      </c>
      <c r="N3345" t="s">
        <v>32</v>
      </c>
      <c r="P3345" t="s">
        <v>32</v>
      </c>
      <c r="Q3345" t="s">
        <v>20992</v>
      </c>
      <c r="R3345" t="s">
        <v>21119</v>
      </c>
      <c r="S3345" t="s">
        <v>21154</v>
      </c>
      <c r="U3345" t="s">
        <v>22035</v>
      </c>
      <c r="Y3345" t="s">
        <v>23871</v>
      </c>
    </row>
    <row r="3346" spans="1:25">
      <c r="A3346" s="1">
        <v>3354</v>
      </c>
      <c r="B3346" t="s">
        <v>32</v>
      </c>
      <c r="C3346" t="s">
        <v>2745</v>
      </c>
      <c r="D3346" t="s">
        <v>9706</v>
      </c>
      <c r="E3346" t="s">
        <v>10905</v>
      </c>
      <c r="F3346" t="s">
        <v>10906</v>
      </c>
      <c r="H3346" t="s">
        <v>13237</v>
      </c>
      <c r="V3346">
        <f>72858604 @å~\J2024041sexychrisann1@gmail.com                             ENMLFException as file currently locked by another user for an Acct no 319379400000</f>
        <v>0</v>
      </c>
    </row>
    <row r="3347" spans="1:25">
      <c r="A3347" s="1">
        <v>3355</v>
      </c>
      <c r="C3347" t="s">
        <v>2746</v>
      </c>
      <c r="G3347" t="s">
        <v>10967</v>
      </c>
      <c r="H3347" t="s">
        <v>13238</v>
      </c>
      <c r="I3347" t="s">
        <v>18507</v>
      </c>
      <c r="J3347" t="s">
        <v>18510</v>
      </c>
      <c r="L3347" t="s">
        <v>19429</v>
      </c>
      <c r="N3347" t="s">
        <v>32</v>
      </c>
      <c r="P3347" t="s">
        <v>32</v>
      </c>
      <c r="Q3347" t="s">
        <v>20992</v>
      </c>
      <c r="R3347" t="s">
        <v>21119</v>
      </c>
      <c r="S3347" t="s">
        <v>21154</v>
      </c>
      <c r="U3347" t="s">
        <v>22035</v>
      </c>
      <c r="Y3347" t="s">
        <v>23872</v>
      </c>
    </row>
    <row r="3348" spans="1:25">
      <c r="A3348" s="1">
        <v>3356</v>
      </c>
      <c r="B3348" t="s">
        <v>32</v>
      </c>
      <c r="C3348" t="s">
        <v>2746</v>
      </c>
      <c r="D3348" t="s">
        <v>9707</v>
      </c>
      <c r="E3348" t="s">
        <v>10905</v>
      </c>
      <c r="F3348" t="s">
        <v>10906</v>
      </c>
      <c r="H3348" t="s">
        <v>13239</v>
      </c>
      <c r="V3348">
        <f>72858605 °7úA2024041ANDREHEPBURN_88@YAHOO.COM                            ENMLFException as file currently locked by another user for an Acct no 283368110000</f>
        <v>0</v>
      </c>
    </row>
    <row r="3349" spans="1:25">
      <c r="A3349" s="1">
        <v>3357</v>
      </c>
      <c r="C3349" t="s">
        <v>2747</v>
      </c>
      <c r="G3349" t="s">
        <v>10967</v>
      </c>
      <c r="H3349" t="s">
        <v>13240</v>
      </c>
      <c r="I3349" t="s">
        <v>18507</v>
      </c>
      <c r="J3349" t="s">
        <v>18510</v>
      </c>
      <c r="L3349" t="s">
        <v>19430</v>
      </c>
      <c r="N3349" t="s">
        <v>32</v>
      </c>
      <c r="P3349" t="s">
        <v>32</v>
      </c>
      <c r="Q3349" t="s">
        <v>20992</v>
      </c>
      <c r="R3349" t="s">
        <v>21119</v>
      </c>
      <c r="S3349" t="s">
        <v>21154</v>
      </c>
      <c r="U3349" t="s">
        <v>22035</v>
      </c>
      <c r="Y3349" t="s">
        <v>23873</v>
      </c>
    </row>
    <row r="3350" spans="1:25">
      <c r="A3350" s="1">
        <v>3358</v>
      </c>
      <c r="B3350" t="s">
        <v>32</v>
      </c>
      <c r="C3350" t="s">
        <v>2747</v>
      </c>
      <c r="D3350" t="s">
        <v>9708</v>
      </c>
      <c r="E3350" t="s">
        <v>10905</v>
      </c>
      <c r="F3350" t="s">
        <v>10906</v>
      </c>
      <c r="H3350" t="s">
        <v>13240</v>
      </c>
      <c r="V3350">
        <f>72858606 @ÝEÆI2024041orainthomas@gmail.com                              GNMLFException as file currently locked by another user for an Acct no 316859080000</f>
        <v>0</v>
      </c>
    </row>
    <row r="3351" spans="1:25">
      <c r="A3351" s="1">
        <v>3359</v>
      </c>
      <c r="C3351" t="s">
        <v>2748</v>
      </c>
      <c r="G3351" t="s">
        <v>10967</v>
      </c>
      <c r="H3351" t="s">
        <v>13241</v>
      </c>
      <c r="I3351" t="s">
        <v>18507</v>
      </c>
      <c r="J3351" t="s">
        <v>18509</v>
      </c>
      <c r="L3351" t="s">
        <v>19292</v>
      </c>
      <c r="O3351" t="s">
        <v>20888</v>
      </c>
      <c r="P3351" t="s">
        <v>65</v>
      </c>
      <c r="Q3351" t="s">
        <v>20990</v>
      </c>
      <c r="R3351" t="s">
        <v>21118</v>
      </c>
      <c r="S3351" t="s">
        <v>21153</v>
      </c>
      <c r="T3351" t="s">
        <v>21320</v>
      </c>
      <c r="U3351" t="s">
        <v>22033</v>
      </c>
    </row>
    <row r="3352" spans="1:25">
      <c r="A3352" s="1">
        <v>3360</v>
      </c>
      <c r="C3352" t="s">
        <v>2749</v>
      </c>
      <c r="G3352" t="s">
        <v>10967</v>
      </c>
      <c r="H3352" t="s">
        <v>13241</v>
      </c>
      <c r="I3352" t="s">
        <v>18507</v>
      </c>
      <c r="J3352" t="s">
        <v>18509</v>
      </c>
      <c r="L3352" t="s">
        <v>19431</v>
      </c>
      <c r="O3352" t="s">
        <v>20887</v>
      </c>
      <c r="P3352" t="s">
        <v>20919</v>
      </c>
      <c r="Q3352" t="s">
        <v>20989</v>
      </c>
      <c r="U3352" t="s">
        <v>22032</v>
      </c>
      <c r="W3352" t="s">
        <v>22917</v>
      </c>
      <c r="X3352" t="s">
        <v>23138</v>
      </c>
    </row>
    <row r="3353" spans="1:25">
      <c r="A3353" s="1">
        <v>3361</v>
      </c>
      <c r="C3353" t="s">
        <v>2750</v>
      </c>
      <c r="G3353" t="s">
        <v>10967</v>
      </c>
      <c r="H3353" t="s">
        <v>13241</v>
      </c>
      <c r="I3353" t="s">
        <v>18507</v>
      </c>
      <c r="J3353" t="s">
        <v>18509</v>
      </c>
      <c r="L3353" t="s">
        <v>19293</v>
      </c>
      <c r="O3353" t="s">
        <v>20888</v>
      </c>
      <c r="P3353" t="s">
        <v>20920</v>
      </c>
      <c r="Q3353" t="s">
        <v>20991</v>
      </c>
      <c r="U3353" t="s">
        <v>22034</v>
      </c>
      <c r="W3353" t="s">
        <v>22918</v>
      </c>
    </row>
    <row r="3354" spans="1:25">
      <c r="A3354" s="1">
        <v>3362</v>
      </c>
      <c r="C3354" t="s">
        <v>2751</v>
      </c>
      <c r="G3354" t="s">
        <v>10967</v>
      </c>
      <c r="H3354" t="s">
        <v>13242</v>
      </c>
      <c r="I3354" t="s">
        <v>18507</v>
      </c>
      <c r="J3354" t="s">
        <v>18509</v>
      </c>
      <c r="L3354" t="s">
        <v>19292</v>
      </c>
      <c r="O3354" t="s">
        <v>20888</v>
      </c>
      <c r="P3354" t="s">
        <v>65</v>
      </c>
      <c r="Q3354" t="s">
        <v>20990</v>
      </c>
      <c r="R3354" t="s">
        <v>21118</v>
      </c>
      <c r="S3354" t="s">
        <v>21153</v>
      </c>
      <c r="T3354" t="s">
        <v>21346</v>
      </c>
      <c r="U3354" t="s">
        <v>22033</v>
      </c>
    </row>
    <row r="3355" spans="1:25">
      <c r="A3355" s="1">
        <v>3363</v>
      </c>
      <c r="C3355" t="s">
        <v>2752</v>
      </c>
      <c r="G3355" t="s">
        <v>10967</v>
      </c>
      <c r="H3355" t="s">
        <v>13242</v>
      </c>
      <c r="I3355" t="s">
        <v>18507</v>
      </c>
      <c r="J3355" t="s">
        <v>18509</v>
      </c>
      <c r="L3355" t="s">
        <v>19293</v>
      </c>
      <c r="O3355" t="s">
        <v>20888</v>
      </c>
      <c r="P3355" t="s">
        <v>20920</v>
      </c>
      <c r="Q3355" t="s">
        <v>20991</v>
      </c>
      <c r="U3355" t="s">
        <v>22034</v>
      </c>
      <c r="W3355" t="s">
        <v>22918</v>
      </c>
    </row>
    <row r="3356" spans="1:25">
      <c r="A3356" s="1">
        <v>3364</v>
      </c>
      <c r="C3356" t="s">
        <v>2753</v>
      </c>
      <c r="G3356" t="s">
        <v>10967</v>
      </c>
      <c r="H3356" t="s">
        <v>13243</v>
      </c>
      <c r="I3356" t="s">
        <v>18507</v>
      </c>
      <c r="J3356" t="s">
        <v>18509</v>
      </c>
      <c r="L3356" t="s">
        <v>19294</v>
      </c>
      <c r="O3356" t="s">
        <v>20887</v>
      </c>
      <c r="P3356" t="s">
        <v>20919</v>
      </c>
      <c r="Q3356" t="s">
        <v>20989</v>
      </c>
      <c r="U3356" t="s">
        <v>22032</v>
      </c>
      <c r="W3356" t="s">
        <v>22917</v>
      </c>
      <c r="X3356" t="s">
        <v>23165</v>
      </c>
    </row>
    <row r="3357" spans="1:25">
      <c r="A3357" s="1">
        <v>3365</v>
      </c>
      <c r="C3357" t="s">
        <v>2754</v>
      </c>
      <c r="G3357" t="s">
        <v>10967</v>
      </c>
      <c r="H3357" t="s">
        <v>13244</v>
      </c>
      <c r="I3357" t="s">
        <v>18507</v>
      </c>
      <c r="J3357" t="s">
        <v>18509</v>
      </c>
      <c r="L3357" t="s">
        <v>19297</v>
      </c>
      <c r="O3357" t="s">
        <v>20887</v>
      </c>
      <c r="P3357" t="s">
        <v>20919</v>
      </c>
      <c r="Q3357" t="s">
        <v>20989</v>
      </c>
      <c r="U3357" t="s">
        <v>22032</v>
      </c>
      <c r="W3357" t="s">
        <v>22917</v>
      </c>
      <c r="X3357" t="s">
        <v>23165</v>
      </c>
    </row>
    <row r="3358" spans="1:25">
      <c r="A3358" s="1">
        <v>3366</v>
      </c>
      <c r="C3358" t="s">
        <v>2755</v>
      </c>
      <c r="G3358" t="s">
        <v>10967</v>
      </c>
      <c r="H3358" t="s">
        <v>13244</v>
      </c>
      <c r="I3358" t="s">
        <v>18507</v>
      </c>
      <c r="J3358" t="s">
        <v>18509</v>
      </c>
      <c r="L3358" t="s">
        <v>19292</v>
      </c>
      <c r="O3358" t="s">
        <v>20888</v>
      </c>
      <c r="P3358" t="s">
        <v>65</v>
      </c>
      <c r="Q3358" t="s">
        <v>20990</v>
      </c>
      <c r="R3358" t="s">
        <v>21118</v>
      </c>
      <c r="S3358" t="s">
        <v>21153</v>
      </c>
      <c r="T3358" t="s">
        <v>21346</v>
      </c>
      <c r="U3358" t="s">
        <v>22033</v>
      </c>
    </row>
    <row r="3359" spans="1:25">
      <c r="A3359" s="1">
        <v>3367</v>
      </c>
      <c r="C3359" t="s">
        <v>2756</v>
      </c>
      <c r="G3359" t="s">
        <v>10967</v>
      </c>
      <c r="H3359" t="s">
        <v>13244</v>
      </c>
      <c r="I3359" t="s">
        <v>18507</v>
      </c>
      <c r="J3359" t="s">
        <v>18509</v>
      </c>
      <c r="L3359" t="s">
        <v>19293</v>
      </c>
      <c r="O3359" t="s">
        <v>20888</v>
      </c>
      <c r="P3359" t="s">
        <v>20920</v>
      </c>
      <c r="Q3359" t="s">
        <v>20991</v>
      </c>
      <c r="U3359" t="s">
        <v>22034</v>
      </c>
      <c r="W3359" t="s">
        <v>22918</v>
      </c>
    </row>
    <row r="3360" spans="1:25">
      <c r="A3360" s="1">
        <v>3368</v>
      </c>
      <c r="C3360" t="s">
        <v>2757</v>
      </c>
      <c r="G3360" t="s">
        <v>10967</v>
      </c>
      <c r="H3360" t="s">
        <v>13245</v>
      </c>
      <c r="I3360" t="s">
        <v>18507</v>
      </c>
      <c r="J3360" t="s">
        <v>18509</v>
      </c>
      <c r="L3360" t="s">
        <v>19431</v>
      </c>
      <c r="O3360" t="s">
        <v>20887</v>
      </c>
      <c r="P3360" t="s">
        <v>20919</v>
      </c>
      <c r="Q3360" t="s">
        <v>20989</v>
      </c>
      <c r="U3360" t="s">
        <v>22032</v>
      </c>
      <c r="W3360" t="s">
        <v>22917</v>
      </c>
      <c r="X3360" t="s">
        <v>23166</v>
      </c>
    </row>
    <row r="3361" spans="1:24">
      <c r="A3361" s="1">
        <v>3369</v>
      </c>
      <c r="C3361" t="s">
        <v>2758</v>
      </c>
      <c r="G3361" t="s">
        <v>10967</v>
      </c>
      <c r="H3361" t="s">
        <v>13246</v>
      </c>
      <c r="I3361" t="s">
        <v>18507</v>
      </c>
      <c r="J3361" t="s">
        <v>18509</v>
      </c>
      <c r="L3361" t="s">
        <v>19292</v>
      </c>
      <c r="O3361" t="s">
        <v>20888</v>
      </c>
      <c r="P3361" t="s">
        <v>65</v>
      </c>
      <c r="Q3361" t="s">
        <v>20990</v>
      </c>
      <c r="R3361" t="s">
        <v>21118</v>
      </c>
      <c r="S3361" t="s">
        <v>21153</v>
      </c>
      <c r="T3361" t="s">
        <v>21347</v>
      </c>
      <c r="U3361" t="s">
        <v>22033</v>
      </c>
    </row>
    <row r="3362" spans="1:24">
      <c r="A3362" s="1">
        <v>3370</v>
      </c>
      <c r="C3362" t="s">
        <v>2759</v>
      </c>
      <c r="G3362" t="s">
        <v>10967</v>
      </c>
      <c r="H3362" t="s">
        <v>13247</v>
      </c>
      <c r="I3362" t="s">
        <v>18507</v>
      </c>
      <c r="J3362" t="s">
        <v>18509</v>
      </c>
      <c r="L3362" t="s">
        <v>19293</v>
      </c>
      <c r="O3362" t="s">
        <v>20888</v>
      </c>
      <c r="P3362" t="s">
        <v>20920</v>
      </c>
      <c r="Q3362" t="s">
        <v>20991</v>
      </c>
      <c r="U3362" t="s">
        <v>22034</v>
      </c>
      <c r="W3362" t="s">
        <v>22918</v>
      </c>
    </row>
    <row r="3363" spans="1:24">
      <c r="A3363" s="1">
        <v>3371</v>
      </c>
      <c r="C3363" t="s">
        <v>2760</v>
      </c>
      <c r="G3363" t="s">
        <v>10967</v>
      </c>
      <c r="H3363" t="s">
        <v>13248</v>
      </c>
      <c r="I3363" t="s">
        <v>18507</v>
      </c>
      <c r="J3363" t="s">
        <v>18509</v>
      </c>
      <c r="L3363" t="s">
        <v>19296</v>
      </c>
      <c r="O3363" t="s">
        <v>20887</v>
      </c>
      <c r="P3363" t="s">
        <v>20919</v>
      </c>
      <c r="Q3363" t="s">
        <v>20989</v>
      </c>
      <c r="U3363" t="s">
        <v>22032</v>
      </c>
      <c r="W3363" t="s">
        <v>22917</v>
      </c>
      <c r="X3363" t="s">
        <v>23167</v>
      </c>
    </row>
    <row r="3364" spans="1:24">
      <c r="A3364" s="1">
        <v>3372</v>
      </c>
      <c r="C3364" t="s">
        <v>2761</v>
      </c>
      <c r="G3364" t="s">
        <v>10967</v>
      </c>
      <c r="H3364" t="s">
        <v>13249</v>
      </c>
      <c r="I3364" t="s">
        <v>18507</v>
      </c>
      <c r="J3364" t="s">
        <v>18509</v>
      </c>
      <c r="L3364" t="s">
        <v>19291</v>
      </c>
      <c r="O3364" t="s">
        <v>20887</v>
      </c>
      <c r="P3364" t="s">
        <v>20919</v>
      </c>
      <c r="Q3364" t="s">
        <v>20989</v>
      </c>
      <c r="U3364" t="s">
        <v>22032</v>
      </c>
      <c r="W3364" t="s">
        <v>22917</v>
      </c>
      <c r="X3364" t="s">
        <v>23168</v>
      </c>
    </row>
    <row r="3365" spans="1:24">
      <c r="A3365" s="1">
        <v>3373</v>
      </c>
      <c r="C3365" t="s">
        <v>2762</v>
      </c>
      <c r="G3365" t="s">
        <v>10967</v>
      </c>
      <c r="H3365" t="s">
        <v>13250</v>
      </c>
      <c r="I3365" t="s">
        <v>18507</v>
      </c>
      <c r="J3365" t="s">
        <v>18509</v>
      </c>
      <c r="L3365" t="s">
        <v>19292</v>
      </c>
      <c r="O3365" t="s">
        <v>20888</v>
      </c>
      <c r="P3365" t="s">
        <v>65</v>
      </c>
      <c r="Q3365" t="s">
        <v>20990</v>
      </c>
      <c r="R3365" t="s">
        <v>21118</v>
      </c>
      <c r="S3365" t="s">
        <v>21153</v>
      </c>
      <c r="T3365" t="s">
        <v>21348</v>
      </c>
      <c r="U3365" t="s">
        <v>22033</v>
      </c>
    </row>
    <row r="3366" spans="1:24">
      <c r="A3366" s="1">
        <v>3374</v>
      </c>
      <c r="C3366" t="s">
        <v>2763</v>
      </c>
      <c r="G3366" t="s">
        <v>10967</v>
      </c>
      <c r="H3366" t="s">
        <v>13251</v>
      </c>
      <c r="I3366" t="s">
        <v>18507</v>
      </c>
      <c r="J3366" t="s">
        <v>18509</v>
      </c>
      <c r="L3366" t="s">
        <v>19293</v>
      </c>
      <c r="O3366" t="s">
        <v>20888</v>
      </c>
      <c r="P3366" t="s">
        <v>20920</v>
      </c>
      <c r="Q3366" t="s">
        <v>20991</v>
      </c>
      <c r="U3366" t="s">
        <v>22034</v>
      </c>
      <c r="W3366" t="s">
        <v>22918</v>
      </c>
    </row>
    <row r="3367" spans="1:24">
      <c r="A3367" s="1">
        <v>3375</v>
      </c>
      <c r="C3367" t="s">
        <v>2764</v>
      </c>
      <c r="G3367" t="s">
        <v>10967</v>
      </c>
      <c r="H3367" t="s">
        <v>13252</v>
      </c>
      <c r="I3367" t="s">
        <v>18507</v>
      </c>
      <c r="J3367" t="s">
        <v>18509</v>
      </c>
      <c r="L3367" t="s">
        <v>19297</v>
      </c>
      <c r="O3367" t="s">
        <v>20887</v>
      </c>
      <c r="P3367" t="s">
        <v>20919</v>
      </c>
      <c r="Q3367" t="s">
        <v>20989</v>
      </c>
      <c r="U3367" t="s">
        <v>22032</v>
      </c>
      <c r="W3367" t="s">
        <v>22917</v>
      </c>
      <c r="X3367" t="s">
        <v>23169</v>
      </c>
    </row>
    <row r="3368" spans="1:24">
      <c r="A3368" s="1">
        <v>3376</v>
      </c>
      <c r="C3368" t="s">
        <v>2765</v>
      </c>
      <c r="G3368" t="s">
        <v>10967</v>
      </c>
      <c r="H3368" t="s">
        <v>13253</v>
      </c>
      <c r="I3368" t="s">
        <v>18507</v>
      </c>
      <c r="J3368" t="s">
        <v>18509</v>
      </c>
      <c r="L3368" t="s">
        <v>19297</v>
      </c>
      <c r="O3368" t="s">
        <v>20887</v>
      </c>
      <c r="P3368" t="s">
        <v>20919</v>
      </c>
      <c r="Q3368" t="s">
        <v>20989</v>
      </c>
      <c r="U3368" t="s">
        <v>22032</v>
      </c>
      <c r="W3368" t="s">
        <v>22917</v>
      </c>
      <c r="X3368" t="s">
        <v>23170</v>
      </c>
    </row>
    <row r="3369" spans="1:24">
      <c r="A3369" s="1">
        <v>3377</v>
      </c>
      <c r="C3369" t="s">
        <v>2766</v>
      </c>
      <c r="G3369" t="s">
        <v>10967</v>
      </c>
      <c r="H3369" t="s">
        <v>13254</v>
      </c>
      <c r="I3369" t="s">
        <v>18507</v>
      </c>
      <c r="J3369" t="s">
        <v>18509</v>
      </c>
      <c r="L3369" t="s">
        <v>19292</v>
      </c>
      <c r="O3369" t="s">
        <v>20888</v>
      </c>
      <c r="P3369" t="s">
        <v>65</v>
      </c>
      <c r="Q3369" t="s">
        <v>20990</v>
      </c>
      <c r="R3369" t="s">
        <v>21118</v>
      </c>
      <c r="S3369" t="s">
        <v>21153</v>
      </c>
      <c r="T3369" t="s">
        <v>21349</v>
      </c>
      <c r="U3369" t="s">
        <v>22033</v>
      </c>
    </row>
    <row r="3370" spans="1:24">
      <c r="A3370" s="1">
        <v>3378</v>
      </c>
      <c r="C3370" t="s">
        <v>2767</v>
      </c>
      <c r="G3370" t="s">
        <v>10967</v>
      </c>
      <c r="H3370" t="s">
        <v>13254</v>
      </c>
      <c r="I3370" t="s">
        <v>18507</v>
      </c>
      <c r="J3370" t="s">
        <v>18509</v>
      </c>
      <c r="L3370" t="s">
        <v>19293</v>
      </c>
      <c r="O3370" t="s">
        <v>20888</v>
      </c>
      <c r="P3370" t="s">
        <v>20920</v>
      </c>
      <c r="Q3370" t="s">
        <v>20991</v>
      </c>
      <c r="U3370" t="s">
        <v>22034</v>
      </c>
      <c r="W3370" t="s">
        <v>22918</v>
      </c>
    </row>
    <row r="3371" spans="1:24">
      <c r="A3371" s="1">
        <v>3379</v>
      </c>
      <c r="C3371" t="s">
        <v>2768</v>
      </c>
      <c r="G3371" t="s">
        <v>10967</v>
      </c>
      <c r="H3371" t="s">
        <v>13255</v>
      </c>
      <c r="I3371" t="s">
        <v>18507</v>
      </c>
      <c r="J3371" t="s">
        <v>18509</v>
      </c>
      <c r="L3371" t="s">
        <v>19414</v>
      </c>
      <c r="O3371" t="s">
        <v>20887</v>
      </c>
      <c r="P3371" t="s">
        <v>20919</v>
      </c>
      <c r="Q3371" t="s">
        <v>20989</v>
      </c>
      <c r="U3371" t="s">
        <v>22032</v>
      </c>
      <c r="W3371" t="s">
        <v>22917</v>
      </c>
      <c r="X3371" t="s">
        <v>23171</v>
      </c>
    </row>
    <row r="3372" spans="1:24">
      <c r="A3372" s="1">
        <v>3380</v>
      </c>
      <c r="C3372" t="s">
        <v>2769</v>
      </c>
      <c r="G3372" t="s">
        <v>10967</v>
      </c>
      <c r="H3372" t="s">
        <v>13256</v>
      </c>
      <c r="I3372" t="s">
        <v>18507</v>
      </c>
      <c r="J3372" t="s">
        <v>18509</v>
      </c>
      <c r="L3372" t="s">
        <v>19291</v>
      </c>
      <c r="O3372" t="s">
        <v>20887</v>
      </c>
      <c r="P3372" t="s">
        <v>20919</v>
      </c>
      <c r="Q3372" t="s">
        <v>20989</v>
      </c>
      <c r="U3372" t="s">
        <v>22032</v>
      </c>
      <c r="W3372" t="s">
        <v>22917</v>
      </c>
      <c r="X3372" t="s">
        <v>23172</v>
      </c>
    </row>
    <row r="3373" spans="1:24">
      <c r="A3373" s="1">
        <v>3381</v>
      </c>
      <c r="C3373" t="s">
        <v>2770</v>
      </c>
      <c r="G3373" t="s">
        <v>10967</v>
      </c>
      <c r="H3373" t="s">
        <v>13257</v>
      </c>
      <c r="I3373" t="s">
        <v>18507</v>
      </c>
      <c r="J3373" t="s">
        <v>18509</v>
      </c>
      <c r="L3373" t="s">
        <v>19292</v>
      </c>
      <c r="O3373" t="s">
        <v>20888</v>
      </c>
      <c r="P3373" t="s">
        <v>65</v>
      </c>
      <c r="Q3373" t="s">
        <v>20990</v>
      </c>
      <c r="R3373" t="s">
        <v>21118</v>
      </c>
      <c r="S3373" t="s">
        <v>21153</v>
      </c>
      <c r="T3373" t="s">
        <v>21350</v>
      </c>
      <c r="U3373" t="s">
        <v>22033</v>
      </c>
    </row>
    <row r="3374" spans="1:24">
      <c r="A3374" s="1">
        <v>3382</v>
      </c>
      <c r="C3374" t="s">
        <v>2771</v>
      </c>
      <c r="G3374" t="s">
        <v>10967</v>
      </c>
      <c r="H3374" t="s">
        <v>13258</v>
      </c>
      <c r="I3374" t="s">
        <v>18507</v>
      </c>
      <c r="J3374" t="s">
        <v>18509</v>
      </c>
      <c r="L3374" t="s">
        <v>19295</v>
      </c>
      <c r="O3374" t="s">
        <v>20887</v>
      </c>
      <c r="P3374" t="s">
        <v>20919</v>
      </c>
      <c r="Q3374" t="s">
        <v>20989</v>
      </c>
      <c r="U3374" t="s">
        <v>22032</v>
      </c>
      <c r="W3374" t="s">
        <v>22917</v>
      </c>
      <c r="X3374" t="s">
        <v>23173</v>
      </c>
    </row>
    <row r="3375" spans="1:24">
      <c r="A3375" s="1">
        <v>3383</v>
      </c>
      <c r="C3375" t="s">
        <v>2772</v>
      </c>
      <c r="G3375" t="s">
        <v>10967</v>
      </c>
      <c r="H3375" t="s">
        <v>13258</v>
      </c>
      <c r="I3375" t="s">
        <v>18507</v>
      </c>
      <c r="J3375" t="s">
        <v>18509</v>
      </c>
      <c r="L3375" t="s">
        <v>19293</v>
      </c>
      <c r="O3375" t="s">
        <v>20888</v>
      </c>
      <c r="P3375" t="s">
        <v>20920</v>
      </c>
      <c r="Q3375" t="s">
        <v>20991</v>
      </c>
      <c r="U3375" t="s">
        <v>22034</v>
      </c>
      <c r="W3375" t="s">
        <v>22918</v>
      </c>
    </row>
    <row r="3376" spans="1:24">
      <c r="A3376" s="1">
        <v>3384</v>
      </c>
      <c r="C3376" t="s">
        <v>2773</v>
      </c>
      <c r="G3376" t="s">
        <v>10967</v>
      </c>
      <c r="H3376" t="s">
        <v>13259</v>
      </c>
      <c r="I3376" t="s">
        <v>18507</v>
      </c>
      <c r="J3376" t="s">
        <v>18509</v>
      </c>
      <c r="L3376" t="s">
        <v>19294</v>
      </c>
      <c r="O3376" t="s">
        <v>20887</v>
      </c>
      <c r="P3376" t="s">
        <v>20919</v>
      </c>
      <c r="Q3376" t="s">
        <v>20989</v>
      </c>
      <c r="U3376" t="s">
        <v>22032</v>
      </c>
      <c r="W3376" t="s">
        <v>22917</v>
      </c>
      <c r="X3376" t="s">
        <v>23173</v>
      </c>
    </row>
    <row r="3377" spans="1:24">
      <c r="A3377" s="1">
        <v>3385</v>
      </c>
      <c r="C3377" t="s">
        <v>2774</v>
      </c>
      <c r="G3377" t="s">
        <v>10967</v>
      </c>
      <c r="H3377" t="s">
        <v>13259</v>
      </c>
      <c r="I3377" t="s">
        <v>18507</v>
      </c>
      <c r="J3377" t="s">
        <v>18509</v>
      </c>
      <c r="L3377" t="s">
        <v>19292</v>
      </c>
      <c r="O3377" t="s">
        <v>20888</v>
      </c>
      <c r="P3377" t="s">
        <v>65</v>
      </c>
      <c r="Q3377" t="s">
        <v>20990</v>
      </c>
      <c r="R3377" t="s">
        <v>21118</v>
      </c>
      <c r="S3377" t="s">
        <v>21153</v>
      </c>
      <c r="T3377" t="s">
        <v>21350</v>
      </c>
      <c r="U3377" t="s">
        <v>22033</v>
      </c>
    </row>
    <row r="3378" spans="1:24">
      <c r="A3378" s="1">
        <v>3386</v>
      </c>
      <c r="C3378" t="s">
        <v>2775</v>
      </c>
      <c r="G3378" t="s">
        <v>10967</v>
      </c>
      <c r="H3378" t="s">
        <v>13260</v>
      </c>
      <c r="I3378" t="s">
        <v>18507</v>
      </c>
      <c r="J3378" t="s">
        <v>18509</v>
      </c>
      <c r="L3378" t="s">
        <v>19293</v>
      </c>
      <c r="O3378" t="s">
        <v>20888</v>
      </c>
      <c r="P3378" t="s">
        <v>20920</v>
      </c>
      <c r="Q3378" t="s">
        <v>20991</v>
      </c>
      <c r="U3378" t="s">
        <v>22034</v>
      </c>
      <c r="W3378" t="s">
        <v>22918</v>
      </c>
    </row>
    <row r="3379" spans="1:24">
      <c r="A3379" s="1">
        <v>3387</v>
      </c>
      <c r="C3379" t="s">
        <v>2776</v>
      </c>
      <c r="G3379" t="s">
        <v>10967</v>
      </c>
      <c r="H3379" t="s">
        <v>13261</v>
      </c>
      <c r="I3379" t="s">
        <v>18507</v>
      </c>
      <c r="J3379" t="s">
        <v>18509</v>
      </c>
      <c r="L3379" t="s">
        <v>19414</v>
      </c>
      <c r="O3379" t="s">
        <v>20887</v>
      </c>
      <c r="P3379" t="s">
        <v>20919</v>
      </c>
      <c r="Q3379" t="s">
        <v>20989</v>
      </c>
      <c r="U3379" t="s">
        <v>22032</v>
      </c>
      <c r="W3379" t="s">
        <v>22917</v>
      </c>
      <c r="X3379" t="s">
        <v>23174</v>
      </c>
    </row>
    <row r="3380" spans="1:24">
      <c r="A3380" s="1">
        <v>3388</v>
      </c>
      <c r="C3380" t="s">
        <v>2777</v>
      </c>
      <c r="G3380" t="s">
        <v>10967</v>
      </c>
      <c r="H3380" t="s">
        <v>13262</v>
      </c>
      <c r="I3380" t="s">
        <v>18507</v>
      </c>
      <c r="J3380" t="s">
        <v>18509</v>
      </c>
      <c r="L3380" t="s">
        <v>19292</v>
      </c>
      <c r="O3380" t="s">
        <v>20888</v>
      </c>
      <c r="P3380" t="s">
        <v>65</v>
      </c>
      <c r="Q3380" t="s">
        <v>20990</v>
      </c>
      <c r="R3380" t="s">
        <v>21118</v>
      </c>
      <c r="S3380" t="s">
        <v>21153</v>
      </c>
      <c r="T3380" t="s">
        <v>21351</v>
      </c>
      <c r="U3380" t="s">
        <v>22033</v>
      </c>
    </row>
    <row r="3381" spans="1:24">
      <c r="A3381" s="1">
        <v>3389</v>
      </c>
      <c r="C3381" t="s">
        <v>2778</v>
      </c>
      <c r="G3381" t="s">
        <v>10967</v>
      </c>
      <c r="H3381" t="s">
        <v>13262</v>
      </c>
      <c r="I3381" t="s">
        <v>18507</v>
      </c>
      <c r="J3381" t="s">
        <v>18509</v>
      </c>
      <c r="L3381" t="s">
        <v>19293</v>
      </c>
      <c r="O3381" t="s">
        <v>20888</v>
      </c>
      <c r="P3381" t="s">
        <v>20920</v>
      </c>
      <c r="Q3381" t="s">
        <v>20991</v>
      </c>
      <c r="U3381" t="s">
        <v>22034</v>
      </c>
      <c r="W3381" t="s">
        <v>22918</v>
      </c>
    </row>
    <row r="3382" spans="1:24">
      <c r="A3382" s="1">
        <v>3390</v>
      </c>
      <c r="C3382" t="s">
        <v>2779</v>
      </c>
      <c r="G3382" t="s">
        <v>10967</v>
      </c>
      <c r="H3382" t="s">
        <v>13263</v>
      </c>
      <c r="I3382" t="s">
        <v>18507</v>
      </c>
      <c r="J3382" t="s">
        <v>18509</v>
      </c>
      <c r="L3382" t="s">
        <v>19292</v>
      </c>
      <c r="O3382" t="s">
        <v>20888</v>
      </c>
      <c r="P3382" t="s">
        <v>65</v>
      </c>
      <c r="Q3382" t="s">
        <v>20990</v>
      </c>
      <c r="R3382" t="s">
        <v>21118</v>
      </c>
      <c r="S3382" t="s">
        <v>21153</v>
      </c>
      <c r="T3382" t="s">
        <v>21351</v>
      </c>
      <c r="U3382" t="s">
        <v>22033</v>
      </c>
    </row>
    <row r="3383" spans="1:24">
      <c r="A3383" s="1">
        <v>3391</v>
      </c>
      <c r="C3383" t="s">
        <v>2780</v>
      </c>
      <c r="G3383" t="s">
        <v>10967</v>
      </c>
      <c r="H3383" t="s">
        <v>13263</v>
      </c>
      <c r="I3383" t="s">
        <v>18507</v>
      </c>
      <c r="J3383" t="s">
        <v>18509</v>
      </c>
      <c r="L3383" t="s">
        <v>19293</v>
      </c>
      <c r="O3383" t="s">
        <v>20888</v>
      </c>
      <c r="P3383" t="s">
        <v>20920</v>
      </c>
      <c r="Q3383" t="s">
        <v>20991</v>
      </c>
      <c r="U3383" t="s">
        <v>22034</v>
      </c>
      <c r="W3383" t="s">
        <v>22918</v>
      </c>
    </row>
    <row r="3384" spans="1:24">
      <c r="A3384" s="1">
        <v>3392</v>
      </c>
      <c r="C3384" t="s">
        <v>2781</v>
      </c>
      <c r="G3384" t="s">
        <v>10967</v>
      </c>
      <c r="H3384" t="s">
        <v>13264</v>
      </c>
      <c r="I3384" t="s">
        <v>18507</v>
      </c>
      <c r="J3384" t="s">
        <v>18509</v>
      </c>
      <c r="L3384" t="s">
        <v>19431</v>
      </c>
      <c r="O3384" t="s">
        <v>20887</v>
      </c>
      <c r="P3384" t="s">
        <v>20919</v>
      </c>
      <c r="Q3384" t="s">
        <v>20989</v>
      </c>
      <c r="U3384" t="s">
        <v>22032</v>
      </c>
      <c r="W3384" t="s">
        <v>22917</v>
      </c>
      <c r="X3384" t="s">
        <v>23174</v>
      </c>
    </row>
    <row r="3385" spans="1:24">
      <c r="A3385" s="1">
        <v>3393</v>
      </c>
      <c r="C3385" t="s">
        <v>2782</v>
      </c>
      <c r="G3385" t="s">
        <v>10967</v>
      </c>
      <c r="H3385" t="s">
        <v>13265</v>
      </c>
      <c r="I3385" t="s">
        <v>18507</v>
      </c>
      <c r="J3385" t="s">
        <v>18509</v>
      </c>
      <c r="L3385" t="s">
        <v>19415</v>
      </c>
      <c r="O3385" t="s">
        <v>20887</v>
      </c>
      <c r="P3385" t="s">
        <v>20919</v>
      </c>
      <c r="Q3385" t="s">
        <v>20989</v>
      </c>
      <c r="U3385" t="s">
        <v>22032</v>
      </c>
      <c r="W3385" t="s">
        <v>22917</v>
      </c>
      <c r="X3385" t="s">
        <v>23169</v>
      </c>
    </row>
    <row r="3386" spans="1:24">
      <c r="A3386" s="1">
        <v>3394</v>
      </c>
      <c r="C3386" t="s">
        <v>2783</v>
      </c>
      <c r="G3386" t="s">
        <v>10967</v>
      </c>
      <c r="H3386" t="s">
        <v>13266</v>
      </c>
      <c r="I3386" t="s">
        <v>18507</v>
      </c>
      <c r="J3386" t="s">
        <v>18509</v>
      </c>
      <c r="L3386" t="s">
        <v>19432</v>
      </c>
      <c r="O3386" t="s">
        <v>20887</v>
      </c>
      <c r="P3386" t="s">
        <v>20919</v>
      </c>
      <c r="Q3386" t="s">
        <v>20989</v>
      </c>
      <c r="U3386" t="s">
        <v>22032</v>
      </c>
      <c r="W3386" t="s">
        <v>22917</v>
      </c>
      <c r="X3386" t="s">
        <v>23169</v>
      </c>
    </row>
    <row r="3387" spans="1:24">
      <c r="A3387" s="1">
        <v>3395</v>
      </c>
      <c r="C3387" t="s">
        <v>2784</v>
      </c>
      <c r="G3387" t="s">
        <v>10967</v>
      </c>
      <c r="H3387" t="s">
        <v>13267</v>
      </c>
      <c r="I3387" t="s">
        <v>18507</v>
      </c>
      <c r="J3387" t="s">
        <v>18509</v>
      </c>
      <c r="L3387" t="s">
        <v>19292</v>
      </c>
      <c r="O3387" t="s">
        <v>20888</v>
      </c>
      <c r="P3387" t="s">
        <v>65</v>
      </c>
      <c r="Q3387" t="s">
        <v>20990</v>
      </c>
      <c r="R3387" t="s">
        <v>21118</v>
      </c>
      <c r="S3387" t="s">
        <v>21153</v>
      </c>
      <c r="T3387" t="s">
        <v>21245</v>
      </c>
      <c r="U3387" t="s">
        <v>22033</v>
      </c>
    </row>
    <row r="3388" spans="1:24">
      <c r="A3388" s="1">
        <v>3396</v>
      </c>
      <c r="C3388" t="s">
        <v>2785</v>
      </c>
      <c r="G3388" t="s">
        <v>10967</v>
      </c>
      <c r="H3388" t="s">
        <v>13267</v>
      </c>
      <c r="I3388" t="s">
        <v>18507</v>
      </c>
      <c r="J3388" t="s">
        <v>18509</v>
      </c>
      <c r="L3388" t="s">
        <v>19414</v>
      </c>
      <c r="O3388" t="s">
        <v>20887</v>
      </c>
      <c r="P3388" t="s">
        <v>20919</v>
      </c>
      <c r="Q3388" t="s">
        <v>20989</v>
      </c>
      <c r="U3388" t="s">
        <v>22032</v>
      </c>
      <c r="W3388" t="s">
        <v>22917</v>
      </c>
      <c r="X3388" t="s">
        <v>23059</v>
      </c>
    </row>
    <row r="3389" spans="1:24">
      <c r="A3389" s="1">
        <v>3397</v>
      </c>
      <c r="C3389" t="s">
        <v>2786</v>
      </c>
      <c r="G3389" t="s">
        <v>10967</v>
      </c>
      <c r="H3389" t="s">
        <v>13267</v>
      </c>
      <c r="I3389" t="s">
        <v>18507</v>
      </c>
      <c r="J3389" t="s">
        <v>18509</v>
      </c>
      <c r="L3389" t="s">
        <v>19293</v>
      </c>
      <c r="O3389" t="s">
        <v>20888</v>
      </c>
      <c r="P3389" t="s">
        <v>20920</v>
      </c>
      <c r="Q3389" t="s">
        <v>20991</v>
      </c>
      <c r="U3389" t="s">
        <v>22034</v>
      </c>
      <c r="W3389" t="s">
        <v>22918</v>
      </c>
    </row>
    <row r="3390" spans="1:24">
      <c r="A3390" s="1">
        <v>3398</v>
      </c>
      <c r="C3390" t="s">
        <v>2787</v>
      </c>
      <c r="G3390" t="s">
        <v>10967</v>
      </c>
      <c r="H3390" t="s">
        <v>13268</v>
      </c>
      <c r="I3390" t="s">
        <v>18507</v>
      </c>
      <c r="J3390" t="s">
        <v>18509</v>
      </c>
      <c r="L3390" t="s">
        <v>19414</v>
      </c>
      <c r="O3390" t="s">
        <v>20887</v>
      </c>
      <c r="P3390" t="s">
        <v>20919</v>
      </c>
      <c r="Q3390" t="s">
        <v>20989</v>
      </c>
      <c r="U3390" t="s">
        <v>22032</v>
      </c>
      <c r="W3390" t="s">
        <v>22917</v>
      </c>
      <c r="X3390" t="s">
        <v>23175</v>
      </c>
    </row>
    <row r="3391" spans="1:24">
      <c r="A3391" s="1">
        <v>3399</v>
      </c>
      <c r="C3391" t="s">
        <v>2788</v>
      </c>
      <c r="G3391" t="s">
        <v>10967</v>
      </c>
      <c r="H3391" t="s">
        <v>13269</v>
      </c>
      <c r="I3391" t="s">
        <v>18507</v>
      </c>
      <c r="J3391" t="s">
        <v>18509</v>
      </c>
      <c r="L3391" t="s">
        <v>19292</v>
      </c>
      <c r="O3391" t="s">
        <v>20888</v>
      </c>
      <c r="P3391" t="s">
        <v>65</v>
      </c>
      <c r="Q3391" t="s">
        <v>20990</v>
      </c>
      <c r="R3391" t="s">
        <v>21118</v>
      </c>
      <c r="S3391" t="s">
        <v>21153</v>
      </c>
      <c r="T3391" t="s">
        <v>21352</v>
      </c>
      <c r="U3391" t="s">
        <v>22033</v>
      </c>
    </row>
    <row r="3392" spans="1:24">
      <c r="A3392" s="1">
        <v>3400</v>
      </c>
      <c r="C3392" t="s">
        <v>2789</v>
      </c>
      <c r="G3392" t="s">
        <v>10967</v>
      </c>
      <c r="H3392" t="s">
        <v>13269</v>
      </c>
      <c r="I3392" t="s">
        <v>18507</v>
      </c>
      <c r="J3392" t="s">
        <v>18509</v>
      </c>
      <c r="L3392" t="s">
        <v>19293</v>
      </c>
      <c r="O3392" t="s">
        <v>20888</v>
      </c>
      <c r="P3392" t="s">
        <v>20920</v>
      </c>
      <c r="Q3392" t="s">
        <v>20991</v>
      </c>
      <c r="U3392" t="s">
        <v>22034</v>
      </c>
      <c r="W3392" t="s">
        <v>22918</v>
      </c>
    </row>
    <row r="3393" spans="1:25">
      <c r="A3393" s="1">
        <v>3401</v>
      </c>
      <c r="C3393" t="s">
        <v>2790</v>
      </c>
      <c r="G3393" t="s">
        <v>10967</v>
      </c>
      <c r="H3393" t="s">
        <v>13270</v>
      </c>
      <c r="I3393" t="s">
        <v>18507</v>
      </c>
      <c r="J3393" t="s">
        <v>18509</v>
      </c>
      <c r="L3393" t="s">
        <v>19295</v>
      </c>
      <c r="O3393" t="s">
        <v>20887</v>
      </c>
      <c r="P3393" t="s">
        <v>20919</v>
      </c>
      <c r="Q3393" t="s">
        <v>20989</v>
      </c>
      <c r="U3393" t="s">
        <v>22032</v>
      </c>
      <c r="W3393" t="s">
        <v>22917</v>
      </c>
      <c r="X3393" t="s">
        <v>23176</v>
      </c>
    </row>
    <row r="3394" spans="1:25">
      <c r="A3394" s="1">
        <v>3402</v>
      </c>
      <c r="C3394" t="s">
        <v>2791</v>
      </c>
      <c r="G3394" t="s">
        <v>10967</v>
      </c>
      <c r="H3394" t="s">
        <v>13271</v>
      </c>
      <c r="I3394" t="s">
        <v>18507</v>
      </c>
      <c r="J3394" t="s">
        <v>18510</v>
      </c>
      <c r="L3394" t="s">
        <v>19433</v>
      </c>
      <c r="N3394" t="s">
        <v>32</v>
      </c>
      <c r="P3394" t="s">
        <v>32</v>
      </c>
      <c r="Q3394" t="s">
        <v>20992</v>
      </c>
      <c r="R3394" t="s">
        <v>21119</v>
      </c>
      <c r="S3394" t="s">
        <v>21154</v>
      </c>
      <c r="U3394" t="s">
        <v>22035</v>
      </c>
      <c r="Y3394" t="s">
        <v>23859</v>
      </c>
    </row>
    <row r="3395" spans="1:25">
      <c r="A3395" s="1">
        <v>3403</v>
      </c>
      <c r="B3395" t="s">
        <v>32</v>
      </c>
      <c r="C3395" t="s">
        <v>2791</v>
      </c>
      <c r="D3395" t="s">
        <v>9709</v>
      </c>
      <c r="E3395" t="s">
        <v>10905</v>
      </c>
      <c r="F3395" t="s">
        <v>10906</v>
      </c>
      <c r="H3395" t="s">
        <v>13271</v>
      </c>
      <c r="V3395">
        <f>72858650 pm¡Ã2024041krissy_g4@hotmail.com                              ANMLFException as file currently locked by another user for an Acct no 840012230000</f>
        <v>0</v>
      </c>
    </row>
    <row r="3396" spans="1:25">
      <c r="A3396" s="1">
        <v>3404</v>
      </c>
      <c r="C3396" t="s">
        <v>2792</v>
      </c>
      <c r="G3396" t="s">
        <v>10967</v>
      </c>
      <c r="H3396" t="s">
        <v>13272</v>
      </c>
      <c r="I3396" t="s">
        <v>18507</v>
      </c>
      <c r="J3396" t="s">
        <v>18510</v>
      </c>
      <c r="L3396" t="s">
        <v>19434</v>
      </c>
      <c r="N3396" t="s">
        <v>32</v>
      </c>
      <c r="P3396" t="s">
        <v>32</v>
      </c>
      <c r="Q3396" t="s">
        <v>20992</v>
      </c>
      <c r="R3396" t="s">
        <v>21119</v>
      </c>
      <c r="S3396" t="s">
        <v>21154</v>
      </c>
      <c r="U3396" t="s">
        <v>22035</v>
      </c>
      <c r="Y3396" t="s">
        <v>23860</v>
      </c>
    </row>
    <row r="3397" spans="1:25">
      <c r="A3397" s="1">
        <v>3405</v>
      </c>
      <c r="B3397" t="s">
        <v>32</v>
      </c>
      <c r="C3397" t="s">
        <v>2792</v>
      </c>
      <c r="D3397" t="s">
        <v>9710</v>
      </c>
      <c r="E3397" t="s">
        <v>10905</v>
      </c>
      <c r="F3397" t="s">
        <v>10906</v>
      </c>
      <c r="H3397" t="s">
        <v>13272</v>
      </c>
      <c r="V3397">
        <f>72858651 0&lt;I2024041djturanda@yahoo.com                               ANMLFException as file currently locked by another user for an Acct no 313660030000</f>
        <v>0</v>
      </c>
    </row>
    <row r="3398" spans="1:25">
      <c r="A3398" s="1">
        <v>3406</v>
      </c>
      <c r="C3398" t="s">
        <v>2793</v>
      </c>
      <c r="G3398" t="s">
        <v>10967</v>
      </c>
      <c r="H3398" t="s">
        <v>13273</v>
      </c>
      <c r="I3398" t="s">
        <v>18507</v>
      </c>
      <c r="J3398" t="s">
        <v>18510</v>
      </c>
      <c r="L3398" t="s">
        <v>19435</v>
      </c>
      <c r="N3398" t="s">
        <v>32</v>
      </c>
      <c r="P3398" t="s">
        <v>32</v>
      </c>
      <c r="Q3398" t="s">
        <v>20992</v>
      </c>
      <c r="R3398" t="s">
        <v>21119</v>
      </c>
      <c r="S3398" t="s">
        <v>21154</v>
      </c>
      <c r="U3398" t="s">
        <v>22035</v>
      </c>
      <c r="Y3398" t="s">
        <v>23861</v>
      </c>
    </row>
    <row r="3399" spans="1:25">
      <c r="A3399" s="1">
        <v>3407</v>
      </c>
      <c r="B3399" t="s">
        <v>32</v>
      </c>
      <c r="C3399" t="s">
        <v>2793</v>
      </c>
      <c r="D3399" t="s">
        <v>9711</v>
      </c>
      <c r="E3399" t="s">
        <v>10905</v>
      </c>
      <c r="F3399" t="s">
        <v>10906</v>
      </c>
      <c r="H3399" t="s">
        <v>13273</v>
      </c>
      <c r="V3399">
        <f>72858652 &gt;#Q2024041tampat74@gmail.com                               ANMLFException as file currently locked by another user for an Acct no 348079210000</f>
        <v>0</v>
      </c>
    </row>
    <row r="3400" spans="1:25">
      <c r="A3400" s="1">
        <v>3408</v>
      </c>
      <c r="C3400" t="s">
        <v>2794</v>
      </c>
      <c r="G3400" t="s">
        <v>10967</v>
      </c>
      <c r="H3400" t="s">
        <v>13274</v>
      </c>
      <c r="I3400" t="s">
        <v>18507</v>
      </c>
      <c r="J3400" t="s">
        <v>18510</v>
      </c>
      <c r="L3400" t="s">
        <v>19436</v>
      </c>
      <c r="N3400" t="s">
        <v>32</v>
      </c>
      <c r="P3400" t="s">
        <v>32</v>
      </c>
      <c r="Q3400" t="s">
        <v>20992</v>
      </c>
      <c r="R3400" t="s">
        <v>21119</v>
      </c>
      <c r="S3400" t="s">
        <v>21154</v>
      </c>
      <c r="U3400" t="s">
        <v>22035</v>
      </c>
      <c r="Y3400" t="s">
        <v>23862</v>
      </c>
    </row>
    <row r="3401" spans="1:25">
      <c r="A3401" s="1">
        <v>3409</v>
      </c>
      <c r="B3401" t="s">
        <v>32</v>
      </c>
      <c r="C3401" t="s">
        <v>2794</v>
      </c>
      <c r="D3401" t="s">
        <v>9712</v>
      </c>
      <c r="E3401" t="s">
        <v>10905</v>
      </c>
      <c r="F3401" t="s">
        <v>10906</v>
      </c>
      <c r="H3401" t="s">
        <v>13275</v>
      </c>
      <c r="V3401">
        <f>72858653 Ð`²¤O2024031moriehinds2@gmail.com                              BNMLFException as file currently locked by another user for an Acct no 342065570000</f>
        <v>0</v>
      </c>
    </row>
    <row r="3402" spans="1:25">
      <c r="A3402" s="1">
        <v>3410</v>
      </c>
      <c r="C3402" t="s">
        <v>2795</v>
      </c>
      <c r="G3402" t="s">
        <v>10967</v>
      </c>
      <c r="H3402" t="s">
        <v>13276</v>
      </c>
      <c r="I3402" t="s">
        <v>18507</v>
      </c>
      <c r="J3402" t="s">
        <v>18510</v>
      </c>
      <c r="L3402" t="s">
        <v>19437</v>
      </c>
      <c r="N3402" t="s">
        <v>32</v>
      </c>
      <c r="P3402" t="s">
        <v>32</v>
      </c>
      <c r="Q3402" t="s">
        <v>20992</v>
      </c>
      <c r="R3402" t="s">
        <v>21119</v>
      </c>
      <c r="S3402" t="s">
        <v>21154</v>
      </c>
      <c r="U3402" t="s">
        <v>22035</v>
      </c>
      <c r="Y3402" t="s">
        <v>23863</v>
      </c>
    </row>
    <row r="3403" spans="1:25">
      <c r="A3403" s="1">
        <v>3411</v>
      </c>
      <c r="B3403" t="s">
        <v>32</v>
      </c>
      <c r="C3403" t="s">
        <v>2795</v>
      </c>
      <c r="D3403" t="s">
        <v>9713</v>
      </c>
      <c r="E3403" t="s">
        <v>10905</v>
      </c>
      <c r="F3403" t="s">
        <v>10906</v>
      </c>
      <c r="H3403" t="s">
        <v>13276</v>
      </c>
      <c r="V3403">
        <f>72858654 @Ü'E2024041cavrilleogarro@yahoo.com                            BNMLFException as file currently locked by another user for an Acct no 297021480000</f>
        <v>0</v>
      </c>
    </row>
    <row r="3404" spans="1:25">
      <c r="A3404" s="1">
        <v>3412</v>
      </c>
      <c r="C3404" t="s">
        <v>2796</v>
      </c>
      <c r="G3404" t="s">
        <v>10967</v>
      </c>
      <c r="H3404" t="s">
        <v>13277</v>
      </c>
      <c r="I3404" t="s">
        <v>18507</v>
      </c>
      <c r="J3404" t="s">
        <v>18510</v>
      </c>
      <c r="L3404" t="s">
        <v>19438</v>
      </c>
      <c r="N3404" t="s">
        <v>32</v>
      </c>
      <c r="P3404" t="s">
        <v>32</v>
      </c>
      <c r="Q3404" t="s">
        <v>20992</v>
      </c>
      <c r="R3404" t="s">
        <v>21119</v>
      </c>
      <c r="S3404" t="s">
        <v>21154</v>
      </c>
      <c r="U3404" t="s">
        <v>22035</v>
      </c>
      <c r="Y3404" t="s">
        <v>23864</v>
      </c>
    </row>
    <row r="3405" spans="1:25">
      <c r="A3405" s="1">
        <v>3413</v>
      </c>
      <c r="B3405" t="s">
        <v>32</v>
      </c>
      <c r="C3405" t="s">
        <v>2796</v>
      </c>
      <c r="D3405" t="s">
        <v>9714</v>
      </c>
      <c r="E3405" t="s">
        <v>10905</v>
      </c>
      <c r="F3405" t="s">
        <v>10906</v>
      </c>
      <c r="H3405" t="s">
        <v>13278</v>
      </c>
      <c r="V3405">
        <f>72858655 ø8æÌ2024031tamika.campbell@ksac.gov.jm                           CNMLFException as file currently locked by another user for an Acct no 880032561400</f>
        <v>0</v>
      </c>
    </row>
    <row r="3406" spans="1:25">
      <c r="A3406" s="1">
        <v>3414</v>
      </c>
      <c r="C3406" t="s">
        <v>2797</v>
      </c>
      <c r="G3406" t="s">
        <v>10967</v>
      </c>
      <c r="H3406" t="s">
        <v>13279</v>
      </c>
      <c r="I3406" t="s">
        <v>18507</v>
      </c>
      <c r="J3406" t="s">
        <v>18510</v>
      </c>
      <c r="L3406" t="s">
        <v>19439</v>
      </c>
      <c r="N3406" t="s">
        <v>32</v>
      </c>
      <c r="P3406" t="s">
        <v>32</v>
      </c>
      <c r="Q3406" t="s">
        <v>20992</v>
      </c>
      <c r="R3406" t="s">
        <v>21119</v>
      </c>
      <c r="S3406" t="s">
        <v>21154</v>
      </c>
      <c r="U3406" t="s">
        <v>22035</v>
      </c>
      <c r="Y3406" t="s">
        <v>23865</v>
      </c>
    </row>
    <row r="3407" spans="1:25">
      <c r="A3407" s="1">
        <v>3415</v>
      </c>
      <c r="B3407" t="s">
        <v>32</v>
      </c>
      <c r="C3407" t="s">
        <v>2797</v>
      </c>
      <c r="D3407" t="s">
        <v>9715</v>
      </c>
      <c r="E3407" t="s">
        <v>10905</v>
      </c>
      <c r="F3407" t="s">
        <v>10906</v>
      </c>
      <c r="H3407" t="s">
        <v>13279</v>
      </c>
      <c r="V3407">
        <f>72858656 0@2024031kededradennis@gmail.com                             CNMLFException as file currently locked by another user for an Acct no 277429760000</f>
        <v>0</v>
      </c>
    </row>
    <row r="3408" spans="1:25">
      <c r="A3408" s="1">
        <v>3416</v>
      </c>
      <c r="C3408" t="s">
        <v>2798</v>
      </c>
      <c r="G3408" t="s">
        <v>10967</v>
      </c>
      <c r="H3408" t="s">
        <v>13280</v>
      </c>
      <c r="I3408" t="s">
        <v>18507</v>
      </c>
      <c r="J3408" t="s">
        <v>18509</v>
      </c>
      <c r="L3408" t="s">
        <v>19431</v>
      </c>
      <c r="O3408" t="s">
        <v>20887</v>
      </c>
      <c r="P3408" t="s">
        <v>20919</v>
      </c>
      <c r="Q3408" t="s">
        <v>20989</v>
      </c>
      <c r="U3408" t="s">
        <v>22032</v>
      </c>
      <c r="W3408" t="s">
        <v>22917</v>
      </c>
      <c r="X3408" t="s">
        <v>23176</v>
      </c>
    </row>
    <row r="3409" spans="1:25">
      <c r="A3409" s="1">
        <v>3417</v>
      </c>
      <c r="C3409" t="s">
        <v>2799</v>
      </c>
      <c r="G3409" t="s">
        <v>10967</v>
      </c>
      <c r="H3409" t="s">
        <v>13281</v>
      </c>
      <c r="I3409" t="s">
        <v>18507</v>
      </c>
      <c r="J3409" t="s">
        <v>18509</v>
      </c>
      <c r="L3409" t="s">
        <v>19297</v>
      </c>
      <c r="O3409" t="s">
        <v>20887</v>
      </c>
      <c r="P3409" t="s">
        <v>20919</v>
      </c>
      <c r="Q3409" t="s">
        <v>20989</v>
      </c>
      <c r="U3409" t="s">
        <v>22032</v>
      </c>
      <c r="W3409" t="s">
        <v>22917</v>
      </c>
      <c r="X3409" t="s">
        <v>23175</v>
      </c>
    </row>
    <row r="3410" spans="1:25">
      <c r="A3410" s="1">
        <v>3418</v>
      </c>
      <c r="C3410" t="s">
        <v>2800</v>
      </c>
      <c r="G3410" t="s">
        <v>10967</v>
      </c>
      <c r="H3410" t="s">
        <v>13282</v>
      </c>
      <c r="I3410" t="s">
        <v>18507</v>
      </c>
      <c r="J3410" t="s">
        <v>18509</v>
      </c>
      <c r="L3410" t="s">
        <v>19292</v>
      </c>
      <c r="O3410" t="s">
        <v>20888</v>
      </c>
      <c r="P3410" t="s">
        <v>65</v>
      </c>
      <c r="Q3410" t="s">
        <v>20990</v>
      </c>
      <c r="R3410" t="s">
        <v>21118</v>
      </c>
      <c r="S3410" t="s">
        <v>21153</v>
      </c>
      <c r="T3410" t="s">
        <v>21352</v>
      </c>
      <c r="U3410" t="s">
        <v>22033</v>
      </c>
    </row>
    <row r="3411" spans="1:25">
      <c r="A3411" s="1">
        <v>3419</v>
      </c>
      <c r="C3411" t="s">
        <v>2801</v>
      </c>
      <c r="G3411" t="s">
        <v>10967</v>
      </c>
      <c r="H3411" t="s">
        <v>13282</v>
      </c>
      <c r="I3411" t="s">
        <v>18507</v>
      </c>
      <c r="J3411" t="s">
        <v>18509</v>
      </c>
      <c r="L3411" t="s">
        <v>19293</v>
      </c>
      <c r="O3411" t="s">
        <v>20888</v>
      </c>
      <c r="P3411" t="s">
        <v>20920</v>
      </c>
      <c r="Q3411" t="s">
        <v>20991</v>
      </c>
      <c r="U3411" t="s">
        <v>22034</v>
      </c>
      <c r="W3411" t="s">
        <v>22918</v>
      </c>
    </row>
    <row r="3412" spans="1:25">
      <c r="A3412" s="1">
        <v>3420</v>
      </c>
      <c r="C3412" t="s">
        <v>2802</v>
      </c>
      <c r="G3412" t="s">
        <v>10967</v>
      </c>
      <c r="H3412" t="s">
        <v>13283</v>
      </c>
      <c r="I3412" t="s">
        <v>18507</v>
      </c>
      <c r="J3412" t="s">
        <v>18510</v>
      </c>
      <c r="L3412" t="s">
        <v>19440</v>
      </c>
      <c r="N3412" t="s">
        <v>32</v>
      </c>
      <c r="P3412" t="s">
        <v>32</v>
      </c>
      <c r="Q3412" t="s">
        <v>20992</v>
      </c>
      <c r="R3412" t="s">
        <v>21119</v>
      </c>
      <c r="S3412" t="s">
        <v>21154</v>
      </c>
      <c r="U3412" t="s">
        <v>22035</v>
      </c>
      <c r="Y3412" t="s">
        <v>23866</v>
      </c>
    </row>
    <row r="3413" spans="1:25">
      <c r="A3413" s="1">
        <v>3421</v>
      </c>
      <c r="B3413" t="s">
        <v>32</v>
      </c>
      <c r="C3413" t="s">
        <v>2802</v>
      </c>
      <c r="D3413" t="s">
        <v>9716</v>
      </c>
      <c r="E3413" t="s">
        <v>10905</v>
      </c>
      <c r="F3413" t="s">
        <v>10906</v>
      </c>
      <c r="H3413" t="s">
        <v>13283</v>
      </c>
      <c r="V3413">
        <f>72858661 ÐEá\$2024041faypetgrave@cwjamica.com                            DNMLFException as file currently locked by another user for an Acct no 156177090000</f>
        <v>0</v>
      </c>
    </row>
    <row r="3414" spans="1:25">
      <c r="A3414" s="1">
        <v>3422</v>
      </c>
      <c r="C3414" t="s">
        <v>2803</v>
      </c>
      <c r="G3414" t="s">
        <v>10967</v>
      </c>
      <c r="H3414" t="s">
        <v>13284</v>
      </c>
      <c r="I3414" t="s">
        <v>18507</v>
      </c>
      <c r="J3414" t="s">
        <v>18510</v>
      </c>
      <c r="L3414" t="s">
        <v>19441</v>
      </c>
      <c r="N3414" t="s">
        <v>32</v>
      </c>
      <c r="P3414" t="s">
        <v>32</v>
      </c>
      <c r="Q3414" t="s">
        <v>20992</v>
      </c>
      <c r="R3414" t="s">
        <v>21119</v>
      </c>
      <c r="S3414" t="s">
        <v>21154</v>
      </c>
      <c r="U3414" t="s">
        <v>22035</v>
      </c>
      <c r="Y3414" t="s">
        <v>23868</v>
      </c>
    </row>
    <row r="3415" spans="1:25">
      <c r="A3415" s="1">
        <v>3423</v>
      </c>
      <c r="B3415" t="s">
        <v>32</v>
      </c>
      <c r="C3415" t="s">
        <v>2803</v>
      </c>
      <c r="D3415" t="s">
        <v>9717</v>
      </c>
      <c r="E3415" t="s">
        <v>10905</v>
      </c>
      <c r="F3415" t="s">
        <v>10906</v>
      </c>
      <c r="H3415" t="s">
        <v>13285</v>
      </c>
      <c r="V3415">
        <f>72858662 ÐÈQ(B2024041stamic123@gmail.com                               DNMLFException as file currently locked by another user for an Acct no 284144290000</f>
        <v>0</v>
      </c>
    </row>
    <row r="3416" spans="1:25">
      <c r="A3416" s="1">
        <v>3424</v>
      </c>
      <c r="C3416" t="s">
        <v>2804</v>
      </c>
      <c r="G3416" t="s">
        <v>10967</v>
      </c>
      <c r="H3416" t="s">
        <v>13286</v>
      </c>
      <c r="I3416" t="s">
        <v>18507</v>
      </c>
      <c r="J3416" t="s">
        <v>18510</v>
      </c>
      <c r="L3416" t="s">
        <v>19442</v>
      </c>
      <c r="N3416" t="s">
        <v>32</v>
      </c>
      <c r="P3416" t="s">
        <v>32</v>
      </c>
      <c r="Q3416" t="s">
        <v>20992</v>
      </c>
      <c r="R3416" t="s">
        <v>21119</v>
      </c>
      <c r="S3416" t="s">
        <v>21154</v>
      </c>
      <c r="U3416" t="s">
        <v>22035</v>
      </c>
      <c r="Y3416" t="s">
        <v>23869</v>
      </c>
    </row>
    <row r="3417" spans="1:25">
      <c r="A3417" s="1">
        <v>3425</v>
      </c>
      <c r="B3417" t="s">
        <v>32</v>
      </c>
      <c r="C3417" t="s">
        <v>2804</v>
      </c>
      <c r="D3417" t="s">
        <v>9718</v>
      </c>
      <c r="E3417" t="s">
        <v>10905</v>
      </c>
      <c r="F3417" t="s">
        <v>10906</v>
      </c>
      <c r="H3417" t="s">
        <v>13286</v>
      </c>
      <c r="V3417">
        <f>72858663 0&amp;3&amp;P2024041DUNROBPRIM@GMAIL.COM                              DNMLFException as file currently locked by another user for an Acct no 344238270000</f>
        <v>0</v>
      </c>
    </row>
    <row r="3418" spans="1:25">
      <c r="A3418" s="1">
        <v>3426</v>
      </c>
      <c r="C3418" t="s">
        <v>2805</v>
      </c>
      <c r="G3418" t="s">
        <v>10967</v>
      </c>
      <c r="H3418" t="s">
        <v>13287</v>
      </c>
      <c r="I3418" t="s">
        <v>18507</v>
      </c>
      <c r="J3418" t="s">
        <v>18510</v>
      </c>
      <c r="L3418" t="s">
        <v>19443</v>
      </c>
      <c r="N3418" t="s">
        <v>32</v>
      </c>
      <c r="P3418" t="s">
        <v>32</v>
      </c>
      <c r="Q3418" t="s">
        <v>20992</v>
      </c>
      <c r="R3418" t="s">
        <v>21119</v>
      </c>
      <c r="S3418" t="s">
        <v>21154</v>
      </c>
      <c r="U3418" t="s">
        <v>22035</v>
      </c>
      <c r="Y3418" t="s">
        <v>23867</v>
      </c>
    </row>
    <row r="3419" spans="1:25">
      <c r="A3419" s="1">
        <v>3427</v>
      </c>
      <c r="B3419" t="s">
        <v>32</v>
      </c>
      <c r="C3419" t="s">
        <v>2805</v>
      </c>
      <c r="D3419" t="s">
        <v>9719</v>
      </c>
      <c r="E3419" t="s">
        <v>10905</v>
      </c>
      <c r="F3419" t="s">
        <v>10906</v>
      </c>
      <c r="H3419" t="s">
        <v>13288</v>
      </c>
      <c r="V3419">
        <f>72858664 p°7ÖD2024041christinacaine1@gmail.com                            DNMLFException as file currently locked by another user for an Acct no 295651750000</f>
        <v>0</v>
      </c>
    </row>
    <row r="3420" spans="1:25">
      <c r="A3420" s="1">
        <v>3428</v>
      </c>
      <c r="C3420" t="s">
        <v>2806</v>
      </c>
      <c r="G3420" t="s">
        <v>10967</v>
      </c>
      <c r="H3420" t="s">
        <v>13289</v>
      </c>
      <c r="I3420" t="s">
        <v>18507</v>
      </c>
      <c r="J3420" t="s">
        <v>18510</v>
      </c>
      <c r="L3420" t="s">
        <v>19444</v>
      </c>
      <c r="N3420" t="s">
        <v>32</v>
      </c>
      <c r="P3420" t="s">
        <v>32</v>
      </c>
      <c r="Q3420" t="s">
        <v>20992</v>
      </c>
      <c r="R3420" t="s">
        <v>21119</v>
      </c>
      <c r="S3420" t="s">
        <v>21154</v>
      </c>
      <c r="U3420" t="s">
        <v>22035</v>
      </c>
      <c r="Y3420" t="s">
        <v>23870</v>
      </c>
    </row>
    <row r="3421" spans="1:25">
      <c r="A3421" s="1">
        <v>3429</v>
      </c>
      <c r="B3421" t="s">
        <v>32</v>
      </c>
      <c r="C3421" t="s">
        <v>2806</v>
      </c>
      <c r="D3421" t="s">
        <v>9720</v>
      </c>
      <c r="E3421" t="s">
        <v>10905</v>
      </c>
      <c r="F3421" t="s">
        <v>10906</v>
      </c>
      <c r="H3421" t="s">
        <v>13289</v>
      </c>
      <c r="V3421">
        <f>72858665 @äçNJ2024041romainbrown023@gmail.com                            ENMLFException as file currently locked by another user for an Acct no 319151400000</f>
        <v>0</v>
      </c>
    </row>
    <row r="3422" spans="1:25">
      <c r="A3422" s="1">
        <v>3430</v>
      </c>
      <c r="C3422" t="s">
        <v>2807</v>
      </c>
      <c r="G3422" t="s">
        <v>10967</v>
      </c>
      <c r="H3422" t="s">
        <v>13290</v>
      </c>
      <c r="I3422" t="s">
        <v>18507</v>
      </c>
      <c r="J3422" t="s">
        <v>18510</v>
      </c>
      <c r="L3422" t="s">
        <v>19445</v>
      </c>
      <c r="N3422" t="s">
        <v>32</v>
      </c>
      <c r="P3422" t="s">
        <v>32</v>
      </c>
      <c r="Q3422" t="s">
        <v>20992</v>
      </c>
      <c r="R3422" t="s">
        <v>21119</v>
      </c>
      <c r="S3422" t="s">
        <v>21154</v>
      </c>
      <c r="U3422" t="s">
        <v>22035</v>
      </c>
      <c r="Y3422" t="s">
        <v>23871</v>
      </c>
    </row>
    <row r="3423" spans="1:25">
      <c r="A3423" s="1">
        <v>3431</v>
      </c>
      <c r="B3423" t="s">
        <v>32</v>
      </c>
      <c r="C3423" t="s">
        <v>2807</v>
      </c>
      <c r="D3423" t="s">
        <v>9721</v>
      </c>
      <c r="E3423" t="s">
        <v>10905</v>
      </c>
      <c r="F3423" t="s">
        <v>10906</v>
      </c>
      <c r="H3423" t="s">
        <v>13291</v>
      </c>
      <c r="V3423">
        <f>72858666 @å~\J2024041sexychrisann1@gmail.com                             ENMLFException as file currently locked by another user for an Acct no 319379400000</f>
        <v>0</v>
      </c>
    </row>
    <row r="3424" spans="1:25">
      <c r="A3424" s="1">
        <v>3432</v>
      </c>
      <c r="C3424" t="s">
        <v>2808</v>
      </c>
      <c r="G3424" t="s">
        <v>10967</v>
      </c>
      <c r="H3424" t="s">
        <v>13292</v>
      </c>
      <c r="I3424" t="s">
        <v>18507</v>
      </c>
      <c r="J3424" t="s">
        <v>18510</v>
      </c>
      <c r="L3424" t="s">
        <v>19446</v>
      </c>
      <c r="N3424" t="s">
        <v>32</v>
      </c>
      <c r="P3424" t="s">
        <v>32</v>
      </c>
      <c r="Q3424" t="s">
        <v>20992</v>
      </c>
      <c r="R3424" t="s">
        <v>21119</v>
      </c>
      <c r="S3424" t="s">
        <v>21154</v>
      </c>
      <c r="U3424" t="s">
        <v>22035</v>
      </c>
      <c r="Y3424" t="s">
        <v>23872</v>
      </c>
    </row>
    <row r="3425" spans="1:25">
      <c r="A3425" s="1">
        <v>3433</v>
      </c>
      <c r="B3425" t="s">
        <v>32</v>
      </c>
      <c r="C3425" t="s">
        <v>2808</v>
      </c>
      <c r="D3425" t="s">
        <v>9722</v>
      </c>
      <c r="E3425" t="s">
        <v>10905</v>
      </c>
      <c r="F3425" t="s">
        <v>10906</v>
      </c>
      <c r="H3425" t="s">
        <v>13293</v>
      </c>
      <c r="V3425">
        <f>72858667 °7úA2024041ANDREHEPBURN_88@YAHOO.COM                            ENMLFException as file currently locked by another user for an Acct no 283368110000</f>
        <v>0</v>
      </c>
    </row>
    <row r="3426" spans="1:25">
      <c r="A3426" s="1">
        <v>3434</v>
      </c>
      <c r="C3426" t="s">
        <v>2809</v>
      </c>
      <c r="G3426" t="s">
        <v>10967</v>
      </c>
      <c r="H3426" t="s">
        <v>13294</v>
      </c>
      <c r="I3426" t="s">
        <v>18507</v>
      </c>
      <c r="J3426" t="s">
        <v>18510</v>
      </c>
      <c r="L3426" t="s">
        <v>19447</v>
      </c>
      <c r="N3426" t="s">
        <v>32</v>
      </c>
      <c r="P3426" t="s">
        <v>32</v>
      </c>
      <c r="Q3426" t="s">
        <v>20992</v>
      </c>
      <c r="R3426" t="s">
        <v>21119</v>
      </c>
      <c r="S3426" t="s">
        <v>21154</v>
      </c>
      <c r="U3426" t="s">
        <v>22035</v>
      </c>
      <c r="Y3426" t="s">
        <v>23873</v>
      </c>
    </row>
    <row r="3427" spans="1:25">
      <c r="A3427" s="1">
        <v>3435</v>
      </c>
      <c r="B3427" t="s">
        <v>32</v>
      </c>
      <c r="C3427" t="s">
        <v>2809</v>
      </c>
      <c r="D3427" t="s">
        <v>9723</v>
      </c>
      <c r="E3427" t="s">
        <v>10905</v>
      </c>
      <c r="F3427" t="s">
        <v>10906</v>
      </c>
      <c r="H3427" t="s">
        <v>13294</v>
      </c>
      <c r="V3427">
        <f>72858668 @ÝEÆI2024041orainthomas@gmail.com                              GNMLFException as file currently locked by another user for an Acct no 316859080000</f>
        <v>0</v>
      </c>
    </row>
    <row r="3428" spans="1:25">
      <c r="A3428" s="1">
        <v>3436</v>
      </c>
      <c r="C3428" t="s">
        <v>2810</v>
      </c>
      <c r="G3428" t="s">
        <v>10967</v>
      </c>
      <c r="H3428" t="s">
        <v>13295</v>
      </c>
      <c r="I3428" t="s">
        <v>18507</v>
      </c>
      <c r="J3428" t="s">
        <v>18509</v>
      </c>
      <c r="L3428" t="s">
        <v>19292</v>
      </c>
      <c r="O3428" t="s">
        <v>20888</v>
      </c>
      <c r="P3428" t="s">
        <v>65</v>
      </c>
      <c r="Q3428" t="s">
        <v>20990</v>
      </c>
      <c r="R3428" t="s">
        <v>21118</v>
      </c>
      <c r="S3428" t="s">
        <v>21153</v>
      </c>
      <c r="T3428" t="s">
        <v>21245</v>
      </c>
      <c r="U3428" t="s">
        <v>22033</v>
      </c>
    </row>
    <row r="3429" spans="1:25">
      <c r="A3429" s="1">
        <v>3437</v>
      </c>
      <c r="C3429" t="s">
        <v>2811</v>
      </c>
      <c r="G3429" t="s">
        <v>10967</v>
      </c>
      <c r="H3429" t="s">
        <v>13296</v>
      </c>
      <c r="I3429" t="s">
        <v>18507</v>
      </c>
      <c r="J3429" t="s">
        <v>18509</v>
      </c>
      <c r="L3429" t="s">
        <v>19432</v>
      </c>
      <c r="O3429" t="s">
        <v>20887</v>
      </c>
      <c r="P3429" t="s">
        <v>20919</v>
      </c>
      <c r="Q3429" t="s">
        <v>20989</v>
      </c>
      <c r="U3429" t="s">
        <v>22032</v>
      </c>
      <c r="W3429" t="s">
        <v>22917</v>
      </c>
      <c r="X3429" t="s">
        <v>23059</v>
      </c>
    </row>
    <row r="3430" spans="1:25">
      <c r="A3430" s="1">
        <v>3438</v>
      </c>
      <c r="C3430" t="s">
        <v>2812</v>
      </c>
      <c r="G3430" t="s">
        <v>10967</v>
      </c>
      <c r="H3430" t="s">
        <v>13296</v>
      </c>
      <c r="I3430" t="s">
        <v>18507</v>
      </c>
      <c r="J3430" t="s">
        <v>18509</v>
      </c>
      <c r="L3430" t="s">
        <v>19293</v>
      </c>
      <c r="O3430" t="s">
        <v>20888</v>
      </c>
      <c r="P3430" t="s">
        <v>20920</v>
      </c>
      <c r="Q3430" t="s">
        <v>20991</v>
      </c>
      <c r="U3430" t="s">
        <v>22034</v>
      </c>
      <c r="W3430" t="s">
        <v>22918</v>
      </c>
    </row>
    <row r="3431" spans="1:25">
      <c r="A3431" s="1">
        <v>3439</v>
      </c>
      <c r="C3431" t="s">
        <v>2813</v>
      </c>
      <c r="G3431" t="s">
        <v>10967</v>
      </c>
      <c r="H3431" t="s">
        <v>13297</v>
      </c>
      <c r="I3431" t="s">
        <v>18507</v>
      </c>
      <c r="J3431" t="s">
        <v>18509</v>
      </c>
      <c r="L3431" t="s">
        <v>19431</v>
      </c>
      <c r="O3431" t="s">
        <v>20887</v>
      </c>
      <c r="P3431" t="s">
        <v>20919</v>
      </c>
      <c r="Q3431" t="s">
        <v>20989</v>
      </c>
      <c r="U3431" t="s">
        <v>22032</v>
      </c>
      <c r="W3431" t="s">
        <v>22917</v>
      </c>
      <c r="X3431" t="s">
        <v>23059</v>
      </c>
    </row>
    <row r="3432" spans="1:25">
      <c r="A3432" s="1">
        <v>3440</v>
      </c>
      <c r="C3432" t="s">
        <v>2814</v>
      </c>
      <c r="G3432" t="s">
        <v>10967</v>
      </c>
      <c r="H3432" t="s">
        <v>13297</v>
      </c>
      <c r="I3432" t="s">
        <v>18507</v>
      </c>
      <c r="J3432" t="s">
        <v>18509</v>
      </c>
      <c r="L3432" t="s">
        <v>19292</v>
      </c>
      <c r="O3432" t="s">
        <v>20888</v>
      </c>
      <c r="P3432" t="s">
        <v>65</v>
      </c>
      <c r="Q3432" t="s">
        <v>20990</v>
      </c>
      <c r="R3432" t="s">
        <v>21118</v>
      </c>
      <c r="S3432" t="s">
        <v>21153</v>
      </c>
      <c r="T3432" t="s">
        <v>21245</v>
      </c>
      <c r="U3432" t="s">
        <v>22033</v>
      </c>
    </row>
    <row r="3433" spans="1:25">
      <c r="A3433" s="1">
        <v>3441</v>
      </c>
      <c r="C3433" t="s">
        <v>2815</v>
      </c>
      <c r="G3433" t="s">
        <v>10967</v>
      </c>
      <c r="H3433" t="s">
        <v>13298</v>
      </c>
      <c r="I3433" t="s">
        <v>18507</v>
      </c>
      <c r="J3433" t="s">
        <v>18509</v>
      </c>
      <c r="L3433" t="s">
        <v>19293</v>
      </c>
      <c r="O3433" t="s">
        <v>20888</v>
      </c>
      <c r="P3433" t="s">
        <v>20920</v>
      </c>
      <c r="Q3433" t="s">
        <v>20991</v>
      </c>
      <c r="U3433" t="s">
        <v>22034</v>
      </c>
      <c r="W3433" t="s">
        <v>22918</v>
      </c>
    </row>
    <row r="3434" spans="1:25">
      <c r="A3434" s="1">
        <v>3442</v>
      </c>
      <c r="C3434" t="s">
        <v>2816</v>
      </c>
      <c r="G3434" t="s">
        <v>10967</v>
      </c>
      <c r="H3434" t="s">
        <v>13299</v>
      </c>
      <c r="I3434" t="s">
        <v>18507</v>
      </c>
      <c r="J3434" t="s">
        <v>18510</v>
      </c>
      <c r="L3434" t="s">
        <v>19448</v>
      </c>
      <c r="N3434" t="s">
        <v>33</v>
      </c>
      <c r="P3434" t="s">
        <v>20921</v>
      </c>
      <c r="Q3434" t="s">
        <v>20993</v>
      </c>
      <c r="U3434" t="s">
        <v>22036</v>
      </c>
      <c r="W3434" t="s">
        <v>22920</v>
      </c>
    </row>
    <row r="3435" spans="1:25">
      <c r="A3435" s="1">
        <v>3443</v>
      </c>
      <c r="B3435" t="s">
        <v>33</v>
      </c>
      <c r="C3435" t="s">
        <v>2816</v>
      </c>
      <c r="D3435" t="s">
        <v>9724</v>
      </c>
      <c r="E3435" t="s">
        <v>10905</v>
      </c>
      <c r="F3435" t="s">
        <v>10908</v>
      </c>
      <c r="H3435" t="s">
        <v>13299</v>
      </c>
      <c r="V3435">
        <f>72858675 NEI HM3496E                                             M                %                                                              CCS N  -                    -          N</f>
        <v>0</v>
      </c>
    </row>
    <row r="3436" spans="1:25">
      <c r="A3436" s="1">
        <v>3444</v>
      </c>
      <c r="C3436" t="s">
        <v>2817</v>
      </c>
      <c r="G3436" t="s">
        <v>10967</v>
      </c>
      <c r="H3436" t="s">
        <v>13300</v>
      </c>
      <c r="I3436" t="s">
        <v>18507</v>
      </c>
      <c r="J3436" t="s">
        <v>18509</v>
      </c>
      <c r="L3436" t="s">
        <v>19449</v>
      </c>
      <c r="O3436" t="s">
        <v>20887</v>
      </c>
      <c r="P3436" t="s">
        <v>20919</v>
      </c>
      <c r="Q3436" t="s">
        <v>20989</v>
      </c>
      <c r="U3436" t="s">
        <v>22032</v>
      </c>
      <c r="W3436" t="s">
        <v>22917</v>
      </c>
      <c r="X3436" t="s">
        <v>23177</v>
      </c>
    </row>
    <row r="3437" spans="1:25">
      <c r="A3437" s="1">
        <v>3445</v>
      </c>
      <c r="C3437" t="s">
        <v>2818</v>
      </c>
      <c r="G3437" t="s">
        <v>10967</v>
      </c>
      <c r="H3437" t="s">
        <v>13300</v>
      </c>
      <c r="I3437" t="s">
        <v>18507</v>
      </c>
      <c r="J3437" t="s">
        <v>18509</v>
      </c>
      <c r="L3437" t="s">
        <v>19292</v>
      </c>
      <c r="O3437" t="s">
        <v>20888</v>
      </c>
      <c r="P3437" t="s">
        <v>65</v>
      </c>
      <c r="Q3437" t="s">
        <v>20990</v>
      </c>
      <c r="R3437" t="s">
        <v>21118</v>
      </c>
      <c r="S3437" t="s">
        <v>21153</v>
      </c>
      <c r="T3437" t="s">
        <v>21353</v>
      </c>
      <c r="U3437" t="s">
        <v>22033</v>
      </c>
    </row>
    <row r="3438" spans="1:25">
      <c r="A3438" s="1">
        <v>3446</v>
      </c>
      <c r="C3438" t="s">
        <v>2819</v>
      </c>
      <c r="G3438" t="s">
        <v>10967</v>
      </c>
      <c r="H3438" t="s">
        <v>13300</v>
      </c>
      <c r="I3438" t="s">
        <v>18507</v>
      </c>
      <c r="J3438" t="s">
        <v>18509</v>
      </c>
      <c r="L3438" t="s">
        <v>19293</v>
      </c>
      <c r="O3438" t="s">
        <v>20888</v>
      </c>
      <c r="P3438" t="s">
        <v>20920</v>
      </c>
      <c r="Q3438" t="s">
        <v>20991</v>
      </c>
      <c r="U3438" t="s">
        <v>22034</v>
      </c>
      <c r="W3438" t="s">
        <v>22918</v>
      </c>
    </row>
    <row r="3439" spans="1:25">
      <c r="A3439" s="1">
        <v>3447</v>
      </c>
      <c r="C3439" t="s">
        <v>2820</v>
      </c>
      <c r="G3439" t="s">
        <v>10967</v>
      </c>
      <c r="H3439" t="s">
        <v>13301</v>
      </c>
      <c r="I3439" t="s">
        <v>18507</v>
      </c>
      <c r="J3439" t="s">
        <v>18509</v>
      </c>
      <c r="L3439" t="s">
        <v>19292</v>
      </c>
      <c r="O3439" t="s">
        <v>20888</v>
      </c>
      <c r="P3439" t="s">
        <v>65</v>
      </c>
      <c r="Q3439" t="s">
        <v>20990</v>
      </c>
      <c r="R3439" t="s">
        <v>21118</v>
      </c>
      <c r="S3439" t="s">
        <v>21153</v>
      </c>
      <c r="T3439" t="s">
        <v>21353</v>
      </c>
      <c r="U3439" t="s">
        <v>22033</v>
      </c>
    </row>
    <row r="3440" spans="1:25">
      <c r="A3440" s="1">
        <v>3448</v>
      </c>
      <c r="C3440" t="s">
        <v>2821</v>
      </c>
      <c r="G3440" t="s">
        <v>10967</v>
      </c>
      <c r="H3440" t="s">
        <v>13301</v>
      </c>
      <c r="I3440" t="s">
        <v>18507</v>
      </c>
      <c r="J3440" t="s">
        <v>18509</v>
      </c>
      <c r="L3440" t="s">
        <v>19293</v>
      </c>
      <c r="O3440" t="s">
        <v>20888</v>
      </c>
      <c r="P3440" t="s">
        <v>20920</v>
      </c>
      <c r="Q3440" t="s">
        <v>20991</v>
      </c>
      <c r="U3440" t="s">
        <v>22034</v>
      </c>
      <c r="W3440" t="s">
        <v>22918</v>
      </c>
    </row>
    <row r="3441" spans="1:24">
      <c r="A3441" s="1">
        <v>3449</v>
      </c>
      <c r="C3441" t="s">
        <v>2822</v>
      </c>
      <c r="G3441" t="s">
        <v>10967</v>
      </c>
      <c r="H3441" t="s">
        <v>13302</v>
      </c>
      <c r="I3441" t="s">
        <v>18507</v>
      </c>
      <c r="J3441" t="s">
        <v>18509</v>
      </c>
      <c r="L3441" t="s">
        <v>19414</v>
      </c>
      <c r="O3441" t="s">
        <v>20887</v>
      </c>
      <c r="P3441" t="s">
        <v>20919</v>
      </c>
      <c r="Q3441" t="s">
        <v>20989</v>
      </c>
      <c r="U3441" t="s">
        <v>22032</v>
      </c>
      <c r="W3441" t="s">
        <v>22917</v>
      </c>
      <c r="X3441" t="s">
        <v>23177</v>
      </c>
    </row>
    <row r="3442" spans="1:24">
      <c r="A3442" s="1">
        <v>3450</v>
      </c>
      <c r="C3442" t="s">
        <v>2823</v>
      </c>
      <c r="G3442" t="s">
        <v>10967</v>
      </c>
      <c r="H3442" t="s">
        <v>13303</v>
      </c>
      <c r="I3442" t="s">
        <v>18507</v>
      </c>
      <c r="J3442" t="s">
        <v>18509</v>
      </c>
      <c r="L3442" t="s">
        <v>19450</v>
      </c>
      <c r="O3442" t="s">
        <v>20887</v>
      </c>
      <c r="P3442" t="s">
        <v>20919</v>
      </c>
      <c r="Q3442" t="s">
        <v>20989</v>
      </c>
      <c r="U3442" t="s">
        <v>22032</v>
      </c>
      <c r="W3442" t="s">
        <v>22917</v>
      </c>
      <c r="X3442" t="s">
        <v>23169</v>
      </c>
    </row>
    <row r="3443" spans="1:24">
      <c r="A3443" s="1">
        <v>3451</v>
      </c>
      <c r="C3443" t="s">
        <v>2824</v>
      </c>
      <c r="G3443" t="s">
        <v>10967</v>
      </c>
      <c r="H3443" t="s">
        <v>13304</v>
      </c>
      <c r="I3443" t="s">
        <v>18507</v>
      </c>
      <c r="J3443" t="s">
        <v>18509</v>
      </c>
      <c r="L3443" t="s">
        <v>19292</v>
      </c>
      <c r="O3443" t="s">
        <v>20888</v>
      </c>
      <c r="P3443" t="s">
        <v>65</v>
      </c>
      <c r="Q3443" t="s">
        <v>20990</v>
      </c>
      <c r="R3443" t="s">
        <v>21118</v>
      </c>
      <c r="S3443" t="s">
        <v>21153</v>
      </c>
      <c r="T3443" t="s">
        <v>21191</v>
      </c>
      <c r="U3443" t="s">
        <v>22033</v>
      </c>
    </row>
    <row r="3444" spans="1:24">
      <c r="A3444" s="1">
        <v>3452</v>
      </c>
      <c r="C3444" t="s">
        <v>2825</v>
      </c>
      <c r="G3444" t="s">
        <v>10967</v>
      </c>
      <c r="H3444" t="s">
        <v>13304</v>
      </c>
      <c r="I3444" t="s">
        <v>18507</v>
      </c>
      <c r="J3444" t="s">
        <v>18509</v>
      </c>
      <c r="L3444" t="s">
        <v>19414</v>
      </c>
      <c r="O3444" t="s">
        <v>20887</v>
      </c>
      <c r="P3444" t="s">
        <v>20919</v>
      </c>
      <c r="Q3444" t="s">
        <v>20989</v>
      </c>
      <c r="U3444" t="s">
        <v>22032</v>
      </c>
      <c r="W3444" t="s">
        <v>22917</v>
      </c>
      <c r="X3444" t="s">
        <v>22989</v>
      </c>
    </row>
    <row r="3445" spans="1:24">
      <c r="A3445" s="1">
        <v>3453</v>
      </c>
      <c r="C3445" t="s">
        <v>2826</v>
      </c>
      <c r="G3445" t="s">
        <v>10967</v>
      </c>
      <c r="H3445" t="s">
        <v>13304</v>
      </c>
      <c r="I3445" t="s">
        <v>18507</v>
      </c>
      <c r="J3445" t="s">
        <v>18509</v>
      </c>
      <c r="L3445" t="s">
        <v>19293</v>
      </c>
      <c r="O3445" t="s">
        <v>20888</v>
      </c>
      <c r="P3445" t="s">
        <v>20920</v>
      </c>
      <c r="Q3445" t="s">
        <v>20991</v>
      </c>
      <c r="U3445" t="s">
        <v>22034</v>
      </c>
      <c r="W3445" t="s">
        <v>22918</v>
      </c>
    </row>
    <row r="3446" spans="1:24">
      <c r="A3446" s="1">
        <v>3454</v>
      </c>
      <c r="C3446" t="s">
        <v>2827</v>
      </c>
      <c r="G3446" t="s">
        <v>10967</v>
      </c>
      <c r="H3446" t="s">
        <v>13305</v>
      </c>
      <c r="I3446" t="s">
        <v>18507</v>
      </c>
      <c r="J3446" t="s">
        <v>18509</v>
      </c>
      <c r="L3446" t="s">
        <v>19449</v>
      </c>
      <c r="O3446" t="s">
        <v>20887</v>
      </c>
      <c r="P3446" t="s">
        <v>20919</v>
      </c>
      <c r="Q3446" t="s">
        <v>20989</v>
      </c>
      <c r="U3446" t="s">
        <v>22032</v>
      </c>
      <c r="W3446" t="s">
        <v>22917</v>
      </c>
      <c r="X3446" t="s">
        <v>22989</v>
      </c>
    </row>
    <row r="3447" spans="1:24">
      <c r="A3447" s="1">
        <v>3455</v>
      </c>
      <c r="C3447" t="s">
        <v>2828</v>
      </c>
      <c r="G3447" t="s">
        <v>10967</v>
      </c>
      <c r="H3447" t="s">
        <v>13306</v>
      </c>
      <c r="I3447" t="s">
        <v>18507</v>
      </c>
      <c r="J3447" t="s">
        <v>18509</v>
      </c>
      <c r="L3447" t="s">
        <v>19292</v>
      </c>
      <c r="O3447" t="s">
        <v>20888</v>
      </c>
      <c r="P3447" t="s">
        <v>65</v>
      </c>
      <c r="Q3447" t="s">
        <v>20990</v>
      </c>
      <c r="R3447" t="s">
        <v>21118</v>
      </c>
      <c r="S3447" t="s">
        <v>21153</v>
      </c>
      <c r="T3447" t="s">
        <v>21191</v>
      </c>
      <c r="U3447" t="s">
        <v>22033</v>
      </c>
    </row>
    <row r="3448" spans="1:24">
      <c r="A3448" s="1">
        <v>3456</v>
      </c>
      <c r="C3448" t="s">
        <v>2829</v>
      </c>
      <c r="G3448" t="s">
        <v>10967</v>
      </c>
      <c r="H3448" t="s">
        <v>13307</v>
      </c>
      <c r="I3448" t="s">
        <v>18507</v>
      </c>
      <c r="J3448" t="s">
        <v>18509</v>
      </c>
      <c r="L3448" t="s">
        <v>19293</v>
      </c>
      <c r="O3448" t="s">
        <v>20888</v>
      </c>
      <c r="P3448" t="s">
        <v>20920</v>
      </c>
      <c r="Q3448" t="s">
        <v>20991</v>
      </c>
      <c r="U3448" t="s">
        <v>22034</v>
      </c>
      <c r="W3448" t="s">
        <v>22918</v>
      </c>
    </row>
    <row r="3449" spans="1:24">
      <c r="A3449" s="1">
        <v>3457</v>
      </c>
      <c r="C3449" t="s">
        <v>2830</v>
      </c>
      <c r="G3449" t="s">
        <v>10967</v>
      </c>
      <c r="H3449" t="s">
        <v>13308</v>
      </c>
      <c r="I3449" t="s">
        <v>18507</v>
      </c>
      <c r="J3449" t="s">
        <v>18509</v>
      </c>
      <c r="L3449" t="s">
        <v>19295</v>
      </c>
      <c r="O3449" t="s">
        <v>20887</v>
      </c>
      <c r="P3449" t="s">
        <v>20919</v>
      </c>
      <c r="Q3449" t="s">
        <v>20989</v>
      </c>
      <c r="U3449" t="s">
        <v>22032</v>
      </c>
      <c r="W3449" t="s">
        <v>22917</v>
      </c>
      <c r="X3449" t="s">
        <v>23178</v>
      </c>
    </row>
    <row r="3450" spans="1:24">
      <c r="A3450" s="1">
        <v>3458</v>
      </c>
      <c r="C3450" t="s">
        <v>2831</v>
      </c>
      <c r="G3450" t="s">
        <v>10967</v>
      </c>
      <c r="H3450" t="s">
        <v>13309</v>
      </c>
      <c r="I3450" t="s">
        <v>18507</v>
      </c>
      <c r="J3450" t="s">
        <v>18509</v>
      </c>
      <c r="L3450" t="s">
        <v>19292</v>
      </c>
      <c r="O3450" t="s">
        <v>20888</v>
      </c>
      <c r="P3450" t="s">
        <v>65</v>
      </c>
      <c r="Q3450" t="s">
        <v>20990</v>
      </c>
      <c r="R3450" t="s">
        <v>21118</v>
      </c>
      <c r="S3450" t="s">
        <v>21153</v>
      </c>
      <c r="T3450" t="s">
        <v>21354</v>
      </c>
      <c r="U3450" t="s">
        <v>22033</v>
      </c>
    </row>
    <row r="3451" spans="1:24">
      <c r="A3451" s="1">
        <v>3459</v>
      </c>
      <c r="C3451" t="s">
        <v>2832</v>
      </c>
      <c r="G3451" t="s">
        <v>10967</v>
      </c>
      <c r="H3451" t="s">
        <v>13309</v>
      </c>
      <c r="I3451" t="s">
        <v>18507</v>
      </c>
      <c r="J3451" t="s">
        <v>18509</v>
      </c>
      <c r="L3451" t="s">
        <v>19293</v>
      </c>
      <c r="O3451" t="s">
        <v>20888</v>
      </c>
      <c r="P3451" t="s">
        <v>20920</v>
      </c>
      <c r="Q3451" t="s">
        <v>20991</v>
      </c>
      <c r="U3451" t="s">
        <v>22034</v>
      </c>
      <c r="W3451" t="s">
        <v>22918</v>
      </c>
    </row>
    <row r="3452" spans="1:24">
      <c r="A3452" s="1">
        <v>3460</v>
      </c>
      <c r="C3452" t="s">
        <v>2833</v>
      </c>
      <c r="G3452" t="s">
        <v>10967</v>
      </c>
      <c r="H3452" t="s">
        <v>13310</v>
      </c>
      <c r="I3452" t="s">
        <v>18507</v>
      </c>
      <c r="J3452" t="s">
        <v>18509</v>
      </c>
      <c r="L3452" t="s">
        <v>19292</v>
      </c>
      <c r="O3452" t="s">
        <v>20888</v>
      </c>
      <c r="P3452" t="s">
        <v>65</v>
      </c>
      <c r="Q3452" t="s">
        <v>20990</v>
      </c>
      <c r="R3452" t="s">
        <v>21118</v>
      </c>
      <c r="S3452" t="s">
        <v>21153</v>
      </c>
      <c r="T3452" t="s">
        <v>21354</v>
      </c>
      <c r="U3452" t="s">
        <v>22033</v>
      </c>
    </row>
    <row r="3453" spans="1:24">
      <c r="A3453" s="1">
        <v>3461</v>
      </c>
      <c r="C3453" t="s">
        <v>2834</v>
      </c>
      <c r="G3453" t="s">
        <v>10967</v>
      </c>
      <c r="H3453" t="s">
        <v>13310</v>
      </c>
      <c r="I3453" t="s">
        <v>18507</v>
      </c>
      <c r="J3453" t="s">
        <v>18509</v>
      </c>
      <c r="L3453" t="s">
        <v>19296</v>
      </c>
      <c r="O3453" t="s">
        <v>20887</v>
      </c>
      <c r="P3453" t="s">
        <v>20919</v>
      </c>
      <c r="Q3453" t="s">
        <v>20989</v>
      </c>
      <c r="U3453" t="s">
        <v>22032</v>
      </c>
      <c r="W3453" t="s">
        <v>22917</v>
      </c>
      <c r="X3453" t="s">
        <v>23178</v>
      </c>
    </row>
    <row r="3454" spans="1:24">
      <c r="A3454" s="1">
        <v>3462</v>
      </c>
      <c r="C3454" t="s">
        <v>2835</v>
      </c>
      <c r="G3454" t="s">
        <v>10967</v>
      </c>
      <c r="H3454" t="s">
        <v>13311</v>
      </c>
      <c r="I3454" t="s">
        <v>18507</v>
      </c>
      <c r="J3454" t="s">
        <v>18509</v>
      </c>
      <c r="L3454" t="s">
        <v>19293</v>
      </c>
      <c r="O3454" t="s">
        <v>20888</v>
      </c>
      <c r="P3454" t="s">
        <v>20920</v>
      </c>
      <c r="Q3454" t="s">
        <v>20991</v>
      </c>
      <c r="U3454" t="s">
        <v>22034</v>
      </c>
      <c r="W3454" t="s">
        <v>22918</v>
      </c>
    </row>
    <row r="3455" spans="1:24">
      <c r="A3455" s="1">
        <v>3463</v>
      </c>
      <c r="C3455" t="s">
        <v>2836</v>
      </c>
      <c r="G3455" t="s">
        <v>10967</v>
      </c>
      <c r="H3455" t="s">
        <v>13312</v>
      </c>
      <c r="I3455" t="s">
        <v>18507</v>
      </c>
      <c r="J3455" t="s">
        <v>18519</v>
      </c>
      <c r="L3455" t="s">
        <v>19451</v>
      </c>
      <c r="N3455" t="s">
        <v>39</v>
      </c>
      <c r="P3455" t="s">
        <v>20945</v>
      </c>
      <c r="Q3455" t="s">
        <v>21039</v>
      </c>
      <c r="U3455" t="s">
        <v>22714</v>
      </c>
      <c r="W3455" t="s">
        <v>22918</v>
      </c>
    </row>
    <row r="3456" spans="1:24">
      <c r="A3456" s="1">
        <v>3464</v>
      </c>
      <c r="C3456" t="s">
        <v>2837</v>
      </c>
      <c r="G3456" t="s">
        <v>10967</v>
      </c>
      <c r="H3456" t="s">
        <v>13313</v>
      </c>
      <c r="I3456" t="s">
        <v>18507</v>
      </c>
      <c r="J3456" t="s">
        <v>18519</v>
      </c>
      <c r="L3456" t="s">
        <v>19451</v>
      </c>
      <c r="N3456" t="s">
        <v>39</v>
      </c>
      <c r="P3456" t="s">
        <v>39</v>
      </c>
      <c r="Q3456" t="s">
        <v>21040</v>
      </c>
      <c r="U3456" t="s">
        <v>22715</v>
      </c>
      <c r="W3456" t="s">
        <v>22921</v>
      </c>
    </row>
    <row r="3457" spans="1:25">
      <c r="A3457" s="1">
        <v>3465</v>
      </c>
      <c r="B3457" t="s">
        <v>39</v>
      </c>
      <c r="C3457" t="s">
        <v>2837</v>
      </c>
      <c r="D3457" t="s">
        <v>9725</v>
      </c>
      <c r="E3457" t="s">
        <v>10905</v>
      </c>
      <c r="F3457" t="s">
        <v>10914</v>
      </c>
      <c r="H3457" t="s">
        <v>13313</v>
      </c>
      <c r="V3457">
        <f>72858696           S: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ERRINGTON_T YD     N                                                         </f>
        <v>0</v>
      </c>
    </row>
    <row r="3458" spans="1:25">
      <c r="A3458" s="1">
        <v>3466</v>
      </c>
      <c r="C3458" t="s">
        <v>2838</v>
      </c>
      <c r="G3458" t="s">
        <v>10967</v>
      </c>
      <c r="H3458" t="s">
        <v>13314</v>
      </c>
      <c r="I3458" t="s">
        <v>18507</v>
      </c>
      <c r="J3458" t="s">
        <v>18510</v>
      </c>
      <c r="L3458" t="s">
        <v>19452</v>
      </c>
      <c r="N3458" t="s">
        <v>40</v>
      </c>
      <c r="P3458" t="s">
        <v>20946</v>
      </c>
      <c r="Q3458" t="s">
        <v>21041</v>
      </c>
      <c r="U3458" t="s">
        <v>22716</v>
      </c>
      <c r="W3458" t="s">
        <v>22918</v>
      </c>
    </row>
    <row r="3459" spans="1:25">
      <c r="A3459" s="1">
        <v>3467</v>
      </c>
      <c r="B3459" t="s">
        <v>40</v>
      </c>
      <c r="C3459" t="s">
        <v>2838</v>
      </c>
      <c r="D3459" t="s">
        <v>9726</v>
      </c>
      <c r="E3459" t="s">
        <v>10905</v>
      </c>
      <c r="F3459" t="s">
        <v>10915</v>
      </c>
      <c r="H3459" t="s">
        <v>13314</v>
      </c>
      <c r="V3459">
        <f>72858697 SEXONT 4980-1           PELâ+õQAHU3535EV ÷Q     N                     ently locked by another user for an Acct no 344238270000</f>
        <v>0</v>
      </c>
    </row>
    <row r="3460" spans="1:25">
      <c r="A3460" s="1">
        <v>3468</v>
      </c>
      <c r="C3460" t="s">
        <v>2839</v>
      </c>
      <c r="G3460" t="s">
        <v>10967</v>
      </c>
      <c r="H3460" t="s">
        <v>13315</v>
      </c>
      <c r="I3460" t="s">
        <v>18507</v>
      </c>
      <c r="J3460" t="s">
        <v>18509</v>
      </c>
      <c r="L3460" t="s">
        <v>19294</v>
      </c>
      <c r="O3460" t="s">
        <v>20887</v>
      </c>
      <c r="P3460" t="s">
        <v>20919</v>
      </c>
      <c r="Q3460" t="s">
        <v>20989</v>
      </c>
      <c r="U3460" t="s">
        <v>22032</v>
      </c>
      <c r="W3460" t="s">
        <v>22917</v>
      </c>
      <c r="X3460" t="s">
        <v>23169</v>
      </c>
    </row>
    <row r="3461" spans="1:25">
      <c r="A3461" s="1">
        <v>3469</v>
      </c>
      <c r="C3461" t="s">
        <v>2840</v>
      </c>
      <c r="G3461" t="s">
        <v>10967</v>
      </c>
      <c r="H3461" t="s">
        <v>13316</v>
      </c>
      <c r="I3461" t="s">
        <v>18507</v>
      </c>
      <c r="J3461" t="s">
        <v>18510</v>
      </c>
      <c r="L3461" t="s">
        <v>19453</v>
      </c>
      <c r="N3461" t="s">
        <v>32</v>
      </c>
      <c r="P3461" t="s">
        <v>32</v>
      </c>
      <c r="Q3461" t="s">
        <v>20992</v>
      </c>
      <c r="R3461" t="s">
        <v>21119</v>
      </c>
      <c r="S3461" t="s">
        <v>21154</v>
      </c>
      <c r="U3461" t="s">
        <v>22035</v>
      </c>
      <c r="Y3461" t="s">
        <v>23859</v>
      </c>
    </row>
    <row r="3462" spans="1:25">
      <c r="A3462" s="1">
        <v>3470</v>
      </c>
      <c r="B3462" t="s">
        <v>32</v>
      </c>
      <c r="C3462" t="s">
        <v>2840</v>
      </c>
      <c r="D3462" t="s">
        <v>9727</v>
      </c>
      <c r="E3462" t="s">
        <v>10905</v>
      </c>
      <c r="F3462" t="s">
        <v>10906</v>
      </c>
      <c r="H3462" t="s">
        <v>13316</v>
      </c>
      <c r="V3462">
        <f>72858699 pm¡Ã2024041krissy_g4@hotmail.com                              ANMLFException as file currently locked by another user for an Acct no 840012230000</f>
        <v>0</v>
      </c>
    </row>
    <row r="3463" spans="1:25">
      <c r="A3463" s="1">
        <v>3471</v>
      </c>
      <c r="C3463" t="s">
        <v>2841</v>
      </c>
      <c r="G3463" t="s">
        <v>10967</v>
      </c>
      <c r="H3463" t="s">
        <v>13317</v>
      </c>
      <c r="I3463" t="s">
        <v>18507</v>
      </c>
      <c r="J3463" t="s">
        <v>18510</v>
      </c>
      <c r="L3463" t="s">
        <v>19454</v>
      </c>
      <c r="N3463" t="s">
        <v>32</v>
      </c>
      <c r="P3463" t="s">
        <v>32</v>
      </c>
      <c r="Q3463" t="s">
        <v>20992</v>
      </c>
      <c r="R3463" t="s">
        <v>21119</v>
      </c>
      <c r="S3463" t="s">
        <v>21154</v>
      </c>
      <c r="U3463" t="s">
        <v>22035</v>
      </c>
      <c r="Y3463" t="s">
        <v>23860</v>
      </c>
    </row>
    <row r="3464" spans="1:25">
      <c r="A3464" s="1">
        <v>3472</v>
      </c>
      <c r="B3464" t="s">
        <v>32</v>
      </c>
      <c r="C3464" t="s">
        <v>2841</v>
      </c>
      <c r="D3464" t="s">
        <v>9728</v>
      </c>
      <c r="E3464" t="s">
        <v>10905</v>
      </c>
      <c r="F3464" t="s">
        <v>10906</v>
      </c>
      <c r="H3464" t="s">
        <v>13317</v>
      </c>
      <c r="V3464">
        <f>72858700 0&lt;I2024041djturanda@yahoo.com                               ANMLFException as file currently locked by another user for an Acct no 313660030000</f>
        <v>0</v>
      </c>
    </row>
    <row r="3465" spans="1:25">
      <c r="A3465" s="1">
        <v>3473</v>
      </c>
      <c r="C3465" t="s">
        <v>2842</v>
      </c>
      <c r="G3465" t="s">
        <v>10967</v>
      </c>
      <c r="H3465" t="s">
        <v>13318</v>
      </c>
      <c r="I3465" t="s">
        <v>18507</v>
      </c>
      <c r="J3465" t="s">
        <v>18510</v>
      </c>
      <c r="L3465" t="s">
        <v>19455</v>
      </c>
      <c r="N3465" t="s">
        <v>32</v>
      </c>
      <c r="P3465" t="s">
        <v>32</v>
      </c>
      <c r="Q3465" t="s">
        <v>20992</v>
      </c>
      <c r="R3465" t="s">
        <v>21119</v>
      </c>
      <c r="S3465" t="s">
        <v>21154</v>
      </c>
      <c r="U3465" t="s">
        <v>22035</v>
      </c>
      <c r="Y3465" t="s">
        <v>23861</v>
      </c>
    </row>
    <row r="3466" spans="1:25">
      <c r="A3466" s="1">
        <v>3474</v>
      </c>
      <c r="B3466" t="s">
        <v>32</v>
      </c>
      <c r="C3466" t="s">
        <v>2842</v>
      </c>
      <c r="D3466" t="s">
        <v>9729</v>
      </c>
      <c r="E3466" t="s">
        <v>10905</v>
      </c>
      <c r="F3466" t="s">
        <v>10906</v>
      </c>
      <c r="H3466" t="s">
        <v>13319</v>
      </c>
      <c r="V3466">
        <f>72858701 &gt;#Q2024041tampat74@gmail.com                               ANMLFException as file currently locked by another user for an Acct no 348079210000</f>
        <v>0</v>
      </c>
    </row>
    <row r="3467" spans="1:25">
      <c r="A3467" s="1">
        <v>3475</v>
      </c>
      <c r="C3467" t="s">
        <v>2843</v>
      </c>
      <c r="G3467" t="s">
        <v>10967</v>
      </c>
      <c r="H3467" t="s">
        <v>13320</v>
      </c>
      <c r="I3467" t="s">
        <v>18507</v>
      </c>
      <c r="J3467" t="s">
        <v>18510</v>
      </c>
      <c r="L3467" t="s">
        <v>19456</v>
      </c>
      <c r="N3467" t="s">
        <v>32</v>
      </c>
      <c r="P3467" t="s">
        <v>32</v>
      </c>
      <c r="Q3467" t="s">
        <v>20992</v>
      </c>
      <c r="R3467" t="s">
        <v>21119</v>
      </c>
      <c r="S3467" t="s">
        <v>21154</v>
      </c>
      <c r="U3467" t="s">
        <v>22035</v>
      </c>
      <c r="Y3467" t="s">
        <v>23862</v>
      </c>
    </row>
    <row r="3468" spans="1:25">
      <c r="A3468" s="1">
        <v>3476</v>
      </c>
      <c r="B3468" t="s">
        <v>32</v>
      </c>
      <c r="C3468" t="s">
        <v>2843</v>
      </c>
      <c r="D3468" t="s">
        <v>9730</v>
      </c>
      <c r="E3468" t="s">
        <v>10905</v>
      </c>
      <c r="F3468" t="s">
        <v>10906</v>
      </c>
      <c r="H3468" t="s">
        <v>13320</v>
      </c>
      <c r="V3468">
        <f>72858702 Ð`²¤O2024031moriehinds2@gmail.com                              BNMLFException as file currently locked by another user for an Acct no 342065570000</f>
        <v>0</v>
      </c>
    </row>
    <row r="3469" spans="1:25">
      <c r="A3469" s="1">
        <v>3477</v>
      </c>
      <c r="C3469" t="s">
        <v>2844</v>
      </c>
      <c r="G3469" t="s">
        <v>10967</v>
      </c>
      <c r="H3469" t="s">
        <v>13321</v>
      </c>
      <c r="I3469" t="s">
        <v>18507</v>
      </c>
      <c r="J3469" t="s">
        <v>18510</v>
      </c>
      <c r="L3469" t="s">
        <v>19457</v>
      </c>
      <c r="N3469" t="s">
        <v>32</v>
      </c>
      <c r="P3469" t="s">
        <v>32</v>
      </c>
      <c r="Q3469" t="s">
        <v>20992</v>
      </c>
      <c r="R3469" t="s">
        <v>21119</v>
      </c>
      <c r="S3469" t="s">
        <v>21154</v>
      </c>
      <c r="U3469" t="s">
        <v>22035</v>
      </c>
      <c r="Y3469" t="s">
        <v>23863</v>
      </c>
    </row>
    <row r="3470" spans="1:25">
      <c r="A3470" s="1">
        <v>3478</v>
      </c>
      <c r="B3470" t="s">
        <v>32</v>
      </c>
      <c r="C3470" t="s">
        <v>2844</v>
      </c>
      <c r="D3470" t="s">
        <v>9731</v>
      </c>
      <c r="E3470" t="s">
        <v>10905</v>
      </c>
      <c r="F3470" t="s">
        <v>10906</v>
      </c>
      <c r="H3470" t="s">
        <v>13321</v>
      </c>
      <c r="V3470">
        <f>72858703 @Ü'E2024041cavrilleogarro@yahoo.com                            BNMLFException as file currently locked by another user for an Acct no 297021480000</f>
        <v>0</v>
      </c>
    </row>
    <row r="3471" spans="1:25">
      <c r="A3471" s="1">
        <v>3479</v>
      </c>
      <c r="C3471" t="s">
        <v>2845</v>
      </c>
      <c r="G3471" t="s">
        <v>10967</v>
      </c>
      <c r="H3471" t="s">
        <v>13322</v>
      </c>
      <c r="I3471" t="s">
        <v>18507</v>
      </c>
      <c r="J3471" t="s">
        <v>18510</v>
      </c>
      <c r="L3471" t="s">
        <v>19458</v>
      </c>
      <c r="N3471" t="s">
        <v>32</v>
      </c>
      <c r="P3471" t="s">
        <v>32</v>
      </c>
      <c r="Q3471" t="s">
        <v>20992</v>
      </c>
      <c r="R3471" t="s">
        <v>21119</v>
      </c>
      <c r="S3471" t="s">
        <v>21154</v>
      </c>
      <c r="U3471" t="s">
        <v>22035</v>
      </c>
      <c r="Y3471" t="s">
        <v>23864</v>
      </c>
    </row>
    <row r="3472" spans="1:25">
      <c r="A3472" s="1">
        <v>3480</v>
      </c>
      <c r="B3472" t="s">
        <v>32</v>
      </c>
      <c r="C3472" t="s">
        <v>2845</v>
      </c>
      <c r="D3472" t="s">
        <v>9732</v>
      </c>
      <c r="E3472" t="s">
        <v>10905</v>
      </c>
      <c r="F3472" t="s">
        <v>10906</v>
      </c>
      <c r="H3472" t="s">
        <v>13323</v>
      </c>
      <c r="V3472">
        <f>72858704 ø8æÌ2024031tamika.campbell@ksac.gov.jm                           CNMLFException as file currently locked by another user for an Acct no 880032561400</f>
        <v>0</v>
      </c>
    </row>
    <row r="3473" spans="1:25">
      <c r="A3473" s="1">
        <v>3481</v>
      </c>
      <c r="C3473" t="s">
        <v>2846</v>
      </c>
      <c r="G3473" t="s">
        <v>10967</v>
      </c>
      <c r="H3473" t="s">
        <v>13324</v>
      </c>
      <c r="I3473" t="s">
        <v>18507</v>
      </c>
      <c r="J3473" t="s">
        <v>18510</v>
      </c>
      <c r="L3473" t="s">
        <v>19459</v>
      </c>
      <c r="N3473" t="s">
        <v>32</v>
      </c>
      <c r="P3473" t="s">
        <v>32</v>
      </c>
      <c r="Q3473" t="s">
        <v>20992</v>
      </c>
      <c r="R3473" t="s">
        <v>21119</v>
      </c>
      <c r="S3473" t="s">
        <v>21154</v>
      </c>
      <c r="U3473" t="s">
        <v>22035</v>
      </c>
      <c r="Y3473" t="s">
        <v>23865</v>
      </c>
    </row>
    <row r="3474" spans="1:25">
      <c r="A3474" s="1">
        <v>3482</v>
      </c>
      <c r="B3474" t="s">
        <v>32</v>
      </c>
      <c r="C3474" t="s">
        <v>2846</v>
      </c>
      <c r="D3474" t="s">
        <v>9733</v>
      </c>
      <c r="E3474" t="s">
        <v>10905</v>
      </c>
      <c r="F3474" t="s">
        <v>10906</v>
      </c>
      <c r="H3474" t="s">
        <v>13325</v>
      </c>
      <c r="V3474">
        <f>72858705 0@2024031kededradennis@gmail.com                             CNMLFException as file currently locked by another user for an Acct no 277429760000</f>
        <v>0</v>
      </c>
    </row>
    <row r="3475" spans="1:25">
      <c r="A3475" s="1">
        <v>3483</v>
      </c>
      <c r="C3475" t="s">
        <v>2847</v>
      </c>
      <c r="G3475" t="s">
        <v>10967</v>
      </c>
      <c r="H3475" t="s">
        <v>13326</v>
      </c>
      <c r="I3475" t="s">
        <v>18507</v>
      </c>
      <c r="J3475" t="s">
        <v>18510</v>
      </c>
      <c r="L3475" t="s">
        <v>19460</v>
      </c>
      <c r="N3475" t="s">
        <v>32</v>
      </c>
      <c r="P3475" t="s">
        <v>32</v>
      </c>
      <c r="Q3475" t="s">
        <v>20992</v>
      </c>
      <c r="R3475" t="s">
        <v>21119</v>
      </c>
      <c r="S3475" t="s">
        <v>21154</v>
      </c>
      <c r="U3475" t="s">
        <v>22035</v>
      </c>
      <c r="Y3475" t="s">
        <v>23866</v>
      </c>
    </row>
    <row r="3476" spans="1:25">
      <c r="A3476" s="1">
        <v>3484</v>
      </c>
      <c r="B3476" t="s">
        <v>32</v>
      </c>
      <c r="C3476" t="s">
        <v>2847</v>
      </c>
      <c r="D3476" t="s">
        <v>9734</v>
      </c>
      <c r="E3476" t="s">
        <v>10905</v>
      </c>
      <c r="F3476" t="s">
        <v>10906</v>
      </c>
      <c r="H3476" t="s">
        <v>13326</v>
      </c>
      <c r="V3476">
        <f>72858706 ÐEá\$2024041faypetgrave@cwjamica.com                            DNMLFException as file currently locked by another user for an Acct no 156177090000</f>
        <v>0</v>
      </c>
    </row>
    <row r="3477" spans="1:25">
      <c r="A3477" s="1">
        <v>3485</v>
      </c>
      <c r="C3477" t="s">
        <v>2848</v>
      </c>
      <c r="G3477" t="s">
        <v>10967</v>
      </c>
      <c r="H3477" t="s">
        <v>13327</v>
      </c>
      <c r="I3477" t="s">
        <v>18507</v>
      </c>
      <c r="J3477" t="s">
        <v>18510</v>
      </c>
      <c r="L3477" t="s">
        <v>19461</v>
      </c>
      <c r="N3477" t="s">
        <v>32</v>
      </c>
      <c r="P3477" t="s">
        <v>32</v>
      </c>
      <c r="Q3477" t="s">
        <v>20992</v>
      </c>
      <c r="R3477" t="s">
        <v>21119</v>
      </c>
      <c r="S3477" t="s">
        <v>21154</v>
      </c>
      <c r="U3477" t="s">
        <v>22035</v>
      </c>
      <c r="Y3477" t="s">
        <v>23867</v>
      </c>
    </row>
    <row r="3478" spans="1:25">
      <c r="A3478" s="1">
        <v>3486</v>
      </c>
      <c r="B3478" t="s">
        <v>32</v>
      </c>
      <c r="C3478" t="s">
        <v>2848</v>
      </c>
      <c r="D3478" t="s">
        <v>9735</v>
      </c>
      <c r="E3478" t="s">
        <v>10905</v>
      </c>
      <c r="F3478" t="s">
        <v>10906</v>
      </c>
      <c r="H3478" t="s">
        <v>13327</v>
      </c>
      <c r="V3478">
        <f>72858707 p°7ÖD2024041christinacaine1@gmail.com                            DNMLFException as file currently locked by another user for an Acct no 295651750000</f>
        <v>0</v>
      </c>
    </row>
    <row r="3479" spans="1:25">
      <c r="A3479" s="1">
        <v>3487</v>
      </c>
      <c r="C3479" t="s">
        <v>2849</v>
      </c>
      <c r="G3479" t="s">
        <v>10967</v>
      </c>
      <c r="H3479" t="s">
        <v>13328</v>
      </c>
      <c r="I3479" t="s">
        <v>18507</v>
      </c>
      <c r="J3479" t="s">
        <v>18510</v>
      </c>
      <c r="L3479" t="s">
        <v>19462</v>
      </c>
      <c r="N3479" t="s">
        <v>32</v>
      </c>
      <c r="P3479" t="s">
        <v>32</v>
      </c>
      <c r="Q3479" t="s">
        <v>20992</v>
      </c>
      <c r="R3479" t="s">
        <v>21119</v>
      </c>
      <c r="S3479" t="s">
        <v>21154</v>
      </c>
      <c r="U3479" t="s">
        <v>22035</v>
      </c>
      <c r="Y3479" t="s">
        <v>23868</v>
      </c>
    </row>
    <row r="3480" spans="1:25">
      <c r="A3480" s="1">
        <v>3488</v>
      </c>
      <c r="B3480" t="s">
        <v>32</v>
      </c>
      <c r="C3480" t="s">
        <v>2849</v>
      </c>
      <c r="D3480" t="s">
        <v>9736</v>
      </c>
      <c r="E3480" t="s">
        <v>10905</v>
      </c>
      <c r="F3480" t="s">
        <v>10906</v>
      </c>
      <c r="H3480" t="s">
        <v>13328</v>
      </c>
      <c r="V3480">
        <f>72858708 ÐÈQ(B2024041stamic123@gmail.com                               DNMLFException as file currently locked by another user for an Acct no 284144290000</f>
        <v>0</v>
      </c>
    </row>
    <row r="3481" spans="1:25">
      <c r="A3481" s="1">
        <v>3489</v>
      </c>
      <c r="C3481" t="s">
        <v>2850</v>
      </c>
      <c r="G3481" t="s">
        <v>10967</v>
      </c>
      <c r="H3481" t="s">
        <v>13329</v>
      </c>
      <c r="I3481" t="s">
        <v>18507</v>
      </c>
      <c r="J3481" t="s">
        <v>18510</v>
      </c>
      <c r="L3481" t="s">
        <v>19463</v>
      </c>
      <c r="N3481" t="s">
        <v>32</v>
      </c>
      <c r="P3481" t="s">
        <v>32</v>
      </c>
      <c r="Q3481" t="s">
        <v>20992</v>
      </c>
      <c r="R3481" t="s">
        <v>21119</v>
      </c>
      <c r="S3481" t="s">
        <v>21154</v>
      </c>
      <c r="U3481" t="s">
        <v>22035</v>
      </c>
      <c r="Y3481" t="s">
        <v>23869</v>
      </c>
    </row>
    <row r="3482" spans="1:25">
      <c r="A3482" s="1">
        <v>3490</v>
      </c>
      <c r="B3482" t="s">
        <v>32</v>
      </c>
      <c r="C3482" t="s">
        <v>2850</v>
      </c>
      <c r="D3482" t="s">
        <v>9737</v>
      </c>
      <c r="E3482" t="s">
        <v>10905</v>
      </c>
      <c r="F3482" t="s">
        <v>10906</v>
      </c>
      <c r="H3482" t="s">
        <v>13330</v>
      </c>
      <c r="V3482">
        <f>72858709 0&amp;3&amp;P2024041DUNROBPRIM@GMAIL.COM                              DNMLFException as file currently locked by another user for an Acct no 344238270000</f>
        <v>0</v>
      </c>
    </row>
    <row r="3483" spans="1:25">
      <c r="A3483" s="1">
        <v>3491</v>
      </c>
      <c r="C3483" t="s">
        <v>2851</v>
      </c>
      <c r="G3483" t="s">
        <v>10967</v>
      </c>
      <c r="H3483" t="s">
        <v>13331</v>
      </c>
      <c r="I3483" t="s">
        <v>18507</v>
      </c>
      <c r="J3483" t="s">
        <v>18510</v>
      </c>
      <c r="L3483" t="s">
        <v>19464</v>
      </c>
      <c r="N3483" t="s">
        <v>32</v>
      </c>
      <c r="P3483" t="s">
        <v>32</v>
      </c>
      <c r="Q3483" t="s">
        <v>20992</v>
      </c>
      <c r="R3483" t="s">
        <v>21119</v>
      </c>
      <c r="S3483" t="s">
        <v>21154</v>
      </c>
      <c r="U3483" t="s">
        <v>22035</v>
      </c>
      <c r="Y3483" t="s">
        <v>23870</v>
      </c>
    </row>
    <row r="3484" spans="1:25">
      <c r="A3484" s="1">
        <v>3492</v>
      </c>
      <c r="B3484" t="s">
        <v>32</v>
      </c>
      <c r="C3484" t="s">
        <v>2851</v>
      </c>
      <c r="D3484" t="s">
        <v>9738</v>
      </c>
      <c r="E3484" t="s">
        <v>10905</v>
      </c>
      <c r="F3484" t="s">
        <v>10906</v>
      </c>
      <c r="H3484" t="s">
        <v>13332</v>
      </c>
      <c r="V3484">
        <f>72858710 @äçNJ2024041romainbrown023@gmail.com                            ENMLFException as file currently locked by another user for an Acct no 319151400000</f>
        <v>0</v>
      </c>
    </row>
    <row r="3485" spans="1:25">
      <c r="A3485" s="1">
        <v>3493</v>
      </c>
      <c r="C3485" t="s">
        <v>2852</v>
      </c>
      <c r="G3485" t="s">
        <v>10967</v>
      </c>
      <c r="H3485" t="s">
        <v>13333</v>
      </c>
      <c r="I3485" t="s">
        <v>18507</v>
      </c>
      <c r="J3485" t="s">
        <v>18510</v>
      </c>
      <c r="L3485" t="s">
        <v>19465</v>
      </c>
      <c r="N3485" t="s">
        <v>32</v>
      </c>
      <c r="P3485" t="s">
        <v>32</v>
      </c>
      <c r="Q3485" t="s">
        <v>20992</v>
      </c>
      <c r="R3485" t="s">
        <v>21119</v>
      </c>
      <c r="S3485" t="s">
        <v>21154</v>
      </c>
      <c r="U3485" t="s">
        <v>22035</v>
      </c>
      <c r="Y3485" t="s">
        <v>23871</v>
      </c>
    </row>
    <row r="3486" spans="1:25">
      <c r="A3486" s="1">
        <v>3494</v>
      </c>
      <c r="B3486" t="s">
        <v>32</v>
      </c>
      <c r="C3486" t="s">
        <v>2852</v>
      </c>
      <c r="D3486" t="s">
        <v>9739</v>
      </c>
      <c r="E3486" t="s">
        <v>10905</v>
      </c>
      <c r="F3486" t="s">
        <v>10906</v>
      </c>
      <c r="H3486" t="s">
        <v>13333</v>
      </c>
      <c r="V3486">
        <f>72858711 @å~\J2024041sexychrisann1@gmail.com                             ENMLFException as file currently locked by another user for an Acct no 319379400000</f>
        <v>0</v>
      </c>
    </row>
    <row r="3487" spans="1:25">
      <c r="A3487" s="1">
        <v>3495</v>
      </c>
      <c r="C3487" t="s">
        <v>2853</v>
      </c>
      <c r="G3487" t="s">
        <v>10967</v>
      </c>
      <c r="H3487" t="s">
        <v>13334</v>
      </c>
      <c r="I3487" t="s">
        <v>18507</v>
      </c>
      <c r="J3487" t="s">
        <v>18510</v>
      </c>
      <c r="L3487" t="s">
        <v>19466</v>
      </c>
      <c r="N3487" t="s">
        <v>32</v>
      </c>
      <c r="P3487" t="s">
        <v>32</v>
      </c>
      <c r="Q3487" t="s">
        <v>20992</v>
      </c>
      <c r="R3487" t="s">
        <v>21119</v>
      </c>
      <c r="S3487" t="s">
        <v>21154</v>
      </c>
      <c r="U3487" t="s">
        <v>22035</v>
      </c>
      <c r="Y3487" t="s">
        <v>23872</v>
      </c>
    </row>
    <row r="3488" spans="1:25">
      <c r="A3488" s="1">
        <v>3496</v>
      </c>
      <c r="B3488" t="s">
        <v>32</v>
      </c>
      <c r="C3488" t="s">
        <v>2853</v>
      </c>
      <c r="D3488" t="s">
        <v>9740</v>
      </c>
      <c r="E3488" t="s">
        <v>10905</v>
      </c>
      <c r="F3488" t="s">
        <v>10906</v>
      </c>
      <c r="H3488" t="s">
        <v>13334</v>
      </c>
      <c r="V3488">
        <f>72858712 °7úA2024041ANDREHEPBURN_88@YAHOO.COM                            ENMLFException as file currently locked by another user for an Acct no 283368110000</f>
        <v>0</v>
      </c>
    </row>
    <row r="3489" spans="1:25">
      <c r="A3489" s="1">
        <v>3497</v>
      </c>
      <c r="C3489" t="s">
        <v>2854</v>
      </c>
      <c r="G3489" t="s">
        <v>10967</v>
      </c>
      <c r="H3489" t="s">
        <v>13335</v>
      </c>
      <c r="I3489" t="s">
        <v>18507</v>
      </c>
      <c r="J3489" t="s">
        <v>18510</v>
      </c>
      <c r="L3489" t="s">
        <v>19467</v>
      </c>
      <c r="N3489" t="s">
        <v>32</v>
      </c>
      <c r="P3489" t="s">
        <v>32</v>
      </c>
      <c r="Q3489" t="s">
        <v>20992</v>
      </c>
      <c r="R3489" t="s">
        <v>21119</v>
      </c>
      <c r="S3489" t="s">
        <v>21154</v>
      </c>
      <c r="U3489" t="s">
        <v>22035</v>
      </c>
      <c r="Y3489" t="s">
        <v>23873</v>
      </c>
    </row>
    <row r="3490" spans="1:25">
      <c r="A3490" s="1">
        <v>3498</v>
      </c>
      <c r="B3490" t="s">
        <v>32</v>
      </c>
      <c r="C3490" t="s">
        <v>2854</v>
      </c>
      <c r="D3490" t="s">
        <v>9741</v>
      </c>
      <c r="E3490" t="s">
        <v>10905</v>
      </c>
      <c r="F3490" t="s">
        <v>10906</v>
      </c>
      <c r="H3490" t="s">
        <v>13336</v>
      </c>
      <c r="V3490">
        <f>72858713 @ÝEÆI2024041orainthomas@gmail.com                              GNMLFException as file currently locked by another user for an Acct no 316859080000</f>
        <v>0</v>
      </c>
    </row>
    <row r="3491" spans="1:25">
      <c r="A3491" s="1">
        <v>3499</v>
      </c>
      <c r="C3491" t="s">
        <v>2855</v>
      </c>
      <c r="G3491" t="s">
        <v>10967</v>
      </c>
      <c r="H3491" t="s">
        <v>13337</v>
      </c>
      <c r="I3491" t="s">
        <v>18507</v>
      </c>
      <c r="J3491" t="s">
        <v>18509</v>
      </c>
      <c r="L3491" t="s">
        <v>19291</v>
      </c>
      <c r="O3491" t="s">
        <v>20887</v>
      </c>
      <c r="P3491" t="s">
        <v>20919</v>
      </c>
      <c r="Q3491" t="s">
        <v>20989</v>
      </c>
      <c r="U3491" t="s">
        <v>22032</v>
      </c>
      <c r="W3491" t="s">
        <v>22917</v>
      </c>
      <c r="X3491" t="s">
        <v>23179</v>
      </c>
    </row>
    <row r="3492" spans="1:25">
      <c r="A3492" s="1">
        <v>3500</v>
      </c>
      <c r="C3492" t="s">
        <v>2856</v>
      </c>
      <c r="G3492" t="s">
        <v>10967</v>
      </c>
      <c r="H3492" t="s">
        <v>13338</v>
      </c>
      <c r="I3492" t="s">
        <v>18507</v>
      </c>
      <c r="J3492" t="s">
        <v>18509</v>
      </c>
      <c r="L3492" t="s">
        <v>19292</v>
      </c>
      <c r="O3492" t="s">
        <v>20888</v>
      </c>
      <c r="P3492" t="s">
        <v>65</v>
      </c>
      <c r="Q3492" t="s">
        <v>20990</v>
      </c>
      <c r="R3492" t="s">
        <v>21118</v>
      </c>
      <c r="S3492" t="s">
        <v>21153</v>
      </c>
      <c r="T3492" t="s">
        <v>21355</v>
      </c>
      <c r="U3492" t="s">
        <v>22033</v>
      </c>
    </row>
    <row r="3493" spans="1:25">
      <c r="A3493" s="1">
        <v>3501</v>
      </c>
      <c r="C3493" t="s">
        <v>2857</v>
      </c>
      <c r="G3493" t="s">
        <v>10967</v>
      </c>
      <c r="H3493" t="s">
        <v>13338</v>
      </c>
      <c r="I3493" t="s">
        <v>18507</v>
      </c>
      <c r="J3493" t="s">
        <v>18509</v>
      </c>
      <c r="L3493" t="s">
        <v>19293</v>
      </c>
      <c r="O3493" t="s">
        <v>20888</v>
      </c>
      <c r="P3493" t="s">
        <v>20920</v>
      </c>
      <c r="Q3493" t="s">
        <v>20991</v>
      </c>
      <c r="U3493" t="s">
        <v>22034</v>
      </c>
      <c r="W3493" t="s">
        <v>22918</v>
      </c>
    </row>
    <row r="3494" spans="1:25">
      <c r="A3494" s="1">
        <v>3502</v>
      </c>
      <c r="C3494" t="s">
        <v>2858</v>
      </c>
      <c r="G3494" t="s">
        <v>10967</v>
      </c>
      <c r="H3494" t="s">
        <v>13339</v>
      </c>
      <c r="I3494" t="s">
        <v>18507</v>
      </c>
      <c r="J3494" t="s">
        <v>18509</v>
      </c>
      <c r="L3494" t="s">
        <v>19291</v>
      </c>
      <c r="O3494" t="s">
        <v>20887</v>
      </c>
      <c r="P3494" t="s">
        <v>20919</v>
      </c>
      <c r="Q3494" t="s">
        <v>20989</v>
      </c>
      <c r="U3494" t="s">
        <v>22032</v>
      </c>
      <c r="W3494" t="s">
        <v>22917</v>
      </c>
      <c r="X3494" t="s">
        <v>23180</v>
      </c>
    </row>
    <row r="3495" spans="1:25">
      <c r="A3495" s="1">
        <v>3503</v>
      </c>
      <c r="C3495" t="s">
        <v>2859</v>
      </c>
      <c r="G3495" t="s">
        <v>10967</v>
      </c>
      <c r="H3495" t="s">
        <v>13340</v>
      </c>
      <c r="I3495" t="s">
        <v>18507</v>
      </c>
      <c r="J3495" t="s">
        <v>18509</v>
      </c>
      <c r="L3495" t="s">
        <v>19292</v>
      </c>
      <c r="O3495" t="s">
        <v>20888</v>
      </c>
      <c r="P3495" t="s">
        <v>65</v>
      </c>
      <c r="Q3495" t="s">
        <v>20990</v>
      </c>
      <c r="R3495" t="s">
        <v>21118</v>
      </c>
      <c r="S3495" t="s">
        <v>21153</v>
      </c>
      <c r="T3495" t="s">
        <v>21356</v>
      </c>
      <c r="U3495" t="s">
        <v>22033</v>
      </c>
    </row>
    <row r="3496" spans="1:25">
      <c r="A3496" s="1">
        <v>3504</v>
      </c>
      <c r="C3496" t="s">
        <v>2860</v>
      </c>
      <c r="G3496" t="s">
        <v>10967</v>
      </c>
      <c r="H3496" t="s">
        <v>13340</v>
      </c>
      <c r="I3496" t="s">
        <v>18507</v>
      </c>
      <c r="J3496" t="s">
        <v>18509</v>
      </c>
      <c r="L3496" t="s">
        <v>19293</v>
      </c>
      <c r="O3496" t="s">
        <v>20888</v>
      </c>
      <c r="P3496" t="s">
        <v>20920</v>
      </c>
      <c r="Q3496" t="s">
        <v>20991</v>
      </c>
      <c r="U3496" t="s">
        <v>22034</v>
      </c>
      <c r="W3496" t="s">
        <v>22918</v>
      </c>
    </row>
    <row r="3497" spans="1:25">
      <c r="A3497" s="1">
        <v>3505</v>
      </c>
      <c r="C3497" t="s">
        <v>2861</v>
      </c>
      <c r="G3497" t="s">
        <v>10967</v>
      </c>
      <c r="H3497" t="s">
        <v>13341</v>
      </c>
      <c r="I3497" t="s">
        <v>18507</v>
      </c>
      <c r="J3497" t="s">
        <v>18509</v>
      </c>
      <c r="L3497" t="s">
        <v>19292</v>
      </c>
      <c r="O3497" t="s">
        <v>20888</v>
      </c>
      <c r="P3497" t="s">
        <v>65</v>
      </c>
      <c r="Q3497" t="s">
        <v>20990</v>
      </c>
      <c r="R3497" t="s">
        <v>21118</v>
      </c>
      <c r="S3497" t="s">
        <v>21153</v>
      </c>
      <c r="T3497" t="s">
        <v>21355</v>
      </c>
      <c r="U3497" t="s">
        <v>22033</v>
      </c>
    </row>
    <row r="3498" spans="1:25">
      <c r="A3498" s="1">
        <v>3506</v>
      </c>
      <c r="C3498" t="s">
        <v>2862</v>
      </c>
      <c r="G3498" t="s">
        <v>10967</v>
      </c>
      <c r="H3498" t="s">
        <v>13342</v>
      </c>
      <c r="I3498" t="s">
        <v>18507</v>
      </c>
      <c r="J3498" t="s">
        <v>18509</v>
      </c>
      <c r="L3498" t="s">
        <v>19293</v>
      </c>
      <c r="O3498" t="s">
        <v>20888</v>
      </c>
      <c r="P3498" t="s">
        <v>20920</v>
      </c>
      <c r="Q3498" t="s">
        <v>20991</v>
      </c>
      <c r="U3498" t="s">
        <v>22034</v>
      </c>
      <c r="W3498" t="s">
        <v>22918</v>
      </c>
    </row>
    <row r="3499" spans="1:25">
      <c r="A3499" s="1">
        <v>3507</v>
      </c>
      <c r="C3499" t="s">
        <v>2863</v>
      </c>
      <c r="G3499" t="s">
        <v>10967</v>
      </c>
      <c r="H3499" t="s">
        <v>13343</v>
      </c>
      <c r="I3499" t="s">
        <v>18507</v>
      </c>
      <c r="J3499" t="s">
        <v>18509</v>
      </c>
      <c r="L3499" t="s">
        <v>19431</v>
      </c>
      <c r="O3499" t="s">
        <v>20887</v>
      </c>
      <c r="P3499" t="s">
        <v>20919</v>
      </c>
      <c r="Q3499" t="s">
        <v>20989</v>
      </c>
      <c r="U3499" t="s">
        <v>22032</v>
      </c>
      <c r="W3499" t="s">
        <v>22917</v>
      </c>
      <c r="X3499" t="s">
        <v>23179</v>
      </c>
    </row>
    <row r="3500" spans="1:25">
      <c r="A3500" s="1">
        <v>3508</v>
      </c>
      <c r="C3500" t="s">
        <v>2864</v>
      </c>
      <c r="G3500" t="s">
        <v>10967</v>
      </c>
      <c r="H3500" t="s">
        <v>13344</v>
      </c>
      <c r="I3500" t="s">
        <v>18507</v>
      </c>
      <c r="J3500" t="s">
        <v>18509</v>
      </c>
      <c r="L3500" t="s">
        <v>19292</v>
      </c>
      <c r="O3500" t="s">
        <v>20888</v>
      </c>
      <c r="P3500" t="s">
        <v>65</v>
      </c>
      <c r="Q3500" t="s">
        <v>20990</v>
      </c>
      <c r="R3500" t="s">
        <v>21118</v>
      </c>
      <c r="S3500" t="s">
        <v>21153</v>
      </c>
      <c r="T3500" t="s">
        <v>21355</v>
      </c>
      <c r="U3500" t="s">
        <v>22033</v>
      </c>
    </row>
    <row r="3501" spans="1:25">
      <c r="A3501" s="1">
        <v>3509</v>
      </c>
      <c r="C3501" t="s">
        <v>2865</v>
      </c>
      <c r="G3501" t="s">
        <v>10967</v>
      </c>
      <c r="H3501" t="s">
        <v>13345</v>
      </c>
      <c r="I3501" t="s">
        <v>18507</v>
      </c>
      <c r="J3501" t="s">
        <v>18509</v>
      </c>
      <c r="L3501" t="s">
        <v>19293</v>
      </c>
      <c r="O3501" t="s">
        <v>20888</v>
      </c>
      <c r="P3501" t="s">
        <v>20920</v>
      </c>
      <c r="Q3501" t="s">
        <v>20991</v>
      </c>
      <c r="U3501" t="s">
        <v>22034</v>
      </c>
      <c r="W3501" t="s">
        <v>22918</v>
      </c>
    </row>
    <row r="3502" spans="1:25">
      <c r="A3502" s="1">
        <v>3510</v>
      </c>
      <c r="C3502" t="s">
        <v>2866</v>
      </c>
      <c r="G3502" t="s">
        <v>10967</v>
      </c>
      <c r="H3502" t="s">
        <v>13345</v>
      </c>
      <c r="I3502" t="s">
        <v>18507</v>
      </c>
      <c r="J3502" t="s">
        <v>18509</v>
      </c>
      <c r="L3502" t="s">
        <v>19468</v>
      </c>
      <c r="O3502" t="s">
        <v>20887</v>
      </c>
      <c r="P3502" t="s">
        <v>20919</v>
      </c>
      <c r="Q3502" t="s">
        <v>20989</v>
      </c>
      <c r="U3502" t="s">
        <v>22032</v>
      </c>
      <c r="W3502" t="s">
        <v>22917</v>
      </c>
      <c r="X3502" t="s">
        <v>23179</v>
      </c>
    </row>
    <row r="3503" spans="1:25">
      <c r="A3503" s="1">
        <v>3511</v>
      </c>
      <c r="C3503" t="s">
        <v>2867</v>
      </c>
      <c r="G3503" t="s">
        <v>10967</v>
      </c>
      <c r="H3503" t="s">
        <v>13346</v>
      </c>
      <c r="I3503" t="s">
        <v>18507</v>
      </c>
      <c r="J3503" t="s">
        <v>18509</v>
      </c>
      <c r="L3503" t="s">
        <v>19294</v>
      </c>
      <c r="O3503" t="s">
        <v>20887</v>
      </c>
      <c r="P3503" t="s">
        <v>20919</v>
      </c>
      <c r="Q3503" t="s">
        <v>20989</v>
      </c>
      <c r="U3503" t="s">
        <v>22032</v>
      </c>
      <c r="W3503" t="s">
        <v>22917</v>
      </c>
      <c r="X3503" t="s">
        <v>23181</v>
      </c>
    </row>
    <row r="3504" spans="1:25">
      <c r="A3504" s="1">
        <v>3512</v>
      </c>
      <c r="C3504" t="s">
        <v>2868</v>
      </c>
      <c r="G3504" t="s">
        <v>10967</v>
      </c>
      <c r="H3504" t="s">
        <v>13347</v>
      </c>
      <c r="I3504" t="s">
        <v>18507</v>
      </c>
      <c r="J3504" t="s">
        <v>18509</v>
      </c>
      <c r="L3504" t="s">
        <v>19292</v>
      </c>
      <c r="O3504" t="s">
        <v>20888</v>
      </c>
      <c r="P3504" t="s">
        <v>65</v>
      </c>
      <c r="Q3504" t="s">
        <v>20990</v>
      </c>
      <c r="R3504" t="s">
        <v>21118</v>
      </c>
      <c r="S3504" t="s">
        <v>21153</v>
      </c>
      <c r="T3504" t="s">
        <v>21357</v>
      </c>
      <c r="U3504" t="s">
        <v>22033</v>
      </c>
    </row>
    <row r="3505" spans="1:24">
      <c r="A3505" s="1">
        <v>3513</v>
      </c>
      <c r="C3505" t="s">
        <v>2869</v>
      </c>
      <c r="G3505" t="s">
        <v>10967</v>
      </c>
      <c r="H3505" t="s">
        <v>13347</v>
      </c>
      <c r="I3505" t="s">
        <v>18507</v>
      </c>
      <c r="J3505" t="s">
        <v>18509</v>
      </c>
      <c r="L3505" t="s">
        <v>19293</v>
      </c>
      <c r="O3505" t="s">
        <v>20888</v>
      </c>
      <c r="P3505" t="s">
        <v>20920</v>
      </c>
      <c r="Q3505" t="s">
        <v>20991</v>
      </c>
      <c r="U3505" t="s">
        <v>22034</v>
      </c>
      <c r="W3505" t="s">
        <v>22918</v>
      </c>
    </row>
    <row r="3506" spans="1:24">
      <c r="A3506" s="1">
        <v>3514</v>
      </c>
      <c r="C3506" t="s">
        <v>2870</v>
      </c>
      <c r="G3506" t="s">
        <v>10967</v>
      </c>
      <c r="H3506" t="s">
        <v>13348</v>
      </c>
      <c r="I3506" t="s">
        <v>18507</v>
      </c>
      <c r="J3506" t="s">
        <v>18509</v>
      </c>
      <c r="L3506" t="s">
        <v>19292</v>
      </c>
      <c r="O3506" t="s">
        <v>20888</v>
      </c>
      <c r="P3506" t="s">
        <v>65</v>
      </c>
      <c r="Q3506" t="s">
        <v>20990</v>
      </c>
      <c r="R3506" t="s">
        <v>21118</v>
      </c>
      <c r="S3506" t="s">
        <v>21153</v>
      </c>
      <c r="T3506" t="s">
        <v>21357</v>
      </c>
      <c r="U3506" t="s">
        <v>22033</v>
      </c>
    </row>
    <row r="3507" spans="1:24">
      <c r="A3507" s="1">
        <v>3515</v>
      </c>
      <c r="C3507" t="s">
        <v>2871</v>
      </c>
      <c r="G3507" t="s">
        <v>10967</v>
      </c>
      <c r="H3507" t="s">
        <v>13348</v>
      </c>
      <c r="I3507" t="s">
        <v>18507</v>
      </c>
      <c r="J3507" t="s">
        <v>18509</v>
      </c>
      <c r="L3507" t="s">
        <v>19432</v>
      </c>
      <c r="O3507" t="s">
        <v>20887</v>
      </c>
      <c r="P3507" t="s">
        <v>20919</v>
      </c>
      <c r="Q3507" t="s">
        <v>20989</v>
      </c>
      <c r="U3507" t="s">
        <v>22032</v>
      </c>
      <c r="W3507" t="s">
        <v>22917</v>
      </c>
      <c r="X3507" t="s">
        <v>23181</v>
      </c>
    </row>
    <row r="3508" spans="1:24">
      <c r="A3508" s="1">
        <v>3516</v>
      </c>
      <c r="C3508" t="s">
        <v>2872</v>
      </c>
      <c r="G3508" t="s">
        <v>10967</v>
      </c>
      <c r="H3508" t="s">
        <v>13349</v>
      </c>
      <c r="I3508" t="s">
        <v>18507</v>
      </c>
      <c r="J3508" t="s">
        <v>18509</v>
      </c>
      <c r="L3508" t="s">
        <v>19293</v>
      </c>
      <c r="O3508" t="s">
        <v>20888</v>
      </c>
      <c r="P3508" t="s">
        <v>20920</v>
      </c>
      <c r="Q3508" t="s">
        <v>20991</v>
      </c>
      <c r="U3508" t="s">
        <v>22034</v>
      </c>
      <c r="W3508" t="s">
        <v>22918</v>
      </c>
    </row>
    <row r="3509" spans="1:24">
      <c r="A3509" s="1">
        <v>3517</v>
      </c>
      <c r="C3509" t="s">
        <v>2873</v>
      </c>
      <c r="G3509" t="s">
        <v>10967</v>
      </c>
      <c r="H3509" t="s">
        <v>13350</v>
      </c>
      <c r="I3509" t="s">
        <v>18507</v>
      </c>
      <c r="J3509" t="s">
        <v>18510</v>
      </c>
      <c r="L3509" t="s">
        <v>19469</v>
      </c>
      <c r="N3509" t="s">
        <v>33</v>
      </c>
      <c r="P3509" t="s">
        <v>20921</v>
      </c>
      <c r="Q3509" t="s">
        <v>20993</v>
      </c>
      <c r="U3509" t="s">
        <v>22036</v>
      </c>
      <c r="W3509" t="s">
        <v>22920</v>
      </c>
    </row>
    <row r="3510" spans="1:24">
      <c r="A3510" s="1">
        <v>3518</v>
      </c>
      <c r="B3510" t="s">
        <v>33</v>
      </c>
      <c r="C3510" t="s">
        <v>2873</v>
      </c>
      <c r="D3510" t="s">
        <v>9742</v>
      </c>
      <c r="E3510" t="s">
        <v>10905</v>
      </c>
      <c r="F3510" t="s">
        <v>10908</v>
      </c>
      <c r="H3510" t="s">
        <v>13350</v>
      </c>
      <c r="V3510">
        <f>72858732 CNI HR2117E                                             M</f>
        <v>0</v>
      </c>
    </row>
    <row r="3511" spans="1:24">
      <c r="A3511" s="1">
        <v>3520</v>
      </c>
      <c r="C3511" t="s">
        <v>2874</v>
      </c>
      <c r="G3511" t="s">
        <v>10967</v>
      </c>
      <c r="H3511" t="s">
        <v>13351</v>
      </c>
      <c r="I3511" t="s">
        <v>18507</v>
      </c>
      <c r="J3511" t="s">
        <v>18509</v>
      </c>
      <c r="L3511" t="s">
        <v>19296</v>
      </c>
      <c r="O3511" t="s">
        <v>20887</v>
      </c>
      <c r="P3511" t="s">
        <v>20919</v>
      </c>
      <c r="Q3511" t="s">
        <v>20989</v>
      </c>
      <c r="U3511" t="s">
        <v>22032</v>
      </c>
      <c r="W3511" t="s">
        <v>22917</v>
      </c>
      <c r="X3511" t="s">
        <v>23182</v>
      </c>
    </row>
    <row r="3512" spans="1:24">
      <c r="A3512" s="1">
        <v>3521</v>
      </c>
      <c r="C3512" t="s">
        <v>2875</v>
      </c>
      <c r="G3512" t="s">
        <v>10967</v>
      </c>
      <c r="H3512" t="s">
        <v>13352</v>
      </c>
      <c r="I3512" t="s">
        <v>18507</v>
      </c>
      <c r="J3512" t="s">
        <v>18509</v>
      </c>
      <c r="L3512" t="s">
        <v>19292</v>
      </c>
      <c r="O3512" t="s">
        <v>20888</v>
      </c>
      <c r="P3512" t="s">
        <v>65</v>
      </c>
      <c r="Q3512" t="s">
        <v>20990</v>
      </c>
      <c r="R3512" t="s">
        <v>21118</v>
      </c>
      <c r="S3512" t="s">
        <v>21153</v>
      </c>
      <c r="T3512" t="s">
        <v>21358</v>
      </c>
      <c r="U3512" t="s">
        <v>22033</v>
      </c>
    </row>
    <row r="3513" spans="1:24">
      <c r="A3513" s="1">
        <v>3522</v>
      </c>
      <c r="C3513" t="s">
        <v>2876</v>
      </c>
      <c r="G3513" t="s">
        <v>10967</v>
      </c>
      <c r="H3513" t="s">
        <v>13352</v>
      </c>
      <c r="I3513" t="s">
        <v>18507</v>
      </c>
      <c r="J3513" t="s">
        <v>18509</v>
      </c>
      <c r="L3513" t="s">
        <v>19293</v>
      </c>
      <c r="O3513" t="s">
        <v>20888</v>
      </c>
      <c r="P3513" t="s">
        <v>20920</v>
      </c>
      <c r="Q3513" t="s">
        <v>20991</v>
      </c>
      <c r="U3513" t="s">
        <v>22034</v>
      </c>
      <c r="W3513" t="s">
        <v>22918</v>
      </c>
    </row>
    <row r="3514" spans="1:24">
      <c r="A3514" s="1">
        <v>3523</v>
      </c>
      <c r="C3514" t="s">
        <v>2877</v>
      </c>
      <c r="G3514" t="s">
        <v>10967</v>
      </c>
      <c r="H3514" t="s">
        <v>13353</v>
      </c>
      <c r="I3514" t="s">
        <v>18507</v>
      </c>
      <c r="J3514" t="s">
        <v>18509</v>
      </c>
      <c r="L3514" t="s">
        <v>19291</v>
      </c>
      <c r="O3514" t="s">
        <v>20887</v>
      </c>
      <c r="P3514" t="s">
        <v>20919</v>
      </c>
      <c r="Q3514" t="s">
        <v>20989</v>
      </c>
      <c r="U3514" t="s">
        <v>22032</v>
      </c>
      <c r="W3514" t="s">
        <v>22917</v>
      </c>
      <c r="X3514" t="s">
        <v>23183</v>
      </c>
    </row>
    <row r="3515" spans="1:24">
      <c r="A3515" s="1">
        <v>3524</v>
      </c>
      <c r="C3515" t="s">
        <v>2878</v>
      </c>
      <c r="G3515" t="s">
        <v>10967</v>
      </c>
      <c r="H3515" t="s">
        <v>13354</v>
      </c>
      <c r="I3515" t="s">
        <v>18507</v>
      </c>
      <c r="J3515" t="s">
        <v>18509</v>
      </c>
      <c r="L3515" t="s">
        <v>19292</v>
      </c>
      <c r="O3515" t="s">
        <v>20888</v>
      </c>
      <c r="P3515" t="s">
        <v>65</v>
      </c>
      <c r="Q3515" t="s">
        <v>20990</v>
      </c>
      <c r="R3515" t="s">
        <v>21118</v>
      </c>
      <c r="S3515" t="s">
        <v>21153</v>
      </c>
      <c r="T3515" t="s">
        <v>21359</v>
      </c>
      <c r="U3515" t="s">
        <v>22033</v>
      </c>
    </row>
    <row r="3516" spans="1:24">
      <c r="A3516" s="1">
        <v>3525</v>
      </c>
      <c r="C3516" t="s">
        <v>2879</v>
      </c>
      <c r="G3516" t="s">
        <v>10967</v>
      </c>
      <c r="H3516" t="s">
        <v>13355</v>
      </c>
      <c r="I3516" t="s">
        <v>18507</v>
      </c>
      <c r="J3516" t="s">
        <v>18509</v>
      </c>
      <c r="L3516" t="s">
        <v>19293</v>
      </c>
      <c r="O3516" t="s">
        <v>20888</v>
      </c>
      <c r="P3516" t="s">
        <v>20920</v>
      </c>
      <c r="Q3516" t="s">
        <v>20991</v>
      </c>
      <c r="U3516" t="s">
        <v>22034</v>
      </c>
      <c r="W3516" t="s">
        <v>22918</v>
      </c>
    </row>
    <row r="3517" spans="1:24">
      <c r="A3517" s="1">
        <v>3526</v>
      </c>
      <c r="C3517" t="s">
        <v>2880</v>
      </c>
      <c r="G3517" t="s">
        <v>10967</v>
      </c>
      <c r="H3517" t="s">
        <v>13356</v>
      </c>
      <c r="I3517" t="s">
        <v>18507</v>
      </c>
      <c r="J3517" t="s">
        <v>18510</v>
      </c>
      <c r="L3517" t="s">
        <v>19470</v>
      </c>
      <c r="N3517" t="s">
        <v>33</v>
      </c>
      <c r="P3517" t="s">
        <v>20921</v>
      </c>
      <c r="Q3517" t="s">
        <v>20993</v>
      </c>
      <c r="U3517" t="s">
        <v>22036</v>
      </c>
      <c r="W3517" t="s">
        <v>22920</v>
      </c>
    </row>
    <row r="3518" spans="1:24">
      <c r="A3518" s="1">
        <v>3527</v>
      </c>
      <c r="B3518" t="s">
        <v>33</v>
      </c>
      <c r="C3518" t="s">
        <v>2880</v>
      </c>
      <c r="D3518" t="s">
        <v>9743</v>
      </c>
      <c r="E3518" t="s">
        <v>10905</v>
      </c>
      <c r="F3518" t="s">
        <v>10908</v>
      </c>
      <c r="H3518" t="s">
        <v>13356</v>
      </c>
      <c r="V3518">
        <f>72858739 CNI HR2117E                                             M</f>
        <v>0</v>
      </c>
    </row>
    <row r="3519" spans="1:24">
      <c r="A3519" s="1">
        <v>3529</v>
      </c>
      <c r="C3519" t="s">
        <v>2881</v>
      </c>
      <c r="G3519" t="s">
        <v>10967</v>
      </c>
      <c r="H3519" t="s">
        <v>13357</v>
      </c>
      <c r="I3519" t="s">
        <v>18507</v>
      </c>
      <c r="J3519" t="s">
        <v>18509</v>
      </c>
      <c r="L3519" t="s">
        <v>19415</v>
      </c>
      <c r="O3519" t="s">
        <v>20887</v>
      </c>
      <c r="P3519" t="s">
        <v>20919</v>
      </c>
      <c r="Q3519" t="s">
        <v>20989</v>
      </c>
      <c r="U3519" t="s">
        <v>22032</v>
      </c>
      <c r="W3519" t="s">
        <v>22917</v>
      </c>
      <c r="X3519" t="s">
        <v>23184</v>
      </c>
    </row>
    <row r="3520" spans="1:24">
      <c r="A3520" s="1">
        <v>3530</v>
      </c>
      <c r="C3520" t="s">
        <v>2882</v>
      </c>
      <c r="G3520" t="s">
        <v>10967</v>
      </c>
      <c r="H3520" t="s">
        <v>13358</v>
      </c>
      <c r="I3520" t="s">
        <v>18507</v>
      </c>
      <c r="J3520" t="s">
        <v>18509</v>
      </c>
      <c r="L3520" t="s">
        <v>19292</v>
      </c>
      <c r="O3520" t="s">
        <v>20888</v>
      </c>
      <c r="P3520" t="s">
        <v>65</v>
      </c>
      <c r="Q3520" t="s">
        <v>20990</v>
      </c>
      <c r="R3520" t="s">
        <v>21118</v>
      </c>
      <c r="S3520" t="s">
        <v>21153</v>
      </c>
      <c r="T3520" t="s">
        <v>21360</v>
      </c>
      <c r="U3520" t="s">
        <v>22033</v>
      </c>
    </row>
    <row r="3521" spans="1:24">
      <c r="A3521" s="1">
        <v>3531</v>
      </c>
      <c r="C3521" t="s">
        <v>2883</v>
      </c>
      <c r="G3521" t="s">
        <v>10967</v>
      </c>
      <c r="H3521" t="s">
        <v>13359</v>
      </c>
      <c r="I3521" t="s">
        <v>18507</v>
      </c>
      <c r="J3521" t="s">
        <v>18509</v>
      </c>
      <c r="L3521" t="s">
        <v>19293</v>
      </c>
      <c r="O3521" t="s">
        <v>20888</v>
      </c>
      <c r="P3521" t="s">
        <v>20920</v>
      </c>
      <c r="Q3521" t="s">
        <v>20991</v>
      </c>
      <c r="U3521" t="s">
        <v>22034</v>
      </c>
      <c r="W3521" t="s">
        <v>22918</v>
      </c>
    </row>
    <row r="3522" spans="1:24">
      <c r="A3522" s="1">
        <v>3532</v>
      </c>
      <c r="C3522" t="s">
        <v>2884</v>
      </c>
      <c r="G3522" t="s">
        <v>10967</v>
      </c>
      <c r="H3522" t="s">
        <v>13360</v>
      </c>
      <c r="I3522" t="s">
        <v>18507</v>
      </c>
      <c r="J3522" t="s">
        <v>18509</v>
      </c>
      <c r="L3522" t="s">
        <v>19415</v>
      </c>
      <c r="O3522" t="s">
        <v>20887</v>
      </c>
      <c r="P3522" t="s">
        <v>20919</v>
      </c>
      <c r="Q3522" t="s">
        <v>20989</v>
      </c>
      <c r="U3522" t="s">
        <v>22032</v>
      </c>
      <c r="W3522" t="s">
        <v>22917</v>
      </c>
      <c r="X3522" t="s">
        <v>23185</v>
      </c>
    </row>
    <row r="3523" spans="1:24">
      <c r="A3523" s="1">
        <v>3533</v>
      </c>
      <c r="C3523" t="s">
        <v>2885</v>
      </c>
      <c r="G3523" t="s">
        <v>10967</v>
      </c>
      <c r="H3523" t="s">
        <v>13361</v>
      </c>
      <c r="I3523" t="s">
        <v>18507</v>
      </c>
      <c r="J3523" t="s">
        <v>18509</v>
      </c>
      <c r="L3523" t="s">
        <v>19292</v>
      </c>
      <c r="O3523" t="s">
        <v>20888</v>
      </c>
      <c r="P3523" t="s">
        <v>65</v>
      </c>
      <c r="Q3523" t="s">
        <v>20990</v>
      </c>
      <c r="R3523" t="s">
        <v>21118</v>
      </c>
      <c r="S3523" t="s">
        <v>21153</v>
      </c>
      <c r="T3523" t="s">
        <v>21361</v>
      </c>
      <c r="U3523" t="s">
        <v>22033</v>
      </c>
    </row>
    <row r="3524" spans="1:24">
      <c r="A3524" s="1">
        <v>3534</v>
      </c>
      <c r="C3524" t="s">
        <v>2886</v>
      </c>
      <c r="G3524" t="s">
        <v>10967</v>
      </c>
      <c r="H3524" t="s">
        <v>13362</v>
      </c>
      <c r="I3524" t="s">
        <v>18507</v>
      </c>
      <c r="J3524" t="s">
        <v>18509</v>
      </c>
      <c r="L3524" t="s">
        <v>19293</v>
      </c>
      <c r="O3524" t="s">
        <v>20888</v>
      </c>
      <c r="P3524" t="s">
        <v>20920</v>
      </c>
      <c r="Q3524" t="s">
        <v>20991</v>
      </c>
      <c r="U3524" t="s">
        <v>22034</v>
      </c>
      <c r="W3524" t="s">
        <v>22918</v>
      </c>
    </row>
    <row r="3525" spans="1:24">
      <c r="A3525" s="1">
        <v>3535</v>
      </c>
      <c r="C3525" t="s">
        <v>2887</v>
      </c>
      <c r="G3525" t="s">
        <v>10967</v>
      </c>
      <c r="H3525" t="s">
        <v>13363</v>
      </c>
      <c r="I3525" t="s">
        <v>18507</v>
      </c>
      <c r="J3525" t="s">
        <v>18509</v>
      </c>
      <c r="L3525" t="s">
        <v>19415</v>
      </c>
      <c r="O3525" t="s">
        <v>20887</v>
      </c>
      <c r="P3525" t="s">
        <v>20919</v>
      </c>
      <c r="Q3525" t="s">
        <v>20989</v>
      </c>
      <c r="U3525" t="s">
        <v>22032</v>
      </c>
      <c r="W3525" t="s">
        <v>22917</v>
      </c>
      <c r="X3525" t="s">
        <v>23186</v>
      </c>
    </row>
    <row r="3526" spans="1:24">
      <c r="A3526" s="1">
        <v>3536</v>
      </c>
      <c r="C3526" t="s">
        <v>2888</v>
      </c>
      <c r="G3526" t="s">
        <v>10967</v>
      </c>
      <c r="H3526" t="s">
        <v>13363</v>
      </c>
      <c r="I3526" t="s">
        <v>18507</v>
      </c>
      <c r="J3526" t="s">
        <v>18509</v>
      </c>
      <c r="L3526" t="s">
        <v>19292</v>
      </c>
      <c r="O3526" t="s">
        <v>20888</v>
      </c>
      <c r="P3526" t="s">
        <v>65</v>
      </c>
      <c r="Q3526" t="s">
        <v>20990</v>
      </c>
      <c r="R3526" t="s">
        <v>21118</v>
      </c>
      <c r="S3526" t="s">
        <v>21153</v>
      </c>
      <c r="T3526" t="s">
        <v>21362</v>
      </c>
      <c r="U3526" t="s">
        <v>22033</v>
      </c>
    </row>
    <row r="3527" spans="1:24">
      <c r="A3527" s="1">
        <v>3537</v>
      </c>
      <c r="C3527" t="s">
        <v>2889</v>
      </c>
      <c r="G3527" t="s">
        <v>10967</v>
      </c>
      <c r="H3527" t="s">
        <v>13364</v>
      </c>
      <c r="I3527" t="s">
        <v>18507</v>
      </c>
      <c r="J3527" t="s">
        <v>18509</v>
      </c>
      <c r="L3527" t="s">
        <v>19293</v>
      </c>
      <c r="O3527" t="s">
        <v>20888</v>
      </c>
      <c r="P3527" t="s">
        <v>20920</v>
      </c>
      <c r="Q3527" t="s">
        <v>20991</v>
      </c>
      <c r="U3527" t="s">
        <v>22034</v>
      </c>
      <c r="W3527" t="s">
        <v>22918</v>
      </c>
    </row>
    <row r="3528" spans="1:24">
      <c r="A3528" s="1">
        <v>3538</v>
      </c>
      <c r="C3528" t="s">
        <v>2890</v>
      </c>
      <c r="G3528" t="s">
        <v>10967</v>
      </c>
      <c r="H3528" t="s">
        <v>13365</v>
      </c>
      <c r="I3528" t="s">
        <v>18507</v>
      </c>
      <c r="J3528" t="s">
        <v>18509</v>
      </c>
      <c r="L3528" t="s">
        <v>19292</v>
      </c>
      <c r="O3528" t="s">
        <v>20888</v>
      </c>
      <c r="P3528" t="s">
        <v>65</v>
      </c>
      <c r="Q3528" t="s">
        <v>20990</v>
      </c>
      <c r="R3528" t="s">
        <v>21118</v>
      </c>
      <c r="S3528" t="s">
        <v>21153</v>
      </c>
      <c r="T3528" t="s">
        <v>21363</v>
      </c>
      <c r="U3528" t="s">
        <v>22033</v>
      </c>
    </row>
    <row r="3529" spans="1:24">
      <c r="A3529" s="1">
        <v>3539</v>
      </c>
      <c r="C3529" t="s">
        <v>2891</v>
      </c>
      <c r="G3529" t="s">
        <v>10967</v>
      </c>
      <c r="H3529" t="s">
        <v>13365</v>
      </c>
      <c r="I3529" t="s">
        <v>18507</v>
      </c>
      <c r="J3529" t="s">
        <v>18509</v>
      </c>
      <c r="L3529" t="s">
        <v>19295</v>
      </c>
      <c r="O3529" t="s">
        <v>20887</v>
      </c>
      <c r="P3529" t="s">
        <v>20919</v>
      </c>
      <c r="Q3529" t="s">
        <v>20989</v>
      </c>
      <c r="U3529" t="s">
        <v>22032</v>
      </c>
      <c r="W3529" t="s">
        <v>22917</v>
      </c>
      <c r="X3529" t="s">
        <v>23187</v>
      </c>
    </row>
    <row r="3530" spans="1:24">
      <c r="A3530" s="1">
        <v>3540</v>
      </c>
      <c r="C3530" t="s">
        <v>2892</v>
      </c>
      <c r="G3530" t="s">
        <v>10967</v>
      </c>
      <c r="H3530" t="s">
        <v>13366</v>
      </c>
      <c r="I3530" t="s">
        <v>18507</v>
      </c>
      <c r="J3530" t="s">
        <v>18509</v>
      </c>
      <c r="L3530" t="s">
        <v>19293</v>
      </c>
      <c r="O3530" t="s">
        <v>20888</v>
      </c>
      <c r="P3530" t="s">
        <v>20920</v>
      </c>
      <c r="Q3530" t="s">
        <v>20991</v>
      </c>
      <c r="U3530" t="s">
        <v>22034</v>
      </c>
      <c r="W3530" t="s">
        <v>22918</v>
      </c>
    </row>
    <row r="3531" spans="1:24">
      <c r="A3531" s="1">
        <v>3541</v>
      </c>
      <c r="C3531" t="s">
        <v>2893</v>
      </c>
      <c r="G3531" t="s">
        <v>10967</v>
      </c>
      <c r="H3531" t="s">
        <v>13367</v>
      </c>
      <c r="I3531" t="s">
        <v>18507</v>
      </c>
      <c r="J3531" t="s">
        <v>18509</v>
      </c>
      <c r="L3531" t="s">
        <v>19449</v>
      </c>
      <c r="O3531" t="s">
        <v>20887</v>
      </c>
      <c r="P3531" t="s">
        <v>20919</v>
      </c>
      <c r="Q3531" t="s">
        <v>20989</v>
      </c>
      <c r="U3531" t="s">
        <v>22032</v>
      </c>
      <c r="W3531" t="s">
        <v>22917</v>
      </c>
      <c r="X3531" t="s">
        <v>23188</v>
      </c>
    </row>
    <row r="3532" spans="1:24">
      <c r="A3532" s="1">
        <v>3542</v>
      </c>
      <c r="C3532" t="s">
        <v>2894</v>
      </c>
      <c r="G3532" t="s">
        <v>10967</v>
      </c>
      <c r="H3532" t="s">
        <v>13368</v>
      </c>
      <c r="I3532" t="s">
        <v>18507</v>
      </c>
      <c r="J3532" t="s">
        <v>18509</v>
      </c>
      <c r="L3532" t="s">
        <v>19292</v>
      </c>
      <c r="O3532" t="s">
        <v>20888</v>
      </c>
      <c r="P3532" t="s">
        <v>65</v>
      </c>
      <c r="Q3532" t="s">
        <v>20990</v>
      </c>
      <c r="R3532" t="s">
        <v>21118</v>
      </c>
      <c r="S3532" t="s">
        <v>21153</v>
      </c>
      <c r="T3532" t="s">
        <v>21364</v>
      </c>
      <c r="U3532" t="s">
        <v>22033</v>
      </c>
    </row>
    <row r="3533" spans="1:24">
      <c r="A3533" s="1">
        <v>3543</v>
      </c>
      <c r="C3533" t="s">
        <v>2895</v>
      </c>
      <c r="G3533" t="s">
        <v>10967</v>
      </c>
      <c r="H3533" t="s">
        <v>13368</v>
      </c>
      <c r="I3533" t="s">
        <v>18507</v>
      </c>
      <c r="J3533" t="s">
        <v>18509</v>
      </c>
      <c r="L3533" t="s">
        <v>19293</v>
      </c>
      <c r="O3533" t="s">
        <v>20888</v>
      </c>
      <c r="P3533" t="s">
        <v>20920</v>
      </c>
      <c r="Q3533" t="s">
        <v>20991</v>
      </c>
      <c r="U3533" t="s">
        <v>22034</v>
      </c>
      <c r="W3533" t="s">
        <v>22918</v>
      </c>
    </row>
    <row r="3534" spans="1:24">
      <c r="A3534" s="1">
        <v>3544</v>
      </c>
      <c r="C3534" t="s">
        <v>2896</v>
      </c>
      <c r="G3534" t="s">
        <v>10967</v>
      </c>
      <c r="H3534" t="s">
        <v>13369</v>
      </c>
      <c r="I3534" t="s">
        <v>18507</v>
      </c>
      <c r="J3534" t="s">
        <v>18509</v>
      </c>
      <c r="L3534" t="s">
        <v>19292</v>
      </c>
      <c r="O3534" t="s">
        <v>20888</v>
      </c>
      <c r="P3534" t="s">
        <v>65</v>
      </c>
      <c r="Q3534" t="s">
        <v>20990</v>
      </c>
      <c r="R3534" t="s">
        <v>21118</v>
      </c>
      <c r="S3534" t="s">
        <v>21153</v>
      </c>
      <c r="T3534" t="s">
        <v>21291</v>
      </c>
      <c r="U3534" t="s">
        <v>22033</v>
      </c>
    </row>
    <row r="3535" spans="1:24">
      <c r="A3535" s="1">
        <v>3545</v>
      </c>
      <c r="C3535" t="s">
        <v>2897</v>
      </c>
      <c r="G3535" t="s">
        <v>10967</v>
      </c>
      <c r="H3535" t="s">
        <v>13370</v>
      </c>
      <c r="I3535" t="s">
        <v>18507</v>
      </c>
      <c r="J3535" t="s">
        <v>18509</v>
      </c>
      <c r="L3535" t="s">
        <v>19432</v>
      </c>
      <c r="O3535" t="s">
        <v>20887</v>
      </c>
      <c r="P3535" t="s">
        <v>20919</v>
      </c>
      <c r="Q3535" t="s">
        <v>20989</v>
      </c>
      <c r="U3535" t="s">
        <v>22032</v>
      </c>
      <c r="W3535" t="s">
        <v>22917</v>
      </c>
      <c r="X3535" t="s">
        <v>23110</v>
      </c>
    </row>
    <row r="3536" spans="1:24">
      <c r="A3536" s="1">
        <v>3546</v>
      </c>
      <c r="C3536" t="s">
        <v>2898</v>
      </c>
      <c r="G3536" t="s">
        <v>10967</v>
      </c>
      <c r="H3536" t="s">
        <v>13370</v>
      </c>
      <c r="I3536" t="s">
        <v>18507</v>
      </c>
      <c r="J3536" t="s">
        <v>18509</v>
      </c>
      <c r="L3536" t="s">
        <v>19293</v>
      </c>
      <c r="O3536" t="s">
        <v>20888</v>
      </c>
      <c r="P3536" t="s">
        <v>20920</v>
      </c>
      <c r="Q3536" t="s">
        <v>20991</v>
      </c>
      <c r="U3536" t="s">
        <v>22034</v>
      </c>
      <c r="W3536" t="s">
        <v>22918</v>
      </c>
    </row>
    <row r="3537" spans="1:24">
      <c r="A3537" s="1">
        <v>3547</v>
      </c>
      <c r="C3537" t="s">
        <v>2899</v>
      </c>
      <c r="G3537" t="s">
        <v>10967</v>
      </c>
      <c r="H3537" t="s">
        <v>13371</v>
      </c>
      <c r="I3537" t="s">
        <v>18507</v>
      </c>
      <c r="J3537" t="s">
        <v>18509</v>
      </c>
      <c r="L3537" t="s">
        <v>19292</v>
      </c>
      <c r="O3537" t="s">
        <v>20888</v>
      </c>
      <c r="P3537" t="s">
        <v>65</v>
      </c>
      <c r="Q3537" t="s">
        <v>20990</v>
      </c>
      <c r="R3537" t="s">
        <v>21118</v>
      </c>
      <c r="S3537" t="s">
        <v>21153</v>
      </c>
      <c r="T3537" t="s">
        <v>21291</v>
      </c>
      <c r="U3537" t="s">
        <v>22033</v>
      </c>
    </row>
    <row r="3538" spans="1:24">
      <c r="A3538" s="1">
        <v>3548</v>
      </c>
      <c r="C3538" t="s">
        <v>2900</v>
      </c>
      <c r="G3538" t="s">
        <v>10967</v>
      </c>
      <c r="H3538" t="s">
        <v>13371</v>
      </c>
      <c r="I3538" t="s">
        <v>18507</v>
      </c>
      <c r="J3538" t="s">
        <v>18509</v>
      </c>
      <c r="L3538" t="s">
        <v>19468</v>
      </c>
      <c r="O3538" t="s">
        <v>20887</v>
      </c>
      <c r="P3538" t="s">
        <v>20919</v>
      </c>
      <c r="Q3538" t="s">
        <v>20989</v>
      </c>
      <c r="U3538" t="s">
        <v>22032</v>
      </c>
      <c r="W3538" t="s">
        <v>22917</v>
      </c>
      <c r="X3538" t="s">
        <v>23110</v>
      </c>
    </row>
    <row r="3539" spans="1:24">
      <c r="A3539" s="1">
        <v>3549</v>
      </c>
      <c r="C3539" t="s">
        <v>2901</v>
      </c>
      <c r="G3539" t="s">
        <v>10967</v>
      </c>
      <c r="H3539" t="s">
        <v>13371</v>
      </c>
      <c r="I3539" t="s">
        <v>18507</v>
      </c>
      <c r="J3539" t="s">
        <v>18509</v>
      </c>
      <c r="L3539" t="s">
        <v>19293</v>
      </c>
      <c r="O3539" t="s">
        <v>20888</v>
      </c>
      <c r="P3539" t="s">
        <v>20920</v>
      </c>
      <c r="Q3539" t="s">
        <v>20991</v>
      </c>
      <c r="U3539" t="s">
        <v>22034</v>
      </c>
      <c r="W3539" t="s">
        <v>22918</v>
      </c>
    </row>
    <row r="3540" spans="1:24">
      <c r="A3540" s="1">
        <v>3550</v>
      </c>
      <c r="C3540" t="s">
        <v>2902</v>
      </c>
      <c r="G3540" t="s">
        <v>10967</v>
      </c>
      <c r="H3540" t="s">
        <v>13372</v>
      </c>
      <c r="I3540" t="s">
        <v>18507</v>
      </c>
      <c r="J3540" t="s">
        <v>18509</v>
      </c>
      <c r="L3540" t="s">
        <v>19292</v>
      </c>
      <c r="O3540" t="s">
        <v>20888</v>
      </c>
      <c r="P3540" t="s">
        <v>65</v>
      </c>
      <c r="Q3540" t="s">
        <v>20990</v>
      </c>
      <c r="R3540" t="s">
        <v>21118</v>
      </c>
      <c r="S3540" t="s">
        <v>21153</v>
      </c>
      <c r="T3540" t="s">
        <v>21353</v>
      </c>
      <c r="U3540" t="s">
        <v>22033</v>
      </c>
    </row>
    <row r="3541" spans="1:24">
      <c r="A3541" s="1">
        <v>3551</v>
      </c>
      <c r="C3541" t="s">
        <v>2903</v>
      </c>
      <c r="G3541" t="s">
        <v>10967</v>
      </c>
      <c r="H3541" t="s">
        <v>13372</v>
      </c>
      <c r="I3541" t="s">
        <v>18507</v>
      </c>
      <c r="J3541" t="s">
        <v>18509</v>
      </c>
      <c r="L3541" t="s">
        <v>19415</v>
      </c>
      <c r="O3541" t="s">
        <v>20887</v>
      </c>
      <c r="P3541" t="s">
        <v>20919</v>
      </c>
      <c r="Q3541" t="s">
        <v>20989</v>
      </c>
      <c r="U3541" t="s">
        <v>22032</v>
      </c>
      <c r="W3541" t="s">
        <v>22917</v>
      </c>
      <c r="X3541" t="s">
        <v>23177</v>
      </c>
    </row>
    <row r="3542" spans="1:24">
      <c r="A3542" s="1">
        <v>3552</v>
      </c>
      <c r="C3542" t="s">
        <v>2904</v>
      </c>
      <c r="G3542" t="s">
        <v>10967</v>
      </c>
      <c r="H3542" t="s">
        <v>13372</v>
      </c>
      <c r="I3542" t="s">
        <v>18507</v>
      </c>
      <c r="J3542" t="s">
        <v>18509</v>
      </c>
      <c r="L3542" t="s">
        <v>19293</v>
      </c>
      <c r="O3542" t="s">
        <v>20888</v>
      </c>
      <c r="P3542" t="s">
        <v>20920</v>
      </c>
      <c r="Q3542" t="s">
        <v>20991</v>
      </c>
      <c r="U3542" t="s">
        <v>22034</v>
      </c>
      <c r="W3542" t="s">
        <v>22918</v>
      </c>
    </row>
    <row r="3543" spans="1:24">
      <c r="A3543" s="1">
        <v>3553</v>
      </c>
      <c r="C3543" t="s">
        <v>2905</v>
      </c>
      <c r="G3543" t="s">
        <v>10967</v>
      </c>
      <c r="H3543" t="s">
        <v>13373</v>
      </c>
      <c r="I3543" t="s">
        <v>18507</v>
      </c>
      <c r="J3543" t="s">
        <v>18509</v>
      </c>
      <c r="L3543" t="s">
        <v>19295</v>
      </c>
      <c r="O3543" t="s">
        <v>20887</v>
      </c>
      <c r="P3543" t="s">
        <v>20919</v>
      </c>
      <c r="Q3543" t="s">
        <v>20989</v>
      </c>
      <c r="U3543" t="s">
        <v>22032</v>
      </c>
      <c r="W3543" t="s">
        <v>22917</v>
      </c>
      <c r="X3543" t="s">
        <v>23177</v>
      </c>
    </row>
    <row r="3544" spans="1:24">
      <c r="A3544" s="1">
        <v>3554</v>
      </c>
      <c r="C3544" t="s">
        <v>2906</v>
      </c>
      <c r="G3544" t="s">
        <v>10967</v>
      </c>
      <c r="H3544" t="s">
        <v>13374</v>
      </c>
      <c r="I3544" t="s">
        <v>18507</v>
      </c>
      <c r="J3544" t="s">
        <v>18509</v>
      </c>
      <c r="L3544" t="s">
        <v>19292</v>
      </c>
      <c r="O3544" t="s">
        <v>20888</v>
      </c>
      <c r="P3544" t="s">
        <v>65</v>
      </c>
      <c r="Q3544" t="s">
        <v>20990</v>
      </c>
      <c r="R3544" t="s">
        <v>21118</v>
      </c>
      <c r="S3544" t="s">
        <v>21153</v>
      </c>
      <c r="T3544" t="s">
        <v>21353</v>
      </c>
      <c r="U3544" t="s">
        <v>22033</v>
      </c>
    </row>
    <row r="3545" spans="1:24">
      <c r="A3545" s="1">
        <v>3555</v>
      </c>
      <c r="C3545" t="s">
        <v>2907</v>
      </c>
      <c r="G3545" t="s">
        <v>10967</v>
      </c>
      <c r="H3545" t="s">
        <v>13374</v>
      </c>
      <c r="I3545" t="s">
        <v>18507</v>
      </c>
      <c r="J3545" t="s">
        <v>18509</v>
      </c>
      <c r="L3545" t="s">
        <v>19293</v>
      </c>
      <c r="O3545" t="s">
        <v>20888</v>
      </c>
      <c r="P3545" t="s">
        <v>20920</v>
      </c>
      <c r="Q3545" t="s">
        <v>20991</v>
      </c>
      <c r="U3545" t="s">
        <v>22034</v>
      </c>
      <c r="W3545" t="s">
        <v>22918</v>
      </c>
    </row>
    <row r="3546" spans="1:24">
      <c r="A3546" s="1">
        <v>3556</v>
      </c>
      <c r="C3546" t="s">
        <v>2908</v>
      </c>
      <c r="G3546" t="s">
        <v>10967</v>
      </c>
      <c r="H3546" t="s">
        <v>13375</v>
      </c>
      <c r="I3546" t="s">
        <v>18507</v>
      </c>
      <c r="J3546" t="s">
        <v>18509</v>
      </c>
      <c r="L3546" t="s">
        <v>19292</v>
      </c>
      <c r="O3546" t="s">
        <v>20888</v>
      </c>
      <c r="P3546" t="s">
        <v>65</v>
      </c>
      <c r="Q3546" t="s">
        <v>20990</v>
      </c>
      <c r="R3546" t="s">
        <v>21118</v>
      </c>
      <c r="S3546" t="s">
        <v>21153</v>
      </c>
      <c r="T3546" t="s">
        <v>21353</v>
      </c>
      <c r="U3546" t="s">
        <v>22033</v>
      </c>
    </row>
    <row r="3547" spans="1:24">
      <c r="A3547" s="1">
        <v>3557</v>
      </c>
      <c r="C3547" t="s">
        <v>2909</v>
      </c>
      <c r="G3547" t="s">
        <v>10967</v>
      </c>
      <c r="H3547" t="s">
        <v>13375</v>
      </c>
      <c r="I3547" t="s">
        <v>18507</v>
      </c>
      <c r="J3547" t="s">
        <v>18509</v>
      </c>
      <c r="L3547" t="s">
        <v>19450</v>
      </c>
      <c r="O3547" t="s">
        <v>20887</v>
      </c>
      <c r="P3547" t="s">
        <v>20919</v>
      </c>
      <c r="Q3547" t="s">
        <v>20989</v>
      </c>
      <c r="U3547" t="s">
        <v>22032</v>
      </c>
      <c r="W3547" t="s">
        <v>22917</v>
      </c>
      <c r="X3547" t="s">
        <v>23177</v>
      </c>
    </row>
    <row r="3548" spans="1:24">
      <c r="A3548" s="1">
        <v>3558</v>
      </c>
      <c r="C3548" t="s">
        <v>2910</v>
      </c>
      <c r="G3548" t="s">
        <v>10967</v>
      </c>
      <c r="H3548" t="s">
        <v>13375</v>
      </c>
      <c r="I3548" t="s">
        <v>18507</v>
      </c>
      <c r="J3548" t="s">
        <v>18509</v>
      </c>
      <c r="L3548" t="s">
        <v>19293</v>
      </c>
      <c r="O3548" t="s">
        <v>20888</v>
      </c>
      <c r="P3548" t="s">
        <v>20920</v>
      </c>
      <c r="Q3548" t="s">
        <v>20991</v>
      </c>
      <c r="U3548" t="s">
        <v>22034</v>
      </c>
      <c r="W3548" t="s">
        <v>22918</v>
      </c>
    </row>
    <row r="3549" spans="1:24">
      <c r="A3549" s="1">
        <v>3559</v>
      </c>
      <c r="C3549" t="s">
        <v>2911</v>
      </c>
      <c r="G3549" t="s">
        <v>10967</v>
      </c>
      <c r="H3549" t="s">
        <v>13376</v>
      </c>
      <c r="I3549" t="s">
        <v>18507</v>
      </c>
      <c r="J3549" t="s">
        <v>18509</v>
      </c>
      <c r="L3549" t="s">
        <v>19292</v>
      </c>
      <c r="O3549" t="s">
        <v>20888</v>
      </c>
      <c r="P3549" t="s">
        <v>65</v>
      </c>
      <c r="Q3549" t="s">
        <v>20990</v>
      </c>
      <c r="R3549" t="s">
        <v>21118</v>
      </c>
      <c r="S3549" t="s">
        <v>21153</v>
      </c>
      <c r="T3549" t="s">
        <v>21353</v>
      </c>
      <c r="U3549" t="s">
        <v>22033</v>
      </c>
    </row>
    <row r="3550" spans="1:24">
      <c r="A3550" s="1">
        <v>3560</v>
      </c>
      <c r="C3550" t="s">
        <v>2912</v>
      </c>
      <c r="G3550" t="s">
        <v>10967</v>
      </c>
      <c r="H3550" t="s">
        <v>13376</v>
      </c>
      <c r="I3550" t="s">
        <v>18507</v>
      </c>
      <c r="J3550" t="s">
        <v>18509</v>
      </c>
      <c r="L3550" t="s">
        <v>19431</v>
      </c>
      <c r="O3550" t="s">
        <v>20887</v>
      </c>
      <c r="P3550" t="s">
        <v>20919</v>
      </c>
      <c r="Q3550" t="s">
        <v>20989</v>
      </c>
      <c r="U3550" t="s">
        <v>22032</v>
      </c>
      <c r="W3550" t="s">
        <v>22917</v>
      </c>
      <c r="X3550" t="s">
        <v>23177</v>
      </c>
    </row>
    <row r="3551" spans="1:24">
      <c r="A3551" s="1">
        <v>3561</v>
      </c>
      <c r="C3551" t="s">
        <v>2913</v>
      </c>
      <c r="G3551" t="s">
        <v>10967</v>
      </c>
      <c r="H3551" t="s">
        <v>13376</v>
      </c>
      <c r="I3551" t="s">
        <v>18507</v>
      </c>
      <c r="J3551" t="s">
        <v>18509</v>
      </c>
      <c r="L3551" t="s">
        <v>19293</v>
      </c>
      <c r="O3551" t="s">
        <v>20888</v>
      </c>
      <c r="P3551" t="s">
        <v>20920</v>
      </c>
      <c r="Q3551" t="s">
        <v>20991</v>
      </c>
      <c r="U3551" t="s">
        <v>22034</v>
      </c>
      <c r="W3551" t="s">
        <v>22918</v>
      </c>
    </row>
    <row r="3552" spans="1:24">
      <c r="A3552" s="1">
        <v>3562</v>
      </c>
      <c r="C3552" t="s">
        <v>2914</v>
      </c>
      <c r="G3552" t="s">
        <v>10967</v>
      </c>
      <c r="H3552" t="s">
        <v>13377</v>
      </c>
      <c r="I3552" t="s">
        <v>18507</v>
      </c>
      <c r="J3552" t="s">
        <v>18509</v>
      </c>
      <c r="L3552" t="s">
        <v>19292</v>
      </c>
      <c r="O3552" t="s">
        <v>20888</v>
      </c>
      <c r="P3552" t="s">
        <v>65</v>
      </c>
      <c r="Q3552" t="s">
        <v>20990</v>
      </c>
      <c r="R3552" t="s">
        <v>21118</v>
      </c>
      <c r="S3552" t="s">
        <v>21153</v>
      </c>
      <c r="T3552" t="s">
        <v>21353</v>
      </c>
      <c r="U3552" t="s">
        <v>22033</v>
      </c>
    </row>
    <row r="3553" spans="1:25">
      <c r="A3553" s="1">
        <v>3563</v>
      </c>
      <c r="C3553" t="s">
        <v>2915</v>
      </c>
      <c r="G3553" t="s">
        <v>10967</v>
      </c>
      <c r="H3553" t="s">
        <v>13377</v>
      </c>
      <c r="I3553" t="s">
        <v>18507</v>
      </c>
      <c r="J3553" t="s">
        <v>18509</v>
      </c>
      <c r="L3553" t="s">
        <v>19294</v>
      </c>
      <c r="O3553" t="s">
        <v>20887</v>
      </c>
      <c r="P3553" t="s">
        <v>20919</v>
      </c>
      <c r="Q3553" t="s">
        <v>20989</v>
      </c>
      <c r="U3553" t="s">
        <v>22032</v>
      </c>
      <c r="W3553" t="s">
        <v>22917</v>
      </c>
      <c r="X3553" t="s">
        <v>23177</v>
      </c>
    </row>
    <row r="3554" spans="1:25">
      <c r="A3554" s="1">
        <v>3564</v>
      </c>
      <c r="C3554" t="s">
        <v>2916</v>
      </c>
      <c r="G3554" t="s">
        <v>10967</v>
      </c>
      <c r="H3554" t="s">
        <v>13377</v>
      </c>
      <c r="I3554" t="s">
        <v>18507</v>
      </c>
      <c r="J3554" t="s">
        <v>18509</v>
      </c>
      <c r="L3554" t="s">
        <v>19293</v>
      </c>
      <c r="O3554" t="s">
        <v>20888</v>
      </c>
      <c r="P3554" t="s">
        <v>20920</v>
      </c>
      <c r="Q3554" t="s">
        <v>20991</v>
      </c>
      <c r="U3554" t="s">
        <v>22034</v>
      </c>
      <c r="W3554" t="s">
        <v>22918</v>
      </c>
    </row>
    <row r="3555" spans="1:25">
      <c r="A3555" s="1">
        <v>3565</v>
      </c>
      <c r="C3555" t="s">
        <v>2917</v>
      </c>
      <c r="G3555" t="s">
        <v>10967</v>
      </c>
      <c r="H3555" t="s">
        <v>13378</v>
      </c>
      <c r="I3555" t="s">
        <v>18507</v>
      </c>
      <c r="J3555" t="s">
        <v>18509</v>
      </c>
      <c r="L3555" t="s">
        <v>19292</v>
      </c>
      <c r="O3555" t="s">
        <v>20888</v>
      </c>
      <c r="P3555" t="s">
        <v>65</v>
      </c>
      <c r="Q3555" t="s">
        <v>20990</v>
      </c>
      <c r="R3555" t="s">
        <v>21118</v>
      </c>
      <c r="S3555" t="s">
        <v>21153</v>
      </c>
      <c r="T3555" t="s">
        <v>21353</v>
      </c>
      <c r="U3555" t="s">
        <v>22033</v>
      </c>
    </row>
    <row r="3556" spans="1:25">
      <c r="A3556" s="1">
        <v>3566</v>
      </c>
      <c r="C3556" t="s">
        <v>2918</v>
      </c>
      <c r="G3556" t="s">
        <v>10967</v>
      </c>
      <c r="H3556" t="s">
        <v>13379</v>
      </c>
      <c r="I3556" t="s">
        <v>18507</v>
      </c>
      <c r="J3556" t="s">
        <v>18509</v>
      </c>
      <c r="L3556" t="s">
        <v>19293</v>
      </c>
      <c r="O3556" t="s">
        <v>20888</v>
      </c>
      <c r="P3556" t="s">
        <v>20920</v>
      </c>
      <c r="Q3556" t="s">
        <v>20991</v>
      </c>
      <c r="U3556" t="s">
        <v>22034</v>
      </c>
      <c r="W3556" t="s">
        <v>22918</v>
      </c>
    </row>
    <row r="3557" spans="1:25">
      <c r="A3557" s="1">
        <v>3567</v>
      </c>
      <c r="C3557" t="s">
        <v>2919</v>
      </c>
      <c r="G3557" t="s">
        <v>10967</v>
      </c>
      <c r="H3557" t="s">
        <v>13380</v>
      </c>
      <c r="I3557" t="s">
        <v>18507</v>
      </c>
      <c r="J3557" t="s">
        <v>18509</v>
      </c>
      <c r="L3557" t="s">
        <v>19468</v>
      </c>
      <c r="O3557" t="s">
        <v>20887</v>
      </c>
      <c r="P3557" t="s">
        <v>20919</v>
      </c>
      <c r="Q3557" t="s">
        <v>20989</v>
      </c>
      <c r="U3557" t="s">
        <v>22032</v>
      </c>
      <c r="W3557" t="s">
        <v>22917</v>
      </c>
      <c r="X3557" t="s">
        <v>23177</v>
      </c>
    </row>
    <row r="3558" spans="1:25">
      <c r="A3558" s="1">
        <v>3568</v>
      </c>
      <c r="C3558" t="s">
        <v>2920</v>
      </c>
      <c r="G3558" t="s">
        <v>10967</v>
      </c>
      <c r="H3558" t="s">
        <v>13381</v>
      </c>
      <c r="I3558" t="s">
        <v>18507</v>
      </c>
      <c r="J3558" t="s">
        <v>18509</v>
      </c>
      <c r="L3558" t="s">
        <v>19292</v>
      </c>
      <c r="O3558" t="s">
        <v>20888</v>
      </c>
      <c r="P3558" t="s">
        <v>65</v>
      </c>
      <c r="Q3558" t="s">
        <v>20990</v>
      </c>
      <c r="R3558" t="s">
        <v>21118</v>
      </c>
      <c r="S3558" t="s">
        <v>21153</v>
      </c>
      <c r="T3558" t="s">
        <v>21353</v>
      </c>
      <c r="U3558" t="s">
        <v>22033</v>
      </c>
    </row>
    <row r="3559" spans="1:25">
      <c r="A3559" s="1">
        <v>3569</v>
      </c>
      <c r="C3559" t="s">
        <v>2921</v>
      </c>
      <c r="G3559" t="s">
        <v>10967</v>
      </c>
      <c r="H3559" t="s">
        <v>13381</v>
      </c>
      <c r="I3559" t="s">
        <v>18507</v>
      </c>
      <c r="J3559" t="s">
        <v>18509</v>
      </c>
      <c r="L3559" t="s">
        <v>19471</v>
      </c>
      <c r="O3559" t="s">
        <v>20887</v>
      </c>
      <c r="P3559" t="s">
        <v>20919</v>
      </c>
      <c r="Q3559" t="s">
        <v>20989</v>
      </c>
      <c r="U3559" t="s">
        <v>22032</v>
      </c>
      <c r="W3559" t="s">
        <v>22917</v>
      </c>
      <c r="X3559" t="s">
        <v>23177</v>
      </c>
    </row>
    <row r="3560" spans="1:25">
      <c r="A3560" s="1">
        <v>3570</v>
      </c>
      <c r="C3560" t="s">
        <v>2922</v>
      </c>
      <c r="G3560" t="s">
        <v>10967</v>
      </c>
      <c r="H3560" t="s">
        <v>13381</v>
      </c>
      <c r="I3560" t="s">
        <v>18507</v>
      </c>
      <c r="J3560" t="s">
        <v>18509</v>
      </c>
      <c r="L3560" t="s">
        <v>19293</v>
      </c>
      <c r="O3560" t="s">
        <v>20888</v>
      </c>
      <c r="P3560" t="s">
        <v>20920</v>
      </c>
      <c r="Q3560" t="s">
        <v>20991</v>
      </c>
      <c r="U3560" t="s">
        <v>22034</v>
      </c>
      <c r="W3560" t="s">
        <v>22918</v>
      </c>
    </row>
    <row r="3561" spans="1:25">
      <c r="A3561" s="1">
        <v>3571</v>
      </c>
      <c r="C3561" t="s">
        <v>2923</v>
      </c>
      <c r="G3561" t="s">
        <v>10967</v>
      </c>
      <c r="H3561" t="s">
        <v>13382</v>
      </c>
      <c r="I3561" t="s">
        <v>18507</v>
      </c>
      <c r="J3561" t="s">
        <v>18509</v>
      </c>
      <c r="L3561" t="s">
        <v>19292</v>
      </c>
      <c r="O3561" t="s">
        <v>20888</v>
      </c>
      <c r="P3561" t="s">
        <v>65</v>
      </c>
      <c r="Q3561" t="s">
        <v>20990</v>
      </c>
      <c r="R3561" t="s">
        <v>21118</v>
      </c>
      <c r="S3561" t="s">
        <v>21153</v>
      </c>
      <c r="T3561" t="s">
        <v>21353</v>
      </c>
      <c r="U3561" t="s">
        <v>22033</v>
      </c>
    </row>
    <row r="3562" spans="1:25">
      <c r="A3562" s="1">
        <v>3572</v>
      </c>
      <c r="C3562" t="s">
        <v>2924</v>
      </c>
      <c r="G3562" t="s">
        <v>10967</v>
      </c>
      <c r="H3562" t="s">
        <v>13382</v>
      </c>
      <c r="I3562" t="s">
        <v>18507</v>
      </c>
      <c r="J3562" t="s">
        <v>18509</v>
      </c>
      <c r="L3562" t="s">
        <v>19415</v>
      </c>
      <c r="O3562" t="s">
        <v>20887</v>
      </c>
      <c r="P3562" t="s">
        <v>20919</v>
      </c>
      <c r="Q3562" t="s">
        <v>20989</v>
      </c>
      <c r="U3562" t="s">
        <v>22032</v>
      </c>
      <c r="W3562" t="s">
        <v>22917</v>
      </c>
      <c r="X3562" t="s">
        <v>23177</v>
      </c>
    </row>
    <row r="3563" spans="1:25">
      <c r="A3563" s="1">
        <v>3573</v>
      </c>
      <c r="C3563" t="s">
        <v>2925</v>
      </c>
      <c r="G3563" t="s">
        <v>10967</v>
      </c>
      <c r="H3563" t="s">
        <v>13383</v>
      </c>
      <c r="I3563" t="s">
        <v>18507</v>
      </c>
      <c r="J3563" t="s">
        <v>18509</v>
      </c>
      <c r="L3563" t="s">
        <v>19293</v>
      </c>
      <c r="O3563" t="s">
        <v>20888</v>
      </c>
      <c r="P3563" t="s">
        <v>20920</v>
      </c>
      <c r="Q3563" t="s">
        <v>20991</v>
      </c>
      <c r="U3563" t="s">
        <v>22034</v>
      </c>
      <c r="W3563" t="s">
        <v>22918</v>
      </c>
    </row>
    <row r="3564" spans="1:25">
      <c r="A3564" s="1">
        <v>3574</v>
      </c>
      <c r="C3564" t="s">
        <v>2926</v>
      </c>
      <c r="G3564" t="s">
        <v>10967</v>
      </c>
      <c r="H3564" t="s">
        <v>13384</v>
      </c>
      <c r="I3564" t="s">
        <v>18507</v>
      </c>
      <c r="J3564" t="s">
        <v>18509</v>
      </c>
      <c r="L3564" t="s">
        <v>19294</v>
      </c>
      <c r="O3564" t="s">
        <v>20887</v>
      </c>
      <c r="P3564" t="s">
        <v>20919</v>
      </c>
      <c r="Q3564" t="s">
        <v>20989</v>
      </c>
      <c r="U3564" t="s">
        <v>22032</v>
      </c>
      <c r="W3564" t="s">
        <v>22917</v>
      </c>
      <c r="X3564" t="s">
        <v>23189</v>
      </c>
    </row>
    <row r="3565" spans="1:25">
      <c r="A3565" s="1">
        <v>3575</v>
      </c>
      <c r="C3565" t="s">
        <v>2927</v>
      </c>
      <c r="G3565" t="s">
        <v>10967</v>
      </c>
      <c r="H3565" t="s">
        <v>13385</v>
      </c>
      <c r="I3565" t="s">
        <v>18507</v>
      </c>
      <c r="J3565" t="s">
        <v>18509</v>
      </c>
      <c r="L3565" t="s">
        <v>19292</v>
      </c>
      <c r="O3565" t="s">
        <v>20888</v>
      </c>
      <c r="P3565" t="s">
        <v>65</v>
      </c>
      <c r="Q3565" t="s">
        <v>20990</v>
      </c>
      <c r="R3565" t="s">
        <v>21118</v>
      </c>
      <c r="S3565" t="s">
        <v>21153</v>
      </c>
      <c r="T3565" t="s">
        <v>21365</v>
      </c>
      <c r="U3565" t="s">
        <v>22033</v>
      </c>
    </row>
    <row r="3566" spans="1:25">
      <c r="A3566" s="1">
        <v>3576</v>
      </c>
      <c r="C3566" t="s">
        <v>2928</v>
      </c>
      <c r="G3566" t="s">
        <v>10967</v>
      </c>
      <c r="H3566" t="s">
        <v>13386</v>
      </c>
      <c r="I3566" t="s">
        <v>18507</v>
      </c>
      <c r="J3566" t="s">
        <v>18509</v>
      </c>
      <c r="L3566" t="s">
        <v>19293</v>
      </c>
      <c r="O3566" t="s">
        <v>20888</v>
      </c>
      <c r="P3566" t="s">
        <v>20920</v>
      </c>
      <c r="Q3566" t="s">
        <v>20991</v>
      </c>
      <c r="U3566" t="s">
        <v>22034</v>
      </c>
      <c r="W3566" t="s">
        <v>22918</v>
      </c>
    </row>
    <row r="3567" spans="1:25">
      <c r="A3567" s="1">
        <v>3577</v>
      </c>
      <c r="C3567" t="s">
        <v>2929</v>
      </c>
      <c r="G3567" t="s">
        <v>10967</v>
      </c>
      <c r="H3567" t="s">
        <v>13387</v>
      </c>
      <c r="I3567" t="s">
        <v>18507</v>
      </c>
      <c r="J3567" t="s">
        <v>18510</v>
      </c>
      <c r="L3567" t="s">
        <v>19472</v>
      </c>
      <c r="N3567" t="s">
        <v>32</v>
      </c>
      <c r="P3567" t="s">
        <v>32</v>
      </c>
      <c r="Q3567" t="s">
        <v>20992</v>
      </c>
      <c r="R3567" t="s">
        <v>21119</v>
      </c>
      <c r="S3567" t="s">
        <v>21154</v>
      </c>
      <c r="U3567" t="s">
        <v>22035</v>
      </c>
      <c r="Y3567" t="s">
        <v>23859</v>
      </c>
    </row>
    <row r="3568" spans="1:25">
      <c r="A3568" s="1">
        <v>3578</v>
      </c>
      <c r="B3568" t="s">
        <v>32</v>
      </c>
      <c r="C3568" t="s">
        <v>2929</v>
      </c>
      <c r="D3568" t="s">
        <v>9744</v>
      </c>
      <c r="E3568" t="s">
        <v>10905</v>
      </c>
      <c r="F3568" t="s">
        <v>10906</v>
      </c>
      <c r="H3568" t="s">
        <v>13388</v>
      </c>
      <c r="V3568">
        <f>72858788 pm¡Ã2024041krissy_g4@hotmail.com                              ANMLFException as file currently locked by another user for an Acct no 840012230000</f>
        <v>0</v>
      </c>
    </row>
    <row r="3569" spans="1:25">
      <c r="A3569" s="1">
        <v>3579</v>
      </c>
      <c r="C3569" t="s">
        <v>2930</v>
      </c>
      <c r="G3569" t="s">
        <v>10967</v>
      </c>
      <c r="H3569" t="s">
        <v>13389</v>
      </c>
      <c r="I3569" t="s">
        <v>18507</v>
      </c>
      <c r="J3569" t="s">
        <v>18510</v>
      </c>
      <c r="L3569" t="s">
        <v>19473</v>
      </c>
      <c r="N3569" t="s">
        <v>32</v>
      </c>
      <c r="P3569" t="s">
        <v>32</v>
      </c>
      <c r="Q3569" t="s">
        <v>20992</v>
      </c>
      <c r="R3569" t="s">
        <v>21119</v>
      </c>
      <c r="S3569" t="s">
        <v>21154</v>
      </c>
      <c r="U3569" t="s">
        <v>22035</v>
      </c>
      <c r="Y3569" t="s">
        <v>23860</v>
      </c>
    </row>
    <row r="3570" spans="1:25">
      <c r="A3570" s="1">
        <v>3580</v>
      </c>
      <c r="B3570" t="s">
        <v>32</v>
      </c>
      <c r="C3570" t="s">
        <v>2930</v>
      </c>
      <c r="D3570" t="s">
        <v>9745</v>
      </c>
      <c r="E3570" t="s">
        <v>10905</v>
      </c>
      <c r="F3570" t="s">
        <v>10906</v>
      </c>
      <c r="H3570" t="s">
        <v>13389</v>
      </c>
      <c r="V3570">
        <f>72858789 0&lt;I2024041djturanda@yahoo.com                               ANMLFException as file currently locked by another user for an Acct no 313660030000</f>
        <v>0</v>
      </c>
    </row>
    <row r="3571" spans="1:25">
      <c r="A3571" s="1">
        <v>3581</v>
      </c>
      <c r="C3571" t="s">
        <v>2931</v>
      </c>
      <c r="G3571" t="s">
        <v>10967</v>
      </c>
      <c r="H3571" t="s">
        <v>13390</v>
      </c>
      <c r="I3571" t="s">
        <v>18507</v>
      </c>
      <c r="J3571" t="s">
        <v>18510</v>
      </c>
      <c r="L3571" t="s">
        <v>19474</v>
      </c>
      <c r="N3571" t="s">
        <v>32</v>
      </c>
      <c r="P3571" t="s">
        <v>32</v>
      </c>
      <c r="Q3571" t="s">
        <v>20992</v>
      </c>
      <c r="R3571" t="s">
        <v>21119</v>
      </c>
      <c r="S3571" t="s">
        <v>21154</v>
      </c>
      <c r="U3571" t="s">
        <v>22035</v>
      </c>
      <c r="Y3571" t="s">
        <v>23861</v>
      </c>
    </row>
    <row r="3572" spans="1:25">
      <c r="A3572" s="1">
        <v>3582</v>
      </c>
      <c r="B3572" t="s">
        <v>32</v>
      </c>
      <c r="C3572" t="s">
        <v>2931</v>
      </c>
      <c r="D3572" t="s">
        <v>9746</v>
      </c>
      <c r="E3572" t="s">
        <v>10905</v>
      </c>
      <c r="F3572" t="s">
        <v>10906</v>
      </c>
      <c r="H3572" t="s">
        <v>13391</v>
      </c>
      <c r="V3572">
        <f>72858790 &gt;#Q2024041tampat74@gmail.com                               ANMLFException as file currently locked by another user for an Acct no 348079210000</f>
        <v>0</v>
      </c>
    </row>
    <row r="3573" spans="1:25">
      <c r="A3573" s="1">
        <v>3583</v>
      </c>
      <c r="C3573" t="s">
        <v>2932</v>
      </c>
      <c r="G3573" t="s">
        <v>10967</v>
      </c>
      <c r="H3573" t="s">
        <v>13392</v>
      </c>
      <c r="I3573" t="s">
        <v>18507</v>
      </c>
      <c r="J3573" t="s">
        <v>18510</v>
      </c>
      <c r="L3573" t="s">
        <v>19475</v>
      </c>
      <c r="N3573" t="s">
        <v>32</v>
      </c>
      <c r="P3573" t="s">
        <v>32</v>
      </c>
      <c r="Q3573" t="s">
        <v>20992</v>
      </c>
      <c r="R3573" t="s">
        <v>21119</v>
      </c>
      <c r="S3573" t="s">
        <v>21154</v>
      </c>
      <c r="U3573" t="s">
        <v>22035</v>
      </c>
      <c r="Y3573" t="s">
        <v>23862</v>
      </c>
    </row>
    <row r="3574" spans="1:25">
      <c r="A3574" s="1">
        <v>3584</v>
      </c>
      <c r="B3574" t="s">
        <v>32</v>
      </c>
      <c r="C3574" t="s">
        <v>2932</v>
      </c>
      <c r="D3574" t="s">
        <v>9747</v>
      </c>
      <c r="E3574" t="s">
        <v>10905</v>
      </c>
      <c r="F3574" t="s">
        <v>10906</v>
      </c>
      <c r="H3574" t="s">
        <v>13393</v>
      </c>
      <c r="V3574">
        <f>72858791 Ð`²¤O2024031moriehinds2@gmail.com                              BNMLFException as file currently locked by another user for an Acct no 342065570000</f>
        <v>0</v>
      </c>
    </row>
    <row r="3575" spans="1:25">
      <c r="A3575" s="1">
        <v>3585</v>
      </c>
      <c r="C3575" t="s">
        <v>2933</v>
      </c>
      <c r="G3575" t="s">
        <v>10967</v>
      </c>
      <c r="H3575" t="s">
        <v>13394</v>
      </c>
      <c r="I3575" t="s">
        <v>18507</v>
      </c>
      <c r="J3575" t="s">
        <v>18510</v>
      </c>
      <c r="L3575" t="s">
        <v>19476</v>
      </c>
      <c r="N3575" t="s">
        <v>32</v>
      </c>
      <c r="P3575" t="s">
        <v>32</v>
      </c>
      <c r="Q3575" t="s">
        <v>20992</v>
      </c>
      <c r="R3575" t="s">
        <v>21119</v>
      </c>
      <c r="S3575" t="s">
        <v>21154</v>
      </c>
      <c r="U3575" t="s">
        <v>22035</v>
      </c>
      <c r="Y3575" t="s">
        <v>23863</v>
      </c>
    </row>
    <row r="3576" spans="1:25">
      <c r="A3576" s="1">
        <v>3586</v>
      </c>
      <c r="B3576" t="s">
        <v>32</v>
      </c>
      <c r="C3576" t="s">
        <v>2933</v>
      </c>
      <c r="D3576" t="s">
        <v>9748</v>
      </c>
      <c r="E3576" t="s">
        <v>10905</v>
      </c>
      <c r="F3576" t="s">
        <v>10906</v>
      </c>
      <c r="H3576" t="s">
        <v>13395</v>
      </c>
      <c r="V3576">
        <f>72858792 @Ü'E2024041cavrilleogarro@yahoo.com                            BNMLFException as file currently locked by another user for an Acct no 297021480000</f>
        <v>0</v>
      </c>
    </row>
    <row r="3577" spans="1:25">
      <c r="A3577" s="1">
        <v>3587</v>
      </c>
      <c r="C3577" t="s">
        <v>2934</v>
      </c>
      <c r="G3577" t="s">
        <v>10967</v>
      </c>
      <c r="H3577" t="s">
        <v>13396</v>
      </c>
      <c r="I3577" t="s">
        <v>18507</v>
      </c>
      <c r="J3577" t="s">
        <v>18510</v>
      </c>
      <c r="L3577" t="s">
        <v>19477</v>
      </c>
      <c r="N3577" t="s">
        <v>32</v>
      </c>
      <c r="P3577" t="s">
        <v>32</v>
      </c>
      <c r="Q3577" t="s">
        <v>20992</v>
      </c>
      <c r="R3577" t="s">
        <v>21119</v>
      </c>
      <c r="S3577" t="s">
        <v>21154</v>
      </c>
      <c r="U3577" t="s">
        <v>22035</v>
      </c>
      <c r="Y3577" t="s">
        <v>23864</v>
      </c>
    </row>
    <row r="3578" spans="1:25">
      <c r="A3578" s="1">
        <v>3588</v>
      </c>
      <c r="B3578" t="s">
        <v>32</v>
      </c>
      <c r="C3578" t="s">
        <v>2934</v>
      </c>
      <c r="D3578" t="s">
        <v>9749</v>
      </c>
      <c r="E3578" t="s">
        <v>10905</v>
      </c>
      <c r="F3578" t="s">
        <v>10906</v>
      </c>
      <c r="H3578" t="s">
        <v>13397</v>
      </c>
      <c r="V3578">
        <f>72858793 ø8æÌ2024031tamika.campbell@ksac.gov.jm                           CNMLFException as file currently locked by another user for an Acct no 880032561400</f>
        <v>0</v>
      </c>
    </row>
    <row r="3579" spans="1:25">
      <c r="A3579" s="1">
        <v>3589</v>
      </c>
      <c r="C3579" t="s">
        <v>2935</v>
      </c>
      <c r="G3579" t="s">
        <v>10967</v>
      </c>
      <c r="H3579" t="s">
        <v>13398</v>
      </c>
      <c r="I3579" t="s">
        <v>18507</v>
      </c>
      <c r="J3579" t="s">
        <v>18510</v>
      </c>
      <c r="L3579" t="s">
        <v>19478</v>
      </c>
      <c r="N3579" t="s">
        <v>32</v>
      </c>
      <c r="P3579" t="s">
        <v>32</v>
      </c>
      <c r="Q3579" t="s">
        <v>20992</v>
      </c>
      <c r="R3579" t="s">
        <v>21119</v>
      </c>
      <c r="S3579" t="s">
        <v>21154</v>
      </c>
      <c r="U3579" t="s">
        <v>22035</v>
      </c>
      <c r="Y3579" t="s">
        <v>23865</v>
      </c>
    </row>
    <row r="3580" spans="1:25">
      <c r="A3580" s="1">
        <v>3590</v>
      </c>
      <c r="B3580" t="s">
        <v>32</v>
      </c>
      <c r="C3580" t="s">
        <v>2935</v>
      </c>
      <c r="D3580" t="s">
        <v>9750</v>
      </c>
      <c r="E3580" t="s">
        <v>10905</v>
      </c>
      <c r="F3580" t="s">
        <v>10906</v>
      </c>
      <c r="H3580" t="s">
        <v>13399</v>
      </c>
      <c r="V3580">
        <f>72858794 0@2024031kededradennis@gmail.com                             CNMLFException as file currently locked by another user for an Acct no 277429760000</f>
        <v>0</v>
      </c>
    </row>
    <row r="3581" spans="1:25">
      <c r="A3581" s="1">
        <v>3591</v>
      </c>
      <c r="C3581" t="s">
        <v>2936</v>
      </c>
      <c r="G3581" t="s">
        <v>10967</v>
      </c>
      <c r="H3581" t="s">
        <v>13400</v>
      </c>
      <c r="I3581" t="s">
        <v>18507</v>
      </c>
      <c r="J3581" t="s">
        <v>18510</v>
      </c>
      <c r="L3581" t="s">
        <v>19479</v>
      </c>
      <c r="N3581" t="s">
        <v>32</v>
      </c>
      <c r="P3581" t="s">
        <v>32</v>
      </c>
      <c r="Q3581" t="s">
        <v>20992</v>
      </c>
      <c r="R3581" t="s">
        <v>21119</v>
      </c>
      <c r="S3581" t="s">
        <v>21154</v>
      </c>
      <c r="U3581" t="s">
        <v>22035</v>
      </c>
      <c r="Y3581" t="s">
        <v>23866</v>
      </c>
    </row>
    <row r="3582" spans="1:25">
      <c r="A3582" s="1">
        <v>3592</v>
      </c>
      <c r="B3582" t="s">
        <v>32</v>
      </c>
      <c r="C3582" t="s">
        <v>2936</v>
      </c>
      <c r="D3582" t="s">
        <v>9751</v>
      </c>
      <c r="E3582" t="s">
        <v>10905</v>
      </c>
      <c r="F3582" t="s">
        <v>10906</v>
      </c>
      <c r="H3582" t="s">
        <v>13400</v>
      </c>
      <c r="V3582">
        <f>72858795 ÐEá\$2024041faypetgrave@cwjamica.com                            DNMLFException as file currently locked by another user for an Acct no 156177090000</f>
        <v>0</v>
      </c>
    </row>
    <row r="3583" spans="1:25">
      <c r="A3583" s="1">
        <v>3593</v>
      </c>
      <c r="C3583" t="s">
        <v>2937</v>
      </c>
      <c r="G3583" t="s">
        <v>10967</v>
      </c>
      <c r="H3583" t="s">
        <v>13401</v>
      </c>
      <c r="I3583" t="s">
        <v>18507</v>
      </c>
      <c r="J3583" t="s">
        <v>18510</v>
      </c>
      <c r="L3583" t="s">
        <v>19480</v>
      </c>
      <c r="N3583" t="s">
        <v>32</v>
      </c>
      <c r="P3583" t="s">
        <v>32</v>
      </c>
      <c r="Q3583" t="s">
        <v>20992</v>
      </c>
      <c r="R3583" t="s">
        <v>21119</v>
      </c>
      <c r="S3583" t="s">
        <v>21154</v>
      </c>
      <c r="U3583" t="s">
        <v>22035</v>
      </c>
      <c r="Y3583" t="s">
        <v>23867</v>
      </c>
    </row>
    <row r="3584" spans="1:25">
      <c r="A3584" s="1">
        <v>3594</v>
      </c>
      <c r="B3584" t="s">
        <v>32</v>
      </c>
      <c r="C3584" t="s">
        <v>2937</v>
      </c>
      <c r="D3584" t="s">
        <v>9752</v>
      </c>
      <c r="E3584" t="s">
        <v>10905</v>
      </c>
      <c r="F3584" t="s">
        <v>10906</v>
      </c>
      <c r="H3584" t="s">
        <v>13402</v>
      </c>
      <c r="V3584">
        <f>72858796 p°7ÖD2024041christinacaine1@gmail.com                            DNMLFException as file currently locked by another user for an Acct no 295651750000</f>
        <v>0</v>
      </c>
    </row>
    <row r="3585" spans="1:25">
      <c r="A3585" s="1">
        <v>3595</v>
      </c>
      <c r="C3585" t="s">
        <v>2938</v>
      </c>
      <c r="G3585" t="s">
        <v>10967</v>
      </c>
      <c r="H3585" t="s">
        <v>13403</v>
      </c>
      <c r="I3585" t="s">
        <v>18507</v>
      </c>
      <c r="J3585" t="s">
        <v>18510</v>
      </c>
      <c r="L3585" t="s">
        <v>19481</v>
      </c>
      <c r="N3585" t="s">
        <v>32</v>
      </c>
      <c r="P3585" t="s">
        <v>32</v>
      </c>
      <c r="Q3585" t="s">
        <v>20992</v>
      </c>
      <c r="R3585" t="s">
        <v>21119</v>
      </c>
      <c r="S3585" t="s">
        <v>21154</v>
      </c>
      <c r="U3585" t="s">
        <v>22035</v>
      </c>
      <c r="Y3585" t="s">
        <v>23868</v>
      </c>
    </row>
    <row r="3586" spans="1:25">
      <c r="A3586" s="1">
        <v>3596</v>
      </c>
      <c r="B3586" t="s">
        <v>32</v>
      </c>
      <c r="C3586" t="s">
        <v>2938</v>
      </c>
      <c r="D3586" t="s">
        <v>9753</v>
      </c>
      <c r="E3586" t="s">
        <v>10905</v>
      </c>
      <c r="F3586" t="s">
        <v>10906</v>
      </c>
      <c r="H3586" t="s">
        <v>13404</v>
      </c>
      <c r="V3586">
        <f>72858797 ÐÈQ(B2024041stamic123@gmail.com                               DNMLFException as file currently locked by another user for an Acct no 284144290000</f>
        <v>0</v>
      </c>
    </row>
    <row r="3587" spans="1:25">
      <c r="A3587" s="1">
        <v>3597</v>
      </c>
      <c r="C3587" t="s">
        <v>2939</v>
      </c>
      <c r="G3587" t="s">
        <v>10967</v>
      </c>
      <c r="H3587" t="s">
        <v>13405</v>
      </c>
      <c r="I3587" t="s">
        <v>18507</v>
      </c>
      <c r="J3587" t="s">
        <v>18509</v>
      </c>
      <c r="L3587" t="s">
        <v>19292</v>
      </c>
      <c r="O3587" t="s">
        <v>20888</v>
      </c>
      <c r="P3587" t="s">
        <v>65</v>
      </c>
      <c r="Q3587" t="s">
        <v>20990</v>
      </c>
      <c r="R3587" t="s">
        <v>21118</v>
      </c>
      <c r="S3587" t="s">
        <v>21153</v>
      </c>
      <c r="T3587" t="s">
        <v>21366</v>
      </c>
      <c r="U3587" t="s">
        <v>22033</v>
      </c>
    </row>
    <row r="3588" spans="1:25">
      <c r="A3588" s="1">
        <v>3598</v>
      </c>
      <c r="C3588" t="s">
        <v>2940</v>
      </c>
      <c r="G3588" t="s">
        <v>10967</v>
      </c>
      <c r="H3588" t="s">
        <v>13405</v>
      </c>
      <c r="I3588" t="s">
        <v>18507</v>
      </c>
      <c r="J3588" t="s">
        <v>18509</v>
      </c>
      <c r="L3588" t="s">
        <v>19296</v>
      </c>
      <c r="O3588" t="s">
        <v>20887</v>
      </c>
      <c r="P3588" t="s">
        <v>20919</v>
      </c>
      <c r="Q3588" t="s">
        <v>20989</v>
      </c>
      <c r="U3588" t="s">
        <v>22032</v>
      </c>
      <c r="W3588" t="s">
        <v>22917</v>
      </c>
      <c r="X3588" t="s">
        <v>23190</v>
      </c>
    </row>
    <row r="3589" spans="1:25">
      <c r="A3589" s="1">
        <v>3599</v>
      </c>
      <c r="C3589" t="s">
        <v>2941</v>
      </c>
      <c r="G3589" t="s">
        <v>10967</v>
      </c>
      <c r="H3589" t="s">
        <v>13406</v>
      </c>
      <c r="I3589" t="s">
        <v>18507</v>
      </c>
      <c r="J3589" t="s">
        <v>18509</v>
      </c>
      <c r="L3589" t="s">
        <v>19293</v>
      </c>
      <c r="O3589" t="s">
        <v>20888</v>
      </c>
      <c r="P3589" t="s">
        <v>20920</v>
      </c>
      <c r="Q3589" t="s">
        <v>20991</v>
      </c>
      <c r="U3589" t="s">
        <v>22034</v>
      </c>
      <c r="W3589" t="s">
        <v>22918</v>
      </c>
    </row>
    <row r="3590" spans="1:25">
      <c r="A3590" s="1">
        <v>3600</v>
      </c>
      <c r="C3590" t="s">
        <v>2942</v>
      </c>
      <c r="G3590" t="s">
        <v>10967</v>
      </c>
      <c r="H3590" t="s">
        <v>13407</v>
      </c>
      <c r="I3590" t="s">
        <v>18507</v>
      </c>
      <c r="J3590" t="s">
        <v>18510</v>
      </c>
      <c r="L3590" t="s">
        <v>19482</v>
      </c>
      <c r="N3590" t="s">
        <v>32</v>
      </c>
      <c r="P3590" t="s">
        <v>32</v>
      </c>
      <c r="Q3590" t="s">
        <v>20992</v>
      </c>
      <c r="R3590" t="s">
        <v>21119</v>
      </c>
      <c r="S3590" t="s">
        <v>21154</v>
      </c>
      <c r="U3590" t="s">
        <v>22035</v>
      </c>
      <c r="Y3590" t="s">
        <v>23869</v>
      </c>
    </row>
    <row r="3591" spans="1:25">
      <c r="A3591" s="1">
        <v>3601</v>
      </c>
      <c r="B3591" t="s">
        <v>32</v>
      </c>
      <c r="C3591" t="s">
        <v>2942</v>
      </c>
      <c r="D3591" t="s">
        <v>9754</v>
      </c>
      <c r="E3591" t="s">
        <v>10905</v>
      </c>
      <c r="F3591" t="s">
        <v>10906</v>
      </c>
      <c r="H3591" t="s">
        <v>13408</v>
      </c>
      <c r="V3591">
        <f>72858801 0&amp;3&amp;P2024041DUNROBPRIM@GMAIL.COM                              DNMLFException as file currently locked by another user for an Acct no 344238270000</f>
        <v>0</v>
      </c>
    </row>
    <row r="3592" spans="1:25">
      <c r="A3592" s="1">
        <v>3602</v>
      </c>
      <c r="C3592" t="s">
        <v>2943</v>
      </c>
      <c r="G3592" t="s">
        <v>10967</v>
      </c>
      <c r="H3592" t="s">
        <v>13409</v>
      </c>
      <c r="I3592" t="s">
        <v>18507</v>
      </c>
      <c r="J3592" t="s">
        <v>18510</v>
      </c>
      <c r="L3592" t="s">
        <v>19483</v>
      </c>
      <c r="N3592" t="s">
        <v>32</v>
      </c>
      <c r="P3592" t="s">
        <v>32</v>
      </c>
      <c r="Q3592" t="s">
        <v>20992</v>
      </c>
      <c r="R3592" t="s">
        <v>21119</v>
      </c>
      <c r="S3592" t="s">
        <v>21154</v>
      </c>
      <c r="U3592" t="s">
        <v>22035</v>
      </c>
      <c r="Y3592" t="s">
        <v>23870</v>
      </c>
    </row>
    <row r="3593" spans="1:25">
      <c r="A3593" s="1">
        <v>3603</v>
      </c>
      <c r="B3593" t="s">
        <v>32</v>
      </c>
      <c r="C3593" t="s">
        <v>2943</v>
      </c>
      <c r="D3593" t="s">
        <v>9755</v>
      </c>
      <c r="E3593" t="s">
        <v>10905</v>
      </c>
      <c r="F3593" t="s">
        <v>10906</v>
      </c>
      <c r="H3593" t="s">
        <v>13409</v>
      </c>
      <c r="V3593">
        <f>72858802 @äçNJ2024041romainbrown023@gmail.com                            ENMLFException as file currently locked by another user for an Acct no 319151400000</f>
        <v>0</v>
      </c>
    </row>
    <row r="3594" spans="1:25">
      <c r="A3594" s="1">
        <v>3604</v>
      </c>
      <c r="C3594" t="s">
        <v>2944</v>
      </c>
      <c r="G3594" t="s">
        <v>10967</v>
      </c>
      <c r="H3594" t="s">
        <v>13410</v>
      </c>
      <c r="I3594" t="s">
        <v>18507</v>
      </c>
      <c r="J3594" t="s">
        <v>18510</v>
      </c>
      <c r="L3594" t="s">
        <v>19484</v>
      </c>
      <c r="N3594" t="s">
        <v>32</v>
      </c>
      <c r="P3594" t="s">
        <v>32</v>
      </c>
      <c r="Q3594" t="s">
        <v>20992</v>
      </c>
      <c r="R3594" t="s">
        <v>21119</v>
      </c>
      <c r="S3594" t="s">
        <v>21154</v>
      </c>
      <c r="U3594" t="s">
        <v>22035</v>
      </c>
      <c r="Y3594" t="s">
        <v>23871</v>
      </c>
    </row>
    <row r="3595" spans="1:25">
      <c r="A3595" s="1">
        <v>3605</v>
      </c>
      <c r="B3595" t="s">
        <v>32</v>
      </c>
      <c r="C3595" t="s">
        <v>2944</v>
      </c>
      <c r="D3595" t="s">
        <v>9756</v>
      </c>
      <c r="E3595" t="s">
        <v>10905</v>
      </c>
      <c r="F3595" t="s">
        <v>10906</v>
      </c>
      <c r="H3595" t="s">
        <v>13411</v>
      </c>
      <c r="V3595">
        <f>72858803 @å~\J2024041sexychrisann1@gmail.com                             ENMLFException as file currently locked by another user for an Acct no 319379400000</f>
        <v>0</v>
      </c>
    </row>
    <row r="3596" spans="1:25">
      <c r="A3596" s="1">
        <v>3606</v>
      </c>
      <c r="C3596" t="s">
        <v>2945</v>
      </c>
      <c r="G3596" t="s">
        <v>10967</v>
      </c>
      <c r="H3596" t="s">
        <v>13412</v>
      </c>
      <c r="I3596" t="s">
        <v>18507</v>
      </c>
      <c r="J3596" t="s">
        <v>18510</v>
      </c>
      <c r="L3596" t="s">
        <v>19485</v>
      </c>
      <c r="N3596" t="s">
        <v>32</v>
      </c>
      <c r="P3596" t="s">
        <v>32</v>
      </c>
      <c r="Q3596" t="s">
        <v>20992</v>
      </c>
      <c r="R3596" t="s">
        <v>21119</v>
      </c>
      <c r="S3596" t="s">
        <v>21154</v>
      </c>
      <c r="U3596" t="s">
        <v>22035</v>
      </c>
      <c r="Y3596" t="s">
        <v>23872</v>
      </c>
    </row>
    <row r="3597" spans="1:25">
      <c r="A3597" s="1">
        <v>3607</v>
      </c>
      <c r="B3597" t="s">
        <v>32</v>
      </c>
      <c r="C3597" t="s">
        <v>2945</v>
      </c>
      <c r="D3597" t="s">
        <v>9757</v>
      </c>
      <c r="E3597" t="s">
        <v>10905</v>
      </c>
      <c r="F3597" t="s">
        <v>10906</v>
      </c>
      <c r="H3597" t="s">
        <v>13412</v>
      </c>
      <c r="V3597">
        <f>72858804 °7úA2024041ANDREHEPBURN_88@YAHOO.COM                            ENMLFException as file currently locked by another user for an Acct no 283368110000</f>
        <v>0</v>
      </c>
    </row>
    <row r="3598" spans="1:25">
      <c r="A3598" s="1">
        <v>3608</v>
      </c>
      <c r="C3598" t="s">
        <v>2946</v>
      </c>
      <c r="G3598" t="s">
        <v>10967</v>
      </c>
      <c r="H3598" t="s">
        <v>13413</v>
      </c>
      <c r="I3598" t="s">
        <v>18507</v>
      </c>
      <c r="J3598" t="s">
        <v>18510</v>
      </c>
      <c r="L3598" t="s">
        <v>19486</v>
      </c>
      <c r="N3598" t="s">
        <v>32</v>
      </c>
      <c r="P3598" t="s">
        <v>32</v>
      </c>
      <c r="Q3598" t="s">
        <v>20992</v>
      </c>
      <c r="R3598" t="s">
        <v>21119</v>
      </c>
      <c r="S3598" t="s">
        <v>21154</v>
      </c>
      <c r="U3598" t="s">
        <v>22035</v>
      </c>
      <c r="Y3598" t="s">
        <v>23873</v>
      </c>
    </row>
    <row r="3599" spans="1:25">
      <c r="A3599" s="1">
        <v>3609</v>
      </c>
      <c r="B3599" t="s">
        <v>32</v>
      </c>
      <c r="C3599" t="s">
        <v>2946</v>
      </c>
      <c r="D3599" t="s">
        <v>9758</v>
      </c>
      <c r="E3599" t="s">
        <v>10905</v>
      </c>
      <c r="F3599" t="s">
        <v>10906</v>
      </c>
      <c r="H3599" t="s">
        <v>13414</v>
      </c>
      <c r="V3599">
        <f>72858805 @ÝEÆI2024041orainthomas@gmail.com                              GNMLFException as file currently locked by another user for an Acct no 316859080000</f>
        <v>0</v>
      </c>
    </row>
    <row r="3600" spans="1:25">
      <c r="A3600" s="1">
        <v>3610</v>
      </c>
      <c r="C3600" t="s">
        <v>2947</v>
      </c>
      <c r="G3600" t="s">
        <v>10967</v>
      </c>
      <c r="H3600" t="s">
        <v>13415</v>
      </c>
      <c r="I3600" t="s">
        <v>18507</v>
      </c>
      <c r="J3600" t="s">
        <v>18509</v>
      </c>
      <c r="L3600" t="s">
        <v>19292</v>
      </c>
      <c r="O3600" t="s">
        <v>20888</v>
      </c>
      <c r="P3600" t="s">
        <v>65</v>
      </c>
      <c r="Q3600" t="s">
        <v>20990</v>
      </c>
      <c r="R3600" t="s">
        <v>21118</v>
      </c>
      <c r="S3600" t="s">
        <v>21153</v>
      </c>
      <c r="T3600" t="s">
        <v>21367</v>
      </c>
      <c r="U3600" t="s">
        <v>22033</v>
      </c>
    </row>
    <row r="3601" spans="1:24">
      <c r="A3601" s="1">
        <v>3611</v>
      </c>
      <c r="C3601" t="s">
        <v>2948</v>
      </c>
      <c r="G3601" t="s">
        <v>10967</v>
      </c>
      <c r="H3601" t="s">
        <v>13415</v>
      </c>
      <c r="I3601" t="s">
        <v>18507</v>
      </c>
      <c r="J3601" t="s">
        <v>18509</v>
      </c>
      <c r="L3601" t="s">
        <v>19415</v>
      </c>
      <c r="O3601" t="s">
        <v>20887</v>
      </c>
      <c r="P3601" t="s">
        <v>20919</v>
      </c>
      <c r="Q3601" t="s">
        <v>20989</v>
      </c>
      <c r="U3601" t="s">
        <v>22032</v>
      </c>
      <c r="W3601" t="s">
        <v>22917</v>
      </c>
      <c r="X3601" t="s">
        <v>23191</v>
      </c>
    </row>
    <row r="3602" spans="1:24">
      <c r="A3602" s="1">
        <v>3612</v>
      </c>
      <c r="C3602" t="s">
        <v>2949</v>
      </c>
      <c r="G3602" t="s">
        <v>10967</v>
      </c>
      <c r="H3602" t="s">
        <v>13416</v>
      </c>
      <c r="I3602" t="s">
        <v>18507</v>
      </c>
      <c r="J3602" t="s">
        <v>18509</v>
      </c>
      <c r="L3602" t="s">
        <v>19293</v>
      </c>
      <c r="O3602" t="s">
        <v>20888</v>
      </c>
      <c r="P3602" t="s">
        <v>20920</v>
      </c>
      <c r="Q3602" t="s">
        <v>20991</v>
      </c>
      <c r="U3602" t="s">
        <v>22034</v>
      </c>
      <c r="W3602" t="s">
        <v>22918</v>
      </c>
    </row>
    <row r="3603" spans="1:24">
      <c r="A3603" s="1">
        <v>3613</v>
      </c>
      <c r="C3603" t="s">
        <v>2950</v>
      </c>
      <c r="G3603" t="s">
        <v>10967</v>
      </c>
      <c r="H3603" t="s">
        <v>13417</v>
      </c>
      <c r="I3603" t="s">
        <v>18507</v>
      </c>
      <c r="J3603" t="s">
        <v>18509</v>
      </c>
      <c r="L3603" t="s">
        <v>19292</v>
      </c>
      <c r="O3603" t="s">
        <v>20888</v>
      </c>
      <c r="P3603" t="s">
        <v>65</v>
      </c>
      <c r="Q3603" t="s">
        <v>20990</v>
      </c>
      <c r="R3603" t="s">
        <v>21118</v>
      </c>
      <c r="S3603" t="s">
        <v>21153</v>
      </c>
      <c r="T3603" t="s">
        <v>21367</v>
      </c>
      <c r="U3603" t="s">
        <v>22033</v>
      </c>
    </row>
    <row r="3604" spans="1:24">
      <c r="A3604" s="1">
        <v>3614</v>
      </c>
      <c r="C3604" t="s">
        <v>2951</v>
      </c>
      <c r="G3604" t="s">
        <v>10967</v>
      </c>
      <c r="H3604" t="s">
        <v>13417</v>
      </c>
      <c r="I3604" t="s">
        <v>18507</v>
      </c>
      <c r="J3604" t="s">
        <v>18509</v>
      </c>
      <c r="L3604" t="s">
        <v>19296</v>
      </c>
      <c r="O3604" t="s">
        <v>20887</v>
      </c>
      <c r="P3604" t="s">
        <v>20919</v>
      </c>
      <c r="Q3604" t="s">
        <v>20989</v>
      </c>
      <c r="U3604" t="s">
        <v>22032</v>
      </c>
      <c r="W3604" t="s">
        <v>22917</v>
      </c>
      <c r="X3604" t="s">
        <v>23191</v>
      </c>
    </row>
    <row r="3605" spans="1:24">
      <c r="A3605" s="1">
        <v>3615</v>
      </c>
      <c r="C3605" t="s">
        <v>2952</v>
      </c>
      <c r="G3605" t="s">
        <v>10967</v>
      </c>
      <c r="H3605" t="s">
        <v>13417</v>
      </c>
      <c r="I3605" t="s">
        <v>18507</v>
      </c>
      <c r="J3605" t="s">
        <v>18509</v>
      </c>
      <c r="L3605" t="s">
        <v>19293</v>
      </c>
      <c r="O3605" t="s">
        <v>20888</v>
      </c>
      <c r="P3605" t="s">
        <v>20920</v>
      </c>
      <c r="Q3605" t="s">
        <v>20991</v>
      </c>
      <c r="U3605" t="s">
        <v>22034</v>
      </c>
      <c r="W3605" t="s">
        <v>22918</v>
      </c>
    </row>
    <row r="3606" spans="1:24">
      <c r="A3606" s="1">
        <v>3616</v>
      </c>
      <c r="C3606" t="s">
        <v>2953</v>
      </c>
      <c r="G3606" t="s">
        <v>10967</v>
      </c>
      <c r="H3606" t="s">
        <v>13418</v>
      </c>
      <c r="I3606" t="s">
        <v>18507</v>
      </c>
      <c r="J3606" t="s">
        <v>18509</v>
      </c>
      <c r="L3606" t="s">
        <v>19292</v>
      </c>
      <c r="O3606" t="s">
        <v>20888</v>
      </c>
      <c r="P3606" t="s">
        <v>65</v>
      </c>
      <c r="Q3606" t="s">
        <v>20990</v>
      </c>
      <c r="R3606" t="s">
        <v>21118</v>
      </c>
      <c r="S3606" t="s">
        <v>21153</v>
      </c>
      <c r="T3606" t="s">
        <v>21367</v>
      </c>
      <c r="U3606" t="s">
        <v>22033</v>
      </c>
    </row>
    <row r="3607" spans="1:24">
      <c r="A3607" s="1">
        <v>3617</v>
      </c>
      <c r="C3607" t="s">
        <v>2954</v>
      </c>
      <c r="G3607" t="s">
        <v>10967</v>
      </c>
      <c r="H3607" t="s">
        <v>13418</v>
      </c>
      <c r="I3607" t="s">
        <v>18507</v>
      </c>
      <c r="J3607" t="s">
        <v>18509</v>
      </c>
      <c r="L3607" t="s">
        <v>19293</v>
      </c>
      <c r="O3607" t="s">
        <v>20888</v>
      </c>
      <c r="P3607" t="s">
        <v>20920</v>
      </c>
      <c r="Q3607" t="s">
        <v>20991</v>
      </c>
      <c r="U3607" t="s">
        <v>22034</v>
      </c>
      <c r="W3607" t="s">
        <v>22918</v>
      </c>
    </row>
    <row r="3608" spans="1:24">
      <c r="A3608" s="1">
        <v>3618</v>
      </c>
      <c r="C3608" t="s">
        <v>2955</v>
      </c>
      <c r="G3608" t="s">
        <v>10967</v>
      </c>
      <c r="H3608" t="s">
        <v>13418</v>
      </c>
      <c r="I3608" t="s">
        <v>18507</v>
      </c>
      <c r="J3608" t="s">
        <v>18509</v>
      </c>
      <c r="L3608" t="s">
        <v>19432</v>
      </c>
      <c r="O3608" t="s">
        <v>20887</v>
      </c>
      <c r="P3608" t="s">
        <v>20919</v>
      </c>
      <c r="Q3608" t="s">
        <v>20989</v>
      </c>
      <c r="U3608" t="s">
        <v>22032</v>
      </c>
      <c r="W3608" t="s">
        <v>22917</v>
      </c>
      <c r="X3608" t="s">
        <v>23191</v>
      </c>
    </row>
    <row r="3609" spans="1:24">
      <c r="A3609" s="1">
        <v>3619</v>
      </c>
      <c r="C3609" t="s">
        <v>2956</v>
      </c>
      <c r="G3609" t="s">
        <v>10967</v>
      </c>
      <c r="H3609" t="s">
        <v>13419</v>
      </c>
      <c r="I3609" t="s">
        <v>18507</v>
      </c>
      <c r="J3609" t="s">
        <v>18509</v>
      </c>
      <c r="L3609" t="s">
        <v>19292</v>
      </c>
      <c r="O3609" t="s">
        <v>20888</v>
      </c>
      <c r="P3609" t="s">
        <v>65</v>
      </c>
      <c r="Q3609" t="s">
        <v>20990</v>
      </c>
      <c r="R3609" t="s">
        <v>21118</v>
      </c>
      <c r="S3609" t="s">
        <v>21153</v>
      </c>
      <c r="T3609" t="s">
        <v>21367</v>
      </c>
      <c r="U3609" t="s">
        <v>22033</v>
      </c>
    </row>
    <row r="3610" spans="1:24">
      <c r="A3610" s="1">
        <v>3620</v>
      </c>
      <c r="C3610" t="s">
        <v>2957</v>
      </c>
      <c r="G3610" t="s">
        <v>10967</v>
      </c>
      <c r="H3610" t="s">
        <v>13419</v>
      </c>
      <c r="I3610" t="s">
        <v>18507</v>
      </c>
      <c r="J3610" t="s">
        <v>18509</v>
      </c>
      <c r="L3610" t="s">
        <v>19297</v>
      </c>
      <c r="O3610" t="s">
        <v>20887</v>
      </c>
      <c r="P3610" t="s">
        <v>20919</v>
      </c>
      <c r="Q3610" t="s">
        <v>20989</v>
      </c>
      <c r="U3610" t="s">
        <v>22032</v>
      </c>
      <c r="W3610" t="s">
        <v>22917</v>
      </c>
      <c r="X3610" t="s">
        <v>23191</v>
      </c>
    </row>
    <row r="3611" spans="1:24">
      <c r="A3611" s="1">
        <v>3621</v>
      </c>
      <c r="C3611" t="s">
        <v>2958</v>
      </c>
      <c r="G3611" t="s">
        <v>10967</v>
      </c>
      <c r="H3611" t="s">
        <v>13420</v>
      </c>
      <c r="I3611" t="s">
        <v>18507</v>
      </c>
      <c r="J3611" t="s">
        <v>18509</v>
      </c>
      <c r="L3611" t="s">
        <v>19293</v>
      </c>
      <c r="O3611" t="s">
        <v>20888</v>
      </c>
      <c r="P3611" t="s">
        <v>20920</v>
      </c>
      <c r="Q3611" t="s">
        <v>20991</v>
      </c>
      <c r="U3611" t="s">
        <v>22034</v>
      </c>
      <c r="W3611" t="s">
        <v>22918</v>
      </c>
    </row>
    <row r="3612" spans="1:24">
      <c r="A3612" s="1">
        <v>3622</v>
      </c>
      <c r="C3612" t="s">
        <v>2959</v>
      </c>
      <c r="G3612" t="s">
        <v>10967</v>
      </c>
      <c r="H3612" t="s">
        <v>13421</v>
      </c>
      <c r="I3612" t="s">
        <v>18507</v>
      </c>
      <c r="J3612" t="s">
        <v>18509</v>
      </c>
      <c r="L3612" t="s">
        <v>19292</v>
      </c>
      <c r="O3612" t="s">
        <v>20888</v>
      </c>
      <c r="P3612" t="s">
        <v>65</v>
      </c>
      <c r="Q3612" t="s">
        <v>20990</v>
      </c>
      <c r="R3612" t="s">
        <v>21118</v>
      </c>
      <c r="S3612" t="s">
        <v>21153</v>
      </c>
      <c r="T3612" t="s">
        <v>21368</v>
      </c>
      <c r="U3612" t="s">
        <v>22033</v>
      </c>
    </row>
    <row r="3613" spans="1:24">
      <c r="A3613" s="1">
        <v>3623</v>
      </c>
      <c r="C3613" t="s">
        <v>2960</v>
      </c>
      <c r="G3613" t="s">
        <v>10967</v>
      </c>
      <c r="H3613" t="s">
        <v>13421</v>
      </c>
      <c r="I3613" t="s">
        <v>18507</v>
      </c>
      <c r="J3613" t="s">
        <v>18509</v>
      </c>
      <c r="L3613" t="s">
        <v>19432</v>
      </c>
      <c r="O3613" t="s">
        <v>20887</v>
      </c>
      <c r="P3613" t="s">
        <v>20919</v>
      </c>
      <c r="Q3613" t="s">
        <v>20989</v>
      </c>
      <c r="U3613" t="s">
        <v>22032</v>
      </c>
      <c r="W3613" t="s">
        <v>22917</v>
      </c>
      <c r="X3613" t="s">
        <v>23192</v>
      </c>
    </row>
    <row r="3614" spans="1:24">
      <c r="A3614" s="1">
        <v>3624</v>
      </c>
      <c r="C3614" t="s">
        <v>2961</v>
      </c>
      <c r="G3614" t="s">
        <v>10967</v>
      </c>
      <c r="H3614" t="s">
        <v>13422</v>
      </c>
      <c r="I3614" t="s">
        <v>18507</v>
      </c>
      <c r="J3614" t="s">
        <v>18509</v>
      </c>
      <c r="L3614" t="s">
        <v>19297</v>
      </c>
      <c r="O3614" t="s">
        <v>20887</v>
      </c>
      <c r="P3614" t="s">
        <v>20919</v>
      </c>
      <c r="Q3614" t="s">
        <v>20989</v>
      </c>
      <c r="U3614" t="s">
        <v>22032</v>
      </c>
      <c r="W3614" t="s">
        <v>22917</v>
      </c>
      <c r="X3614" t="s">
        <v>23193</v>
      </c>
    </row>
    <row r="3615" spans="1:24">
      <c r="A3615" s="1">
        <v>3625</v>
      </c>
      <c r="C3615" t="s">
        <v>2962</v>
      </c>
      <c r="G3615" t="s">
        <v>10967</v>
      </c>
      <c r="H3615" t="s">
        <v>13422</v>
      </c>
      <c r="I3615" t="s">
        <v>18507</v>
      </c>
      <c r="J3615" t="s">
        <v>18509</v>
      </c>
      <c r="L3615" t="s">
        <v>19293</v>
      </c>
      <c r="O3615" t="s">
        <v>20888</v>
      </c>
      <c r="P3615" t="s">
        <v>20920</v>
      </c>
      <c r="Q3615" t="s">
        <v>20991</v>
      </c>
      <c r="U3615" t="s">
        <v>22034</v>
      </c>
      <c r="W3615" t="s">
        <v>22918</v>
      </c>
    </row>
    <row r="3616" spans="1:24">
      <c r="A3616" s="1">
        <v>3626</v>
      </c>
      <c r="C3616" t="s">
        <v>2963</v>
      </c>
      <c r="G3616" t="s">
        <v>10967</v>
      </c>
      <c r="H3616" t="s">
        <v>13423</v>
      </c>
      <c r="I3616" t="s">
        <v>18507</v>
      </c>
      <c r="J3616" t="s">
        <v>18509</v>
      </c>
      <c r="L3616" t="s">
        <v>19291</v>
      </c>
      <c r="O3616" t="s">
        <v>20887</v>
      </c>
      <c r="P3616" t="s">
        <v>20919</v>
      </c>
      <c r="Q3616" t="s">
        <v>20989</v>
      </c>
      <c r="U3616" t="s">
        <v>22032</v>
      </c>
      <c r="W3616" t="s">
        <v>22917</v>
      </c>
      <c r="X3616" t="s">
        <v>23194</v>
      </c>
    </row>
    <row r="3617" spans="1:24">
      <c r="A3617" s="1">
        <v>3627</v>
      </c>
      <c r="C3617" t="s">
        <v>2964</v>
      </c>
      <c r="G3617" t="s">
        <v>10967</v>
      </c>
      <c r="H3617" t="s">
        <v>13424</v>
      </c>
      <c r="I3617" t="s">
        <v>18507</v>
      </c>
      <c r="J3617" t="s">
        <v>18509</v>
      </c>
      <c r="L3617" t="s">
        <v>19292</v>
      </c>
      <c r="O3617" t="s">
        <v>20888</v>
      </c>
      <c r="P3617" t="s">
        <v>65</v>
      </c>
      <c r="Q3617" t="s">
        <v>20990</v>
      </c>
      <c r="R3617" t="s">
        <v>21118</v>
      </c>
      <c r="S3617" t="s">
        <v>21153</v>
      </c>
      <c r="T3617" t="s">
        <v>21369</v>
      </c>
      <c r="U3617" t="s">
        <v>22033</v>
      </c>
    </row>
    <row r="3618" spans="1:24">
      <c r="A3618" s="1">
        <v>3628</v>
      </c>
      <c r="C3618" t="s">
        <v>2965</v>
      </c>
      <c r="G3618" t="s">
        <v>10967</v>
      </c>
      <c r="H3618" t="s">
        <v>13424</v>
      </c>
      <c r="I3618" t="s">
        <v>18507</v>
      </c>
      <c r="J3618" t="s">
        <v>18509</v>
      </c>
      <c r="L3618" t="s">
        <v>19293</v>
      </c>
      <c r="O3618" t="s">
        <v>20888</v>
      </c>
      <c r="P3618" t="s">
        <v>20920</v>
      </c>
      <c r="Q3618" t="s">
        <v>20991</v>
      </c>
      <c r="U3618" t="s">
        <v>22034</v>
      </c>
      <c r="W3618" t="s">
        <v>22918</v>
      </c>
    </row>
    <row r="3619" spans="1:24">
      <c r="A3619" s="1">
        <v>3629</v>
      </c>
      <c r="C3619" t="s">
        <v>2966</v>
      </c>
      <c r="G3619" t="s">
        <v>10967</v>
      </c>
      <c r="H3619" t="s">
        <v>13425</v>
      </c>
      <c r="I3619" t="s">
        <v>18507</v>
      </c>
      <c r="J3619" t="s">
        <v>18509</v>
      </c>
      <c r="L3619" t="s">
        <v>19292</v>
      </c>
      <c r="O3619" t="s">
        <v>20888</v>
      </c>
      <c r="P3619" t="s">
        <v>65</v>
      </c>
      <c r="Q3619" t="s">
        <v>20990</v>
      </c>
      <c r="R3619" t="s">
        <v>21118</v>
      </c>
      <c r="S3619" t="s">
        <v>21153</v>
      </c>
      <c r="T3619" t="s">
        <v>21370</v>
      </c>
      <c r="U3619" t="s">
        <v>22033</v>
      </c>
    </row>
    <row r="3620" spans="1:24">
      <c r="A3620" s="1">
        <v>3630</v>
      </c>
      <c r="C3620" t="s">
        <v>2967</v>
      </c>
      <c r="G3620" t="s">
        <v>10967</v>
      </c>
      <c r="H3620" t="s">
        <v>13425</v>
      </c>
      <c r="I3620" t="s">
        <v>18507</v>
      </c>
      <c r="J3620" t="s">
        <v>18509</v>
      </c>
      <c r="L3620" t="s">
        <v>19293</v>
      </c>
      <c r="O3620" t="s">
        <v>20888</v>
      </c>
      <c r="P3620" t="s">
        <v>20920</v>
      </c>
      <c r="Q3620" t="s">
        <v>20991</v>
      </c>
      <c r="U3620" t="s">
        <v>22034</v>
      </c>
      <c r="W3620" t="s">
        <v>22918</v>
      </c>
    </row>
    <row r="3621" spans="1:24">
      <c r="A3621" s="1">
        <v>3631</v>
      </c>
      <c r="C3621" t="s">
        <v>2968</v>
      </c>
      <c r="G3621" t="s">
        <v>10967</v>
      </c>
      <c r="H3621" t="s">
        <v>13426</v>
      </c>
      <c r="I3621" t="s">
        <v>18507</v>
      </c>
      <c r="J3621" t="s">
        <v>18509</v>
      </c>
      <c r="L3621" t="s">
        <v>19292</v>
      </c>
      <c r="O3621" t="s">
        <v>20888</v>
      </c>
      <c r="P3621" t="s">
        <v>65</v>
      </c>
      <c r="Q3621" t="s">
        <v>20990</v>
      </c>
      <c r="R3621" t="s">
        <v>21118</v>
      </c>
      <c r="S3621" t="s">
        <v>21153</v>
      </c>
      <c r="T3621" t="s">
        <v>21369</v>
      </c>
      <c r="U3621" t="s">
        <v>22033</v>
      </c>
    </row>
    <row r="3622" spans="1:24">
      <c r="A3622" s="1">
        <v>3632</v>
      </c>
      <c r="C3622" t="s">
        <v>2969</v>
      </c>
      <c r="G3622" t="s">
        <v>10967</v>
      </c>
      <c r="H3622" t="s">
        <v>13426</v>
      </c>
      <c r="I3622" t="s">
        <v>18507</v>
      </c>
      <c r="J3622" t="s">
        <v>18509</v>
      </c>
      <c r="L3622" t="s">
        <v>19415</v>
      </c>
      <c r="O3622" t="s">
        <v>20887</v>
      </c>
      <c r="P3622" t="s">
        <v>20919</v>
      </c>
      <c r="Q3622" t="s">
        <v>20989</v>
      </c>
      <c r="U3622" t="s">
        <v>22032</v>
      </c>
      <c r="W3622" t="s">
        <v>22917</v>
      </c>
      <c r="X3622" t="s">
        <v>23192</v>
      </c>
    </row>
    <row r="3623" spans="1:24">
      <c r="A3623" s="1">
        <v>3633</v>
      </c>
      <c r="C3623" t="s">
        <v>2970</v>
      </c>
      <c r="G3623" t="s">
        <v>10967</v>
      </c>
      <c r="H3623" t="s">
        <v>13427</v>
      </c>
      <c r="I3623" t="s">
        <v>18507</v>
      </c>
      <c r="J3623" t="s">
        <v>18509</v>
      </c>
      <c r="L3623" t="s">
        <v>19293</v>
      </c>
      <c r="O3623" t="s">
        <v>20888</v>
      </c>
      <c r="P3623" t="s">
        <v>20920</v>
      </c>
      <c r="Q3623" t="s">
        <v>20991</v>
      </c>
      <c r="U3623" t="s">
        <v>22034</v>
      </c>
      <c r="W3623" t="s">
        <v>22918</v>
      </c>
    </row>
    <row r="3624" spans="1:24">
      <c r="A3624" s="1">
        <v>3634</v>
      </c>
      <c r="C3624" t="s">
        <v>2971</v>
      </c>
      <c r="G3624" t="s">
        <v>10967</v>
      </c>
      <c r="H3624" t="s">
        <v>13428</v>
      </c>
      <c r="I3624" t="s">
        <v>18507</v>
      </c>
      <c r="J3624" t="s">
        <v>18509</v>
      </c>
      <c r="L3624" t="s">
        <v>19449</v>
      </c>
      <c r="O3624" t="s">
        <v>20887</v>
      </c>
      <c r="P3624" t="s">
        <v>20919</v>
      </c>
      <c r="Q3624" t="s">
        <v>20989</v>
      </c>
      <c r="U3624" t="s">
        <v>22032</v>
      </c>
      <c r="W3624" t="s">
        <v>22917</v>
      </c>
      <c r="X3624" t="s">
        <v>23194</v>
      </c>
    </row>
    <row r="3625" spans="1:24">
      <c r="A3625" s="1">
        <v>3635</v>
      </c>
      <c r="C3625" t="s">
        <v>2972</v>
      </c>
      <c r="G3625" t="s">
        <v>10967</v>
      </c>
      <c r="H3625" t="s">
        <v>13428</v>
      </c>
      <c r="I3625" t="s">
        <v>18507</v>
      </c>
      <c r="J3625" t="s">
        <v>18509</v>
      </c>
      <c r="L3625" t="s">
        <v>19292</v>
      </c>
      <c r="O3625" t="s">
        <v>20888</v>
      </c>
      <c r="P3625" t="s">
        <v>65</v>
      </c>
      <c r="Q3625" t="s">
        <v>20990</v>
      </c>
      <c r="R3625" t="s">
        <v>21118</v>
      </c>
      <c r="S3625" t="s">
        <v>21153</v>
      </c>
      <c r="T3625" t="s">
        <v>21370</v>
      </c>
      <c r="U3625" t="s">
        <v>22033</v>
      </c>
    </row>
    <row r="3626" spans="1:24">
      <c r="A3626" s="1">
        <v>3636</v>
      </c>
      <c r="C3626" t="s">
        <v>2973</v>
      </c>
      <c r="G3626" t="s">
        <v>10967</v>
      </c>
      <c r="H3626" t="s">
        <v>13428</v>
      </c>
      <c r="I3626" t="s">
        <v>18507</v>
      </c>
      <c r="J3626" t="s">
        <v>18509</v>
      </c>
      <c r="L3626" t="s">
        <v>19293</v>
      </c>
      <c r="O3626" t="s">
        <v>20888</v>
      </c>
      <c r="P3626" t="s">
        <v>20920</v>
      </c>
      <c r="Q3626" t="s">
        <v>20991</v>
      </c>
      <c r="U3626" t="s">
        <v>22034</v>
      </c>
      <c r="W3626" t="s">
        <v>22918</v>
      </c>
    </row>
    <row r="3627" spans="1:24">
      <c r="A3627" s="1">
        <v>3637</v>
      </c>
      <c r="C3627" t="s">
        <v>2974</v>
      </c>
      <c r="G3627" t="s">
        <v>10967</v>
      </c>
      <c r="H3627" t="s">
        <v>13429</v>
      </c>
      <c r="I3627" t="s">
        <v>18507</v>
      </c>
      <c r="J3627" t="s">
        <v>18509</v>
      </c>
      <c r="L3627" t="s">
        <v>19292</v>
      </c>
      <c r="O3627" t="s">
        <v>20888</v>
      </c>
      <c r="P3627" t="s">
        <v>65</v>
      </c>
      <c r="Q3627" t="s">
        <v>20990</v>
      </c>
      <c r="R3627" t="s">
        <v>21118</v>
      </c>
      <c r="S3627" t="s">
        <v>21153</v>
      </c>
      <c r="T3627" t="s">
        <v>21368</v>
      </c>
      <c r="U3627" t="s">
        <v>22033</v>
      </c>
    </row>
    <row r="3628" spans="1:24">
      <c r="A3628" s="1">
        <v>3638</v>
      </c>
      <c r="C3628" t="s">
        <v>2975</v>
      </c>
      <c r="G3628" t="s">
        <v>10967</v>
      </c>
      <c r="H3628" t="s">
        <v>13430</v>
      </c>
      <c r="I3628" t="s">
        <v>18507</v>
      </c>
      <c r="J3628" t="s">
        <v>18509</v>
      </c>
      <c r="L3628" t="s">
        <v>19293</v>
      </c>
      <c r="O3628" t="s">
        <v>20888</v>
      </c>
      <c r="P3628" t="s">
        <v>20920</v>
      </c>
      <c r="Q3628" t="s">
        <v>20991</v>
      </c>
      <c r="U3628" t="s">
        <v>22034</v>
      </c>
      <c r="W3628" t="s">
        <v>22918</v>
      </c>
    </row>
    <row r="3629" spans="1:24">
      <c r="A3629" s="1">
        <v>3639</v>
      </c>
      <c r="C3629" t="s">
        <v>2976</v>
      </c>
      <c r="G3629" t="s">
        <v>10967</v>
      </c>
      <c r="H3629" t="s">
        <v>13430</v>
      </c>
      <c r="I3629" t="s">
        <v>18507</v>
      </c>
      <c r="J3629" t="s">
        <v>18509</v>
      </c>
      <c r="L3629" t="s">
        <v>19414</v>
      </c>
      <c r="O3629" t="s">
        <v>20887</v>
      </c>
      <c r="P3629" t="s">
        <v>20919</v>
      </c>
      <c r="Q3629" t="s">
        <v>20989</v>
      </c>
      <c r="U3629" t="s">
        <v>22032</v>
      </c>
      <c r="W3629" t="s">
        <v>22917</v>
      </c>
      <c r="X3629" t="s">
        <v>23193</v>
      </c>
    </row>
    <row r="3630" spans="1:24">
      <c r="A3630" s="1">
        <v>3640</v>
      </c>
      <c r="C3630" t="s">
        <v>2977</v>
      </c>
      <c r="G3630" t="s">
        <v>10967</v>
      </c>
      <c r="H3630" t="s">
        <v>13431</v>
      </c>
      <c r="I3630" t="s">
        <v>18507</v>
      </c>
      <c r="J3630" t="s">
        <v>18509</v>
      </c>
      <c r="L3630" t="s">
        <v>19295</v>
      </c>
      <c r="O3630" t="s">
        <v>20887</v>
      </c>
      <c r="P3630" t="s">
        <v>20919</v>
      </c>
      <c r="Q3630" t="s">
        <v>20989</v>
      </c>
      <c r="U3630" t="s">
        <v>22032</v>
      </c>
      <c r="W3630" t="s">
        <v>22917</v>
      </c>
      <c r="X3630" t="s">
        <v>23195</v>
      </c>
    </row>
    <row r="3631" spans="1:24">
      <c r="A3631" s="1">
        <v>3641</v>
      </c>
      <c r="C3631" t="s">
        <v>2978</v>
      </c>
      <c r="G3631" t="s">
        <v>10967</v>
      </c>
      <c r="H3631" t="s">
        <v>13432</v>
      </c>
      <c r="I3631" t="s">
        <v>18507</v>
      </c>
      <c r="J3631" t="s">
        <v>18509</v>
      </c>
      <c r="L3631" t="s">
        <v>19468</v>
      </c>
      <c r="O3631" t="s">
        <v>20887</v>
      </c>
      <c r="P3631" t="s">
        <v>20919</v>
      </c>
      <c r="Q3631" t="s">
        <v>20989</v>
      </c>
      <c r="U3631" t="s">
        <v>22032</v>
      </c>
      <c r="W3631" t="s">
        <v>22917</v>
      </c>
      <c r="X3631" t="s">
        <v>23195</v>
      </c>
    </row>
    <row r="3632" spans="1:24">
      <c r="A3632" s="1">
        <v>3642</v>
      </c>
      <c r="C3632" t="s">
        <v>2979</v>
      </c>
      <c r="G3632" t="s">
        <v>10967</v>
      </c>
      <c r="H3632" t="s">
        <v>13433</v>
      </c>
      <c r="I3632" t="s">
        <v>18507</v>
      </c>
      <c r="J3632" t="s">
        <v>18509</v>
      </c>
      <c r="L3632" t="s">
        <v>19292</v>
      </c>
      <c r="O3632" t="s">
        <v>20888</v>
      </c>
      <c r="P3632" t="s">
        <v>65</v>
      </c>
      <c r="Q3632" t="s">
        <v>20990</v>
      </c>
      <c r="R3632" t="s">
        <v>21118</v>
      </c>
      <c r="S3632" t="s">
        <v>21153</v>
      </c>
      <c r="T3632" t="s">
        <v>21364</v>
      </c>
      <c r="U3632" t="s">
        <v>22033</v>
      </c>
    </row>
    <row r="3633" spans="1:24">
      <c r="A3633" s="1">
        <v>3643</v>
      </c>
      <c r="C3633" t="s">
        <v>2980</v>
      </c>
      <c r="G3633" t="s">
        <v>10967</v>
      </c>
      <c r="H3633" t="s">
        <v>13433</v>
      </c>
      <c r="I3633" t="s">
        <v>18507</v>
      </c>
      <c r="J3633" t="s">
        <v>18509</v>
      </c>
      <c r="L3633" t="s">
        <v>19487</v>
      </c>
      <c r="O3633" t="s">
        <v>20887</v>
      </c>
      <c r="P3633" t="s">
        <v>20919</v>
      </c>
      <c r="Q3633" t="s">
        <v>20989</v>
      </c>
      <c r="U3633" t="s">
        <v>22032</v>
      </c>
      <c r="W3633" t="s">
        <v>22917</v>
      </c>
      <c r="X3633" t="s">
        <v>23187</v>
      </c>
    </row>
    <row r="3634" spans="1:24">
      <c r="A3634" s="1">
        <v>3644</v>
      </c>
      <c r="C3634" t="s">
        <v>2981</v>
      </c>
      <c r="G3634" t="s">
        <v>10967</v>
      </c>
      <c r="H3634" t="s">
        <v>13433</v>
      </c>
      <c r="I3634" t="s">
        <v>18507</v>
      </c>
      <c r="J3634" t="s">
        <v>18509</v>
      </c>
      <c r="L3634" t="s">
        <v>19488</v>
      </c>
      <c r="O3634" t="s">
        <v>20887</v>
      </c>
      <c r="P3634" t="s">
        <v>20919</v>
      </c>
      <c r="Q3634" t="s">
        <v>20989</v>
      </c>
      <c r="U3634" t="s">
        <v>22032</v>
      </c>
      <c r="W3634" t="s">
        <v>22917</v>
      </c>
      <c r="X3634" t="s">
        <v>23188</v>
      </c>
    </row>
    <row r="3635" spans="1:24">
      <c r="A3635" s="1">
        <v>3645</v>
      </c>
      <c r="C3635" t="s">
        <v>2982</v>
      </c>
      <c r="G3635" t="s">
        <v>10967</v>
      </c>
      <c r="H3635" t="s">
        <v>13434</v>
      </c>
      <c r="I3635" t="s">
        <v>18507</v>
      </c>
      <c r="J3635" t="s">
        <v>18509</v>
      </c>
      <c r="L3635" t="s">
        <v>19293</v>
      </c>
      <c r="O3635" t="s">
        <v>20888</v>
      </c>
      <c r="P3635" t="s">
        <v>20920</v>
      </c>
      <c r="Q3635" t="s">
        <v>20991</v>
      </c>
      <c r="U3635" t="s">
        <v>22034</v>
      </c>
      <c r="W3635" t="s">
        <v>22918</v>
      </c>
    </row>
    <row r="3636" spans="1:24">
      <c r="A3636" s="1">
        <v>3646</v>
      </c>
      <c r="C3636" t="s">
        <v>2983</v>
      </c>
      <c r="G3636" t="s">
        <v>10967</v>
      </c>
      <c r="H3636" t="s">
        <v>13435</v>
      </c>
      <c r="I3636" t="s">
        <v>18507</v>
      </c>
      <c r="J3636" t="s">
        <v>18509</v>
      </c>
      <c r="L3636" t="s">
        <v>19292</v>
      </c>
      <c r="O3636" t="s">
        <v>20888</v>
      </c>
      <c r="P3636" t="s">
        <v>65</v>
      </c>
      <c r="Q3636" t="s">
        <v>20990</v>
      </c>
      <c r="R3636" t="s">
        <v>21118</v>
      </c>
      <c r="S3636" t="s">
        <v>21153</v>
      </c>
      <c r="T3636" t="s">
        <v>21363</v>
      </c>
      <c r="U3636" t="s">
        <v>22033</v>
      </c>
    </row>
    <row r="3637" spans="1:24">
      <c r="A3637" s="1">
        <v>3647</v>
      </c>
      <c r="C3637" t="s">
        <v>2984</v>
      </c>
      <c r="G3637" t="s">
        <v>10967</v>
      </c>
      <c r="H3637" t="s">
        <v>13435</v>
      </c>
      <c r="I3637" t="s">
        <v>18507</v>
      </c>
      <c r="J3637" t="s">
        <v>18509</v>
      </c>
      <c r="L3637" t="s">
        <v>19293</v>
      </c>
      <c r="O3637" t="s">
        <v>20888</v>
      </c>
      <c r="P3637" t="s">
        <v>20920</v>
      </c>
      <c r="Q3637" t="s">
        <v>20991</v>
      </c>
      <c r="U3637" t="s">
        <v>22034</v>
      </c>
      <c r="W3637" t="s">
        <v>22918</v>
      </c>
    </row>
    <row r="3638" spans="1:24">
      <c r="A3638" s="1">
        <v>3648</v>
      </c>
      <c r="C3638" t="s">
        <v>2985</v>
      </c>
      <c r="G3638" t="s">
        <v>10967</v>
      </c>
      <c r="H3638" t="s">
        <v>13436</v>
      </c>
      <c r="I3638" t="s">
        <v>18507</v>
      </c>
      <c r="J3638" t="s">
        <v>18509</v>
      </c>
      <c r="L3638" t="s">
        <v>19292</v>
      </c>
      <c r="O3638" t="s">
        <v>20888</v>
      </c>
      <c r="P3638" t="s">
        <v>65</v>
      </c>
      <c r="Q3638" t="s">
        <v>20990</v>
      </c>
      <c r="R3638" t="s">
        <v>21118</v>
      </c>
      <c r="S3638" t="s">
        <v>21153</v>
      </c>
      <c r="T3638" t="s">
        <v>21371</v>
      </c>
      <c r="U3638" t="s">
        <v>22033</v>
      </c>
    </row>
    <row r="3639" spans="1:24">
      <c r="A3639" s="1">
        <v>3649</v>
      </c>
      <c r="C3639" t="s">
        <v>2986</v>
      </c>
      <c r="G3639" t="s">
        <v>10967</v>
      </c>
      <c r="H3639" t="s">
        <v>13437</v>
      </c>
      <c r="I3639" t="s">
        <v>18507</v>
      </c>
      <c r="J3639" t="s">
        <v>18509</v>
      </c>
      <c r="L3639" t="s">
        <v>19487</v>
      </c>
      <c r="O3639" t="s">
        <v>20887</v>
      </c>
      <c r="P3639" t="s">
        <v>20919</v>
      </c>
      <c r="Q3639" t="s">
        <v>20989</v>
      </c>
      <c r="U3639" t="s">
        <v>22032</v>
      </c>
      <c r="W3639" t="s">
        <v>22917</v>
      </c>
      <c r="X3639" t="s">
        <v>23196</v>
      </c>
    </row>
    <row r="3640" spans="1:24">
      <c r="A3640" s="1">
        <v>3650</v>
      </c>
      <c r="C3640" t="s">
        <v>2987</v>
      </c>
      <c r="G3640" t="s">
        <v>10967</v>
      </c>
      <c r="H3640" t="s">
        <v>13437</v>
      </c>
      <c r="I3640" t="s">
        <v>18507</v>
      </c>
      <c r="J3640" t="s">
        <v>18509</v>
      </c>
      <c r="L3640" t="s">
        <v>19293</v>
      </c>
      <c r="O3640" t="s">
        <v>20888</v>
      </c>
      <c r="P3640" t="s">
        <v>20920</v>
      </c>
      <c r="Q3640" t="s">
        <v>20991</v>
      </c>
      <c r="U3640" t="s">
        <v>22034</v>
      </c>
      <c r="W3640" t="s">
        <v>22918</v>
      </c>
    </row>
    <row r="3641" spans="1:24">
      <c r="A3641" s="1">
        <v>3651</v>
      </c>
      <c r="C3641" t="s">
        <v>2988</v>
      </c>
      <c r="G3641" t="s">
        <v>10967</v>
      </c>
      <c r="H3641" t="s">
        <v>13438</v>
      </c>
      <c r="I3641" t="s">
        <v>18507</v>
      </c>
      <c r="J3641" t="s">
        <v>18509</v>
      </c>
      <c r="L3641" t="s">
        <v>19489</v>
      </c>
      <c r="O3641" t="s">
        <v>20887</v>
      </c>
      <c r="P3641" t="s">
        <v>20919</v>
      </c>
      <c r="Q3641" t="s">
        <v>20989</v>
      </c>
      <c r="U3641" t="s">
        <v>22032</v>
      </c>
      <c r="W3641" t="s">
        <v>22917</v>
      </c>
      <c r="X3641" t="s">
        <v>23196</v>
      </c>
    </row>
    <row r="3642" spans="1:24">
      <c r="A3642" s="1">
        <v>3652</v>
      </c>
      <c r="C3642" t="s">
        <v>2989</v>
      </c>
      <c r="G3642" t="s">
        <v>10967</v>
      </c>
      <c r="H3642" t="s">
        <v>13439</v>
      </c>
      <c r="I3642" t="s">
        <v>18507</v>
      </c>
      <c r="J3642" t="s">
        <v>18509</v>
      </c>
      <c r="L3642" t="s">
        <v>19292</v>
      </c>
      <c r="O3642" t="s">
        <v>20888</v>
      </c>
      <c r="P3642" t="s">
        <v>65</v>
      </c>
      <c r="Q3642" t="s">
        <v>20990</v>
      </c>
      <c r="R3642" t="s">
        <v>21118</v>
      </c>
      <c r="S3642" t="s">
        <v>21153</v>
      </c>
      <c r="T3642" t="s">
        <v>21371</v>
      </c>
      <c r="U3642" t="s">
        <v>22033</v>
      </c>
    </row>
    <row r="3643" spans="1:24">
      <c r="A3643" s="1">
        <v>3653</v>
      </c>
      <c r="C3643" t="s">
        <v>2990</v>
      </c>
      <c r="G3643" t="s">
        <v>10967</v>
      </c>
      <c r="H3643" t="s">
        <v>13439</v>
      </c>
      <c r="I3643" t="s">
        <v>18507</v>
      </c>
      <c r="J3643" t="s">
        <v>18509</v>
      </c>
      <c r="L3643" t="s">
        <v>19293</v>
      </c>
      <c r="O3643" t="s">
        <v>20888</v>
      </c>
      <c r="P3643" t="s">
        <v>20920</v>
      </c>
      <c r="Q3643" t="s">
        <v>20991</v>
      </c>
      <c r="U3643" t="s">
        <v>22034</v>
      </c>
      <c r="W3643" t="s">
        <v>22918</v>
      </c>
    </row>
    <row r="3644" spans="1:24">
      <c r="A3644" s="1">
        <v>3654</v>
      </c>
      <c r="C3644" t="s">
        <v>2991</v>
      </c>
      <c r="G3644" t="s">
        <v>10967</v>
      </c>
      <c r="H3644" t="s">
        <v>13440</v>
      </c>
      <c r="I3644" t="s">
        <v>18507</v>
      </c>
      <c r="J3644" t="s">
        <v>18509</v>
      </c>
      <c r="L3644" t="s">
        <v>19488</v>
      </c>
      <c r="O3644" t="s">
        <v>20887</v>
      </c>
      <c r="P3644" t="s">
        <v>20919</v>
      </c>
      <c r="Q3644" t="s">
        <v>20989</v>
      </c>
      <c r="U3644" t="s">
        <v>22032</v>
      </c>
      <c r="W3644" t="s">
        <v>22917</v>
      </c>
      <c r="X3644" t="s">
        <v>23197</v>
      </c>
    </row>
    <row r="3645" spans="1:24">
      <c r="A3645" s="1">
        <v>3655</v>
      </c>
      <c r="C3645" t="s">
        <v>2992</v>
      </c>
      <c r="G3645" t="s">
        <v>10967</v>
      </c>
      <c r="H3645" t="s">
        <v>13441</v>
      </c>
      <c r="I3645" t="s">
        <v>18507</v>
      </c>
      <c r="J3645" t="s">
        <v>18509</v>
      </c>
      <c r="L3645" t="s">
        <v>19292</v>
      </c>
      <c r="O3645" t="s">
        <v>20888</v>
      </c>
      <c r="P3645" t="s">
        <v>65</v>
      </c>
      <c r="Q3645" t="s">
        <v>20990</v>
      </c>
      <c r="R3645" t="s">
        <v>21118</v>
      </c>
      <c r="S3645" t="s">
        <v>21153</v>
      </c>
      <c r="T3645" t="s">
        <v>21372</v>
      </c>
      <c r="U3645" t="s">
        <v>22033</v>
      </c>
    </row>
    <row r="3646" spans="1:24">
      <c r="A3646" s="1">
        <v>3656</v>
      </c>
      <c r="C3646" t="s">
        <v>2993</v>
      </c>
      <c r="G3646" t="s">
        <v>10967</v>
      </c>
      <c r="H3646" t="s">
        <v>13441</v>
      </c>
      <c r="I3646" t="s">
        <v>18507</v>
      </c>
      <c r="J3646" t="s">
        <v>18509</v>
      </c>
      <c r="L3646" t="s">
        <v>19293</v>
      </c>
      <c r="O3646" t="s">
        <v>20888</v>
      </c>
      <c r="P3646" t="s">
        <v>20920</v>
      </c>
      <c r="Q3646" t="s">
        <v>20991</v>
      </c>
      <c r="U3646" t="s">
        <v>22034</v>
      </c>
      <c r="W3646" t="s">
        <v>22918</v>
      </c>
    </row>
    <row r="3647" spans="1:24">
      <c r="A3647" s="1">
        <v>3657</v>
      </c>
      <c r="C3647" t="s">
        <v>2994</v>
      </c>
      <c r="G3647" t="s">
        <v>10967</v>
      </c>
      <c r="H3647" t="s">
        <v>13442</v>
      </c>
      <c r="I3647" t="s">
        <v>18507</v>
      </c>
      <c r="J3647" t="s">
        <v>18509</v>
      </c>
      <c r="L3647" t="s">
        <v>19292</v>
      </c>
      <c r="O3647" t="s">
        <v>20888</v>
      </c>
      <c r="P3647" t="s">
        <v>65</v>
      </c>
      <c r="Q3647" t="s">
        <v>20990</v>
      </c>
      <c r="R3647" t="s">
        <v>21118</v>
      </c>
      <c r="S3647" t="s">
        <v>21153</v>
      </c>
      <c r="T3647" t="s">
        <v>21372</v>
      </c>
      <c r="U3647" t="s">
        <v>22033</v>
      </c>
    </row>
    <row r="3648" spans="1:24">
      <c r="A3648" s="1">
        <v>3658</v>
      </c>
      <c r="C3648" t="s">
        <v>2995</v>
      </c>
      <c r="G3648" t="s">
        <v>10967</v>
      </c>
      <c r="H3648" t="s">
        <v>13442</v>
      </c>
      <c r="I3648" t="s">
        <v>18507</v>
      </c>
      <c r="J3648" t="s">
        <v>18509</v>
      </c>
      <c r="L3648" t="s">
        <v>19293</v>
      </c>
      <c r="O3648" t="s">
        <v>20888</v>
      </c>
      <c r="P3648" t="s">
        <v>20920</v>
      </c>
      <c r="Q3648" t="s">
        <v>20991</v>
      </c>
      <c r="U3648" t="s">
        <v>22034</v>
      </c>
      <c r="W3648" t="s">
        <v>22918</v>
      </c>
    </row>
    <row r="3649" spans="1:24">
      <c r="A3649" s="1">
        <v>3659</v>
      </c>
      <c r="C3649" t="s">
        <v>2996</v>
      </c>
      <c r="G3649" t="s">
        <v>10967</v>
      </c>
      <c r="H3649" t="s">
        <v>13443</v>
      </c>
      <c r="I3649" t="s">
        <v>18507</v>
      </c>
      <c r="J3649" t="s">
        <v>18509</v>
      </c>
      <c r="L3649" t="s">
        <v>19490</v>
      </c>
      <c r="O3649" t="s">
        <v>20887</v>
      </c>
      <c r="P3649" t="s">
        <v>20919</v>
      </c>
      <c r="Q3649" t="s">
        <v>20989</v>
      </c>
      <c r="U3649" t="s">
        <v>22032</v>
      </c>
      <c r="W3649" t="s">
        <v>22917</v>
      </c>
      <c r="X3649" t="s">
        <v>23197</v>
      </c>
    </row>
    <row r="3650" spans="1:24">
      <c r="A3650" s="1">
        <v>3660</v>
      </c>
      <c r="C3650" t="s">
        <v>2997</v>
      </c>
      <c r="G3650" t="s">
        <v>10967</v>
      </c>
      <c r="H3650" t="s">
        <v>13444</v>
      </c>
      <c r="I3650" t="s">
        <v>18507</v>
      </c>
      <c r="J3650" t="s">
        <v>18509</v>
      </c>
      <c r="L3650" t="s">
        <v>19490</v>
      </c>
      <c r="O3650" t="s">
        <v>20887</v>
      </c>
      <c r="P3650" t="s">
        <v>20919</v>
      </c>
      <c r="Q3650" t="s">
        <v>20989</v>
      </c>
      <c r="U3650" t="s">
        <v>22032</v>
      </c>
      <c r="W3650" t="s">
        <v>22917</v>
      </c>
      <c r="X3650" t="s">
        <v>23198</v>
      </c>
    </row>
    <row r="3651" spans="1:24">
      <c r="A3651" s="1">
        <v>3661</v>
      </c>
      <c r="C3651" t="s">
        <v>2998</v>
      </c>
      <c r="G3651" t="s">
        <v>10967</v>
      </c>
      <c r="H3651" t="s">
        <v>13445</v>
      </c>
      <c r="I3651" t="s">
        <v>18507</v>
      </c>
      <c r="J3651" t="s">
        <v>18509</v>
      </c>
      <c r="L3651" t="s">
        <v>19292</v>
      </c>
      <c r="O3651" t="s">
        <v>20888</v>
      </c>
      <c r="P3651" t="s">
        <v>65</v>
      </c>
      <c r="Q3651" t="s">
        <v>20990</v>
      </c>
      <c r="R3651" t="s">
        <v>21118</v>
      </c>
      <c r="S3651" t="s">
        <v>21153</v>
      </c>
      <c r="T3651" t="s">
        <v>21373</v>
      </c>
      <c r="U3651" t="s">
        <v>22033</v>
      </c>
    </row>
    <row r="3652" spans="1:24">
      <c r="A3652" s="1">
        <v>3662</v>
      </c>
      <c r="C3652" t="s">
        <v>2999</v>
      </c>
      <c r="G3652" t="s">
        <v>10967</v>
      </c>
      <c r="H3652" t="s">
        <v>13445</v>
      </c>
      <c r="I3652" t="s">
        <v>18507</v>
      </c>
      <c r="J3652" t="s">
        <v>18509</v>
      </c>
      <c r="L3652" t="s">
        <v>19293</v>
      </c>
      <c r="O3652" t="s">
        <v>20888</v>
      </c>
      <c r="P3652" t="s">
        <v>20920</v>
      </c>
      <c r="Q3652" t="s">
        <v>20991</v>
      </c>
      <c r="U3652" t="s">
        <v>22034</v>
      </c>
      <c r="W3652" t="s">
        <v>22918</v>
      </c>
    </row>
    <row r="3653" spans="1:24">
      <c r="A3653" s="1">
        <v>3663</v>
      </c>
      <c r="C3653" t="s">
        <v>3000</v>
      </c>
      <c r="G3653" t="s">
        <v>10967</v>
      </c>
      <c r="H3653" t="s">
        <v>13446</v>
      </c>
      <c r="I3653" t="s">
        <v>18507</v>
      </c>
      <c r="J3653" t="s">
        <v>18509</v>
      </c>
      <c r="L3653" t="s">
        <v>19491</v>
      </c>
      <c r="O3653" t="s">
        <v>20887</v>
      </c>
      <c r="P3653" t="s">
        <v>20919</v>
      </c>
      <c r="Q3653" t="s">
        <v>20989</v>
      </c>
      <c r="U3653" t="s">
        <v>22032</v>
      </c>
      <c r="W3653" t="s">
        <v>22917</v>
      </c>
      <c r="X3653" t="s">
        <v>22978</v>
      </c>
    </row>
    <row r="3654" spans="1:24">
      <c r="A3654" s="1">
        <v>3664</v>
      </c>
      <c r="C3654" t="s">
        <v>3001</v>
      </c>
      <c r="G3654" t="s">
        <v>10967</v>
      </c>
      <c r="H3654" t="s">
        <v>13446</v>
      </c>
      <c r="I3654" t="s">
        <v>18507</v>
      </c>
      <c r="J3654" t="s">
        <v>18509</v>
      </c>
      <c r="L3654" t="s">
        <v>19292</v>
      </c>
      <c r="O3654" t="s">
        <v>20888</v>
      </c>
      <c r="P3654" t="s">
        <v>65</v>
      </c>
      <c r="Q3654" t="s">
        <v>20990</v>
      </c>
      <c r="R3654" t="s">
        <v>21118</v>
      </c>
      <c r="S3654" t="s">
        <v>21153</v>
      </c>
      <c r="T3654" t="s">
        <v>21182</v>
      </c>
      <c r="U3654" t="s">
        <v>22033</v>
      </c>
    </row>
    <row r="3655" spans="1:24">
      <c r="A3655" s="1">
        <v>3665</v>
      </c>
      <c r="C3655" t="s">
        <v>3002</v>
      </c>
      <c r="G3655" t="s">
        <v>10967</v>
      </c>
      <c r="H3655" t="s">
        <v>13447</v>
      </c>
      <c r="I3655" t="s">
        <v>18507</v>
      </c>
      <c r="J3655" t="s">
        <v>18509</v>
      </c>
      <c r="L3655" t="s">
        <v>19293</v>
      </c>
      <c r="O3655" t="s">
        <v>20888</v>
      </c>
      <c r="P3655" t="s">
        <v>20920</v>
      </c>
      <c r="Q3655" t="s">
        <v>20991</v>
      </c>
      <c r="U3655" t="s">
        <v>22034</v>
      </c>
      <c r="W3655" t="s">
        <v>22918</v>
      </c>
    </row>
    <row r="3656" spans="1:24">
      <c r="A3656" s="1">
        <v>3666</v>
      </c>
      <c r="C3656" t="s">
        <v>3003</v>
      </c>
      <c r="G3656" t="s">
        <v>10967</v>
      </c>
      <c r="H3656" t="s">
        <v>13448</v>
      </c>
      <c r="I3656" t="s">
        <v>18507</v>
      </c>
      <c r="J3656" t="s">
        <v>18509</v>
      </c>
      <c r="L3656" t="s">
        <v>19292</v>
      </c>
      <c r="O3656" t="s">
        <v>20888</v>
      </c>
      <c r="P3656" t="s">
        <v>65</v>
      </c>
      <c r="Q3656" t="s">
        <v>20990</v>
      </c>
      <c r="R3656" t="s">
        <v>21118</v>
      </c>
      <c r="S3656" t="s">
        <v>21153</v>
      </c>
      <c r="T3656" t="s">
        <v>21182</v>
      </c>
      <c r="U3656" t="s">
        <v>22033</v>
      </c>
    </row>
    <row r="3657" spans="1:24">
      <c r="A3657" s="1">
        <v>3667</v>
      </c>
      <c r="C3657" t="s">
        <v>3004</v>
      </c>
      <c r="G3657" t="s">
        <v>10967</v>
      </c>
      <c r="H3657" t="s">
        <v>13448</v>
      </c>
      <c r="I3657" t="s">
        <v>18507</v>
      </c>
      <c r="J3657" t="s">
        <v>18509</v>
      </c>
      <c r="L3657" t="s">
        <v>19490</v>
      </c>
      <c r="O3657" t="s">
        <v>20887</v>
      </c>
      <c r="P3657" t="s">
        <v>20919</v>
      </c>
      <c r="Q3657" t="s">
        <v>20989</v>
      </c>
      <c r="U3657" t="s">
        <v>22032</v>
      </c>
      <c r="W3657" t="s">
        <v>22917</v>
      </c>
      <c r="X3657" t="s">
        <v>22978</v>
      </c>
    </row>
    <row r="3658" spans="1:24">
      <c r="A3658" s="1">
        <v>3668</v>
      </c>
      <c r="C3658" t="s">
        <v>3005</v>
      </c>
      <c r="G3658" t="s">
        <v>10967</v>
      </c>
      <c r="H3658" t="s">
        <v>13448</v>
      </c>
      <c r="I3658" t="s">
        <v>18507</v>
      </c>
      <c r="J3658" t="s">
        <v>18509</v>
      </c>
      <c r="L3658" t="s">
        <v>19293</v>
      </c>
      <c r="O3658" t="s">
        <v>20888</v>
      </c>
      <c r="P3658" t="s">
        <v>20920</v>
      </c>
      <c r="Q3658" t="s">
        <v>20991</v>
      </c>
      <c r="U3658" t="s">
        <v>22034</v>
      </c>
      <c r="W3658" t="s">
        <v>22918</v>
      </c>
    </row>
    <row r="3659" spans="1:24">
      <c r="A3659" s="1">
        <v>3669</v>
      </c>
      <c r="C3659" t="s">
        <v>3006</v>
      </c>
      <c r="G3659" t="s">
        <v>10967</v>
      </c>
      <c r="H3659" t="s">
        <v>13449</v>
      </c>
      <c r="I3659" t="s">
        <v>18507</v>
      </c>
      <c r="J3659" t="s">
        <v>18509</v>
      </c>
      <c r="L3659" t="s">
        <v>19491</v>
      </c>
      <c r="O3659" t="s">
        <v>20887</v>
      </c>
      <c r="P3659" t="s">
        <v>20919</v>
      </c>
      <c r="Q3659" t="s">
        <v>20989</v>
      </c>
      <c r="U3659" t="s">
        <v>22032</v>
      </c>
      <c r="W3659" t="s">
        <v>22917</v>
      </c>
      <c r="X3659" t="s">
        <v>23198</v>
      </c>
    </row>
    <row r="3660" spans="1:24">
      <c r="A3660" s="1">
        <v>3670</v>
      </c>
      <c r="C3660" t="s">
        <v>3007</v>
      </c>
      <c r="G3660" t="s">
        <v>10967</v>
      </c>
      <c r="H3660" t="s">
        <v>13450</v>
      </c>
      <c r="I3660" t="s">
        <v>18507</v>
      </c>
      <c r="J3660" t="s">
        <v>18509</v>
      </c>
      <c r="L3660" t="s">
        <v>19292</v>
      </c>
      <c r="O3660" t="s">
        <v>20888</v>
      </c>
      <c r="P3660" t="s">
        <v>65</v>
      </c>
      <c r="Q3660" t="s">
        <v>20990</v>
      </c>
      <c r="R3660" t="s">
        <v>21118</v>
      </c>
      <c r="S3660" t="s">
        <v>21153</v>
      </c>
      <c r="T3660" t="s">
        <v>21373</v>
      </c>
      <c r="U3660" t="s">
        <v>22033</v>
      </c>
    </row>
    <row r="3661" spans="1:24">
      <c r="A3661" s="1">
        <v>3671</v>
      </c>
      <c r="C3661" t="s">
        <v>3008</v>
      </c>
      <c r="G3661" t="s">
        <v>10967</v>
      </c>
      <c r="H3661" t="s">
        <v>13451</v>
      </c>
      <c r="I3661" t="s">
        <v>18507</v>
      </c>
      <c r="J3661" t="s">
        <v>18509</v>
      </c>
      <c r="L3661" t="s">
        <v>19293</v>
      </c>
      <c r="O3661" t="s">
        <v>20888</v>
      </c>
      <c r="P3661" t="s">
        <v>20920</v>
      </c>
      <c r="Q3661" t="s">
        <v>20991</v>
      </c>
      <c r="U3661" t="s">
        <v>22034</v>
      </c>
      <c r="W3661" t="s">
        <v>22918</v>
      </c>
    </row>
    <row r="3662" spans="1:24">
      <c r="A3662" s="1">
        <v>3672</v>
      </c>
      <c r="C3662" t="s">
        <v>3009</v>
      </c>
      <c r="G3662" t="s">
        <v>10967</v>
      </c>
      <c r="H3662" t="s">
        <v>13452</v>
      </c>
      <c r="I3662" t="s">
        <v>18507</v>
      </c>
      <c r="J3662" t="s">
        <v>18509</v>
      </c>
      <c r="L3662" t="s">
        <v>19489</v>
      </c>
      <c r="O3662" t="s">
        <v>20887</v>
      </c>
      <c r="P3662" t="s">
        <v>20919</v>
      </c>
      <c r="Q3662" t="s">
        <v>20989</v>
      </c>
      <c r="U3662" t="s">
        <v>22032</v>
      </c>
      <c r="W3662" t="s">
        <v>22917</v>
      </c>
      <c r="X3662" t="s">
        <v>23198</v>
      </c>
    </row>
    <row r="3663" spans="1:24">
      <c r="A3663" s="1">
        <v>3673</v>
      </c>
      <c r="C3663" t="s">
        <v>3010</v>
      </c>
      <c r="G3663" t="s">
        <v>10967</v>
      </c>
      <c r="H3663" t="s">
        <v>13453</v>
      </c>
      <c r="I3663" t="s">
        <v>18507</v>
      </c>
      <c r="J3663" t="s">
        <v>18509</v>
      </c>
      <c r="L3663" t="s">
        <v>19292</v>
      </c>
      <c r="O3663" t="s">
        <v>20888</v>
      </c>
      <c r="P3663" t="s">
        <v>65</v>
      </c>
      <c r="Q3663" t="s">
        <v>20990</v>
      </c>
      <c r="R3663" t="s">
        <v>21118</v>
      </c>
      <c r="S3663" t="s">
        <v>21153</v>
      </c>
      <c r="T3663" t="s">
        <v>21373</v>
      </c>
      <c r="U3663" t="s">
        <v>22033</v>
      </c>
    </row>
    <row r="3664" spans="1:24">
      <c r="A3664" s="1">
        <v>3674</v>
      </c>
      <c r="C3664" t="s">
        <v>3011</v>
      </c>
      <c r="G3664" t="s">
        <v>10967</v>
      </c>
      <c r="H3664" t="s">
        <v>13454</v>
      </c>
      <c r="I3664" t="s">
        <v>18507</v>
      </c>
      <c r="J3664" t="s">
        <v>18509</v>
      </c>
      <c r="L3664" t="s">
        <v>19293</v>
      </c>
      <c r="O3664" t="s">
        <v>20888</v>
      </c>
      <c r="P3664" t="s">
        <v>20920</v>
      </c>
      <c r="Q3664" t="s">
        <v>20991</v>
      </c>
      <c r="U3664" t="s">
        <v>22034</v>
      </c>
      <c r="W3664" t="s">
        <v>22918</v>
      </c>
    </row>
    <row r="3665" spans="1:25">
      <c r="A3665" s="1">
        <v>3675</v>
      </c>
      <c r="C3665" t="s">
        <v>3012</v>
      </c>
      <c r="G3665" t="s">
        <v>10967</v>
      </c>
      <c r="H3665" t="s">
        <v>13455</v>
      </c>
      <c r="I3665" t="s">
        <v>18507</v>
      </c>
      <c r="J3665" t="s">
        <v>18509</v>
      </c>
      <c r="L3665" t="s">
        <v>19489</v>
      </c>
      <c r="O3665" t="s">
        <v>20887</v>
      </c>
      <c r="P3665" t="s">
        <v>20919</v>
      </c>
      <c r="Q3665" t="s">
        <v>20989</v>
      </c>
      <c r="U3665" t="s">
        <v>22032</v>
      </c>
      <c r="W3665" t="s">
        <v>22917</v>
      </c>
      <c r="X3665" t="s">
        <v>23199</v>
      </c>
    </row>
    <row r="3666" spans="1:25">
      <c r="A3666" s="1">
        <v>3676</v>
      </c>
      <c r="C3666" t="s">
        <v>3013</v>
      </c>
      <c r="G3666" t="s">
        <v>10967</v>
      </c>
      <c r="H3666" t="s">
        <v>13456</v>
      </c>
      <c r="I3666" t="s">
        <v>18507</v>
      </c>
      <c r="J3666" t="s">
        <v>18509</v>
      </c>
      <c r="L3666" t="s">
        <v>19491</v>
      </c>
      <c r="O3666" t="s">
        <v>20887</v>
      </c>
      <c r="P3666" t="s">
        <v>20919</v>
      </c>
      <c r="Q3666" t="s">
        <v>20989</v>
      </c>
      <c r="U3666" t="s">
        <v>22032</v>
      </c>
      <c r="W3666" t="s">
        <v>22917</v>
      </c>
      <c r="X3666" t="s">
        <v>23199</v>
      </c>
    </row>
    <row r="3667" spans="1:25">
      <c r="A3667" s="1">
        <v>3677</v>
      </c>
      <c r="C3667" t="s">
        <v>3014</v>
      </c>
      <c r="G3667" t="s">
        <v>10967</v>
      </c>
      <c r="H3667" t="s">
        <v>13457</v>
      </c>
      <c r="I3667" t="s">
        <v>18507</v>
      </c>
      <c r="J3667" t="s">
        <v>18509</v>
      </c>
      <c r="L3667" t="s">
        <v>19292</v>
      </c>
      <c r="O3667" t="s">
        <v>20888</v>
      </c>
      <c r="P3667" t="s">
        <v>65</v>
      </c>
      <c r="Q3667" t="s">
        <v>20990</v>
      </c>
      <c r="R3667" t="s">
        <v>21118</v>
      </c>
      <c r="S3667" t="s">
        <v>21153</v>
      </c>
      <c r="T3667" t="s">
        <v>21374</v>
      </c>
      <c r="U3667" t="s">
        <v>22033</v>
      </c>
    </row>
    <row r="3668" spans="1:25">
      <c r="A3668" s="1">
        <v>3678</v>
      </c>
      <c r="C3668" t="s">
        <v>3015</v>
      </c>
      <c r="G3668" t="s">
        <v>10967</v>
      </c>
      <c r="H3668" t="s">
        <v>13457</v>
      </c>
      <c r="I3668" t="s">
        <v>18507</v>
      </c>
      <c r="J3668" t="s">
        <v>18509</v>
      </c>
      <c r="L3668" t="s">
        <v>19488</v>
      </c>
      <c r="O3668" t="s">
        <v>20887</v>
      </c>
      <c r="P3668" t="s">
        <v>20919</v>
      </c>
      <c r="Q3668" t="s">
        <v>20989</v>
      </c>
      <c r="U3668" t="s">
        <v>22032</v>
      </c>
      <c r="W3668" t="s">
        <v>22917</v>
      </c>
      <c r="X3668" t="s">
        <v>23200</v>
      </c>
    </row>
    <row r="3669" spans="1:25">
      <c r="A3669" s="1">
        <v>3679</v>
      </c>
      <c r="C3669" t="s">
        <v>3016</v>
      </c>
      <c r="G3669" t="s">
        <v>10967</v>
      </c>
      <c r="H3669" t="s">
        <v>13458</v>
      </c>
      <c r="I3669" t="s">
        <v>18507</v>
      </c>
      <c r="J3669" t="s">
        <v>18509</v>
      </c>
      <c r="L3669" t="s">
        <v>19293</v>
      </c>
      <c r="O3669" t="s">
        <v>20888</v>
      </c>
      <c r="P3669" t="s">
        <v>20920</v>
      </c>
      <c r="Q3669" t="s">
        <v>20991</v>
      </c>
      <c r="U3669" t="s">
        <v>22034</v>
      </c>
      <c r="W3669" t="s">
        <v>22918</v>
      </c>
    </row>
    <row r="3670" spans="1:25">
      <c r="A3670" s="1">
        <v>3680</v>
      </c>
      <c r="C3670" t="s">
        <v>3017</v>
      </c>
      <c r="G3670" t="s">
        <v>10967</v>
      </c>
      <c r="H3670" t="s">
        <v>13459</v>
      </c>
      <c r="I3670" t="s">
        <v>18507</v>
      </c>
      <c r="J3670" t="s">
        <v>18509</v>
      </c>
      <c r="L3670" t="s">
        <v>19487</v>
      </c>
      <c r="O3670" t="s">
        <v>20887</v>
      </c>
      <c r="P3670" t="s">
        <v>20919</v>
      </c>
      <c r="Q3670" t="s">
        <v>20989</v>
      </c>
      <c r="U3670" t="s">
        <v>22032</v>
      </c>
      <c r="W3670" t="s">
        <v>22917</v>
      </c>
      <c r="X3670" t="s">
        <v>22991</v>
      </c>
    </row>
    <row r="3671" spans="1:25">
      <c r="A3671" s="1">
        <v>3681</v>
      </c>
      <c r="C3671" t="s">
        <v>3018</v>
      </c>
      <c r="G3671" t="s">
        <v>10967</v>
      </c>
      <c r="H3671" t="s">
        <v>13460</v>
      </c>
      <c r="I3671" t="s">
        <v>18507</v>
      </c>
      <c r="J3671" t="s">
        <v>18509</v>
      </c>
      <c r="L3671" t="s">
        <v>19491</v>
      </c>
      <c r="O3671" t="s">
        <v>20887</v>
      </c>
      <c r="P3671" t="s">
        <v>20919</v>
      </c>
      <c r="Q3671" t="s">
        <v>20989</v>
      </c>
      <c r="U3671" t="s">
        <v>22032</v>
      </c>
      <c r="W3671" t="s">
        <v>22917</v>
      </c>
      <c r="X3671" t="s">
        <v>22991</v>
      </c>
    </row>
    <row r="3672" spans="1:25">
      <c r="A3672" s="1">
        <v>3682</v>
      </c>
      <c r="C3672" t="s">
        <v>3019</v>
      </c>
      <c r="G3672" t="s">
        <v>10967</v>
      </c>
      <c r="H3672" t="s">
        <v>13461</v>
      </c>
      <c r="I3672" t="s">
        <v>18507</v>
      </c>
      <c r="J3672" t="s">
        <v>18510</v>
      </c>
      <c r="L3672" t="s">
        <v>19492</v>
      </c>
      <c r="N3672" t="s">
        <v>32</v>
      </c>
      <c r="P3672" t="s">
        <v>32</v>
      </c>
      <c r="Q3672" t="s">
        <v>20992</v>
      </c>
      <c r="R3672" t="s">
        <v>21119</v>
      </c>
      <c r="S3672" t="s">
        <v>21154</v>
      </c>
      <c r="U3672" t="s">
        <v>22035</v>
      </c>
      <c r="Y3672" t="s">
        <v>23859</v>
      </c>
    </row>
    <row r="3673" spans="1:25">
      <c r="A3673" s="1">
        <v>3683</v>
      </c>
      <c r="B3673" t="s">
        <v>32</v>
      </c>
      <c r="C3673" t="s">
        <v>3019</v>
      </c>
      <c r="D3673" t="s">
        <v>9759</v>
      </c>
      <c r="E3673" t="s">
        <v>10905</v>
      </c>
      <c r="F3673" t="s">
        <v>10906</v>
      </c>
      <c r="H3673" t="s">
        <v>13462</v>
      </c>
      <c r="V3673">
        <f>72858878 pm¡Ã2024041krissy_g4@hotmail.com                              ANMLFException as file currently locked by another user for an Acct no 840012230000</f>
        <v>0</v>
      </c>
    </row>
    <row r="3674" spans="1:25">
      <c r="A3674" s="1">
        <v>3684</v>
      </c>
      <c r="C3674" t="s">
        <v>3020</v>
      </c>
      <c r="G3674" t="s">
        <v>10967</v>
      </c>
      <c r="H3674" t="s">
        <v>13463</v>
      </c>
      <c r="I3674" t="s">
        <v>18507</v>
      </c>
      <c r="J3674" t="s">
        <v>18510</v>
      </c>
      <c r="L3674" t="s">
        <v>19493</v>
      </c>
      <c r="N3674" t="s">
        <v>32</v>
      </c>
      <c r="P3674" t="s">
        <v>32</v>
      </c>
      <c r="Q3674" t="s">
        <v>20992</v>
      </c>
      <c r="R3674" t="s">
        <v>21119</v>
      </c>
      <c r="S3674" t="s">
        <v>21154</v>
      </c>
      <c r="U3674" t="s">
        <v>22035</v>
      </c>
      <c r="Y3674" t="s">
        <v>23860</v>
      </c>
    </row>
    <row r="3675" spans="1:25">
      <c r="A3675" s="1">
        <v>3685</v>
      </c>
      <c r="B3675" t="s">
        <v>32</v>
      </c>
      <c r="C3675" t="s">
        <v>3020</v>
      </c>
      <c r="D3675" t="s">
        <v>9760</v>
      </c>
      <c r="E3675" t="s">
        <v>10905</v>
      </c>
      <c r="F3675" t="s">
        <v>10906</v>
      </c>
      <c r="H3675" t="s">
        <v>13463</v>
      </c>
      <c r="V3675">
        <f>72858879 0&lt;I2024041djturanda@yahoo.com                               ANMLFException as file currently locked by another user for an Acct no 313660030000</f>
        <v>0</v>
      </c>
    </row>
    <row r="3676" spans="1:25">
      <c r="A3676" s="1">
        <v>3686</v>
      </c>
      <c r="C3676" t="s">
        <v>3021</v>
      </c>
      <c r="G3676" t="s">
        <v>10967</v>
      </c>
      <c r="H3676" t="s">
        <v>13464</v>
      </c>
      <c r="I3676" t="s">
        <v>18507</v>
      </c>
      <c r="J3676" t="s">
        <v>18510</v>
      </c>
      <c r="L3676" t="s">
        <v>19494</v>
      </c>
      <c r="N3676" t="s">
        <v>32</v>
      </c>
      <c r="P3676" t="s">
        <v>32</v>
      </c>
      <c r="Q3676" t="s">
        <v>20992</v>
      </c>
      <c r="R3676" t="s">
        <v>21119</v>
      </c>
      <c r="S3676" t="s">
        <v>21154</v>
      </c>
      <c r="U3676" t="s">
        <v>22035</v>
      </c>
      <c r="Y3676" t="s">
        <v>23861</v>
      </c>
    </row>
    <row r="3677" spans="1:25">
      <c r="A3677" s="1">
        <v>3687</v>
      </c>
      <c r="B3677" t="s">
        <v>32</v>
      </c>
      <c r="C3677" t="s">
        <v>3021</v>
      </c>
      <c r="D3677" t="s">
        <v>9761</v>
      </c>
      <c r="E3677" t="s">
        <v>10905</v>
      </c>
      <c r="F3677" t="s">
        <v>10906</v>
      </c>
      <c r="H3677" t="s">
        <v>13464</v>
      </c>
      <c r="V3677">
        <f>72858880 &gt;#Q2024041tampat74@gmail.com                               ANMLFException as file currently locked by another user for an Acct no 348079210000</f>
        <v>0</v>
      </c>
    </row>
    <row r="3678" spans="1:25">
      <c r="A3678" s="1">
        <v>3688</v>
      </c>
      <c r="C3678" t="s">
        <v>3022</v>
      </c>
      <c r="G3678" t="s">
        <v>10967</v>
      </c>
      <c r="H3678" t="s">
        <v>13465</v>
      </c>
      <c r="I3678" t="s">
        <v>18507</v>
      </c>
      <c r="J3678" t="s">
        <v>18510</v>
      </c>
      <c r="L3678" t="s">
        <v>19495</v>
      </c>
      <c r="N3678" t="s">
        <v>32</v>
      </c>
      <c r="P3678" t="s">
        <v>32</v>
      </c>
      <c r="Q3678" t="s">
        <v>20992</v>
      </c>
      <c r="R3678" t="s">
        <v>21119</v>
      </c>
      <c r="S3678" t="s">
        <v>21154</v>
      </c>
      <c r="U3678" t="s">
        <v>22035</v>
      </c>
      <c r="Y3678" t="s">
        <v>23862</v>
      </c>
    </row>
    <row r="3679" spans="1:25">
      <c r="A3679" s="1">
        <v>3689</v>
      </c>
      <c r="B3679" t="s">
        <v>32</v>
      </c>
      <c r="C3679" t="s">
        <v>3022</v>
      </c>
      <c r="D3679" t="s">
        <v>9762</v>
      </c>
      <c r="E3679" t="s">
        <v>10905</v>
      </c>
      <c r="F3679" t="s">
        <v>10906</v>
      </c>
      <c r="H3679" t="s">
        <v>13465</v>
      </c>
      <c r="V3679">
        <f>72858881 Ð`²¤O2024031moriehinds2@gmail.com                              BNMLFException as file currently locked by another user for an Acct no 342065570000</f>
        <v>0</v>
      </c>
    </row>
    <row r="3680" spans="1:25">
      <c r="A3680" s="1">
        <v>3690</v>
      </c>
      <c r="C3680" t="s">
        <v>3023</v>
      </c>
      <c r="G3680" t="s">
        <v>10967</v>
      </c>
      <c r="H3680" t="s">
        <v>13466</v>
      </c>
      <c r="I3680" t="s">
        <v>18507</v>
      </c>
      <c r="J3680" t="s">
        <v>18510</v>
      </c>
      <c r="L3680" t="s">
        <v>19496</v>
      </c>
      <c r="N3680" t="s">
        <v>32</v>
      </c>
      <c r="P3680" t="s">
        <v>32</v>
      </c>
      <c r="Q3680" t="s">
        <v>20992</v>
      </c>
      <c r="R3680" t="s">
        <v>21119</v>
      </c>
      <c r="S3680" t="s">
        <v>21154</v>
      </c>
      <c r="U3680" t="s">
        <v>22035</v>
      </c>
      <c r="Y3680" t="s">
        <v>23863</v>
      </c>
    </row>
    <row r="3681" spans="1:25">
      <c r="A3681" s="1">
        <v>3691</v>
      </c>
      <c r="B3681" t="s">
        <v>32</v>
      </c>
      <c r="C3681" t="s">
        <v>3023</v>
      </c>
      <c r="D3681" t="s">
        <v>9763</v>
      </c>
      <c r="E3681" t="s">
        <v>10905</v>
      </c>
      <c r="F3681" t="s">
        <v>10906</v>
      </c>
      <c r="H3681" t="s">
        <v>13467</v>
      </c>
      <c r="V3681">
        <f>72858882 @Ü'E2024041cavrilleogarro@yahoo.com                            BNMLFException as file currently locked by another user for an Acct no 297021480000</f>
        <v>0</v>
      </c>
    </row>
    <row r="3682" spans="1:25">
      <c r="A3682" s="1">
        <v>3692</v>
      </c>
      <c r="C3682" t="s">
        <v>3024</v>
      </c>
      <c r="G3682" t="s">
        <v>10967</v>
      </c>
      <c r="H3682" t="s">
        <v>13468</v>
      </c>
      <c r="I3682" t="s">
        <v>18507</v>
      </c>
      <c r="J3682" t="s">
        <v>18510</v>
      </c>
      <c r="L3682" t="s">
        <v>19497</v>
      </c>
      <c r="N3682" t="s">
        <v>32</v>
      </c>
      <c r="P3682" t="s">
        <v>32</v>
      </c>
      <c r="Q3682" t="s">
        <v>20992</v>
      </c>
      <c r="R3682" t="s">
        <v>21119</v>
      </c>
      <c r="S3682" t="s">
        <v>21154</v>
      </c>
      <c r="U3682" t="s">
        <v>22035</v>
      </c>
      <c r="Y3682" t="s">
        <v>23864</v>
      </c>
    </row>
    <row r="3683" spans="1:25">
      <c r="A3683" s="1">
        <v>3693</v>
      </c>
      <c r="B3683" t="s">
        <v>32</v>
      </c>
      <c r="C3683" t="s">
        <v>3024</v>
      </c>
      <c r="D3683" t="s">
        <v>9764</v>
      </c>
      <c r="E3683" t="s">
        <v>10905</v>
      </c>
      <c r="F3683" t="s">
        <v>10906</v>
      </c>
      <c r="H3683" t="s">
        <v>13469</v>
      </c>
      <c r="V3683">
        <f>72858883 ø8æÌ2024031tamika.campbell@ksac.gov.jm                           CNMLFException as file currently locked by another user for an Acct no 880032561400</f>
        <v>0</v>
      </c>
    </row>
    <row r="3684" spans="1:25">
      <c r="A3684" s="1">
        <v>3694</v>
      </c>
      <c r="C3684" t="s">
        <v>3025</v>
      </c>
      <c r="G3684" t="s">
        <v>10967</v>
      </c>
      <c r="H3684" t="s">
        <v>13470</v>
      </c>
      <c r="I3684" t="s">
        <v>18507</v>
      </c>
      <c r="J3684" t="s">
        <v>18510</v>
      </c>
      <c r="L3684" t="s">
        <v>19498</v>
      </c>
      <c r="N3684" t="s">
        <v>32</v>
      </c>
      <c r="P3684" t="s">
        <v>32</v>
      </c>
      <c r="Q3684" t="s">
        <v>20992</v>
      </c>
      <c r="R3684" t="s">
        <v>21119</v>
      </c>
      <c r="S3684" t="s">
        <v>21154</v>
      </c>
      <c r="U3684" t="s">
        <v>22035</v>
      </c>
      <c r="Y3684" t="s">
        <v>23865</v>
      </c>
    </row>
    <row r="3685" spans="1:25">
      <c r="A3685" s="1">
        <v>3695</v>
      </c>
      <c r="B3685" t="s">
        <v>32</v>
      </c>
      <c r="C3685" t="s">
        <v>3025</v>
      </c>
      <c r="D3685" t="s">
        <v>9765</v>
      </c>
      <c r="E3685" t="s">
        <v>10905</v>
      </c>
      <c r="F3685" t="s">
        <v>10906</v>
      </c>
      <c r="H3685" t="s">
        <v>13471</v>
      </c>
      <c r="V3685">
        <f>72858884 0@2024031kededradennis@gmail.com                             CNMLFException as file currently locked by another user for an Acct no 277429760000</f>
        <v>0</v>
      </c>
    </row>
    <row r="3686" spans="1:25">
      <c r="A3686" s="1">
        <v>3696</v>
      </c>
      <c r="C3686" t="s">
        <v>3026</v>
      </c>
      <c r="G3686" t="s">
        <v>10967</v>
      </c>
      <c r="H3686" t="s">
        <v>13472</v>
      </c>
      <c r="I3686" t="s">
        <v>18507</v>
      </c>
      <c r="J3686" t="s">
        <v>18510</v>
      </c>
      <c r="L3686" t="s">
        <v>19499</v>
      </c>
      <c r="N3686" t="s">
        <v>32</v>
      </c>
      <c r="P3686" t="s">
        <v>32</v>
      </c>
      <c r="Q3686" t="s">
        <v>20992</v>
      </c>
      <c r="R3686" t="s">
        <v>21119</v>
      </c>
      <c r="S3686" t="s">
        <v>21154</v>
      </c>
      <c r="U3686" t="s">
        <v>22035</v>
      </c>
      <c r="Y3686" t="s">
        <v>23866</v>
      </c>
    </row>
    <row r="3687" spans="1:25">
      <c r="A3687" s="1">
        <v>3697</v>
      </c>
      <c r="B3687" t="s">
        <v>32</v>
      </c>
      <c r="C3687" t="s">
        <v>3026</v>
      </c>
      <c r="D3687" t="s">
        <v>9766</v>
      </c>
      <c r="E3687" t="s">
        <v>10905</v>
      </c>
      <c r="F3687" t="s">
        <v>10906</v>
      </c>
      <c r="H3687" t="s">
        <v>13472</v>
      </c>
      <c r="V3687">
        <f>72858885 ÐEá\$2024041faypetgrave@cwjamica.com                            DNMLFException as file currently locked by another user for an Acct no 156177090000</f>
        <v>0</v>
      </c>
    </row>
    <row r="3688" spans="1:25">
      <c r="A3688" s="1">
        <v>3698</v>
      </c>
      <c r="C3688" t="s">
        <v>3027</v>
      </c>
      <c r="G3688" t="s">
        <v>10967</v>
      </c>
      <c r="H3688" t="s">
        <v>13473</v>
      </c>
      <c r="I3688" t="s">
        <v>18507</v>
      </c>
      <c r="J3688" t="s">
        <v>18510</v>
      </c>
      <c r="L3688" t="s">
        <v>19500</v>
      </c>
      <c r="N3688" t="s">
        <v>32</v>
      </c>
      <c r="P3688" t="s">
        <v>32</v>
      </c>
      <c r="Q3688" t="s">
        <v>20992</v>
      </c>
      <c r="R3688" t="s">
        <v>21119</v>
      </c>
      <c r="S3688" t="s">
        <v>21154</v>
      </c>
      <c r="U3688" t="s">
        <v>22035</v>
      </c>
      <c r="Y3688" t="s">
        <v>23868</v>
      </c>
    </row>
    <row r="3689" spans="1:25">
      <c r="A3689" s="1">
        <v>3699</v>
      </c>
      <c r="B3689" t="s">
        <v>32</v>
      </c>
      <c r="C3689" t="s">
        <v>3027</v>
      </c>
      <c r="D3689" t="s">
        <v>9767</v>
      </c>
      <c r="E3689" t="s">
        <v>10905</v>
      </c>
      <c r="F3689" t="s">
        <v>10906</v>
      </c>
      <c r="H3689" t="s">
        <v>13473</v>
      </c>
      <c r="V3689">
        <f>72858886 ÐÈQ(B2024041stamic123@gmail.com                               DNMLFException as file currently locked by another user for an Acct no 284144290000</f>
        <v>0</v>
      </c>
    </row>
    <row r="3690" spans="1:25">
      <c r="A3690" s="1">
        <v>3700</v>
      </c>
      <c r="C3690" t="s">
        <v>3028</v>
      </c>
      <c r="G3690" t="s">
        <v>10967</v>
      </c>
      <c r="H3690" t="s">
        <v>13474</v>
      </c>
      <c r="I3690" t="s">
        <v>18507</v>
      </c>
      <c r="J3690" t="s">
        <v>18510</v>
      </c>
      <c r="L3690" t="s">
        <v>19501</v>
      </c>
      <c r="N3690" t="s">
        <v>32</v>
      </c>
      <c r="P3690" t="s">
        <v>32</v>
      </c>
      <c r="Q3690" t="s">
        <v>20992</v>
      </c>
      <c r="R3690" t="s">
        <v>21119</v>
      </c>
      <c r="S3690" t="s">
        <v>21154</v>
      </c>
      <c r="U3690" t="s">
        <v>22035</v>
      </c>
      <c r="Y3690" t="s">
        <v>23869</v>
      </c>
    </row>
    <row r="3691" spans="1:25">
      <c r="A3691" s="1">
        <v>3701</v>
      </c>
      <c r="B3691" t="s">
        <v>32</v>
      </c>
      <c r="C3691" t="s">
        <v>3028</v>
      </c>
      <c r="D3691" t="s">
        <v>9768</v>
      </c>
      <c r="E3691" t="s">
        <v>10905</v>
      </c>
      <c r="F3691" t="s">
        <v>10906</v>
      </c>
      <c r="H3691" t="s">
        <v>13475</v>
      </c>
      <c r="V3691">
        <f>72858887 0&amp;3&amp;P2024041DUNROBPRIM@GMAIL.COM                              DNMLFException as file currently locked by another user for an Acct no 344238270000</f>
        <v>0</v>
      </c>
    </row>
    <row r="3692" spans="1:25">
      <c r="A3692" s="1">
        <v>3702</v>
      </c>
      <c r="C3692" t="s">
        <v>3029</v>
      </c>
      <c r="G3692" t="s">
        <v>10967</v>
      </c>
      <c r="H3692" t="s">
        <v>13476</v>
      </c>
      <c r="I3692" t="s">
        <v>18507</v>
      </c>
      <c r="J3692" t="s">
        <v>18510</v>
      </c>
      <c r="L3692" t="s">
        <v>19502</v>
      </c>
      <c r="N3692" t="s">
        <v>32</v>
      </c>
      <c r="P3692" t="s">
        <v>32</v>
      </c>
      <c r="Q3692" t="s">
        <v>20992</v>
      </c>
      <c r="R3692" t="s">
        <v>21119</v>
      </c>
      <c r="S3692" t="s">
        <v>21154</v>
      </c>
      <c r="U3692" t="s">
        <v>22035</v>
      </c>
      <c r="Y3692" t="s">
        <v>23867</v>
      </c>
    </row>
    <row r="3693" spans="1:25">
      <c r="A3693" s="1">
        <v>3703</v>
      </c>
      <c r="B3693" t="s">
        <v>32</v>
      </c>
      <c r="C3693" t="s">
        <v>3029</v>
      </c>
      <c r="D3693" t="s">
        <v>9769</v>
      </c>
      <c r="E3693" t="s">
        <v>10905</v>
      </c>
      <c r="F3693" t="s">
        <v>10906</v>
      </c>
      <c r="H3693" t="s">
        <v>13477</v>
      </c>
      <c r="V3693">
        <f>72858888 p°7ÖD2024041christinacaine1@gmail.com                            DNMLFException as file currently locked by another user for an Acct no 295651750000</f>
        <v>0</v>
      </c>
    </row>
    <row r="3694" spans="1:25">
      <c r="A3694" s="1">
        <v>3704</v>
      </c>
      <c r="C3694" t="s">
        <v>3030</v>
      </c>
      <c r="G3694" t="s">
        <v>10967</v>
      </c>
      <c r="H3694" t="s">
        <v>13478</v>
      </c>
      <c r="I3694" t="s">
        <v>18507</v>
      </c>
      <c r="J3694" t="s">
        <v>18510</v>
      </c>
      <c r="L3694" t="s">
        <v>19503</v>
      </c>
      <c r="N3694" t="s">
        <v>32</v>
      </c>
      <c r="P3694" t="s">
        <v>32</v>
      </c>
      <c r="Q3694" t="s">
        <v>20992</v>
      </c>
      <c r="R3694" t="s">
        <v>21119</v>
      </c>
      <c r="S3694" t="s">
        <v>21154</v>
      </c>
      <c r="U3694" t="s">
        <v>22035</v>
      </c>
      <c r="Y3694" t="s">
        <v>23870</v>
      </c>
    </row>
    <row r="3695" spans="1:25">
      <c r="A3695" s="1">
        <v>3705</v>
      </c>
      <c r="B3695" t="s">
        <v>32</v>
      </c>
      <c r="C3695" t="s">
        <v>3030</v>
      </c>
      <c r="D3695" t="s">
        <v>9770</v>
      </c>
      <c r="E3695" t="s">
        <v>10905</v>
      </c>
      <c r="F3695" t="s">
        <v>10906</v>
      </c>
      <c r="H3695" t="s">
        <v>13478</v>
      </c>
      <c r="V3695">
        <f>72858889 @äçNJ2024041romainbrown023@gmail.com                            ENMLFException as file currently locked by another user for an Acct no 319151400000</f>
        <v>0</v>
      </c>
    </row>
    <row r="3696" spans="1:25">
      <c r="A3696" s="1">
        <v>3706</v>
      </c>
      <c r="C3696" t="s">
        <v>3031</v>
      </c>
      <c r="G3696" t="s">
        <v>10967</v>
      </c>
      <c r="H3696" t="s">
        <v>13479</v>
      </c>
      <c r="I3696" t="s">
        <v>18507</v>
      </c>
      <c r="J3696" t="s">
        <v>18510</v>
      </c>
      <c r="L3696" t="s">
        <v>19504</v>
      </c>
      <c r="N3696" t="s">
        <v>32</v>
      </c>
      <c r="P3696" t="s">
        <v>32</v>
      </c>
      <c r="Q3696" t="s">
        <v>20992</v>
      </c>
      <c r="R3696" t="s">
        <v>21119</v>
      </c>
      <c r="S3696" t="s">
        <v>21154</v>
      </c>
      <c r="U3696" t="s">
        <v>22035</v>
      </c>
      <c r="Y3696" t="s">
        <v>23871</v>
      </c>
    </row>
    <row r="3697" spans="1:25">
      <c r="A3697" s="1">
        <v>3707</v>
      </c>
      <c r="B3697" t="s">
        <v>32</v>
      </c>
      <c r="C3697" t="s">
        <v>3031</v>
      </c>
      <c r="D3697" t="s">
        <v>9771</v>
      </c>
      <c r="E3697" t="s">
        <v>10905</v>
      </c>
      <c r="F3697" t="s">
        <v>10906</v>
      </c>
      <c r="H3697" t="s">
        <v>13480</v>
      </c>
      <c r="V3697">
        <f>72858890 @å~\J2024041sexychrisann1@gmail.com                             ENMLFException as file currently locked by another user for an Acct no 319379400000</f>
        <v>0</v>
      </c>
    </row>
    <row r="3698" spans="1:25">
      <c r="A3698" s="1">
        <v>3708</v>
      </c>
      <c r="C3698" t="s">
        <v>3032</v>
      </c>
      <c r="G3698" t="s">
        <v>10967</v>
      </c>
      <c r="H3698" t="s">
        <v>13481</v>
      </c>
      <c r="I3698" t="s">
        <v>18507</v>
      </c>
      <c r="J3698" t="s">
        <v>18510</v>
      </c>
      <c r="L3698" t="s">
        <v>19505</v>
      </c>
      <c r="N3698" t="s">
        <v>32</v>
      </c>
      <c r="P3698" t="s">
        <v>32</v>
      </c>
      <c r="Q3698" t="s">
        <v>20992</v>
      </c>
      <c r="R3698" t="s">
        <v>21119</v>
      </c>
      <c r="S3698" t="s">
        <v>21154</v>
      </c>
      <c r="U3698" t="s">
        <v>22035</v>
      </c>
      <c r="Y3698" t="s">
        <v>23872</v>
      </c>
    </row>
    <row r="3699" spans="1:25">
      <c r="A3699" s="1">
        <v>3709</v>
      </c>
      <c r="B3699" t="s">
        <v>32</v>
      </c>
      <c r="C3699" t="s">
        <v>3032</v>
      </c>
      <c r="D3699" t="s">
        <v>9772</v>
      </c>
      <c r="E3699" t="s">
        <v>10905</v>
      </c>
      <c r="F3699" t="s">
        <v>10906</v>
      </c>
      <c r="H3699" t="s">
        <v>13481</v>
      </c>
      <c r="V3699">
        <f>72858891 °7úA2024041ANDREHEPBURN_88@YAHOO.COM                            ENMLFException as file currently locked by another user for an Acct no 283368110000</f>
        <v>0</v>
      </c>
    </row>
    <row r="3700" spans="1:25">
      <c r="A3700" s="1">
        <v>3710</v>
      </c>
      <c r="C3700" t="s">
        <v>3033</v>
      </c>
      <c r="G3700" t="s">
        <v>10967</v>
      </c>
      <c r="H3700" t="s">
        <v>13482</v>
      </c>
      <c r="I3700" t="s">
        <v>18507</v>
      </c>
      <c r="J3700" t="s">
        <v>18510</v>
      </c>
      <c r="L3700" t="s">
        <v>19506</v>
      </c>
      <c r="N3700" t="s">
        <v>32</v>
      </c>
      <c r="P3700" t="s">
        <v>32</v>
      </c>
      <c r="Q3700" t="s">
        <v>20992</v>
      </c>
      <c r="R3700" t="s">
        <v>21119</v>
      </c>
      <c r="S3700" t="s">
        <v>21154</v>
      </c>
      <c r="U3700" t="s">
        <v>22035</v>
      </c>
      <c r="Y3700" t="s">
        <v>23873</v>
      </c>
    </row>
    <row r="3701" spans="1:25">
      <c r="A3701" s="1">
        <v>3711</v>
      </c>
      <c r="B3701" t="s">
        <v>32</v>
      </c>
      <c r="C3701" t="s">
        <v>3033</v>
      </c>
      <c r="D3701" t="s">
        <v>9773</v>
      </c>
      <c r="E3701" t="s">
        <v>10905</v>
      </c>
      <c r="F3701" t="s">
        <v>10906</v>
      </c>
      <c r="H3701" t="s">
        <v>13483</v>
      </c>
      <c r="V3701">
        <f>72858892 @ÝEÆI2024041orainthomas@gmail.com                              GNMLFException as file currently locked by another user for an Acct no 316859080000</f>
        <v>0</v>
      </c>
    </row>
    <row r="3702" spans="1:25">
      <c r="A3702" s="1">
        <v>3712</v>
      </c>
      <c r="C3702" t="s">
        <v>3034</v>
      </c>
      <c r="G3702" t="s">
        <v>10967</v>
      </c>
      <c r="H3702" t="s">
        <v>13484</v>
      </c>
      <c r="I3702" t="s">
        <v>18507</v>
      </c>
      <c r="J3702" t="s">
        <v>18509</v>
      </c>
      <c r="L3702" t="s">
        <v>19292</v>
      </c>
      <c r="O3702" t="s">
        <v>20888</v>
      </c>
      <c r="P3702" t="s">
        <v>65</v>
      </c>
      <c r="Q3702" t="s">
        <v>20990</v>
      </c>
      <c r="R3702" t="s">
        <v>21118</v>
      </c>
      <c r="S3702" t="s">
        <v>21153</v>
      </c>
      <c r="T3702" t="s">
        <v>21375</v>
      </c>
      <c r="U3702" t="s">
        <v>22033</v>
      </c>
    </row>
    <row r="3703" spans="1:25">
      <c r="A3703" s="1">
        <v>3713</v>
      </c>
      <c r="C3703" t="s">
        <v>3035</v>
      </c>
      <c r="G3703" t="s">
        <v>10967</v>
      </c>
      <c r="H3703" t="s">
        <v>13485</v>
      </c>
      <c r="I3703" t="s">
        <v>18507</v>
      </c>
      <c r="J3703" t="s">
        <v>18509</v>
      </c>
      <c r="L3703" t="s">
        <v>19487</v>
      </c>
      <c r="O3703" t="s">
        <v>20887</v>
      </c>
      <c r="P3703" t="s">
        <v>20919</v>
      </c>
      <c r="Q3703" t="s">
        <v>20989</v>
      </c>
      <c r="U3703" t="s">
        <v>22032</v>
      </c>
      <c r="W3703" t="s">
        <v>22917</v>
      </c>
      <c r="X3703" t="s">
        <v>23201</v>
      </c>
    </row>
    <row r="3704" spans="1:25">
      <c r="A3704" s="1">
        <v>3714</v>
      </c>
      <c r="C3704" t="s">
        <v>3036</v>
      </c>
      <c r="G3704" t="s">
        <v>10967</v>
      </c>
      <c r="H3704" t="s">
        <v>13486</v>
      </c>
      <c r="I3704" t="s">
        <v>18507</v>
      </c>
      <c r="J3704" t="s">
        <v>18509</v>
      </c>
      <c r="L3704" t="s">
        <v>19293</v>
      </c>
      <c r="O3704" t="s">
        <v>20888</v>
      </c>
      <c r="P3704" t="s">
        <v>20920</v>
      </c>
      <c r="Q3704" t="s">
        <v>20991</v>
      </c>
      <c r="U3704" t="s">
        <v>22034</v>
      </c>
      <c r="W3704" t="s">
        <v>22918</v>
      </c>
    </row>
    <row r="3705" spans="1:25">
      <c r="A3705" s="1">
        <v>3715</v>
      </c>
      <c r="C3705" t="s">
        <v>3037</v>
      </c>
      <c r="G3705" t="s">
        <v>10967</v>
      </c>
      <c r="H3705" t="s">
        <v>13487</v>
      </c>
      <c r="I3705" t="s">
        <v>18507</v>
      </c>
      <c r="J3705" t="s">
        <v>18509</v>
      </c>
      <c r="L3705" t="s">
        <v>19487</v>
      </c>
      <c r="O3705" t="s">
        <v>20887</v>
      </c>
      <c r="P3705" t="s">
        <v>20919</v>
      </c>
      <c r="Q3705" t="s">
        <v>20989</v>
      </c>
      <c r="U3705" t="s">
        <v>22032</v>
      </c>
      <c r="W3705" t="s">
        <v>22917</v>
      </c>
      <c r="X3705" t="s">
        <v>22991</v>
      </c>
    </row>
    <row r="3706" spans="1:25">
      <c r="A3706" s="1">
        <v>3716</v>
      </c>
      <c r="C3706" t="s">
        <v>3038</v>
      </c>
      <c r="G3706" t="s">
        <v>10967</v>
      </c>
      <c r="H3706" t="s">
        <v>13488</v>
      </c>
      <c r="I3706" t="s">
        <v>18507</v>
      </c>
      <c r="J3706" t="s">
        <v>18509</v>
      </c>
      <c r="L3706" t="s">
        <v>19488</v>
      </c>
      <c r="O3706" t="s">
        <v>20887</v>
      </c>
      <c r="P3706" t="s">
        <v>20919</v>
      </c>
      <c r="Q3706" t="s">
        <v>20989</v>
      </c>
      <c r="U3706" t="s">
        <v>22032</v>
      </c>
      <c r="W3706" t="s">
        <v>22917</v>
      </c>
      <c r="X3706" t="s">
        <v>22991</v>
      </c>
    </row>
    <row r="3707" spans="1:25">
      <c r="A3707" s="1">
        <v>3717</v>
      </c>
      <c r="C3707" t="s">
        <v>3039</v>
      </c>
      <c r="G3707" t="s">
        <v>10967</v>
      </c>
      <c r="H3707" t="s">
        <v>13489</v>
      </c>
      <c r="I3707" t="s">
        <v>18507</v>
      </c>
      <c r="J3707" t="s">
        <v>18509</v>
      </c>
      <c r="L3707" t="s">
        <v>19489</v>
      </c>
      <c r="O3707" t="s">
        <v>20887</v>
      </c>
      <c r="P3707" t="s">
        <v>20919</v>
      </c>
      <c r="Q3707" t="s">
        <v>20989</v>
      </c>
      <c r="U3707" t="s">
        <v>22032</v>
      </c>
      <c r="W3707" t="s">
        <v>22917</v>
      </c>
      <c r="X3707" t="s">
        <v>22991</v>
      </c>
    </row>
    <row r="3708" spans="1:25">
      <c r="A3708" s="1">
        <v>3718</v>
      </c>
      <c r="C3708" t="s">
        <v>3040</v>
      </c>
      <c r="G3708" t="s">
        <v>10967</v>
      </c>
      <c r="H3708" t="s">
        <v>13490</v>
      </c>
      <c r="I3708" t="s">
        <v>18507</v>
      </c>
      <c r="J3708" t="s">
        <v>18509</v>
      </c>
      <c r="L3708" t="s">
        <v>19491</v>
      </c>
      <c r="O3708" t="s">
        <v>20887</v>
      </c>
      <c r="P3708" t="s">
        <v>20919</v>
      </c>
      <c r="Q3708" t="s">
        <v>20989</v>
      </c>
      <c r="U3708" t="s">
        <v>22032</v>
      </c>
      <c r="W3708" t="s">
        <v>22917</v>
      </c>
      <c r="X3708" t="s">
        <v>23202</v>
      </c>
    </row>
    <row r="3709" spans="1:25">
      <c r="A3709" s="1">
        <v>3719</v>
      </c>
      <c r="C3709" t="s">
        <v>3041</v>
      </c>
      <c r="G3709" t="s">
        <v>10967</v>
      </c>
      <c r="H3709" t="s">
        <v>13490</v>
      </c>
      <c r="I3709" t="s">
        <v>18507</v>
      </c>
      <c r="J3709" t="s">
        <v>18509</v>
      </c>
      <c r="L3709" t="s">
        <v>19507</v>
      </c>
      <c r="O3709" t="s">
        <v>20888</v>
      </c>
      <c r="P3709" t="s">
        <v>65</v>
      </c>
      <c r="Q3709" t="s">
        <v>20990</v>
      </c>
      <c r="R3709" t="s">
        <v>21118</v>
      </c>
      <c r="S3709" t="s">
        <v>21153</v>
      </c>
      <c r="T3709" t="s">
        <v>21376</v>
      </c>
      <c r="U3709" t="s">
        <v>22033</v>
      </c>
    </row>
    <row r="3710" spans="1:25">
      <c r="A3710" s="1">
        <v>3720</v>
      </c>
      <c r="C3710" t="s">
        <v>3042</v>
      </c>
      <c r="G3710" t="s">
        <v>10967</v>
      </c>
      <c r="H3710" t="s">
        <v>13491</v>
      </c>
      <c r="I3710" t="s">
        <v>18507</v>
      </c>
      <c r="J3710" t="s">
        <v>18509</v>
      </c>
      <c r="L3710" t="s">
        <v>19508</v>
      </c>
      <c r="O3710" t="s">
        <v>20888</v>
      </c>
      <c r="P3710" t="s">
        <v>20920</v>
      </c>
      <c r="Q3710" t="s">
        <v>20991</v>
      </c>
      <c r="U3710" t="s">
        <v>22034</v>
      </c>
      <c r="W3710" t="s">
        <v>22918</v>
      </c>
    </row>
    <row r="3711" spans="1:25">
      <c r="A3711" s="1">
        <v>3721</v>
      </c>
      <c r="C3711" t="s">
        <v>3043</v>
      </c>
      <c r="G3711" t="s">
        <v>10967</v>
      </c>
      <c r="H3711" t="s">
        <v>13492</v>
      </c>
      <c r="I3711" t="s">
        <v>18507</v>
      </c>
      <c r="J3711" t="s">
        <v>18509</v>
      </c>
      <c r="L3711" t="s">
        <v>19488</v>
      </c>
      <c r="O3711" t="s">
        <v>20887</v>
      </c>
      <c r="P3711" t="s">
        <v>20919</v>
      </c>
      <c r="Q3711" t="s">
        <v>20989</v>
      </c>
      <c r="U3711" t="s">
        <v>22032</v>
      </c>
      <c r="W3711" t="s">
        <v>22917</v>
      </c>
      <c r="X3711" t="s">
        <v>23203</v>
      </c>
    </row>
    <row r="3712" spans="1:25">
      <c r="A3712" s="1">
        <v>3722</v>
      </c>
      <c r="C3712" t="s">
        <v>3044</v>
      </c>
      <c r="G3712" t="s">
        <v>10967</v>
      </c>
      <c r="H3712" t="s">
        <v>13492</v>
      </c>
      <c r="I3712" t="s">
        <v>18507</v>
      </c>
      <c r="J3712" t="s">
        <v>18509</v>
      </c>
      <c r="L3712" t="s">
        <v>19507</v>
      </c>
      <c r="O3712" t="s">
        <v>20888</v>
      </c>
      <c r="P3712" t="s">
        <v>65</v>
      </c>
      <c r="Q3712" t="s">
        <v>20990</v>
      </c>
      <c r="R3712" t="s">
        <v>21118</v>
      </c>
      <c r="S3712" t="s">
        <v>21153</v>
      </c>
      <c r="T3712" t="s">
        <v>21377</v>
      </c>
      <c r="U3712" t="s">
        <v>22033</v>
      </c>
    </row>
    <row r="3713" spans="1:24">
      <c r="A3713" s="1">
        <v>3723</v>
      </c>
      <c r="C3713" t="s">
        <v>3045</v>
      </c>
      <c r="G3713" t="s">
        <v>10967</v>
      </c>
      <c r="H3713" t="s">
        <v>13493</v>
      </c>
      <c r="I3713" t="s">
        <v>18507</v>
      </c>
      <c r="J3713" t="s">
        <v>18509</v>
      </c>
      <c r="L3713" t="s">
        <v>19508</v>
      </c>
      <c r="O3713" t="s">
        <v>20888</v>
      </c>
      <c r="P3713" t="s">
        <v>20920</v>
      </c>
      <c r="Q3713" t="s">
        <v>20991</v>
      </c>
      <c r="U3713" t="s">
        <v>22034</v>
      </c>
      <c r="W3713" t="s">
        <v>22918</v>
      </c>
    </row>
    <row r="3714" spans="1:24">
      <c r="A3714" s="1">
        <v>3724</v>
      </c>
      <c r="C3714" t="s">
        <v>3046</v>
      </c>
      <c r="G3714" t="s">
        <v>10967</v>
      </c>
      <c r="H3714" t="s">
        <v>13494</v>
      </c>
      <c r="I3714" t="s">
        <v>18507</v>
      </c>
      <c r="J3714" t="s">
        <v>18509</v>
      </c>
      <c r="L3714" t="s">
        <v>19487</v>
      </c>
      <c r="O3714" t="s">
        <v>20887</v>
      </c>
      <c r="P3714" t="s">
        <v>20919</v>
      </c>
      <c r="Q3714" t="s">
        <v>20989</v>
      </c>
      <c r="U3714" t="s">
        <v>22032</v>
      </c>
      <c r="W3714" t="s">
        <v>22917</v>
      </c>
      <c r="X3714" t="s">
        <v>23204</v>
      </c>
    </row>
    <row r="3715" spans="1:24">
      <c r="A3715" s="1">
        <v>3725</v>
      </c>
      <c r="C3715" t="s">
        <v>3047</v>
      </c>
      <c r="G3715" t="s">
        <v>10967</v>
      </c>
      <c r="H3715" t="s">
        <v>13495</v>
      </c>
      <c r="I3715" t="s">
        <v>18507</v>
      </c>
      <c r="J3715" t="s">
        <v>18509</v>
      </c>
      <c r="L3715" t="s">
        <v>19507</v>
      </c>
      <c r="O3715" t="s">
        <v>20888</v>
      </c>
      <c r="P3715" t="s">
        <v>65</v>
      </c>
      <c r="Q3715" t="s">
        <v>20990</v>
      </c>
      <c r="R3715" t="s">
        <v>21118</v>
      </c>
      <c r="S3715" t="s">
        <v>21153</v>
      </c>
      <c r="T3715" t="s">
        <v>21378</v>
      </c>
      <c r="U3715" t="s">
        <v>22033</v>
      </c>
    </row>
    <row r="3716" spans="1:24">
      <c r="A3716" s="1">
        <v>3726</v>
      </c>
      <c r="C3716" t="s">
        <v>3048</v>
      </c>
      <c r="G3716" t="s">
        <v>10967</v>
      </c>
      <c r="H3716" t="s">
        <v>13496</v>
      </c>
      <c r="I3716" t="s">
        <v>18507</v>
      </c>
      <c r="J3716" t="s">
        <v>18509</v>
      </c>
      <c r="L3716" t="s">
        <v>19508</v>
      </c>
      <c r="O3716" t="s">
        <v>20888</v>
      </c>
      <c r="P3716" t="s">
        <v>20920</v>
      </c>
      <c r="Q3716" t="s">
        <v>20991</v>
      </c>
      <c r="U3716" t="s">
        <v>22034</v>
      </c>
      <c r="W3716" t="s">
        <v>22918</v>
      </c>
    </row>
    <row r="3717" spans="1:24">
      <c r="A3717" s="1">
        <v>3727</v>
      </c>
      <c r="C3717" t="s">
        <v>3049</v>
      </c>
      <c r="G3717" t="s">
        <v>10967</v>
      </c>
      <c r="H3717" t="s">
        <v>13497</v>
      </c>
      <c r="I3717" t="s">
        <v>18507</v>
      </c>
      <c r="J3717" t="s">
        <v>18509</v>
      </c>
      <c r="L3717" t="s">
        <v>19488</v>
      </c>
      <c r="O3717" t="s">
        <v>20887</v>
      </c>
      <c r="P3717" t="s">
        <v>20919</v>
      </c>
      <c r="Q3717" t="s">
        <v>20989</v>
      </c>
      <c r="U3717" t="s">
        <v>22032</v>
      </c>
      <c r="W3717" t="s">
        <v>22917</v>
      </c>
      <c r="X3717" t="s">
        <v>23205</v>
      </c>
    </row>
    <row r="3718" spans="1:24">
      <c r="A3718" s="1">
        <v>3728</v>
      </c>
      <c r="C3718" t="s">
        <v>3050</v>
      </c>
      <c r="G3718" t="s">
        <v>10967</v>
      </c>
      <c r="H3718" t="s">
        <v>13498</v>
      </c>
      <c r="I3718" t="s">
        <v>18507</v>
      </c>
      <c r="J3718" t="s">
        <v>18509</v>
      </c>
      <c r="L3718" t="s">
        <v>19507</v>
      </c>
      <c r="O3718" t="s">
        <v>20888</v>
      </c>
      <c r="P3718" t="s">
        <v>65</v>
      </c>
      <c r="Q3718" t="s">
        <v>20990</v>
      </c>
      <c r="R3718" t="s">
        <v>21118</v>
      </c>
      <c r="S3718" t="s">
        <v>21153</v>
      </c>
      <c r="T3718" t="s">
        <v>21379</v>
      </c>
      <c r="U3718" t="s">
        <v>22033</v>
      </c>
    </row>
    <row r="3719" spans="1:24">
      <c r="A3719" s="1">
        <v>3729</v>
      </c>
      <c r="C3719" t="s">
        <v>3051</v>
      </c>
      <c r="G3719" t="s">
        <v>10967</v>
      </c>
      <c r="H3719" t="s">
        <v>13498</v>
      </c>
      <c r="I3719" t="s">
        <v>18507</v>
      </c>
      <c r="J3719" t="s">
        <v>18509</v>
      </c>
      <c r="L3719" t="s">
        <v>19490</v>
      </c>
      <c r="O3719" t="s">
        <v>20887</v>
      </c>
      <c r="P3719" t="s">
        <v>20919</v>
      </c>
      <c r="Q3719" t="s">
        <v>20989</v>
      </c>
      <c r="U3719" t="s">
        <v>22032</v>
      </c>
      <c r="W3719" t="s">
        <v>22917</v>
      </c>
      <c r="X3719" t="s">
        <v>23206</v>
      </c>
    </row>
    <row r="3720" spans="1:24">
      <c r="A3720" s="1">
        <v>3730</v>
      </c>
      <c r="C3720" t="s">
        <v>3052</v>
      </c>
      <c r="G3720" t="s">
        <v>10967</v>
      </c>
      <c r="H3720" t="s">
        <v>13499</v>
      </c>
      <c r="I3720" t="s">
        <v>18507</v>
      </c>
      <c r="J3720" t="s">
        <v>18509</v>
      </c>
      <c r="L3720" t="s">
        <v>19508</v>
      </c>
      <c r="O3720" t="s">
        <v>20888</v>
      </c>
      <c r="P3720" t="s">
        <v>20920</v>
      </c>
      <c r="Q3720" t="s">
        <v>20991</v>
      </c>
      <c r="U3720" t="s">
        <v>22034</v>
      </c>
      <c r="W3720" t="s">
        <v>22918</v>
      </c>
    </row>
    <row r="3721" spans="1:24">
      <c r="A3721" s="1">
        <v>3731</v>
      </c>
      <c r="C3721" t="s">
        <v>3053</v>
      </c>
      <c r="G3721" t="s">
        <v>10967</v>
      </c>
      <c r="H3721" t="s">
        <v>13500</v>
      </c>
      <c r="I3721" t="s">
        <v>18507</v>
      </c>
      <c r="J3721" t="s">
        <v>18509</v>
      </c>
      <c r="L3721" t="s">
        <v>19507</v>
      </c>
      <c r="O3721" t="s">
        <v>20888</v>
      </c>
      <c r="P3721" t="s">
        <v>65</v>
      </c>
      <c r="Q3721" t="s">
        <v>20990</v>
      </c>
      <c r="R3721" t="s">
        <v>21118</v>
      </c>
      <c r="S3721" t="s">
        <v>21153</v>
      </c>
      <c r="T3721" t="s">
        <v>21380</v>
      </c>
      <c r="U3721" t="s">
        <v>22033</v>
      </c>
    </row>
    <row r="3722" spans="1:24">
      <c r="A3722" s="1">
        <v>3732</v>
      </c>
      <c r="C3722" t="s">
        <v>3054</v>
      </c>
      <c r="G3722" t="s">
        <v>10967</v>
      </c>
      <c r="H3722" t="s">
        <v>13500</v>
      </c>
      <c r="I3722" t="s">
        <v>18507</v>
      </c>
      <c r="J3722" t="s">
        <v>18509</v>
      </c>
      <c r="L3722" t="s">
        <v>19508</v>
      </c>
      <c r="O3722" t="s">
        <v>20888</v>
      </c>
      <c r="P3722" t="s">
        <v>20920</v>
      </c>
      <c r="Q3722" t="s">
        <v>20991</v>
      </c>
      <c r="U3722" t="s">
        <v>22034</v>
      </c>
      <c r="W3722" t="s">
        <v>22918</v>
      </c>
    </row>
    <row r="3723" spans="1:24">
      <c r="A3723" s="1">
        <v>3733</v>
      </c>
      <c r="C3723" t="s">
        <v>3055</v>
      </c>
      <c r="G3723" t="s">
        <v>10967</v>
      </c>
      <c r="H3723" t="s">
        <v>13501</v>
      </c>
      <c r="I3723" t="s">
        <v>18507</v>
      </c>
      <c r="J3723" t="s">
        <v>18509</v>
      </c>
      <c r="L3723" t="s">
        <v>19491</v>
      </c>
      <c r="O3723" t="s">
        <v>20887</v>
      </c>
      <c r="P3723" t="s">
        <v>20919</v>
      </c>
      <c r="Q3723" t="s">
        <v>20989</v>
      </c>
      <c r="U3723" t="s">
        <v>22032</v>
      </c>
      <c r="W3723" t="s">
        <v>22917</v>
      </c>
      <c r="X3723" t="s">
        <v>23207</v>
      </c>
    </row>
    <row r="3724" spans="1:24">
      <c r="A3724" s="1">
        <v>3734</v>
      </c>
      <c r="C3724" t="s">
        <v>3056</v>
      </c>
      <c r="G3724" t="s">
        <v>10967</v>
      </c>
      <c r="H3724" t="s">
        <v>13502</v>
      </c>
      <c r="I3724" t="s">
        <v>18507</v>
      </c>
      <c r="J3724" t="s">
        <v>18509</v>
      </c>
      <c r="L3724" t="s">
        <v>19488</v>
      </c>
      <c r="O3724" t="s">
        <v>20887</v>
      </c>
      <c r="P3724" t="s">
        <v>20919</v>
      </c>
      <c r="Q3724" t="s">
        <v>20989</v>
      </c>
      <c r="U3724" t="s">
        <v>22032</v>
      </c>
      <c r="W3724" t="s">
        <v>22917</v>
      </c>
      <c r="X3724" t="s">
        <v>23208</v>
      </c>
    </row>
    <row r="3725" spans="1:24">
      <c r="A3725" s="1">
        <v>3735</v>
      </c>
      <c r="C3725" t="s">
        <v>3057</v>
      </c>
      <c r="G3725" t="s">
        <v>10967</v>
      </c>
      <c r="H3725" t="s">
        <v>13503</v>
      </c>
      <c r="I3725" t="s">
        <v>18507</v>
      </c>
      <c r="J3725" t="s">
        <v>18509</v>
      </c>
      <c r="L3725" t="s">
        <v>19507</v>
      </c>
      <c r="O3725" t="s">
        <v>20888</v>
      </c>
      <c r="P3725" t="s">
        <v>65</v>
      </c>
      <c r="Q3725" t="s">
        <v>20990</v>
      </c>
      <c r="R3725" t="s">
        <v>21118</v>
      </c>
      <c r="S3725" t="s">
        <v>21153</v>
      </c>
      <c r="T3725" t="s">
        <v>21381</v>
      </c>
      <c r="U3725" t="s">
        <v>22033</v>
      </c>
    </row>
    <row r="3726" spans="1:24">
      <c r="A3726" s="1">
        <v>3736</v>
      </c>
      <c r="C3726" t="s">
        <v>3058</v>
      </c>
      <c r="G3726" t="s">
        <v>10967</v>
      </c>
      <c r="H3726" t="s">
        <v>13503</v>
      </c>
      <c r="I3726" t="s">
        <v>18507</v>
      </c>
      <c r="J3726" t="s">
        <v>18509</v>
      </c>
      <c r="L3726" t="s">
        <v>19508</v>
      </c>
      <c r="O3726" t="s">
        <v>20888</v>
      </c>
      <c r="P3726" t="s">
        <v>20920</v>
      </c>
      <c r="Q3726" t="s">
        <v>20991</v>
      </c>
      <c r="U3726" t="s">
        <v>22034</v>
      </c>
      <c r="W3726" t="s">
        <v>22918</v>
      </c>
    </row>
    <row r="3727" spans="1:24">
      <c r="A3727" s="1">
        <v>3737</v>
      </c>
      <c r="C3727" t="s">
        <v>3059</v>
      </c>
      <c r="G3727" t="s">
        <v>10967</v>
      </c>
      <c r="H3727" t="s">
        <v>13504</v>
      </c>
      <c r="I3727" t="s">
        <v>18507</v>
      </c>
      <c r="J3727" t="s">
        <v>18509</v>
      </c>
      <c r="L3727" t="s">
        <v>19507</v>
      </c>
      <c r="O3727" t="s">
        <v>20888</v>
      </c>
      <c r="P3727" t="s">
        <v>65</v>
      </c>
      <c r="Q3727" t="s">
        <v>20990</v>
      </c>
      <c r="R3727" t="s">
        <v>21118</v>
      </c>
      <c r="S3727" t="s">
        <v>21153</v>
      </c>
      <c r="T3727" t="s">
        <v>21381</v>
      </c>
      <c r="U3727" t="s">
        <v>22033</v>
      </c>
    </row>
    <row r="3728" spans="1:24">
      <c r="A3728" s="1">
        <v>3738</v>
      </c>
      <c r="C3728" t="s">
        <v>3060</v>
      </c>
      <c r="G3728" t="s">
        <v>10967</v>
      </c>
      <c r="H3728" t="s">
        <v>13504</v>
      </c>
      <c r="I3728" t="s">
        <v>18507</v>
      </c>
      <c r="J3728" t="s">
        <v>18509</v>
      </c>
      <c r="L3728" t="s">
        <v>19508</v>
      </c>
      <c r="O3728" t="s">
        <v>20888</v>
      </c>
      <c r="P3728" t="s">
        <v>20920</v>
      </c>
      <c r="Q3728" t="s">
        <v>20991</v>
      </c>
      <c r="U3728" t="s">
        <v>22034</v>
      </c>
      <c r="W3728" t="s">
        <v>22918</v>
      </c>
    </row>
    <row r="3729" spans="1:33">
      <c r="A3729" s="1">
        <v>3739</v>
      </c>
      <c r="C3729" t="s">
        <v>3061</v>
      </c>
      <c r="G3729" t="s">
        <v>10967</v>
      </c>
      <c r="H3729" t="s">
        <v>13505</v>
      </c>
      <c r="I3729" t="s">
        <v>18507</v>
      </c>
      <c r="J3729" t="s">
        <v>18509</v>
      </c>
      <c r="L3729" t="s">
        <v>19490</v>
      </c>
      <c r="O3729" t="s">
        <v>20887</v>
      </c>
      <c r="P3729" t="s">
        <v>20919</v>
      </c>
      <c r="Q3729" t="s">
        <v>20989</v>
      </c>
      <c r="U3729" t="s">
        <v>22032</v>
      </c>
      <c r="W3729" t="s">
        <v>22917</v>
      </c>
      <c r="X3729" t="s">
        <v>23208</v>
      </c>
    </row>
    <row r="3730" spans="1:33">
      <c r="A3730" s="1">
        <v>3740</v>
      </c>
      <c r="C3730" t="s">
        <v>3062</v>
      </c>
      <c r="G3730" t="s">
        <v>10967</v>
      </c>
      <c r="H3730" t="s">
        <v>13506</v>
      </c>
      <c r="I3730" t="s">
        <v>18507</v>
      </c>
      <c r="J3730" t="s">
        <v>18509</v>
      </c>
      <c r="L3730" t="s">
        <v>19488</v>
      </c>
      <c r="O3730" t="s">
        <v>20887</v>
      </c>
      <c r="P3730" t="s">
        <v>20919</v>
      </c>
      <c r="Q3730" t="s">
        <v>20989</v>
      </c>
      <c r="U3730" t="s">
        <v>22032</v>
      </c>
      <c r="W3730" t="s">
        <v>22917</v>
      </c>
      <c r="X3730" t="s">
        <v>23208</v>
      </c>
    </row>
    <row r="3731" spans="1:33">
      <c r="A3731" s="1">
        <v>3741</v>
      </c>
      <c r="C3731" t="s">
        <v>3063</v>
      </c>
      <c r="G3731" t="s">
        <v>10967</v>
      </c>
      <c r="H3731" t="s">
        <v>13506</v>
      </c>
      <c r="I3731" t="s">
        <v>18507</v>
      </c>
      <c r="J3731" t="s">
        <v>18509</v>
      </c>
      <c r="L3731" t="s">
        <v>19487</v>
      </c>
      <c r="O3731" t="s">
        <v>20887</v>
      </c>
      <c r="P3731" t="s">
        <v>20919</v>
      </c>
      <c r="Q3731" t="s">
        <v>20989</v>
      </c>
      <c r="U3731" t="s">
        <v>22032</v>
      </c>
      <c r="W3731" t="s">
        <v>22917</v>
      </c>
      <c r="X3731" t="s">
        <v>23208</v>
      </c>
    </row>
    <row r="3732" spans="1:33">
      <c r="A3732" s="1">
        <v>3742</v>
      </c>
      <c r="C3732" t="s">
        <v>3064</v>
      </c>
      <c r="G3732" t="s">
        <v>10967</v>
      </c>
      <c r="H3732" t="s">
        <v>13507</v>
      </c>
      <c r="I3732" t="s">
        <v>18507</v>
      </c>
      <c r="J3732" t="s">
        <v>18509</v>
      </c>
      <c r="L3732" t="s">
        <v>19507</v>
      </c>
      <c r="O3732" t="s">
        <v>20888</v>
      </c>
      <c r="P3732" t="s">
        <v>65</v>
      </c>
      <c r="Q3732" t="s">
        <v>20990</v>
      </c>
      <c r="R3732" t="s">
        <v>21118</v>
      </c>
      <c r="S3732" t="s">
        <v>21153</v>
      </c>
      <c r="T3732" t="s">
        <v>21381</v>
      </c>
      <c r="U3732" t="s">
        <v>22033</v>
      </c>
    </row>
    <row r="3733" spans="1:33">
      <c r="A3733" s="1">
        <v>3743</v>
      </c>
      <c r="C3733" t="s">
        <v>3065</v>
      </c>
      <c r="G3733" t="s">
        <v>10967</v>
      </c>
      <c r="H3733" t="s">
        <v>13507</v>
      </c>
      <c r="I3733" t="s">
        <v>18507</v>
      </c>
      <c r="J3733" t="s">
        <v>18509</v>
      </c>
      <c r="L3733" t="s">
        <v>19508</v>
      </c>
      <c r="O3733" t="s">
        <v>20888</v>
      </c>
      <c r="P3733" t="s">
        <v>20920</v>
      </c>
      <c r="Q3733" t="s">
        <v>20991</v>
      </c>
      <c r="U3733" t="s">
        <v>22034</v>
      </c>
      <c r="W3733" t="s">
        <v>22918</v>
      </c>
    </row>
    <row r="3734" spans="1:33">
      <c r="A3734" s="1">
        <v>3744</v>
      </c>
      <c r="C3734" t="s">
        <v>3066</v>
      </c>
      <c r="G3734" t="s">
        <v>10967</v>
      </c>
      <c r="H3734" t="s">
        <v>13508</v>
      </c>
      <c r="I3734" t="s">
        <v>18507</v>
      </c>
      <c r="J3734" t="s">
        <v>18509</v>
      </c>
      <c r="L3734" t="s">
        <v>19507</v>
      </c>
      <c r="O3734" t="s">
        <v>20888</v>
      </c>
      <c r="P3734" t="s">
        <v>65</v>
      </c>
      <c r="Q3734" t="s">
        <v>20990</v>
      </c>
      <c r="R3734" t="s">
        <v>21118</v>
      </c>
      <c r="S3734" t="s">
        <v>21153</v>
      </c>
      <c r="T3734" t="s">
        <v>21381</v>
      </c>
      <c r="U3734" t="s">
        <v>22033</v>
      </c>
    </row>
    <row r="3735" spans="1:33">
      <c r="A3735" s="1">
        <v>3745</v>
      </c>
      <c r="C3735" t="s">
        <v>3067</v>
      </c>
      <c r="G3735" t="s">
        <v>10967</v>
      </c>
      <c r="H3735" t="s">
        <v>13509</v>
      </c>
      <c r="I3735" t="s">
        <v>18507</v>
      </c>
      <c r="J3735" t="s">
        <v>18509</v>
      </c>
      <c r="L3735" t="s">
        <v>19508</v>
      </c>
      <c r="O3735" t="s">
        <v>20888</v>
      </c>
      <c r="P3735" t="s">
        <v>20920</v>
      </c>
      <c r="Q3735" t="s">
        <v>20991</v>
      </c>
      <c r="U3735" t="s">
        <v>22034</v>
      </c>
      <c r="W3735" t="s">
        <v>22918</v>
      </c>
    </row>
    <row r="3736" spans="1:33">
      <c r="A3736" s="1">
        <v>3746</v>
      </c>
      <c r="C3736" t="s">
        <v>3068</v>
      </c>
      <c r="G3736" t="s">
        <v>10967</v>
      </c>
      <c r="H3736" t="s">
        <v>13510</v>
      </c>
      <c r="I3736" t="s">
        <v>18507</v>
      </c>
      <c r="J3736" t="s">
        <v>18509</v>
      </c>
      <c r="L3736" t="s">
        <v>19491</v>
      </c>
      <c r="O3736" t="s">
        <v>20887</v>
      </c>
      <c r="P3736" t="s">
        <v>20919</v>
      </c>
      <c r="Q3736" t="s">
        <v>20989</v>
      </c>
      <c r="U3736" t="s">
        <v>22032</v>
      </c>
      <c r="W3736" t="s">
        <v>22917</v>
      </c>
      <c r="X3736" t="s">
        <v>23208</v>
      </c>
    </row>
    <row r="3737" spans="1:33">
      <c r="A3737" s="1">
        <v>3747</v>
      </c>
      <c r="C3737" t="s">
        <v>3069</v>
      </c>
      <c r="G3737" t="s">
        <v>10967</v>
      </c>
      <c r="H3737" t="s">
        <v>13510</v>
      </c>
      <c r="I3737" t="s">
        <v>18507</v>
      </c>
      <c r="J3737" t="s">
        <v>18509</v>
      </c>
      <c r="L3737" t="s">
        <v>19507</v>
      </c>
      <c r="O3737" t="s">
        <v>20888</v>
      </c>
      <c r="P3737" t="s">
        <v>65</v>
      </c>
      <c r="Q3737" t="s">
        <v>20990</v>
      </c>
      <c r="R3737" t="s">
        <v>21118</v>
      </c>
      <c r="S3737" t="s">
        <v>21153</v>
      </c>
      <c r="T3737" t="s">
        <v>21381</v>
      </c>
      <c r="U3737" t="s">
        <v>22033</v>
      </c>
    </row>
    <row r="3738" spans="1:33">
      <c r="A3738" s="1">
        <v>3748</v>
      </c>
      <c r="C3738" t="s">
        <v>3070</v>
      </c>
      <c r="G3738" t="s">
        <v>10967</v>
      </c>
      <c r="H3738" t="s">
        <v>13511</v>
      </c>
      <c r="I3738" t="s">
        <v>18507</v>
      </c>
      <c r="J3738" t="s">
        <v>18509</v>
      </c>
      <c r="L3738" t="s">
        <v>19508</v>
      </c>
      <c r="O3738" t="s">
        <v>20888</v>
      </c>
      <c r="P3738" t="s">
        <v>20920</v>
      </c>
      <c r="Q3738" t="s">
        <v>20991</v>
      </c>
      <c r="U3738" t="s">
        <v>22034</v>
      </c>
      <c r="W3738" t="s">
        <v>22918</v>
      </c>
    </row>
    <row r="3739" spans="1:33">
      <c r="A3739" s="1">
        <v>3749</v>
      </c>
      <c r="C3739" t="s">
        <v>3071</v>
      </c>
      <c r="G3739" t="s">
        <v>10967</v>
      </c>
      <c r="H3739" t="s">
        <v>13512</v>
      </c>
      <c r="I3739" t="s">
        <v>18507</v>
      </c>
      <c r="J3739" t="s">
        <v>18520</v>
      </c>
      <c r="K3739" t="s">
        <v>18520</v>
      </c>
      <c r="L3739" t="s">
        <v>19509</v>
      </c>
      <c r="N3739" t="s">
        <v>34</v>
      </c>
      <c r="P3739" t="s">
        <v>20922</v>
      </c>
      <c r="Q3739" t="s">
        <v>20995</v>
      </c>
      <c r="R3739" t="s">
        <v>21120</v>
      </c>
      <c r="S3739" t="s">
        <v>21153</v>
      </c>
      <c r="T3739" t="s">
        <v>21198</v>
      </c>
      <c r="U3739" t="s">
        <v>22033</v>
      </c>
    </row>
    <row r="3740" spans="1:33">
      <c r="A3740" s="1">
        <v>3750</v>
      </c>
      <c r="C3740" t="s">
        <v>3072</v>
      </c>
      <c r="G3740" t="s">
        <v>10967</v>
      </c>
      <c r="H3740" t="s">
        <v>13513</v>
      </c>
      <c r="I3740" t="s">
        <v>18507</v>
      </c>
      <c r="J3740" t="s">
        <v>18520</v>
      </c>
      <c r="K3740" t="s">
        <v>18520</v>
      </c>
      <c r="L3740" t="s">
        <v>19510</v>
      </c>
      <c r="N3740" t="s">
        <v>34</v>
      </c>
      <c r="P3740" t="s">
        <v>20923</v>
      </c>
      <c r="W3740" t="s">
        <v>22918</v>
      </c>
    </row>
    <row r="3741" spans="1:33">
      <c r="A3741" s="1">
        <v>3751</v>
      </c>
      <c r="C3741" t="s">
        <v>3073</v>
      </c>
      <c r="G3741" t="s">
        <v>10967</v>
      </c>
      <c r="H3741" t="s">
        <v>13514</v>
      </c>
      <c r="I3741" t="s">
        <v>18507</v>
      </c>
      <c r="J3741" t="s">
        <v>18520</v>
      </c>
      <c r="K3741" t="s">
        <v>18520</v>
      </c>
      <c r="L3741" t="s">
        <v>19510</v>
      </c>
      <c r="N3741" t="s">
        <v>34</v>
      </c>
      <c r="P3741" t="s">
        <v>20924</v>
      </c>
      <c r="Q3741" t="s">
        <v>20996</v>
      </c>
      <c r="U3741" t="s">
        <v>22038</v>
      </c>
      <c r="W3741" t="s">
        <v>22918</v>
      </c>
      <c r="AG3741" t="s">
        <v>23902</v>
      </c>
    </row>
    <row r="3742" spans="1:33">
      <c r="A3742" s="1">
        <v>3752</v>
      </c>
      <c r="C3742" t="s">
        <v>3074</v>
      </c>
      <c r="G3742" t="s">
        <v>10967</v>
      </c>
      <c r="H3742" t="s">
        <v>13514</v>
      </c>
      <c r="I3742" t="s">
        <v>18507</v>
      </c>
      <c r="J3742" t="s">
        <v>18520</v>
      </c>
      <c r="K3742" t="s">
        <v>18520</v>
      </c>
      <c r="L3742" t="s">
        <v>19510</v>
      </c>
      <c r="N3742" t="s">
        <v>34</v>
      </c>
      <c r="P3742" t="s">
        <v>20925</v>
      </c>
      <c r="Q3742" t="s">
        <v>20997</v>
      </c>
      <c r="U3742" t="s">
        <v>22039</v>
      </c>
      <c r="W3742" t="s">
        <v>22921</v>
      </c>
      <c r="AA3742" t="s">
        <v>23878</v>
      </c>
    </row>
    <row r="3743" spans="1:33">
      <c r="A3743" s="1">
        <v>3753</v>
      </c>
      <c r="C3743" t="s">
        <v>3075</v>
      </c>
      <c r="G3743" t="s">
        <v>10967</v>
      </c>
      <c r="H3743" t="s">
        <v>13514</v>
      </c>
      <c r="I3743" t="s">
        <v>18507</v>
      </c>
      <c r="J3743" t="s">
        <v>18520</v>
      </c>
      <c r="K3743" t="s">
        <v>18520</v>
      </c>
      <c r="L3743" t="s">
        <v>19510</v>
      </c>
      <c r="N3743" t="s">
        <v>34</v>
      </c>
      <c r="P3743" t="s">
        <v>34</v>
      </c>
      <c r="Q3743" t="s">
        <v>20999</v>
      </c>
      <c r="U3743" t="s">
        <v>22040</v>
      </c>
      <c r="W3743" t="s">
        <v>22921</v>
      </c>
    </row>
    <row r="3744" spans="1:33">
      <c r="A3744" s="1">
        <v>3754</v>
      </c>
      <c r="B3744" t="s">
        <v>34</v>
      </c>
      <c r="C3744" t="s">
        <v>3075</v>
      </c>
      <c r="D3744" t="s">
        <v>9774</v>
      </c>
      <c r="E3744" t="s">
        <v>10905</v>
      </c>
      <c r="F3744" t="s">
        <v>10909</v>
      </c>
      <c r="H3744" t="s">
        <v>13514</v>
      </c>
      <c r="V3744">
        <f>72858934 æ)NHU3698EKNSB </f>
        <v>0</v>
      </c>
    </row>
    <row r="3745" spans="1:25">
      <c r="A3745" s="1">
        <v>3757</v>
      </c>
      <c r="C3745" t="s">
        <v>3076</v>
      </c>
      <c r="G3745" t="s">
        <v>10967</v>
      </c>
      <c r="H3745" t="s">
        <v>13515</v>
      </c>
      <c r="I3745" t="s">
        <v>18507</v>
      </c>
      <c r="J3745" t="s">
        <v>18510</v>
      </c>
      <c r="L3745" t="s">
        <v>19511</v>
      </c>
      <c r="N3745" t="s">
        <v>41</v>
      </c>
      <c r="P3745" t="s">
        <v>20947</v>
      </c>
      <c r="Q3745" t="s">
        <v>21042</v>
      </c>
      <c r="U3745" t="s">
        <v>22717</v>
      </c>
      <c r="W3745" t="s">
        <v>22918</v>
      </c>
    </row>
    <row r="3746" spans="1:25">
      <c r="A3746" s="1">
        <v>3758</v>
      </c>
      <c r="C3746" t="s">
        <v>3077</v>
      </c>
      <c r="G3746" t="s">
        <v>10967</v>
      </c>
      <c r="H3746" t="s">
        <v>13515</v>
      </c>
      <c r="I3746" t="s">
        <v>18507</v>
      </c>
      <c r="J3746" t="s">
        <v>18510</v>
      </c>
      <c r="L3746" t="s">
        <v>19511</v>
      </c>
      <c r="N3746" t="s">
        <v>41</v>
      </c>
      <c r="P3746" t="s">
        <v>41</v>
      </c>
      <c r="Q3746" t="s">
        <v>21043</v>
      </c>
      <c r="U3746" t="s">
        <v>22718</v>
      </c>
      <c r="W3746" t="s">
        <v>22921</v>
      </c>
    </row>
    <row r="3747" spans="1:25">
      <c r="A3747" s="1">
        <v>3759</v>
      </c>
      <c r="B3747" t="s">
        <v>41</v>
      </c>
      <c r="C3747" t="s">
        <v>3077</v>
      </c>
      <c r="D3747" t="s">
        <v>9775</v>
      </c>
      <c r="E3747" t="s">
        <v>10905</v>
      </c>
      <c r="F3747" t="s">
        <v>10916</v>
      </c>
      <c r="H3747" t="s">
        <v>13516</v>
      </c>
      <c r="V3747">
        <f>72858936 WLY1921NÓ</f>
        <v>0</v>
      </c>
    </row>
    <row r="3748" spans="1:25">
      <c r="A3748" s="1">
        <v>3760</v>
      </c>
      <c r="C3748" t="s">
        <v>3078</v>
      </c>
      <c r="G3748" t="s">
        <v>10967</v>
      </c>
      <c r="H3748" t="s">
        <v>13517</v>
      </c>
      <c r="I3748" t="s">
        <v>18507</v>
      </c>
      <c r="J3748" t="s">
        <v>18509</v>
      </c>
      <c r="L3748" t="s">
        <v>19507</v>
      </c>
      <c r="O3748" t="s">
        <v>20888</v>
      </c>
      <c r="P3748" t="s">
        <v>65</v>
      </c>
      <c r="Q3748" t="s">
        <v>20990</v>
      </c>
      <c r="R3748" t="s">
        <v>21118</v>
      </c>
      <c r="S3748" t="s">
        <v>21153</v>
      </c>
      <c r="T3748" t="s">
        <v>21233</v>
      </c>
      <c r="U3748" t="s">
        <v>22033</v>
      </c>
    </row>
    <row r="3749" spans="1:25">
      <c r="A3749" s="1">
        <v>3761</v>
      </c>
      <c r="C3749" t="s">
        <v>3079</v>
      </c>
      <c r="G3749" t="s">
        <v>10967</v>
      </c>
      <c r="H3749" t="s">
        <v>13517</v>
      </c>
      <c r="I3749" t="s">
        <v>18507</v>
      </c>
      <c r="J3749" t="s">
        <v>18509</v>
      </c>
      <c r="L3749" t="s">
        <v>19490</v>
      </c>
      <c r="O3749" t="s">
        <v>20887</v>
      </c>
      <c r="P3749" t="s">
        <v>20919</v>
      </c>
      <c r="Q3749" t="s">
        <v>20989</v>
      </c>
      <c r="U3749" t="s">
        <v>22032</v>
      </c>
      <c r="W3749" t="s">
        <v>22917</v>
      </c>
      <c r="X3749" t="s">
        <v>23041</v>
      </c>
    </row>
    <row r="3750" spans="1:25">
      <c r="A3750" s="1">
        <v>3762</v>
      </c>
      <c r="C3750" t="s">
        <v>3080</v>
      </c>
      <c r="G3750" t="s">
        <v>10967</v>
      </c>
      <c r="H3750" t="s">
        <v>13517</v>
      </c>
      <c r="I3750" t="s">
        <v>18507</v>
      </c>
      <c r="J3750" t="s">
        <v>18509</v>
      </c>
      <c r="L3750" t="s">
        <v>19508</v>
      </c>
      <c r="O3750" t="s">
        <v>20888</v>
      </c>
      <c r="P3750" t="s">
        <v>20920</v>
      </c>
      <c r="Q3750" t="s">
        <v>20991</v>
      </c>
      <c r="U3750" t="s">
        <v>22034</v>
      </c>
      <c r="W3750" t="s">
        <v>22918</v>
      </c>
    </row>
    <row r="3751" spans="1:25">
      <c r="A3751" s="1">
        <v>3763</v>
      </c>
      <c r="C3751" t="s">
        <v>3081</v>
      </c>
      <c r="G3751" t="s">
        <v>10967</v>
      </c>
      <c r="H3751" t="s">
        <v>13518</v>
      </c>
      <c r="I3751" t="s">
        <v>18507</v>
      </c>
      <c r="J3751" t="s">
        <v>18509</v>
      </c>
      <c r="L3751" t="s">
        <v>19507</v>
      </c>
      <c r="O3751" t="s">
        <v>20888</v>
      </c>
      <c r="P3751" t="s">
        <v>65</v>
      </c>
      <c r="Q3751" t="s">
        <v>20990</v>
      </c>
      <c r="R3751" t="s">
        <v>21118</v>
      </c>
      <c r="S3751" t="s">
        <v>21153</v>
      </c>
      <c r="T3751" t="s">
        <v>21233</v>
      </c>
      <c r="U3751" t="s">
        <v>22033</v>
      </c>
    </row>
    <row r="3752" spans="1:25">
      <c r="A3752" s="1">
        <v>3764</v>
      </c>
      <c r="C3752" t="s">
        <v>3082</v>
      </c>
      <c r="G3752" t="s">
        <v>10967</v>
      </c>
      <c r="H3752" t="s">
        <v>13518</v>
      </c>
      <c r="I3752" t="s">
        <v>18507</v>
      </c>
      <c r="J3752" t="s">
        <v>18509</v>
      </c>
      <c r="L3752" t="s">
        <v>19489</v>
      </c>
      <c r="O3752" t="s">
        <v>20887</v>
      </c>
      <c r="P3752" t="s">
        <v>20919</v>
      </c>
      <c r="Q3752" t="s">
        <v>20989</v>
      </c>
      <c r="U3752" t="s">
        <v>22032</v>
      </c>
      <c r="W3752" t="s">
        <v>22917</v>
      </c>
      <c r="X3752" t="s">
        <v>23041</v>
      </c>
    </row>
    <row r="3753" spans="1:25">
      <c r="A3753" s="1">
        <v>3765</v>
      </c>
      <c r="C3753" t="s">
        <v>3083</v>
      </c>
      <c r="G3753" t="s">
        <v>10967</v>
      </c>
      <c r="H3753" t="s">
        <v>13518</v>
      </c>
      <c r="I3753" t="s">
        <v>18507</v>
      </c>
      <c r="J3753" t="s">
        <v>18509</v>
      </c>
      <c r="L3753" t="s">
        <v>19508</v>
      </c>
      <c r="O3753" t="s">
        <v>20888</v>
      </c>
      <c r="P3753" t="s">
        <v>20920</v>
      </c>
      <c r="Q3753" t="s">
        <v>20991</v>
      </c>
      <c r="U3753" t="s">
        <v>22034</v>
      </c>
      <c r="W3753" t="s">
        <v>22918</v>
      </c>
    </row>
    <row r="3754" spans="1:25">
      <c r="A3754" s="1">
        <v>3766</v>
      </c>
      <c r="C3754" t="s">
        <v>3084</v>
      </c>
      <c r="G3754" t="s">
        <v>10967</v>
      </c>
      <c r="H3754" t="s">
        <v>13519</v>
      </c>
      <c r="I3754" t="s">
        <v>18507</v>
      </c>
      <c r="J3754" t="s">
        <v>18509</v>
      </c>
      <c r="L3754" t="s">
        <v>19489</v>
      </c>
      <c r="O3754" t="s">
        <v>20887</v>
      </c>
      <c r="P3754" t="s">
        <v>20919</v>
      </c>
      <c r="Q3754" t="s">
        <v>20989</v>
      </c>
      <c r="U3754" t="s">
        <v>22032</v>
      </c>
      <c r="W3754" t="s">
        <v>22917</v>
      </c>
      <c r="X3754" t="s">
        <v>23209</v>
      </c>
    </row>
    <row r="3755" spans="1:25">
      <c r="A3755" s="1">
        <v>3767</v>
      </c>
      <c r="C3755" t="s">
        <v>3085</v>
      </c>
      <c r="G3755" t="s">
        <v>10967</v>
      </c>
      <c r="H3755" t="s">
        <v>13520</v>
      </c>
      <c r="I3755" t="s">
        <v>18507</v>
      </c>
      <c r="J3755" t="s">
        <v>18509</v>
      </c>
      <c r="L3755" t="s">
        <v>19507</v>
      </c>
      <c r="O3755" t="s">
        <v>20888</v>
      </c>
      <c r="P3755" t="s">
        <v>65</v>
      </c>
      <c r="Q3755" t="s">
        <v>20990</v>
      </c>
      <c r="R3755" t="s">
        <v>21118</v>
      </c>
      <c r="S3755" t="s">
        <v>21153</v>
      </c>
      <c r="T3755" t="s">
        <v>21382</v>
      </c>
      <c r="U3755" t="s">
        <v>22033</v>
      </c>
    </row>
    <row r="3756" spans="1:25">
      <c r="A3756" s="1">
        <v>3768</v>
      </c>
      <c r="C3756" t="s">
        <v>3086</v>
      </c>
      <c r="G3756" t="s">
        <v>10967</v>
      </c>
      <c r="H3756" t="s">
        <v>13520</v>
      </c>
      <c r="I3756" t="s">
        <v>18507</v>
      </c>
      <c r="J3756" t="s">
        <v>18509</v>
      </c>
      <c r="L3756" t="s">
        <v>19508</v>
      </c>
      <c r="O3756" t="s">
        <v>20888</v>
      </c>
      <c r="P3756" t="s">
        <v>20920</v>
      </c>
      <c r="Q3756" t="s">
        <v>20991</v>
      </c>
      <c r="U3756" t="s">
        <v>22034</v>
      </c>
      <c r="W3756" t="s">
        <v>22918</v>
      </c>
    </row>
    <row r="3757" spans="1:25">
      <c r="A3757" s="1">
        <v>3769</v>
      </c>
      <c r="C3757" t="s">
        <v>3087</v>
      </c>
      <c r="G3757" t="s">
        <v>10967</v>
      </c>
      <c r="H3757" t="s">
        <v>13521</v>
      </c>
      <c r="I3757" t="s">
        <v>18507</v>
      </c>
      <c r="J3757" t="s">
        <v>18510</v>
      </c>
      <c r="L3757" t="s">
        <v>19512</v>
      </c>
      <c r="N3757" t="s">
        <v>32</v>
      </c>
      <c r="P3757" t="s">
        <v>32</v>
      </c>
      <c r="Q3757" t="s">
        <v>20992</v>
      </c>
      <c r="R3757" t="s">
        <v>21119</v>
      </c>
      <c r="S3757" t="s">
        <v>21154</v>
      </c>
      <c r="U3757" t="s">
        <v>22035</v>
      </c>
      <c r="Y3757" t="s">
        <v>23859</v>
      </c>
    </row>
    <row r="3758" spans="1:25">
      <c r="A3758" s="1">
        <v>3770</v>
      </c>
      <c r="B3758" t="s">
        <v>32</v>
      </c>
      <c r="C3758" t="s">
        <v>3087</v>
      </c>
      <c r="D3758" t="s">
        <v>9776</v>
      </c>
      <c r="E3758" t="s">
        <v>10905</v>
      </c>
      <c r="F3758" t="s">
        <v>10906</v>
      </c>
      <c r="H3758" t="s">
        <v>13521</v>
      </c>
      <c r="V3758">
        <f>72858946 pm¡Ã2024041krissy_g4@hotmail.com                              ANMLFException as file currently locked by another user for an Acct no 840012230000</f>
        <v>0</v>
      </c>
    </row>
    <row r="3759" spans="1:25">
      <c r="A3759" s="1">
        <v>3771</v>
      </c>
      <c r="C3759" t="s">
        <v>3088</v>
      </c>
      <c r="G3759" t="s">
        <v>10967</v>
      </c>
      <c r="H3759" t="s">
        <v>13522</v>
      </c>
      <c r="I3759" t="s">
        <v>18507</v>
      </c>
      <c r="J3759" t="s">
        <v>18510</v>
      </c>
      <c r="L3759" t="s">
        <v>19513</v>
      </c>
      <c r="N3759" t="s">
        <v>32</v>
      </c>
      <c r="P3759" t="s">
        <v>32</v>
      </c>
      <c r="Q3759" t="s">
        <v>20992</v>
      </c>
      <c r="R3759" t="s">
        <v>21119</v>
      </c>
      <c r="S3759" t="s">
        <v>21154</v>
      </c>
      <c r="U3759" t="s">
        <v>22035</v>
      </c>
      <c r="Y3759" t="s">
        <v>23860</v>
      </c>
    </row>
    <row r="3760" spans="1:25">
      <c r="A3760" s="1">
        <v>3772</v>
      </c>
      <c r="B3760" t="s">
        <v>32</v>
      </c>
      <c r="C3760" t="s">
        <v>3088</v>
      </c>
      <c r="D3760" t="s">
        <v>9777</v>
      </c>
      <c r="E3760" t="s">
        <v>10905</v>
      </c>
      <c r="F3760" t="s">
        <v>10906</v>
      </c>
      <c r="H3760" t="s">
        <v>13522</v>
      </c>
      <c r="V3760">
        <f>72858947 0&lt;I2024041djturanda@yahoo.com                               ANMLFException as file currently locked by another user for an Acct no 313660030000</f>
        <v>0</v>
      </c>
    </row>
    <row r="3761" spans="1:25">
      <c r="A3761" s="1">
        <v>3773</v>
      </c>
      <c r="C3761" t="s">
        <v>3089</v>
      </c>
      <c r="G3761" t="s">
        <v>10967</v>
      </c>
      <c r="H3761" t="s">
        <v>13523</v>
      </c>
      <c r="I3761" t="s">
        <v>18507</v>
      </c>
      <c r="J3761" t="s">
        <v>18510</v>
      </c>
      <c r="L3761" t="s">
        <v>19514</v>
      </c>
      <c r="N3761" t="s">
        <v>32</v>
      </c>
      <c r="P3761" t="s">
        <v>32</v>
      </c>
      <c r="Q3761" t="s">
        <v>20992</v>
      </c>
      <c r="R3761" t="s">
        <v>21119</v>
      </c>
      <c r="S3761" t="s">
        <v>21154</v>
      </c>
      <c r="U3761" t="s">
        <v>22035</v>
      </c>
      <c r="Y3761" t="s">
        <v>23861</v>
      </c>
    </row>
    <row r="3762" spans="1:25">
      <c r="A3762" s="1">
        <v>3774</v>
      </c>
      <c r="B3762" t="s">
        <v>32</v>
      </c>
      <c r="C3762" t="s">
        <v>3089</v>
      </c>
      <c r="D3762" t="s">
        <v>9778</v>
      </c>
      <c r="E3762" t="s">
        <v>10905</v>
      </c>
      <c r="F3762" t="s">
        <v>10906</v>
      </c>
      <c r="H3762" t="s">
        <v>13523</v>
      </c>
      <c r="V3762">
        <f>72858948 &gt;#Q2024041tampat74@gmail.com                               ANMLFException as file currently locked by another user for an Acct no 348079210000</f>
        <v>0</v>
      </c>
    </row>
    <row r="3763" spans="1:25">
      <c r="A3763" s="1">
        <v>3775</v>
      </c>
      <c r="C3763" t="s">
        <v>3090</v>
      </c>
      <c r="G3763" t="s">
        <v>10967</v>
      </c>
      <c r="H3763" t="s">
        <v>13524</v>
      </c>
      <c r="I3763" t="s">
        <v>18507</v>
      </c>
      <c r="J3763" t="s">
        <v>18510</v>
      </c>
      <c r="L3763" t="s">
        <v>19515</v>
      </c>
      <c r="N3763" t="s">
        <v>32</v>
      </c>
      <c r="P3763" t="s">
        <v>32</v>
      </c>
      <c r="Q3763" t="s">
        <v>20992</v>
      </c>
      <c r="R3763" t="s">
        <v>21119</v>
      </c>
      <c r="S3763" t="s">
        <v>21154</v>
      </c>
      <c r="U3763" t="s">
        <v>22035</v>
      </c>
      <c r="Y3763" t="s">
        <v>23862</v>
      </c>
    </row>
    <row r="3764" spans="1:25">
      <c r="A3764" s="1">
        <v>3776</v>
      </c>
      <c r="B3764" t="s">
        <v>32</v>
      </c>
      <c r="C3764" t="s">
        <v>3090</v>
      </c>
      <c r="D3764" t="s">
        <v>9779</v>
      </c>
      <c r="E3764" t="s">
        <v>10905</v>
      </c>
      <c r="F3764" t="s">
        <v>10906</v>
      </c>
      <c r="H3764" t="s">
        <v>13524</v>
      </c>
      <c r="V3764">
        <f>72858949 Ð`²¤O2024031moriehinds2@gmail.com                              BNMLFException as file currently locked by another user for an Acct no 342065570000</f>
        <v>0</v>
      </c>
    </row>
    <row r="3765" spans="1:25">
      <c r="A3765" s="1">
        <v>3777</v>
      </c>
      <c r="C3765" t="s">
        <v>3091</v>
      </c>
      <c r="G3765" t="s">
        <v>10967</v>
      </c>
      <c r="H3765" t="s">
        <v>13525</v>
      </c>
      <c r="I3765" t="s">
        <v>18507</v>
      </c>
      <c r="J3765" t="s">
        <v>18510</v>
      </c>
      <c r="L3765" t="s">
        <v>19516</v>
      </c>
      <c r="N3765" t="s">
        <v>32</v>
      </c>
      <c r="P3765" t="s">
        <v>32</v>
      </c>
      <c r="Q3765" t="s">
        <v>20992</v>
      </c>
      <c r="R3765" t="s">
        <v>21119</v>
      </c>
      <c r="S3765" t="s">
        <v>21154</v>
      </c>
      <c r="U3765" t="s">
        <v>22035</v>
      </c>
      <c r="Y3765" t="s">
        <v>23863</v>
      </c>
    </row>
    <row r="3766" spans="1:25">
      <c r="A3766" s="1">
        <v>3778</v>
      </c>
      <c r="B3766" t="s">
        <v>32</v>
      </c>
      <c r="C3766" t="s">
        <v>3091</v>
      </c>
      <c r="D3766" t="s">
        <v>9780</v>
      </c>
      <c r="E3766" t="s">
        <v>10905</v>
      </c>
      <c r="F3766" t="s">
        <v>10906</v>
      </c>
      <c r="H3766" t="s">
        <v>13525</v>
      </c>
      <c r="V3766">
        <f>72858950 @Ü'E2024041cavrilleogarro@yahoo.com                            BNMLFException as file currently locked by another user for an Acct no 297021480000</f>
        <v>0</v>
      </c>
    </row>
    <row r="3767" spans="1:25">
      <c r="A3767" s="1">
        <v>3779</v>
      </c>
      <c r="C3767" t="s">
        <v>3092</v>
      </c>
      <c r="G3767" t="s">
        <v>10967</v>
      </c>
      <c r="H3767" t="s">
        <v>13526</v>
      </c>
      <c r="I3767" t="s">
        <v>18507</v>
      </c>
      <c r="J3767" t="s">
        <v>18510</v>
      </c>
      <c r="L3767" t="s">
        <v>19517</v>
      </c>
      <c r="N3767" t="s">
        <v>32</v>
      </c>
      <c r="P3767" t="s">
        <v>32</v>
      </c>
      <c r="Q3767" t="s">
        <v>20992</v>
      </c>
      <c r="R3767" t="s">
        <v>21119</v>
      </c>
      <c r="S3767" t="s">
        <v>21154</v>
      </c>
      <c r="U3767" t="s">
        <v>22035</v>
      </c>
      <c r="Y3767" t="s">
        <v>23864</v>
      </c>
    </row>
    <row r="3768" spans="1:25">
      <c r="A3768" s="1">
        <v>3780</v>
      </c>
      <c r="B3768" t="s">
        <v>32</v>
      </c>
      <c r="C3768" t="s">
        <v>3092</v>
      </c>
      <c r="D3768" t="s">
        <v>9781</v>
      </c>
      <c r="E3768" t="s">
        <v>10905</v>
      </c>
      <c r="F3768" t="s">
        <v>10906</v>
      </c>
      <c r="H3768" t="s">
        <v>13527</v>
      </c>
      <c r="V3768">
        <f>72858951 ø8æÌ2024031tamika.campbell@ksac.gov.jm                           CNMLFException as file currently locked by another user for an Acct no 880032561400</f>
        <v>0</v>
      </c>
    </row>
    <row r="3769" spans="1:25">
      <c r="A3769" s="1">
        <v>3781</v>
      </c>
      <c r="C3769" t="s">
        <v>3093</v>
      </c>
      <c r="G3769" t="s">
        <v>10967</v>
      </c>
      <c r="H3769" t="s">
        <v>13528</v>
      </c>
      <c r="I3769" t="s">
        <v>18507</v>
      </c>
      <c r="J3769" t="s">
        <v>18510</v>
      </c>
      <c r="L3769" t="s">
        <v>19518</v>
      </c>
      <c r="N3769" t="s">
        <v>32</v>
      </c>
      <c r="P3769" t="s">
        <v>32</v>
      </c>
      <c r="Q3769" t="s">
        <v>20992</v>
      </c>
      <c r="R3769" t="s">
        <v>21119</v>
      </c>
      <c r="S3769" t="s">
        <v>21154</v>
      </c>
      <c r="U3769" t="s">
        <v>22035</v>
      </c>
      <c r="Y3769" t="s">
        <v>23865</v>
      </c>
    </row>
    <row r="3770" spans="1:25">
      <c r="A3770" s="1">
        <v>3782</v>
      </c>
      <c r="B3770" t="s">
        <v>32</v>
      </c>
      <c r="C3770" t="s">
        <v>3093</v>
      </c>
      <c r="D3770" t="s">
        <v>9782</v>
      </c>
      <c r="E3770" t="s">
        <v>10905</v>
      </c>
      <c r="F3770" t="s">
        <v>10906</v>
      </c>
      <c r="H3770" t="s">
        <v>13528</v>
      </c>
      <c r="V3770">
        <f>72858952 0@2024031kededradennis@gmail.com                             CNMLFException as file currently locked by another user for an Acct no 277429760000</f>
        <v>0</v>
      </c>
    </row>
    <row r="3771" spans="1:25">
      <c r="A3771" s="1">
        <v>3783</v>
      </c>
      <c r="C3771" t="s">
        <v>3094</v>
      </c>
      <c r="G3771" t="s">
        <v>10967</v>
      </c>
      <c r="H3771" t="s">
        <v>13529</v>
      </c>
      <c r="I3771" t="s">
        <v>18507</v>
      </c>
      <c r="J3771" t="s">
        <v>18510</v>
      </c>
      <c r="L3771" t="s">
        <v>19519</v>
      </c>
      <c r="N3771" t="s">
        <v>32</v>
      </c>
      <c r="P3771" t="s">
        <v>32</v>
      </c>
      <c r="Q3771" t="s">
        <v>20992</v>
      </c>
      <c r="R3771" t="s">
        <v>21119</v>
      </c>
      <c r="S3771" t="s">
        <v>21154</v>
      </c>
      <c r="U3771" t="s">
        <v>22035</v>
      </c>
      <c r="Y3771" t="s">
        <v>23866</v>
      </c>
    </row>
    <row r="3772" spans="1:25">
      <c r="A3772" s="1">
        <v>3784</v>
      </c>
      <c r="B3772" t="s">
        <v>32</v>
      </c>
      <c r="C3772" t="s">
        <v>3094</v>
      </c>
      <c r="D3772" t="s">
        <v>9783</v>
      </c>
      <c r="E3772" t="s">
        <v>10905</v>
      </c>
      <c r="F3772" t="s">
        <v>10906</v>
      </c>
      <c r="H3772" t="s">
        <v>13529</v>
      </c>
      <c r="V3772">
        <f>72858953 ÐEá\$2024041faypetgrave@cwjamica.com                            DNMLFException as file currently locked by another user for an Acct no 156177090000</f>
        <v>0</v>
      </c>
    </row>
    <row r="3773" spans="1:25">
      <c r="A3773" s="1">
        <v>3785</v>
      </c>
      <c r="C3773" t="s">
        <v>3095</v>
      </c>
      <c r="G3773" t="s">
        <v>10967</v>
      </c>
      <c r="H3773" t="s">
        <v>13530</v>
      </c>
      <c r="I3773" t="s">
        <v>18507</v>
      </c>
      <c r="J3773" t="s">
        <v>18510</v>
      </c>
      <c r="L3773" t="s">
        <v>19520</v>
      </c>
      <c r="N3773" t="s">
        <v>32</v>
      </c>
      <c r="P3773" t="s">
        <v>32</v>
      </c>
      <c r="Q3773" t="s">
        <v>20992</v>
      </c>
      <c r="R3773" t="s">
        <v>21119</v>
      </c>
      <c r="S3773" t="s">
        <v>21154</v>
      </c>
      <c r="U3773" t="s">
        <v>22035</v>
      </c>
      <c r="Y3773" t="s">
        <v>23867</v>
      </c>
    </row>
    <row r="3774" spans="1:25">
      <c r="A3774" s="1">
        <v>3786</v>
      </c>
      <c r="B3774" t="s">
        <v>32</v>
      </c>
      <c r="C3774" t="s">
        <v>3095</v>
      </c>
      <c r="D3774" t="s">
        <v>9784</v>
      </c>
      <c r="E3774" t="s">
        <v>10905</v>
      </c>
      <c r="F3774" t="s">
        <v>10906</v>
      </c>
      <c r="H3774" t="s">
        <v>13531</v>
      </c>
      <c r="V3774">
        <f>72858954 p°7ÖD2024041christinacaine1@gmail.com                            DNMLFException as file currently locked by another user for an Acct no 295651750000</f>
        <v>0</v>
      </c>
    </row>
    <row r="3775" spans="1:25">
      <c r="A3775" s="1">
        <v>3787</v>
      </c>
      <c r="C3775" t="s">
        <v>3096</v>
      </c>
      <c r="G3775" t="s">
        <v>10967</v>
      </c>
      <c r="H3775" t="s">
        <v>13532</v>
      </c>
      <c r="I3775" t="s">
        <v>18507</v>
      </c>
      <c r="J3775" t="s">
        <v>18510</v>
      </c>
      <c r="L3775" t="s">
        <v>19521</v>
      </c>
      <c r="N3775" t="s">
        <v>32</v>
      </c>
      <c r="P3775" t="s">
        <v>32</v>
      </c>
      <c r="Q3775" t="s">
        <v>20992</v>
      </c>
      <c r="R3775" t="s">
        <v>21119</v>
      </c>
      <c r="S3775" t="s">
        <v>21154</v>
      </c>
      <c r="U3775" t="s">
        <v>22035</v>
      </c>
      <c r="Y3775" t="s">
        <v>23868</v>
      </c>
    </row>
    <row r="3776" spans="1:25">
      <c r="A3776" s="1">
        <v>3788</v>
      </c>
      <c r="B3776" t="s">
        <v>32</v>
      </c>
      <c r="C3776" t="s">
        <v>3096</v>
      </c>
      <c r="D3776" t="s">
        <v>9785</v>
      </c>
      <c r="E3776" t="s">
        <v>10905</v>
      </c>
      <c r="F3776" t="s">
        <v>10906</v>
      </c>
      <c r="H3776" t="s">
        <v>13533</v>
      </c>
      <c r="V3776">
        <f>72858955 ÐÈQ(B2024041stamic123@gmail.com                               DNMLFException as file currently locked by another user for an Acct no 284144290000</f>
        <v>0</v>
      </c>
    </row>
    <row r="3777" spans="1:25">
      <c r="A3777" s="1">
        <v>3789</v>
      </c>
      <c r="C3777" t="s">
        <v>3097</v>
      </c>
      <c r="G3777" t="s">
        <v>10967</v>
      </c>
      <c r="H3777" t="s">
        <v>13534</v>
      </c>
      <c r="I3777" t="s">
        <v>18507</v>
      </c>
      <c r="J3777" t="s">
        <v>18510</v>
      </c>
      <c r="L3777" t="s">
        <v>19522</v>
      </c>
      <c r="N3777" t="s">
        <v>32</v>
      </c>
      <c r="P3777" t="s">
        <v>32</v>
      </c>
      <c r="Q3777" t="s">
        <v>20992</v>
      </c>
      <c r="R3777" t="s">
        <v>21119</v>
      </c>
      <c r="S3777" t="s">
        <v>21154</v>
      </c>
      <c r="U3777" t="s">
        <v>22035</v>
      </c>
      <c r="Y3777" t="s">
        <v>23869</v>
      </c>
    </row>
    <row r="3778" spans="1:25">
      <c r="A3778" s="1">
        <v>3790</v>
      </c>
      <c r="B3778" t="s">
        <v>32</v>
      </c>
      <c r="C3778" t="s">
        <v>3097</v>
      </c>
      <c r="D3778" t="s">
        <v>9786</v>
      </c>
      <c r="E3778" t="s">
        <v>10905</v>
      </c>
      <c r="F3778" t="s">
        <v>10906</v>
      </c>
      <c r="H3778" t="s">
        <v>13534</v>
      </c>
      <c r="V3778">
        <f>72858956 0&amp;3&amp;P2024041DUNROBPRIM@GMAIL.COM                              DNMLFException as file currently locked by another user for an Acct no 344238270000</f>
        <v>0</v>
      </c>
    </row>
    <row r="3779" spans="1:25">
      <c r="A3779" s="1">
        <v>3791</v>
      </c>
      <c r="C3779" t="s">
        <v>3098</v>
      </c>
      <c r="G3779" t="s">
        <v>10967</v>
      </c>
      <c r="H3779" t="s">
        <v>13535</v>
      </c>
      <c r="I3779" t="s">
        <v>18507</v>
      </c>
      <c r="J3779" t="s">
        <v>18510</v>
      </c>
      <c r="L3779" t="s">
        <v>19523</v>
      </c>
      <c r="N3779" t="s">
        <v>32</v>
      </c>
      <c r="P3779" t="s">
        <v>32</v>
      </c>
      <c r="Q3779" t="s">
        <v>20992</v>
      </c>
      <c r="R3779" t="s">
        <v>21119</v>
      </c>
      <c r="S3779" t="s">
        <v>21154</v>
      </c>
      <c r="U3779" t="s">
        <v>22035</v>
      </c>
      <c r="Y3779" t="s">
        <v>23870</v>
      </c>
    </row>
    <row r="3780" spans="1:25">
      <c r="A3780" s="1">
        <v>3792</v>
      </c>
      <c r="B3780" t="s">
        <v>32</v>
      </c>
      <c r="C3780" t="s">
        <v>3098</v>
      </c>
      <c r="D3780" t="s">
        <v>9787</v>
      </c>
      <c r="E3780" t="s">
        <v>10905</v>
      </c>
      <c r="F3780" t="s">
        <v>10906</v>
      </c>
      <c r="H3780" t="s">
        <v>13535</v>
      </c>
      <c r="V3780">
        <f>72858957 @äçNJ2024041romainbrown023@gmail.com                            ENMLFException as file currently locked by another user for an Acct no 319151400000</f>
        <v>0</v>
      </c>
    </row>
    <row r="3781" spans="1:25">
      <c r="A3781" s="1">
        <v>3793</v>
      </c>
      <c r="C3781" t="s">
        <v>3099</v>
      </c>
      <c r="G3781" t="s">
        <v>10967</v>
      </c>
      <c r="H3781" t="s">
        <v>13536</v>
      </c>
      <c r="I3781" t="s">
        <v>18507</v>
      </c>
      <c r="J3781" t="s">
        <v>18510</v>
      </c>
      <c r="L3781" t="s">
        <v>19524</v>
      </c>
      <c r="N3781" t="s">
        <v>32</v>
      </c>
      <c r="P3781" t="s">
        <v>32</v>
      </c>
      <c r="Q3781" t="s">
        <v>20992</v>
      </c>
      <c r="R3781" t="s">
        <v>21119</v>
      </c>
      <c r="S3781" t="s">
        <v>21154</v>
      </c>
      <c r="U3781" t="s">
        <v>22035</v>
      </c>
      <c r="Y3781" t="s">
        <v>23871</v>
      </c>
    </row>
    <row r="3782" spans="1:25">
      <c r="A3782" s="1">
        <v>3794</v>
      </c>
      <c r="B3782" t="s">
        <v>32</v>
      </c>
      <c r="C3782" t="s">
        <v>3099</v>
      </c>
      <c r="D3782" t="s">
        <v>9788</v>
      </c>
      <c r="E3782" t="s">
        <v>10905</v>
      </c>
      <c r="F3782" t="s">
        <v>10906</v>
      </c>
      <c r="H3782" t="s">
        <v>13537</v>
      </c>
      <c r="V3782">
        <f>72858958 @å~\J2024041sexychrisann1@gmail.com                             ENMLFException as file currently locked by another user for an Acct no 319379400000</f>
        <v>0</v>
      </c>
    </row>
    <row r="3783" spans="1:25">
      <c r="A3783" s="1">
        <v>3795</v>
      </c>
      <c r="C3783" t="s">
        <v>3100</v>
      </c>
      <c r="G3783" t="s">
        <v>10967</v>
      </c>
      <c r="H3783" t="s">
        <v>13538</v>
      </c>
      <c r="I3783" t="s">
        <v>18507</v>
      </c>
      <c r="J3783" t="s">
        <v>18510</v>
      </c>
      <c r="L3783" t="s">
        <v>19525</v>
      </c>
      <c r="N3783" t="s">
        <v>32</v>
      </c>
      <c r="P3783" t="s">
        <v>32</v>
      </c>
      <c r="Q3783" t="s">
        <v>20992</v>
      </c>
      <c r="R3783" t="s">
        <v>21119</v>
      </c>
      <c r="S3783" t="s">
        <v>21154</v>
      </c>
      <c r="U3783" t="s">
        <v>22035</v>
      </c>
      <c r="Y3783" t="s">
        <v>23872</v>
      </c>
    </row>
    <row r="3784" spans="1:25">
      <c r="A3784" s="1">
        <v>3796</v>
      </c>
      <c r="B3784" t="s">
        <v>32</v>
      </c>
      <c r="C3784" t="s">
        <v>3100</v>
      </c>
      <c r="D3784" t="s">
        <v>9789</v>
      </c>
      <c r="E3784" t="s">
        <v>10905</v>
      </c>
      <c r="F3784" t="s">
        <v>10906</v>
      </c>
      <c r="H3784" t="s">
        <v>13539</v>
      </c>
      <c r="V3784">
        <f>72858959 °7úA2024041ANDREHEPBURN_88@YAHOO.COM                            ENMLFException as file currently locked by another user for an Acct no 283368110000</f>
        <v>0</v>
      </c>
    </row>
    <row r="3785" spans="1:25">
      <c r="A3785" s="1">
        <v>3797</v>
      </c>
      <c r="C3785" t="s">
        <v>3101</v>
      </c>
      <c r="G3785" t="s">
        <v>10967</v>
      </c>
      <c r="H3785" t="s">
        <v>13540</v>
      </c>
      <c r="I3785" t="s">
        <v>18507</v>
      </c>
      <c r="J3785" t="s">
        <v>18510</v>
      </c>
      <c r="L3785" t="s">
        <v>19526</v>
      </c>
      <c r="N3785" t="s">
        <v>32</v>
      </c>
      <c r="P3785" t="s">
        <v>32</v>
      </c>
      <c r="Q3785" t="s">
        <v>20992</v>
      </c>
      <c r="R3785" t="s">
        <v>21119</v>
      </c>
      <c r="S3785" t="s">
        <v>21154</v>
      </c>
      <c r="U3785" t="s">
        <v>22035</v>
      </c>
      <c r="Y3785" t="s">
        <v>23873</v>
      </c>
    </row>
    <row r="3786" spans="1:25">
      <c r="A3786" s="1">
        <v>3798</v>
      </c>
      <c r="B3786" t="s">
        <v>32</v>
      </c>
      <c r="C3786" t="s">
        <v>3101</v>
      </c>
      <c r="D3786" t="s">
        <v>9790</v>
      </c>
      <c r="E3786" t="s">
        <v>10905</v>
      </c>
      <c r="F3786" t="s">
        <v>10906</v>
      </c>
      <c r="H3786" t="s">
        <v>13540</v>
      </c>
      <c r="V3786">
        <f>72858960 @ÝEÆI2024041orainthomas@gmail.com                              GNMLFException as file currently locked by another user for an Acct no 316859080000</f>
        <v>0</v>
      </c>
    </row>
    <row r="3787" spans="1:25">
      <c r="A3787" s="1">
        <v>3799</v>
      </c>
      <c r="C3787" t="s">
        <v>3102</v>
      </c>
      <c r="G3787" t="s">
        <v>10967</v>
      </c>
      <c r="H3787" t="s">
        <v>13541</v>
      </c>
      <c r="I3787" t="s">
        <v>18507</v>
      </c>
      <c r="J3787" t="s">
        <v>18509</v>
      </c>
      <c r="L3787" t="s">
        <v>19507</v>
      </c>
      <c r="O3787" t="s">
        <v>20888</v>
      </c>
      <c r="P3787" t="s">
        <v>65</v>
      </c>
      <c r="Q3787" t="s">
        <v>20990</v>
      </c>
      <c r="R3787" t="s">
        <v>21118</v>
      </c>
      <c r="S3787" t="s">
        <v>21153</v>
      </c>
      <c r="T3787" t="s">
        <v>21383</v>
      </c>
      <c r="U3787" t="s">
        <v>22033</v>
      </c>
    </row>
    <row r="3788" spans="1:25">
      <c r="A3788" s="1">
        <v>3800</v>
      </c>
      <c r="C3788" t="s">
        <v>3103</v>
      </c>
      <c r="G3788" t="s">
        <v>10967</v>
      </c>
      <c r="H3788" t="s">
        <v>13541</v>
      </c>
      <c r="I3788" t="s">
        <v>18507</v>
      </c>
      <c r="J3788" t="s">
        <v>18509</v>
      </c>
      <c r="L3788" t="s">
        <v>19491</v>
      </c>
      <c r="O3788" t="s">
        <v>20887</v>
      </c>
      <c r="P3788" t="s">
        <v>20919</v>
      </c>
      <c r="Q3788" t="s">
        <v>20989</v>
      </c>
      <c r="U3788" t="s">
        <v>22032</v>
      </c>
      <c r="W3788" t="s">
        <v>22917</v>
      </c>
      <c r="X3788" t="s">
        <v>23210</v>
      </c>
    </row>
    <row r="3789" spans="1:25">
      <c r="A3789" s="1">
        <v>3801</v>
      </c>
      <c r="C3789" t="s">
        <v>3104</v>
      </c>
      <c r="G3789" t="s">
        <v>10967</v>
      </c>
      <c r="H3789" t="s">
        <v>13542</v>
      </c>
      <c r="I3789" t="s">
        <v>18507</v>
      </c>
      <c r="J3789" t="s">
        <v>18509</v>
      </c>
      <c r="L3789" t="s">
        <v>19508</v>
      </c>
      <c r="O3789" t="s">
        <v>20888</v>
      </c>
      <c r="P3789" t="s">
        <v>20920</v>
      </c>
      <c r="Q3789" t="s">
        <v>20991</v>
      </c>
      <c r="U3789" t="s">
        <v>22034</v>
      </c>
      <c r="W3789" t="s">
        <v>22918</v>
      </c>
    </row>
    <row r="3790" spans="1:25">
      <c r="A3790" s="1">
        <v>3802</v>
      </c>
      <c r="C3790" t="s">
        <v>3105</v>
      </c>
      <c r="G3790" t="s">
        <v>10967</v>
      </c>
      <c r="H3790" t="s">
        <v>13543</v>
      </c>
      <c r="I3790" t="s">
        <v>18507</v>
      </c>
      <c r="J3790" t="s">
        <v>18509</v>
      </c>
      <c r="L3790" t="s">
        <v>19491</v>
      </c>
      <c r="O3790" t="s">
        <v>20887</v>
      </c>
      <c r="P3790" t="s">
        <v>20919</v>
      </c>
      <c r="Q3790" t="s">
        <v>20989</v>
      </c>
      <c r="U3790" t="s">
        <v>22032</v>
      </c>
      <c r="W3790" t="s">
        <v>22917</v>
      </c>
      <c r="X3790" t="s">
        <v>23211</v>
      </c>
    </row>
    <row r="3791" spans="1:25">
      <c r="A3791" s="1">
        <v>3803</v>
      </c>
      <c r="C3791" t="s">
        <v>3106</v>
      </c>
      <c r="G3791" t="s">
        <v>10967</v>
      </c>
      <c r="H3791" t="s">
        <v>13544</v>
      </c>
      <c r="I3791" t="s">
        <v>18507</v>
      </c>
      <c r="J3791" t="s">
        <v>18509</v>
      </c>
      <c r="L3791" t="s">
        <v>19507</v>
      </c>
      <c r="O3791" t="s">
        <v>20888</v>
      </c>
      <c r="P3791" t="s">
        <v>65</v>
      </c>
      <c r="Q3791" t="s">
        <v>20990</v>
      </c>
      <c r="R3791" t="s">
        <v>21118</v>
      </c>
      <c r="S3791" t="s">
        <v>21153</v>
      </c>
      <c r="T3791" t="s">
        <v>21384</v>
      </c>
      <c r="U3791" t="s">
        <v>22033</v>
      </c>
    </row>
    <row r="3792" spans="1:25">
      <c r="A3792" s="1">
        <v>3804</v>
      </c>
      <c r="C3792" t="s">
        <v>3107</v>
      </c>
      <c r="G3792" t="s">
        <v>10967</v>
      </c>
      <c r="H3792" t="s">
        <v>13544</v>
      </c>
      <c r="I3792" t="s">
        <v>18507</v>
      </c>
      <c r="J3792" t="s">
        <v>18509</v>
      </c>
      <c r="L3792" t="s">
        <v>19508</v>
      </c>
      <c r="O3792" t="s">
        <v>20888</v>
      </c>
      <c r="P3792" t="s">
        <v>20920</v>
      </c>
      <c r="Q3792" t="s">
        <v>20991</v>
      </c>
      <c r="U3792" t="s">
        <v>22034</v>
      </c>
      <c r="W3792" t="s">
        <v>22918</v>
      </c>
    </row>
    <row r="3793" spans="1:24">
      <c r="A3793" s="1">
        <v>3805</v>
      </c>
      <c r="C3793" t="s">
        <v>3108</v>
      </c>
      <c r="G3793" t="s">
        <v>10967</v>
      </c>
      <c r="H3793" t="s">
        <v>13545</v>
      </c>
      <c r="I3793" t="s">
        <v>18507</v>
      </c>
      <c r="J3793" t="s">
        <v>18509</v>
      </c>
      <c r="L3793" t="s">
        <v>19507</v>
      </c>
      <c r="O3793" t="s">
        <v>20888</v>
      </c>
      <c r="P3793" t="s">
        <v>65</v>
      </c>
      <c r="Q3793" t="s">
        <v>20990</v>
      </c>
      <c r="R3793" t="s">
        <v>21118</v>
      </c>
      <c r="S3793" t="s">
        <v>21153</v>
      </c>
      <c r="T3793" t="s">
        <v>21384</v>
      </c>
      <c r="U3793" t="s">
        <v>22033</v>
      </c>
    </row>
    <row r="3794" spans="1:24">
      <c r="A3794" s="1">
        <v>3806</v>
      </c>
      <c r="C3794" t="s">
        <v>3109</v>
      </c>
      <c r="G3794" t="s">
        <v>10967</v>
      </c>
      <c r="H3794" t="s">
        <v>13545</v>
      </c>
      <c r="I3794" t="s">
        <v>18507</v>
      </c>
      <c r="J3794" t="s">
        <v>18509</v>
      </c>
      <c r="L3794" t="s">
        <v>19508</v>
      </c>
      <c r="O3794" t="s">
        <v>20888</v>
      </c>
      <c r="P3794" t="s">
        <v>20920</v>
      </c>
      <c r="Q3794" t="s">
        <v>20991</v>
      </c>
      <c r="U3794" t="s">
        <v>22034</v>
      </c>
      <c r="W3794" t="s">
        <v>22918</v>
      </c>
    </row>
    <row r="3795" spans="1:24">
      <c r="A3795" s="1">
        <v>3807</v>
      </c>
      <c r="C3795" t="s">
        <v>3110</v>
      </c>
      <c r="G3795" t="s">
        <v>10967</v>
      </c>
      <c r="H3795" t="s">
        <v>13546</v>
      </c>
      <c r="I3795" t="s">
        <v>18507</v>
      </c>
      <c r="J3795" t="s">
        <v>18509</v>
      </c>
      <c r="L3795" t="s">
        <v>19491</v>
      </c>
      <c r="O3795" t="s">
        <v>20887</v>
      </c>
      <c r="P3795" t="s">
        <v>20919</v>
      </c>
      <c r="Q3795" t="s">
        <v>20989</v>
      </c>
      <c r="U3795" t="s">
        <v>22032</v>
      </c>
      <c r="W3795" t="s">
        <v>22917</v>
      </c>
      <c r="X3795" t="s">
        <v>23211</v>
      </c>
    </row>
    <row r="3796" spans="1:24">
      <c r="A3796" s="1">
        <v>3808</v>
      </c>
      <c r="C3796" t="s">
        <v>3111</v>
      </c>
      <c r="G3796" t="s">
        <v>10967</v>
      </c>
      <c r="H3796" t="s">
        <v>13547</v>
      </c>
      <c r="I3796" t="s">
        <v>18507</v>
      </c>
      <c r="J3796" t="s">
        <v>18509</v>
      </c>
      <c r="L3796" t="s">
        <v>19507</v>
      </c>
      <c r="O3796" t="s">
        <v>20888</v>
      </c>
      <c r="P3796" t="s">
        <v>65</v>
      </c>
      <c r="Q3796" t="s">
        <v>20990</v>
      </c>
      <c r="R3796" t="s">
        <v>21118</v>
      </c>
      <c r="S3796" t="s">
        <v>21153</v>
      </c>
      <c r="T3796" t="s">
        <v>21385</v>
      </c>
      <c r="U3796" t="s">
        <v>22033</v>
      </c>
    </row>
    <row r="3797" spans="1:24">
      <c r="A3797" s="1">
        <v>3809</v>
      </c>
      <c r="C3797" t="s">
        <v>3112</v>
      </c>
      <c r="G3797" t="s">
        <v>10967</v>
      </c>
      <c r="H3797" t="s">
        <v>13548</v>
      </c>
      <c r="I3797" t="s">
        <v>18507</v>
      </c>
      <c r="J3797" t="s">
        <v>18509</v>
      </c>
      <c r="L3797" t="s">
        <v>19508</v>
      </c>
      <c r="O3797" t="s">
        <v>20888</v>
      </c>
      <c r="P3797" t="s">
        <v>20920</v>
      </c>
      <c r="Q3797" t="s">
        <v>20991</v>
      </c>
      <c r="U3797" t="s">
        <v>22034</v>
      </c>
      <c r="W3797" t="s">
        <v>22918</v>
      </c>
    </row>
    <row r="3798" spans="1:24">
      <c r="A3798" s="1">
        <v>3810</v>
      </c>
      <c r="C3798" t="s">
        <v>3113</v>
      </c>
      <c r="G3798" t="s">
        <v>10967</v>
      </c>
      <c r="H3798" t="s">
        <v>13549</v>
      </c>
      <c r="I3798" t="s">
        <v>18507</v>
      </c>
      <c r="J3798" t="s">
        <v>18509</v>
      </c>
      <c r="L3798" t="s">
        <v>19488</v>
      </c>
      <c r="O3798" t="s">
        <v>20887</v>
      </c>
      <c r="P3798" t="s">
        <v>20919</v>
      </c>
      <c r="Q3798" t="s">
        <v>20989</v>
      </c>
      <c r="U3798" t="s">
        <v>22032</v>
      </c>
      <c r="W3798" t="s">
        <v>22917</v>
      </c>
      <c r="X3798" t="s">
        <v>23212</v>
      </c>
    </row>
    <row r="3799" spans="1:24">
      <c r="A3799" s="1">
        <v>3811</v>
      </c>
      <c r="C3799" t="s">
        <v>3114</v>
      </c>
      <c r="G3799" t="s">
        <v>10967</v>
      </c>
      <c r="H3799" t="s">
        <v>13550</v>
      </c>
      <c r="I3799" t="s">
        <v>18507</v>
      </c>
      <c r="J3799" t="s">
        <v>18509</v>
      </c>
      <c r="L3799" t="s">
        <v>19490</v>
      </c>
      <c r="O3799" t="s">
        <v>20887</v>
      </c>
      <c r="P3799" t="s">
        <v>20919</v>
      </c>
      <c r="Q3799" t="s">
        <v>20989</v>
      </c>
      <c r="U3799" t="s">
        <v>22032</v>
      </c>
      <c r="W3799" t="s">
        <v>22917</v>
      </c>
      <c r="X3799" t="s">
        <v>23212</v>
      </c>
    </row>
    <row r="3800" spans="1:24">
      <c r="A3800" s="1">
        <v>3812</v>
      </c>
      <c r="C3800" t="s">
        <v>3115</v>
      </c>
      <c r="G3800" t="s">
        <v>10967</v>
      </c>
      <c r="H3800" t="s">
        <v>13551</v>
      </c>
      <c r="I3800" t="s">
        <v>18507</v>
      </c>
      <c r="J3800" t="s">
        <v>18509</v>
      </c>
      <c r="L3800" t="s">
        <v>19507</v>
      </c>
      <c r="O3800" t="s">
        <v>20888</v>
      </c>
      <c r="P3800" t="s">
        <v>65</v>
      </c>
      <c r="Q3800" t="s">
        <v>20990</v>
      </c>
      <c r="R3800" t="s">
        <v>21118</v>
      </c>
      <c r="S3800" t="s">
        <v>21153</v>
      </c>
      <c r="T3800" t="s">
        <v>21385</v>
      </c>
      <c r="U3800" t="s">
        <v>22033</v>
      </c>
    </row>
    <row r="3801" spans="1:24">
      <c r="A3801" s="1">
        <v>3813</v>
      </c>
      <c r="C3801" t="s">
        <v>3116</v>
      </c>
      <c r="G3801" t="s">
        <v>10967</v>
      </c>
      <c r="H3801" t="s">
        <v>13551</v>
      </c>
      <c r="I3801" t="s">
        <v>18507</v>
      </c>
      <c r="J3801" t="s">
        <v>18509</v>
      </c>
      <c r="L3801" t="s">
        <v>19508</v>
      </c>
      <c r="O3801" t="s">
        <v>20888</v>
      </c>
      <c r="P3801" t="s">
        <v>20920</v>
      </c>
      <c r="Q3801" t="s">
        <v>20991</v>
      </c>
      <c r="U3801" t="s">
        <v>22034</v>
      </c>
      <c r="W3801" t="s">
        <v>22918</v>
      </c>
    </row>
    <row r="3802" spans="1:24">
      <c r="A3802" s="1">
        <v>3814</v>
      </c>
      <c r="C3802" t="s">
        <v>3117</v>
      </c>
      <c r="G3802" t="s">
        <v>10967</v>
      </c>
      <c r="H3802" t="s">
        <v>13552</v>
      </c>
      <c r="I3802" t="s">
        <v>18507</v>
      </c>
      <c r="J3802" t="s">
        <v>18509</v>
      </c>
      <c r="L3802" t="s">
        <v>19507</v>
      </c>
      <c r="O3802" t="s">
        <v>20888</v>
      </c>
      <c r="P3802" t="s">
        <v>65</v>
      </c>
      <c r="Q3802" t="s">
        <v>20990</v>
      </c>
      <c r="R3802" t="s">
        <v>21118</v>
      </c>
      <c r="S3802" t="s">
        <v>21153</v>
      </c>
      <c r="T3802" t="s">
        <v>21386</v>
      </c>
      <c r="U3802" t="s">
        <v>22033</v>
      </c>
    </row>
    <row r="3803" spans="1:24">
      <c r="A3803" s="1">
        <v>3815</v>
      </c>
      <c r="C3803" t="s">
        <v>3118</v>
      </c>
      <c r="G3803" t="s">
        <v>10967</v>
      </c>
      <c r="H3803" t="s">
        <v>13552</v>
      </c>
      <c r="I3803" t="s">
        <v>18507</v>
      </c>
      <c r="J3803" t="s">
        <v>18509</v>
      </c>
      <c r="L3803" t="s">
        <v>19489</v>
      </c>
      <c r="O3803" t="s">
        <v>20887</v>
      </c>
      <c r="P3803" t="s">
        <v>20919</v>
      </c>
      <c r="Q3803" t="s">
        <v>20989</v>
      </c>
      <c r="U3803" t="s">
        <v>22032</v>
      </c>
      <c r="W3803" t="s">
        <v>22917</v>
      </c>
      <c r="X3803" t="s">
        <v>23213</v>
      </c>
    </row>
    <row r="3804" spans="1:24">
      <c r="A3804" s="1">
        <v>3816</v>
      </c>
      <c r="C3804" t="s">
        <v>3119</v>
      </c>
      <c r="G3804" t="s">
        <v>10967</v>
      </c>
      <c r="H3804" t="s">
        <v>13552</v>
      </c>
      <c r="I3804" t="s">
        <v>18507</v>
      </c>
      <c r="J3804" t="s">
        <v>18509</v>
      </c>
      <c r="L3804" t="s">
        <v>19508</v>
      </c>
      <c r="O3804" t="s">
        <v>20888</v>
      </c>
      <c r="P3804" t="s">
        <v>20920</v>
      </c>
      <c r="Q3804" t="s">
        <v>20991</v>
      </c>
      <c r="U3804" t="s">
        <v>22034</v>
      </c>
      <c r="W3804" t="s">
        <v>22918</v>
      </c>
    </row>
    <row r="3805" spans="1:24">
      <c r="A3805" s="1">
        <v>3817</v>
      </c>
      <c r="C3805" t="s">
        <v>3120</v>
      </c>
      <c r="G3805" t="s">
        <v>10967</v>
      </c>
      <c r="H3805" t="s">
        <v>13553</v>
      </c>
      <c r="I3805" t="s">
        <v>18507</v>
      </c>
      <c r="J3805" t="s">
        <v>18509</v>
      </c>
      <c r="L3805" t="s">
        <v>19507</v>
      </c>
      <c r="O3805" t="s">
        <v>20888</v>
      </c>
      <c r="P3805" t="s">
        <v>65</v>
      </c>
      <c r="Q3805" t="s">
        <v>20990</v>
      </c>
      <c r="R3805" t="s">
        <v>21118</v>
      </c>
      <c r="S3805" t="s">
        <v>21153</v>
      </c>
      <c r="T3805" t="s">
        <v>21387</v>
      </c>
      <c r="U3805" t="s">
        <v>22033</v>
      </c>
    </row>
    <row r="3806" spans="1:24">
      <c r="A3806" s="1">
        <v>3818</v>
      </c>
      <c r="C3806" t="s">
        <v>3121</v>
      </c>
      <c r="G3806" t="s">
        <v>10967</v>
      </c>
      <c r="H3806" t="s">
        <v>13553</v>
      </c>
      <c r="I3806" t="s">
        <v>18507</v>
      </c>
      <c r="J3806" t="s">
        <v>18509</v>
      </c>
      <c r="L3806" t="s">
        <v>19490</v>
      </c>
      <c r="O3806" t="s">
        <v>20887</v>
      </c>
      <c r="P3806" t="s">
        <v>20919</v>
      </c>
      <c r="Q3806" t="s">
        <v>20989</v>
      </c>
      <c r="U3806" t="s">
        <v>22032</v>
      </c>
      <c r="W3806" t="s">
        <v>22917</v>
      </c>
      <c r="X3806" t="s">
        <v>23214</v>
      </c>
    </row>
    <row r="3807" spans="1:24">
      <c r="A3807" s="1">
        <v>3819</v>
      </c>
      <c r="C3807" t="s">
        <v>3122</v>
      </c>
      <c r="G3807" t="s">
        <v>10967</v>
      </c>
      <c r="H3807" t="s">
        <v>13554</v>
      </c>
      <c r="I3807" t="s">
        <v>18507</v>
      </c>
      <c r="J3807" t="s">
        <v>18509</v>
      </c>
      <c r="L3807" t="s">
        <v>19508</v>
      </c>
      <c r="O3807" t="s">
        <v>20888</v>
      </c>
      <c r="P3807" t="s">
        <v>20920</v>
      </c>
      <c r="Q3807" t="s">
        <v>20991</v>
      </c>
      <c r="U3807" t="s">
        <v>22034</v>
      </c>
      <c r="W3807" t="s">
        <v>22918</v>
      </c>
    </row>
    <row r="3808" spans="1:24">
      <c r="A3808" s="1">
        <v>3820</v>
      </c>
      <c r="C3808" t="s">
        <v>3123</v>
      </c>
      <c r="G3808" t="s">
        <v>10967</v>
      </c>
      <c r="H3808" t="s">
        <v>13555</v>
      </c>
      <c r="I3808" t="s">
        <v>18507</v>
      </c>
      <c r="J3808" t="s">
        <v>18509</v>
      </c>
      <c r="L3808" t="s">
        <v>19507</v>
      </c>
      <c r="O3808" t="s">
        <v>20888</v>
      </c>
      <c r="P3808" t="s">
        <v>65</v>
      </c>
      <c r="Q3808" t="s">
        <v>20990</v>
      </c>
      <c r="R3808" t="s">
        <v>21118</v>
      </c>
      <c r="S3808" t="s">
        <v>21153</v>
      </c>
      <c r="T3808" t="s">
        <v>21388</v>
      </c>
      <c r="U3808" t="s">
        <v>22033</v>
      </c>
    </row>
    <row r="3809" spans="1:24">
      <c r="A3809" s="1">
        <v>3821</v>
      </c>
      <c r="C3809" t="s">
        <v>3124</v>
      </c>
      <c r="G3809" t="s">
        <v>10967</v>
      </c>
      <c r="H3809" t="s">
        <v>13555</v>
      </c>
      <c r="I3809" t="s">
        <v>18507</v>
      </c>
      <c r="J3809" t="s">
        <v>18509</v>
      </c>
      <c r="L3809" t="s">
        <v>19487</v>
      </c>
      <c r="O3809" t="s">
        <v>20887</v>
      </c>
      <c r="P3809" t="s">
        <v>20919</v>
      </c>
      <c r="Q3809" t="s">
        <v>20989</v>
      </c>
      <c r="U3809" t="s">
        <v>22032</v>
      </c>
      <c r="W3809" t="s">
        <v>22917</v>
      </c>
      <c r="X3809" t="s">
        <v>23215</v>
      </c>
    </row>
    <row r="3810" spans="1:24">
      <c r="A3810" s="1">
        <v>3822</v>
      </c>
      <c r="C3810" t="s">
        <v>3125</v>
      </c>
      <c r="G3810" t="s">
        <v>10967</v>
      </c>
      <c r="H3810" t="s">
        <v>13555</v>
      </c>
      <c r="I3810" t="s">
        <v>18507</v>
      </c>
      <c r="J3810" t="s">
        <v>18509</v>
      </c>
      <c r="L3810" t="s">
        <v>19508</v>
      </c>
      <c r="O3810" t="s">
        <v>20888</v>
      </c>
      <c r="P3810" t="s">
        <v>20920</v>
      </c>
      <c r="Q3810" t="s">
        <v>20991</v>
      </c>
      <c r="U3810" t="s">
        <v>22034</v>
      </c>
      <c r="W3810" t="s">
        <v>22918</v>
      </c>
    </row>
    <row r="3811" spans="1:24">
      <c r="A3811" s="1">
        <v>3823</v>
      </c>
      <c r="C3811" t="s">
        <v>3126</v>
      </c>
      <c r="G3811" t="s">
        <v>10967</v>
      </c>
      <c r="H3811" t="s">
        <v>13556</v>
      </c>
      <c r="I3811" t="s">
        <v>18507</v>
      </c>
      <c r="J3811" t="s">
        <v>18509</v>
      </c>
      <c r="L3811" t="s">
        <v>19507</v>
      </c>
      <c r="O3811" t="s">
        <v>20888</v>
      </c>
      <c r="P3811" t="s">
        <v>65</v>
      </c>
      <c r="Q3811" t="s">
        <v>20990</v>
      </c>
      <c r="R3811" t="s">
        <v>21118</v>
      </c>
      <c r="S3811" t="s">
        <v>21153</v>
      </c>
      <c r="T3811" t="s">
        <v>21389</v>
      </c>
      <c r="U3811" t="s">
        <v>22033</v>
      </c>
    </row>
    <row r="3812" spans="1:24">
      <c r="A3812" s="1">
        <v>3824</v>
      </c>
      <c r="C3812" t="s">
        <v>3127</v>
      </c>
      <c r="G3812" t="s">
        <v>10967</v>
      </c>
      <c r="H3812" t="s">
        <v>13556</v>
      </c>
      <c r="I3812" t="s">
        <v>18507</v>
      </c>
      <c r="J3812" t="s">
        <v>18509</v>
      </c>
      <c r="L3812" t="s">
        <v>19490</v>
      </c>
      <c r="O3812" t="s">
        <v>20887</v>
      </c>
      <c r="P3812" t="s">
        <v>20919</v>
      </c>
      <c r="Q3812" t="s">
        <v>20989</v>
      </c>
      <c r="U3812" t="s">
        <v>22032</v>
      </c>
      <c r="W3812" t="s">
        <v>22917</v>
      </c>
      <c r="X3812" t="s">
        <v>23216</v>
      </c>
    </row>
    <row r="3813" spans="1:24">
      <c r="A3813" s="1">
        <v>3825</v>
      </c>
      <c r="C3813" t="s">
        <v>3128</v>
      </c>
      <c r="G3813" t="s">
        <v>10967</v>
      </c>
      <c r="H3813" t="s">
        <v>13557</v>
      </c>
      <c r="I3813" t="s">
        <v>18507</v>
      </c>
      <c r="J3813" t="s">
        <v>18509</v>
      </c>
      <c r="L3813" t="s">
        <v>19508</v>
      </c>
      <c r="O3813" t="s">
        <v>20888</v>
      </c>
      <c r="P3813" t="s">
        <v>20920</v>
      </c>
      <c r="Q3813" t="s">
        <v>20991</v>
      </c>
      <c r="U3813" t="s">
        <v>22034</v>
      </c>
      <c r="W3813" t="s">
        <v>22918</v>
      </c>
    </row>
    <row r="3814" spans="1:24">
      <c r="A3814" s="1">
        <v>3826</v>
      </c>
      <c r="C3814" t="s">
        <v>3129</v>
      </c>
      <c r="G3814" t="s">
        <v>10967</v>
      </c>
      <c r="H3814" t="s">
        <v>13558</v>
      </c>
      <c r="I3814" t="s">
        <v>18507</v>
      </c>
      <c r="J3814" t="s">
        <v>18509</v>
      </c>
      <c r="L3814" t="s">
        <v>19491</v>
      </c>
      <c r="O3814" t="s">
        <v>20887</v>
      </c>
      <c r="P3814" t="s">
        <v>20919</v>
      </c>
      <c r="Q3814" t="s">
        <v>20989</v>
      </c>
      <c r="U3814" t="s">
        <v>22032</v>
      </c>
      <c r="W3814" t="s">
        <v>22917</v>
      </c>
      <c r="X3814" t="s">
        <v>23216</v>
      </c>
    </row>
    <row r="3815" spans="1:24">
      <c r="A3815" s="1">
        <v>3827</v>
      </c>
      <c r="C3815" t="s">
        <v>3130</v>
      </c>
      <c r="G3815" t="s">
        <v>10967</v>
      </c>
      <c r="H3815" t="s">
        <v>13559</v>
      </c>
      <c r="I3815" t="s">
        <v>18507</v>
      </c>
      <c r="J3815" t="s">
        <v>18509</v>
      </c>
      <c r="L3815" t="s">
        <v>19507</v>
      </c>
      <c r="O3815" t="s">
        <v>20888</v>
      </c>
      <c r="P3815" t="s">
        <v>65</v>
      </c>
      <c r="Q3815" t="s">
        <v>20990</v>
      </c>
      <c r="R3815" t="s">
        <v>21118</v>
      </c>
      <c r="S3815" t="s">
        <v>21153</v>
      </c>
      <c r="T3815" t="s">
        <v>21389</v>
      </c>
      <c r="U3815" t="s">
        <v>22033</v>
      </c>
    </row>
    <row r="3816" spans="1:24">
      <c r="A3816" s="1">
        <v>3828</v>
      </c>
      <c r="C3816" t="s">
        <v>3131</v>
      </c>
      <c r="G3816" t="s">
        <v>10967</v>
      </c>
      <c r="H3816" t="s">
        <v>13559</v>
      </c>
      <c r="I3816" t="s">
        <v>18507</v>
      </c>
      <c r="J3816" t="s">
        <v>18509</v>
      </c>
      <c r="L3816" t="s">
        <v>19508</v>
      </c>
      <c r="O3816" t="s">
        <v>20888</v>
      </c>
      <c r="P3816" t="s">
        <v>20920</v>
      </c>
      <c r="Q3816" t="s">
        <v>20991</v>
      </c>
      <c r="U3816" t="s">
        <v>22034</v>
      </c>
      <c r="W3816" t="s">
        <v>22918</v>
      </c>
    </row>
    <row r="3817" spans="1:24">
      <c r="A3817" s="1">
        <v>3829</v>
      </c>
      <c r="C3817" t="s">
        <v>3132</v>
      </c>
      <c r="G3817" t="s">
        <v>10967</v>
      </c>
      <c r="H3817" t="s">
        <v>13560</v>
      </c>
      <c r="I3817" t="s">
        <v>18507</v>
      </c>
      <c r="J3817" t="s">
        <v>18509</v>
      </c>
      <c r="L3817" t="s">
        <v>19490</v>
      </c>
      <c r="O3817" t="s">
        <v>20887</v>
      </c>
      <c r="P3817" t="s">
        <v>20919</v>
      </c>
      <c r="Q3817" t="s">
        <v>20989</v>
      </c>
      <c r="U3817" t="s">
        <v>22032</v>
      </c>
      <c r="W3817" t="s">
        <v>22917</v>
      </c>
      <c r="X3817" t="s">
        <v>22966</v>
      </c>
    </row>
    <row r="3818" spans="1:24">
      <c r="A3818" s="1">
        <v>3830</v>
      </c>
      <c r="C3818" t="s">
        <v>3133</v>
      </c>
      <c r="G3818" t="s">
        <v>10967</v>
      </c>
      <c r="H3818" t="s">
        <v>13561</v>
      </c>
      <c r="I3818" t="s">
        <v>18507</v>
      </c>
      <c r="J3818" t="s">
        <v>18509</v>
      </c>
      <c r="L3818" t="s">
        <v>19507</v>
      </c>
      <c r="O3818" t="s">
        <v>20888</v>
      </c>
      <c r="P3818" t="s">
        <v>65</v>
      </c>
      <c r="Q3818" t="s">
        <v>20990</v>
      </c>
      <c r="R3818" t="s">
        <v>21118</v>
      </c>
      <c r="S3818" t="s">
        <v>21153</v>
      </c>
      <c r="T3818" t="s">
        <v>21171</v>
      </c>
      <c r="U3818" t="s">
        <v>22033</v>
      </c>
    </row>
    <row r="3819" spans="1:24">
      <c r="A3819" s="1">
        <v>3831</v>
      </c>
      <c r="C3819" t="s">
        <v>3134</v>
      </c>
      <c r="G3819" t="s">
        <v>10967</v>
      </c>
      <c r="H3819" t="s">
        <v>13561</v>
      </c>
      <c r="I3819" t="s">
        <v>18507</v>
      </c>
      <c r="J3819" t="s">
        <v>18509</v>
      </c>
      <c r="L3819" t="s">
        <v>19508</v>
      </c>
      <c r="O3819" t="s">
        <v>20888</v>
      </c>
      <c r="P3819" t="s">
        <v>20920</v>
      </c>
      <c r="Q3819" t="s">
        <v>20991</v>
      </c>
      <c r="U3819" t="s">
        <v>22034</v>
      </c>
      <c r="W3819" t="s">
        <v>22918</v>
      </c>
    </row>
    <row r="3820" spans="1:24">
      <c r="A3820" s="1">
        <v>3832</v>
      </c>
      <c r="C3820" t="s">
        <v>3135</v>
      </c>
      <c r="G3820" t="s">
        <v>10967</v>
      </c>
      <c r="H3820" t="s">
        <v>13562</v>
      </c>
      <c r="I3820" t="s">
        <v>18507</v>
      </c>
      <c r="J3820" t="s">
        <v>18509</v>
      </c>
      <c r="L3820" t="s">
        <v>19507</v>
      </c>
      <c r="O3820" t="s">
        <v>20888</v>
      </c>
      <c r="P3820" t="s">
        <v>65</v>
      </c>
      <c r="Q3820" t="s">
        <v>20990</v>
      </c>
      <c r="R3820" t="s">
        <v>21118</v>
      </c>
      <c r="S3820" t="s">
        <v>21153</v>
      </c>
      <c r="T3820" t="s">
        <v>21390</v>
      </c>
      <c r="U3820" t="s">
        <v>22033</v>
      </c>
    </row>
    <row r="3821" spans="1:24">
      <c r="A3821" s="1">
        <v>3833</v>
      </c>
      <c r="C3821" t="s">
        <v>3136</v>
      </c>
      <c r="G3821" t="s">
        <v>10967</v>
      </c>
      <c r="H3821" t="s">
        <v>13563</v>
      </c>
      <c r="I3821" t="s">
        <v>18507</v>
      </c>
      <c r="J3821" t="s">
        <v>18509</v>
      </c>
      <c r="L3821" t="s">
        <v>19488</v>
      </c>
      <c r="O3821" t="s">
        <v>20887</v>
      </c>
      <c r="P3821" t="s">
        <v>20919</v>
      </c>
      <c r="Q3821" t="s">
        <v>20989</v>
      </c>
      <c r="U3821" t="s">
        <v>22032</v>
      </c>
      <c r="W3821" t="s">
        <v>22917</v>
      </c>
      <c r="X3821" t="s">
        <v>23217</v>
      </c>
    </row>
    <row r="3822" spans="1:24">
      <c r="A3822" s="1">
        <v>3834</v>
      </c>
      <c r="C3822" t="s">
        <v>3137</v>
      </c>
      <c r="G3822" t="s">
        <v>10967</v>
      </c>
      <c r="H3822" t="s">
        <v>13563</v>
      </c>
      <c r="I3822" t="s">
        <v>18507</v>
      </c>
      <c r="J3822" t="s">
        <v>18509</v>
      </c>
      <c r="L3822" t="s">
        <v>19508</v>
      </c>
      <c r="O3822" t="s">
        <v>20888</v>
      </c>
      <c r="P3822" t="s">
        <v>20920</v>
      </c>
      <c r="Q3822" t="s">
        <v>20991</v>
      </c>
      <c r="U3822" t="s">
        <v>22034</v>
      </c>
      <c r="W3822" t="s">
        <v>22918</v>
      </c>
    </row>
    <row r="3823" spans="1:24">
      <c r="A3823" s="1">
        <v>3835</v>
      </c>
      <c r="C3823" t="s">
        <v>3138</v>
      </c>
      <c r="G3823" t="s">
        <v>10967</v>
      </c>
      <c r="H3823" t="s">
        <v>13564</v>
      </c>
      <c r="I3823" t="s">
        <v>18507</v>
      </c>
      <c r="J3823" t="s">
        <v>18509</v>
      </c>
      <c r="L3823" t="s">
        <v>19507</v>
      </c>
      <c r="O3823" t="s">
        <v>20888</v>
      </c>
      <c r="P3823" t="s">
        <v>65</v>
      </c>
      <c r="Q3823" t="s">
        <v>20990</v>
      </c>
      <c r="R3823" t="s">
        <v>21118</v>
      </c>
      <c r="S3823" t="s">
        <v>21153</v>
      </c>
      <c r="T3823" t="s">
        <v>21390</v>
      </c>
      <c r="U3823" t="s">
        <v>22033</v>
      </c>
    </row>
    <row r="3824" spans="1:24">
      <c r="A3824" s="1">
        <v>3836</v>
      </c>
      <c r="C3824" t="s">
        <v>3139</v>
      </c>
      <c r="G3824" t="s">
        <v>10967</v>
      </c>
      <c r="H3824" t="s">
        <v>13564</v>
      </c>
      <c r="I3824" t="s">
        <v>18507</v>
      </c>
      <c r="J3824" t="s">
        <v>18509</v>
      </c>
      <c r="L3824" t="s">
        <v>19489</v>
      </c>
      <c r="O3824" t="s">
        <v>20887</v>
      </c>
      <c r="P3824" t="s">
        <v>20919</v>
      </c>
      <c r="Q3824" t="s">
        <v>20989</v>
      </c>
      <c r="U3824" t="s">
        <v>22032</v>
      </c>
      <c r="W3824" t="s">
        <v>22917</v>
      </c>
      <c r="X3824" t="s">
        <v>23217</v>
      </c>
    </row>
    <row r="3825" spans="1:25">
      <c r="A3825" s="1">
        <v>3837</v>
      </c>
      <c r="C3825" t="s">
        <v>3140</v>
      </c>
      <c r="G3825" t="s">
        <v>10967</v>
      </c>
      <c r="H3825" t="s">
        <v>13564</v>
      </c>
      <c r="I3825" t="s">
        <v>18507</v>
      </c>
      <c r="J3825" t="s">
        <v>18509</v>
      </c>
      <c r="L3825" t="s">
        <v>19508</v>
      </c>
      <c r="O3825" t="s">
        <v>20888</v>
      </c>
      <c r="P3825" t="s">
        <v>20920</v>
      </c>
      <c r="Q3825" t="s">
        <v>20991</v>
      </c>
      <c r="U3825" t="s">
        <v>22034</v>
      </c>
      <c r="W3825" t="s">
        <v>22918</v>
      </c>
    </row>
    <row r="3826" spans="1:25">
      <c r="A3826" s="1">
        <v>3838</v>
      </c>
      <c r="C3826" t="s">
        <v>3141</v>
      </c>
      <c r="G3826" t="s">
        <v>10967</v>
      </c>
      <c r="H3826" t="s">
        <v>13565</v>
      </c>
      <c r="I3826" t="s">
        <v>18507</v>
      </c>
      <c r="J3826" t="s">
        <v>18509</v>
      </c>
      <c r="L3826" t="s">
        <v>19507</v>
      </c>
      <c r="O3826" t="s">
        <v>20888</v>
      </c>
      <c r="P3826" t="s">
        <v>65</v>
      </c>
      <c r="Q3826" t="s">
        <v>20990</v>
      </c>
      <c r="R3826" t="s">
        <v>21118</v>
      </c>
      <c r="S3826" t="s">
        <v>21153</v>
      </c>
      <c r="T3826" t="s">
        <v>21385</v>
      </c>
      <c r="U3826" t="s">
        <v>22033</v>
      </c>
    </row>
    <row r="3827" spans="1:25">
      <c r="A3827" s="1">
        <v>3839</v>
      </c>
      <c r="C3827" t="s">
        <v>3142</v>
      </c>
      <c r="G3827" t="s">
        <v>10967</v>
      </c>
      <c r="H3827" t="s">
        <v>13566</v>
      </c>
      <c r="I3827" t="s">
        <v>18507</v>
      </c>
      <c r="J3827" t="s">
        <v>18509</v>
      </c>
      <c r="L3827" t="s">
        <v>19508</v>
      </c>
      <c r="O3827" t="s">
        <v>20888</v>
      </c>
      <c r="P3827" t="s">
        <v>20920</v>
      </c>
      <c r="Q3827" t="s">
        <v>20991</v>
      </c>
      <c r="U3827" t="s">
        <v>22034</v>
      </c>
      <c r="W3827" t="s">
        <v>22918</v>
      </c>
    </row>
    <row r="3828" spans="1:25">
      <c r="A3828" s="1">
        <v>3840</v>
      </c>
      <c r="C3828" t="s">
        <v>3143</v>
      </c>
      <c r="G3828" t="s">
        <v>10967</v>
      </c>
      <c r="H3828" t="s">
        <v>13567</v>
      </c>
      <c r="I3828" t="s">
        <v>18507</v>
      </c>
      <c r="J3828" t="s">
        <v>18509</v>
      </c>
      <c r="L3828" t="s">
        <v>19488</v>
      </c>
      <c r="O3828" t="s">
        <v>20887</v>
      </c>
      <c r="P3828" t="s">
        <v>20919</v>
      </c>
      <c r="Q3828" t="s">
        <v>20989</v>
      </c>
      <c r="U3828" t="s">
        <v>22032</v>
      </c>
      <c r="W3828" t="s">
        <v>22917</v>
      </c>
      <c r="X3828" t="s">
        <v>23212</v>
      </c>
    </row>
    <row r="3829" spans="1:25">
      <c r="A3829" s="1">
        <v>3841</v>
      </c>
      <c r="C3829" t="s">
        <v>3144</v>
      </c>
      <c r="G3829" t="s">
        <v>10967</v>
      </c>
      <c r="H3829" t="s">
        <v>13568</v>
      </c>
      <c r="I3829" t="s">
        <v>18507</v>
      </c>
      <c r="J3829" t="s">
        <v>18509</v>
      </c>
      <c r="L3829" t="s">
        <v>19488</v>
      </c>
      <c r="O3829" t="s">
        <v>20887</v>
      </c>
      <c r="P3829" t="s">
        <v>20919</v>
      </c>
      <c r="Q3829" t="s">
        <v>20989</v>
      </c>
      <c r="U3829" t="s">
        <v>22032</v>
      </c>
      <c r="W3829" t="s">
        <v>22917</v>
      </c>
      <c r="X3829" t="s">
        <v>23218</v>
      </c>
    </row>
    <row r="3830" spans="1:25">
      <c r="A3830" s="1">
        <v>3842</v>
      </c>
      <c r="C3830" t="s">
        <v>3145</v>
      </c>
      <c r="G3830" t="s">
        <v>10967</v>
      </c>
      <c r="H3830" t="s">
        <v>13569</v>
      </c>
      <c r="I3830" t="s">
        <v>18507</v>
      </c>
      <c r="J3830" t="s">
        <v>18509</v>
      </c>
      <c r="L3830" t="s">
        <v>19491</v>
      </c>
      <c r="O3830" t="s">
        <v>20887</v>
      </c>
      <c r="P3830" t="s">
        <v>20919</v>
      </c>
      <c r="Q3830" t="s">
        <v>20989</v>
      </c>
      <c r="U3830" t="s">
        <v>22032</v>
      </c>
      <c r="W3830" t="s">
        <v>22917</v>
      </c>
      <c r="X3830" t="s">
        <v>23218</v>
      </c>
    </row>
    <row r="3831" spans="1:25">
      <c r="A3831" s="1">
        <v>3843</v>
      </c>
      <c r="C3831" t="s">
        <v>3146</v>
      </c>
      <c r="G3831" t="s">
        <v>10967</v>
      </c>
      <c r="H3831" t="s">
        <v>13570</v>
      </c>
      <c r="I3831" t="s">
        <v>18507</v>
      </c>
      <c r="J3831" t="s">
        <v>18509</v>
      </c>
      <c r="L3831" t="s">
        <v>19488</v>
      </c>
      <c r="O3831" t="s">
        <v>20887</v>
      </c>
      <c r="P3831" t="s">
        <v>20919</v>
      </c>
      <c r="Q3831" t="s">
        <v>20989</v>
      </c>
      <c r="U3831" t="s">
        <v>22032</v>
      </c>
      <c r="W3831" t="s">
        <v>22917</v>
      </c>
      <c r="X3831" t="s">
        <v>23219</v>
      </c>
    </row>
    <row r="3832" spans="1:25">
      <c r="A3832" s="1">
        <v>3844</v>
      </c>
      <c r="C3832" t="s">
        <v>3147</v>
      </c>
      <c r="G3832" t="s">
        <v>10967</v>
      </c>
      <c r="H3832" t="s">
        <v>13571</v>
      </c>
      <c r="I3832" t="s">
        <v>18507</v>
      </c>
      <c r="J3832" t="s">
        <v>18509</v>
      </c>
      <c r="L3832" t="s">
        <v>19487</v>
      </c>
      <c r="O3832" t="s">
        <v>20887</v>
      </c>
      <c r="P3832" t="s">
        <v>20919</v>
      </c>
      <c r="Q3832" t="s">
        <v>20989</v>
      </c>
      <c r="U3832" t="s">
        <v>22032</v>
      </c>
      <c r="W3832" t="s">
        <v>22917</v>
      </c>
      <c r="X3832" t="s">
        <v>23219</v>
      </c>
    </row>
    <row r="3833" spans="1:25">
      <c r="A3833" s="1">
        <v>3845</v>
      </c>
      <c r="C3833" t="s">
        <v>3148</v>
      </c>
      <c r="G3833" t="s">
        <v>10967</v>
      </c>
      <c r="H3833" t="s">
        <v>13572</v>
      </c>
      <c r="I3833" t="s">
        <v>18507</v>
      </c>
      <c r="J3833" t="s">
        <v>18509</v>
      </c>
      <c r="L3833" t="s">
        <v>19507</v>
      </c>
      <c r="O3833" t="s">
        <v>20888</v>
      </c>
      <c r="P3833" t="s">
        <v>65</v>
      </c>
      <c r="Q3833" t="s">
        <v>20990</v>
      </c>
      <c r="R3833" t="s">
        <v>21118</v>
      </c>
      <c r="S3833" t="s">
        <v>21153</v>
      </c>
      <c r="T3833" t="s">
        <v>21391</v>
      </c>
      <c r="U3833" t="s">
        <v>22033</v>
      </c>
    </row>
    <row r="3834" spans="1:25">
      <c r="A3834" s="1">
        <v>3846</v>
      </c>
      <c r="C3834" t="s">
        <v>3149</v>
      </c>
      <c r="G3834" t="s">
        <v>10967</v>
      </c>
      <c r="H3834" t="s">
        <v>13573</v>
      </c>
      <c r="I3834" t="s">
        <v>18507</v>
      </c>
      <c r="J3834" t="s">
        <v>18509</v>
      </c>
      <c r="L3834" t="s">
        <v>19508</v>
      </c>
      <c r="O3834" t="s">
        <v>20888</v>
      </c>
      <c r="P3834" t="s">
        <v>20920</v>
      </c>
      <c r="Q3834" t="s">
        <v>20991</v>
      </c>
      <c r="U3834" t="s">
        <v>22034</v>
      </c>
      <c r="W3834" t="s">
        <v>22918</v>
      </c>
    </row>
    <row r="3835" spans="1:25">
      <c r="A3835" s="1">
        <v>3847</v>
      </c>
      <c r="C3835" t="s">
        <v>3150</v>
      </c>
      <c r="G3835" t="s">
        <v>10967</v>
      </c>
      <c r="H3835" t="s">
        <v>13574</v>
      </c>
      <c r="I3835" t="s">
        <v>18507</v>
      </c>
      <c r="J3835" t="s">
        <v>18509</v>
      </c>
      <c r="L3835" t="s">
        <v>19507</v>
      </c>
      <c r="O3835" t="s">
        <v>20888</v>
      </c>
      <c r="P3835" t="s">
        <v>65</v>
      </c>
      <c r="Q3835" t="s">
        <v>20990</v>
      </c>
      <c r="R3835" t="s">
        <v>21118</v>
      </c>
      <c r="S3835" t="s">
        <v>21153</v>
      </c>
      <c r="T3835" t="s">
        <v>21391</v>
      </c>
      <c r="U3835" t="s">
        <v>22033</v>
      </c>
    </row>
    <row r="3836" spans="1:25">
      <c r="A3836" s="1">
        <v>3848</v>
      </c>
      <c r="C3836" t="s">
        <v>3151</v>
      </c>
      <c r="G3836" t="s">
        <v>10967</v>
      </c>
      <c r="H3836" t="s">
        <v>13574</v>
      </c>
      <c r="I3836" t="s">
        <v>18507</v>
      </c>
      <c r="J3836" t="s">
        <v>18509</v>
      </c>
      <c r="L3836" t="s">
        <v>19508</v>
      </c>
      <c r="O3836" t="s">
        <v>20888</v>
      </c>
      <c r="P3836" t="s">
        <v>20920</v>
      </c>
      <c r="Q3836" t="s">
        <v>20991</v>
      </c>
      <c r="U3836" t="s">
        <v>22034</v>
      </c>
      <c r="W3836" t="s">
        <v>22918</v>
      </c>
    </row>
    <row r="3837" spans="1:25">
      <c r="A3837" s="1">
        <v>3849</v>
      </c>
      <c r="C3837" t="s">
        <v>3152</v>
      </c>
      <c r="G3837" t="s">
        <v>10967</v>
      </c>
      <c r="H3837" t="s">
        <v>13575</v>
      </c>
      <c r="I3837" t="s">
        <v>18507</v>
      </c>
      <c r="J3837" t="s">
        <v>18510</v>
      </c>
      <c r="L3837" t="s">
        <v>19527</v>
      </c>
      <c r="N3837" t="s">
        <v>32</v>
      </c>
      <c r="P3837" t="s">
        <v>32</v>
      </c>
      <c r="Q3837" t="s">
        <v>20992</v>
      </c>
      <c r="R3837" t="s">
        <v>21119</v>
      </c>
      <c r="S3837" t="s">
        <v>21154</v>
      </c>
      <c r="U3837" t="s">
        <v>22035</v>
      </c>
      <c r="Y3837" t="s">
        <v>23859</v>
      </c>
    </row>
    <row r="3838" spans="1:25">
      <c r="A3838" s="1">
        <v>3850</v>
      </c>
      <c r="B3838" t="s">
        <v>32</v>
      </c>
      <c r="C3838" t="s">
        <v>3152</v>
      </c>
      <c r="D3838" t="s">
        <v>9791</v>
      </c>
      <c r="E3838" t="s">
        <v>10905</v>
      </c>
      <c r="F3838" t="s">
        <v>10906</v>
      </c>
      <c r="H3838" t="s">
        <v>13576</v>
      </c>
      <c r="V3838">
        <f>72859011 pm¡Ã2024041krissy_g4@hotmail.com                              ANMLFException as file currently locked by another user for an Acct no 840012230000</f>
        <v>0</v>
      </c>
    </row>
    <row r="3839" spans="1:25">
      <c r="A3839" s="1">
        <v>3851</v>
      </c>
      <c r="C3839" t="s">
        <v>3153</v>
      </c>
      <c r="G3839" t="s">
        <v>10967</v>
      </c>
      <c r="H3839" t="s">
        <v>13577</v>
      </c>
      <c r="I3839" t="s">
        <v>18507</v>
      </c>
      <c r="J3839" t="s">
        <v>18510</v>
      </c>
      <c r="L3839" t="s">
        <v>19528</v>
      </c>
      <c r="N3839" t="s">
        <v>32</v>
      </c>
      <c r="P3839" t="s">
        <v>32</v>
      </c>
      <c r="Q3839" t="s">
        <v>20992</v>
      </c>
      <c r="R3839" t="s">
        <v>21119</v>
      </c>
      <c r="S3839" t="s">
        <v>21154</v>
      </c>
      <c r="U3839" t="s">
        <v>22035</v>
      </c>
      <c r="Y3839" t="s">
        <v>23860</v>
      </c>
    </row>
    <row r="3840" spans="1:25">
      <c r="A3840" s="1">
        <v>3852</v>
      </c>
      <c r="B3840" t="s">
        <v>32</v>
      </c>
      <c r="C3840" t="s">
        <v>3153</v>
      </c>
      <c r="D3840" t="s">
        <v>9792</v>
      </c>
      <c r="E3840" t="s">
        <v>10905</v>
      </c>
      <c r="F3840" t="s">
        <v>10906</v>
      </c>
      <c r="H3840" t="s">
        <v>13578</v>
      </c>
      <c r="V3840">
        <f>72859012 0&lt;I2024041djturanda@yahoo.com                               ANMLFException as file currently locked by another user for an Acct no 313660030000</f>
        <v>0</v>
      </c>
    </row>
    <row r="3841" spans="1:25">
      <c r="A3841" s="1">
        <v>3853</v>
      </c>
      <c r="C3841" t="s">
        <v>3154</v>
      </c>
      <c r="G3841" t="s">
        <v>10967</v>
      </c>
      <c r="H3841" t="s">
        <v>13579</v>
      </c>
      <c r="I3841" t="s">
        <v>18507</v>
      </c>
      <c r="J3841" t="s">
        <v>18510</v>
      </c>
      <c r="L3841" t="s">
        <v>19529</v>
      </c>
      <c r="N3841" t="s">
        <v>32</v>
      </c>
      <c r="P3841" t="s">
        <v>32</v>
      </c>
      <c r="Q3841" t="s">
        <v>20992</v>
      </c>
      <c r="R3841" t="s">
        <v>21119</v>
      </c>
      <c r="S3841" t="s">
        <v>21154</v>
      </c>
      <c r="U3841" t="s">
        <v>22035</v>
      </c>
      <c r="Y3841" t="s">
        <v>23861</v>
      </c>
    </row>
    <row r="3842" spans="1:25">
      <c r="A3842" s="1">
        <v>3854</v>
      </c>
      <c r="B3842" t="s">
        <v>32</v>
      </c>
      <c r="C3842" t="s">
        <v>3154</v>
      </c>
      <c r="D3842" t="s">
        <v>9793</v>
      </c>
      <c r="E3842" t="s">
        <v>10905</v>
      </c>
      <c r="F3842" t="s">
        <v>10906</v>
      </c>
      <c r="H3842" t="s">
        <v>13580</v>
      </c>
      <c r="V3842">
        <f>72859013 &gt;#Q2024041tampat74@gmail.com                               ANMLFException as file currently locked by another user for an Acct no 348079210000</f>
        <v>0</v>
      </c>
    </row>
    <row r="3843" spans="1:25">
      <c r="A3843" s="1">
        <v>3855</v>
      </c>
      <c r="C3843" t="s">
        <v>3155</v>
      </c>
      <c r="G3843" t="s">
        <v>10967</v>
      </c>
      <c r="H3843" t="s">
        <v>13581</v>
      </c>
      <c r="I3843" t="s">
        <v>18507</v>
      </c>
      <c r="J3843" t="s">
        <v>18510</v>
      </c>
      <c r="L3843" t="s">
        <v>19530</v>
      </c>
      <c r="N3843" t="s">
        <v>32</v>
      </c>
      <c r="P3843" t="s">
        <v>32</v>
      </c>
      <c r="Q3843" t="s">
        <v>20992</v>
      </c>
      <c r="R3843" t="s">
        <v>21119</v>
      </c>
      <c r="S3843" t="s">
        <v>21154</v>
      </c>
      <c r="U3843" t="s">
        <v>22035</v>
      </c>
      <c r="Y3843" t="s">
        <v>23862</v>
      </c>
    </row>
    <row r="3844" spans="1:25">
      <c r="A3844" s="1">
        <v>3856</v>
      </c>
      <c r="B3844" t="s">
        <v>32</v>
      </c>
      <c r="C3844" t="s">
        <v>3155</v>
      </c>
      <c r="D3844" t="s">
        <v>9794</v>
      </c>
      <c r="E3844" t="s">
        <v>10905</v>
      </c>
      <c r="F3844" t="s">
        <v>10906</v>
      </c>
      <c r="H3844" t="s">
        <v>13581</v>
      </c>
      <c r="V3844">
        <f>72859014 Ð`²¤O2024031moriehinds2@gmail.com                              BNMLFException as file currently locked by another user for an Acct no 342065570000</f>
        <v>0</v>
      </c>
    </row>
    <row r="3845" spans="1:25">
      <c r="A3845" s="1">
        <v>3857</v>
      </c>
      <c r="C3845" t="s">
        <v>3156</v>
      </c>
      <c r="G3845" t="s">
        <v>10967</v>
      </c>
      <c r="H3845" t="s">
        <v>13582</v>
      </c>
      <c r="I3845" t="s">
        <v>18507</v>
      </c>
      <c r="J3845" t="s">
        <v>18510</v>
      </c>
      <c r="L3845" t="s">
        <v>19531</v>
      </c>
      <c r="N3845" t="s">
        <v>32</v>
      </c>
      <c r="P3845" t="s">
        <v>32</v>
      </c>
      <c r="Q3845" t="s">
        <v>20992</v>
      </c>
      <c r="R3845" t="s">
        <v>21119</v>
      </c>
      <c r="S3845" t="s">
        <v>21154</v>
      </c>
      <c r="U3845" t="s">
        <v>22035</v>
      </c>
      <c r="Y3845" t="s">
        <v>23863</v>
      </c>
    </row>
    <row r="3846" spans="1:25">
      <c r="A3846" s="1">
        <v>3858</v>
      </c>
      <c r="B3846" t="s">
        <v>32</v>
      </c>
      <c r="C3846" t="s">
        <v>3156</v>
      </c>
      <c r="D3846" t="s">
        <v>9795</v>
      </c>
      <c r="E3846" t="s">
        <v>10905</v>
      </c>
      <c r="F3846" t="s">
        <v>10906</v>
      </c>
      <c r="H3846" t="s">
        <v>13583</v>
      </c>
      <c r="V3846">
        <f>72859015 @Ü'E2024041cavrilleogarro@yahoo.com                            BNMLFException as file currently locked by another user for an Acct no 297021480000</f>
        <v>0</v>
      </c>
    </row>
    <row r="3847" spans="1:25">
      <c r="A3847" s="1">
        <v>3859</v>
      </c>
      <c r="C3847" t="s">
        <v>3157</v>
      </c>
      <c r="G3847" t="s">
        <v>10967</v>
      </c>
      <c r="H3847" t="s">
        <v>13584</v>
      </c>
      <c r="I3847" t="s">
        <v>18507</v>
      </c>
      <c r="J3847" t="s">
        <v>18510</v>
      </c>
      <c r="L3847" t="s">
        <v>19532</v>
      </c>
      <c r="N3847" t="s">
        <v>32</v>
      </c>
      <c r="P3847" t="s">
        <v>32</v>
      </c>
      <c r="Q3847" t="s">
        <v>20992</v>
      </c>
      <c r="R3847" t="s">
        <v>21119</v>
      </c>
      <c r="S3847" t="s">
        <v>21154</v>
      </c>
      <c r="U3847" t="s">
        <v>22035</v>
      </c>
      <c r="Y3847" t="s">
        <v>23864</v>
      </c>
    </row>
    <row r="3848" spans="1:25">
      <c r="A3848" s="1">
        <v>3860</v>
      </c>
      <c r="B3848" t="s">
        <v>32</v>
      </c>
      <c r="C3848" t="s">
        <v>3157</v>
      </c>
      <c r="D3848" t="s">
        <v>9796</v>
      </c>
      <c r="E3848" t="s">
        <v>10905</v>
      </c>
      <c r="F3848" t="s">
        <v>10906</v>
      </c>
      <c r="H3848" t="s">
        <v>13584</v>
      </c>
      <c r="V3848">
        <f>72859016 ø8æÌ2024031tamika.campbell@ksac.gov.jm                           CNMLFException as file currently locked by another user for an Acct no 880032561400</f>
        <v>0</v>
      </c>
    </row>
    <row r="3849" spans="1:25">
      <c r="A3849" s="1">
        <v>3861</v>
      </c>
      <c r="C3849" t="s">
        <v>3158</v>
      </c>
      <c r="G3849" t="s">
        <v>10967</v>
      </c>
      <c r="H3849" t="s">
        <v>13585</v>
      </c>
      <c r="I3849" t="s">
        <v>18507</v>
      </c>
      <c r="J3849" t="s">
        <v>18510</v>
      </c>
      <c r="L3849" t="s">
        <v>19533</v>
      </c>
      <c r="N3849" t="s">
        <v>32</v>
      </c>
      <c r="P3849" t="s">
        <v>32</v>
      </c>
      <c r="Q3849" t="s">
        <v>20992</v>
      </c>
      <c r="R3849" t="s">
        <v>21119</v>
      </c>
      <c r="S3849" t="s">
        <v>21154</v>
      </c>
      <c r="U3849" t="s">
        <v>22035</v>
      </c>
      <c r="Y3849" t="s">
        <v>23865</v>
      </c>
    </row>
    <row r="3850" spans="1:25">
      <c r="A3850" s="1">
        <v>3862</v>
      </c>
      <c r="B3850" t="s">
        <v>32</v>
      </c>
      <c r="C3850" t="s">
        <v>3158</v>
      </c>
      <c r="D3850" t="s">
        <v>9797</v>
      </c>
      <c r="E3850" t="s">
        <v>10905</v>
      </c>
      <c r="F3850" t="s">
        <v>10906</v>
      </c>
      <c r="H3850" t="s">
        <v>13586</v>
      </c>
      <c r="V3850">
        <f>72859017 0@2024031kededradennis@gmail.com                             CNMLFException as file currently locked by another user for an Acct no 277429760000</f>
        <v>0</v>
      </c>
    </row>
    <row r="3851" spans="1:25">
      <c r="A3851" s="1">
        <v>3863</v>
      </c>
      <c r="C3851" t="s">
        <v>3159</v>
      </c>
      <c r="G3851" t="s">
        <v>10967</v>
      </c>
      <c r="H3851" t="s">
        <v>13587</v>
      </c>
      <c r="I3851" t="s">
        <v>18507</v>
      </c>
      <c r="J3851" t="s">
        <v>18510</v>
      </c>
      <c r="L3851" t="s">
        <v>19534</v>
      </c>
      <c r="N3851" t="s">
        <v>32</v>
      </c>
      <c r="P3851" t="s">
        <v>32</v>
      </c>
      <c r="Q3851" t="s">
        <v>20992</v>
      </c>
      <c r="R3851" t="s">
        <v>21119</v>
      </c>
      <c r="S3851" t="s">
        <v>21154</v>
      </c>
      <c r="U3851" t="s">
        <v>22035</v>
      </c>
      <c r="Y3851" t="s">
        <v>23866</v>
      </c>
    </row>
    <row r="3852" spans="1:25">
      <c r="A3852" s="1">
        <v>3864</v>
      </c>
      <c r="B3852" t="s">
        <v>32</v>
      </c>
      <c r="C3852" t="s">
        <v>3159</v>
      </c>
      <c r="D3852" t="s">
        <v>9798</v>
      </c>
      <c r="E3852" t="s">
        <v>10905</v>
      </c>
      <c r="F3852" t="s">
        <v>10906</v>
      </c>
      <c r="H3852" t="s">
        <v>13587</v>
      </c>
      <c r="V3852">
        <f>72859018 ÐEá\$2024041faypetgrave@cwjamica.com                            DNMLFException as file currently locked by another user for an Acct no 156177090000</f>
        <v>0</v>
      </c>
    </row>
    <row r="3853" spans="1:25">
      <c r="A3853" s="1">
        <v>3865</v>
      </c>
      <c r="C3853" t="s">
        <v>3160</v>
      </c>
      <c r="G3853" t="s">
        <v>10967</v>
      </c>
      <c r="H3853" t="s">
        <v>13588</v>
      </c>
      <c r="I3853" t="s">
        <v>18507</v>
      </c>
      <c r="J3853" t="s">
        <v>18510</v>
      </c>
      <c r="L3853" t="s">
        <v>19535</v>
      </c>
      <c r="N3853" t="s">
        <v>32</v>
      </c>
      <c r="P3853" t="s">
        <v>32</v>
      </c>
      <c r="Q3853" t="s">
        <v>20992</v>
      </c>
      <c r="R3853" t="s">
        <v>21119</v>
      </c>
      <c r="S3853" t="s">
        <v>21154</v>
      </c>
      <c r="U3853" t="s">
        <v>22035</v>
      </c>
      <c r="Y3853" t="s">
        <v>23867</v>
      </c>
    </row>
    <row r="3854" spans="1:25">
      <c r="A3854" s="1">
        <v>3866</v>
      </c>
      <c r="B3854" t="s">
        <v>32</v>
      </c>
      <c r="C3854" t="s">
        <v>3160</v>
      </c>
      <c r="D3854" t="s">
        <v>9799</v>
      </c>
      <c r="E3854" t="s">
        <v>10905</v>
      </c>
      <c r="F3854" t="s">
        <v>10906</v>
      </c>
      <c r="H3854" t="s">
        <v>13588</v>
      </c>
      <c r="V3854">
        <f>72859019 p°7ÖD2024041christinacaine1@gmail.com                            DNMLFException as file currently locked by another user for an Acct no 295651750000</f>
        <v>0</v>
      </c>
    </row>
    <row r="3855" spans="1:25">
      <c r="A3855" s="1">
        <v>3867</v>
      </c>
      <c r="C3855" t="s">
        <v>3161</v>
      </c>
      <c r="G3855" t="s">
        <v>10967</v>
      </c>
      <c r="H3855" t="s">
        <v>13589</v>
      </c>
      <c r="I3855" t="s">
        <v>18507</v>
      </c>
      <c r="J3855" t="s">
        <v>18510</v>
      </c>
      <c r="L3855" t="s">
        <v>19536</v>
      </c>
      <c r="N3855" t="s">
        <v>32</v>
      </c>
      <c r="P3855" t="s">
        <v>32</v>
      </c>
      <c r="Q3855" t="s">
        <v>20992</v>
      </c>
      <c r="R3855" t="s">
        <v>21119</v>
      </c>
      <c r="S3855" t="s">
        <v>21154</v>
      </c>
      <c r="U3855" t="s">
        <v>22035</v>
      </c>
      <c r="Y3855" t="s">
        <v>23868</v>
      </c>
    </row>
    <row r="3856" spans="1:25">
      <c r="A3856" s="1">
        <v>3868</v>
      </c>
      <c r="B3856" t="s">
        <v>32</v>
      </c>
      <c r="C3856" t="s">
        <v>3161</v>
      </c>
      <c r="D3856" t="s">
        <v>9800</v>
      </c>
      <c r="E3856" t="s">
        <v>10905</v>
      </c>
      <c r="F3856" t="s">
        <v>10906</v>
      </c>
      <c r="H3856" t="s">
        <v>13590</v>
      </c>
      <c r="V3856">
        <f>72859020 ÐÈQ(B2024041stamic123@gmail.com                               DNMLFException as file currently locked by another user for an Acct no 284144290000</f>
        <v>0</v>
      </c>
    </row>
    <row r="3857" spans="1:25">
      <c r="A3857" s="1">
        <v>3869</v>
      </c>
      <c r="C3857" t="s">
        <v>3162</v>
      </c>
      <c r="G3857" t="s">
        <v>10967</v>
      </c>
      <c r="H3857" t="s">
        <v>13591</v>
      </c>
      <c r="I3857" t="s">
        <v>18507</v>
      </c>
      <c r="J3857" t="s">
        <v>18510</v>
      </c>
      <c r="L3857" t="s">
        <v>19537</v>
      </c>
      <c r="N3857" t="s">
        <v>32</v>
      </c>
      <c r="P3857" t="s">
        <v>32</v>
      </c>
      <c r="Q3857" t="s">
        <v>20992</v>
      </c>
      <c r="R3857" t="s">
        <v>21119</v>
      </c>
      <c r="S3857" t="s">
        <v>21154</v>
      </c>
      <c r="U3857" t="s">
        <v>22035</v>
      </c>
      <c r="Y3857" t="s">
        <v>23869</v>
      </c>
    </row>
    <row r="3858" spans="1:25">
      <c r="A3858" s="1">
        <v>3870</v>
      </c>
      <c r="B3858" t="s">
        <v>32</v>
      </c>
      <c r="C3858" t="s">
        <v>3162</v>
      </c>
      <c r="D3858" t="s">
        <v>9801</v>
      </c>
      <c r="E3858" t="s">
        <v>10905</v>
      </c>
      <c r="F3858" t="s">
        <v>10906</v>
      </c>
      <c r="H3858" t="s">
        <v>13592</v>
      </c>
      <c r="V3858">
        <f>72859021 0&amp;3&amp;P2024041DUNROBPRIM@GMAIL.COM                              DNMLFException as file currently locked by another user for an Acct no 344238270000</f>
        <v>0</v>
      </c>
    </row>
    <row r="3859" spans="1:25">
      <c r="A3859" s="1">
        <v>3871</v>
      </c>
      <c r="C3859" t="s">
        <v>3163</v>
      </c>
      <c r="G3859" t="s">
        <v>10967</v>
      </c>
      <c r="H3859" t="s">
        <v>13593</v>
      </c>
      <c r="I3859" t="s">
        <v>18507</v>
      </c>
      <c r="J3859" t="s">
        <v>18510</v>
      </c>
      <c r="L3859" t="s">
        <v>19538</v>
      </c>
      <c r="N3859" t="s">
        <v>32</v>
      </c>
      <c r="P3859" t="s">
        <v>32</v>
      </c>
      <c r="Q3859" t="s">
        <v>20992</v>
      </c>
      <c r="R3859" t="s">
        <v>21119</v>
      </c>
      <c r="S3859" t="s">
        <v>21154</v>
      </c>
      <c r="U3859" t="s">
        <v>22035</v>
      </c>
      <c r="Y3859" t="s">
        <v>23870</v>
      </c>
    </row>
    <row r="3860" spans="1:25">
      <c r="A3860" s="1">
        <v>3872</v>
      </c>
      <c r="B3860" t="s">
        <v>32</v>
      </c>
      <c r="C3860" t="s">
        <v>3163</v>
      </c>
      <c r="D3860" t="s">
        <v>9802</v>
      </c>
      <c r="E3860" t="s">
        <v>10905</v>
      </c>
      <c r="F3860" t="s">
        <v>10906</v>
      </c>
      <c r="H3860" t="s">
        <v>13593</v>
      </c>
      <c r="V3860">
        <f>72859022 @äçNJ2024041romainbrown023@gmail.com                            ENMLFException as file currently locked by another user for an Acct no 319151400000</f>
        <v>0</v>
      </c>
    </row>
    <row r="3861" spans="1:25">
      <c r="A3861" s="1">
        <v>3873</v>
      </c>
      <c r="C3861" t="s">
        <v>3164</v>
      </c>
      <c r="G3861" t="s">
        <v>10967</v>
      </c>
      <c r="H3861" t="s">
        <v>13594</v>
      </c>
      <c r="I3861" t="s">
        <v>18507</v>
      </c>
      <c r="J3861" t="s">
        <v>18510</v>
      </c>
      <c r="L3861" t="s">
        <v>19539</v>
      </c>
      <c r="N3861" t="s">
        <v>32</v>
      </c>
      <c r="P3861" t="s">
        <v>32</v>
      </c>
      <c r="Q3861" t="s">
        <v>20992</v>
      </c>
      <c r="R3861" t="s">
        <v>21119</v>
      </c>
      <c r="S3861" t="s">
        <v>21154</v>
      </c>
      <c r="U3861" t="s">
        <v>22035</v>
      </c>
      <c r="Y3861" t="s">
        <v>23871</v>
      </c>
    </row>
    <row r="3862" spans="1:25">
      <c r="A3862" s="1">
        <v>3874</v>
      </c>
      <c r="B3862" t="s">
        <v>32</v>
      </c>
      <c r="C3862" t="s">
        <v>3164</v>
      </c>
      <c r="D3862" t="s">
        <v>9803</v>
      </c>
      <c r="E3862" t="s">
        <v>10905</v>
      </c>
      <c r="F3862" t="s">
        <v>10906</v>
      </c>
      <c r="H3862" t="s">
        <v>13595</v>
      </c>
      <c r="V3862">
        <f>72859023 @å~\J2024041sexychrisann1@gmail.com                             ENMLFException as file currently locked by another user for an Acct no 319379400000</f>
        <v>0</v>
      </c>
    </row>
    <row r="3863" spans="1:25">
      <c r="A3863" s="1">
        <v>3875</v>
      </c>
      <c r="C3863" t="s">
        <v>3165</v>
      </c>
      <c r="G3863" t="s">
        <v>10967</v>
      </c>
      <c r="H3863" t="s">
        <v>13596</v>
      </c>
      <c r="I3863" t="s">
        <v>18507</v>
      </c>
      <c r="J3863" t="s">
        <v>18510</v>
      </c>
      <c r="L3863" t="s">
        <v>19540</v>
      </c>
      <c r="N3863" t="s">
        <v>32</v>
      </c>
      <c r="P3863" t="s">
        <v>32</v>
      </c>
      <c r="Q3863" t="s">
        <v>20992</v>
      </c>
      <c r="R3863" t="s">
        <v>21119</v>
      </c>
      <c r="S3863" t="s">
        <v>21154</v>
      </c>
      <c r="U3863" t="s">
        <v>22035</v>
      </c>
      <c r="Y3863" t="s">
        <v>23872</v>
      </c>
    </row>
    <row r="3864" spans="1:25">
      <c r="A3864" s="1">
        <v>3876</v>
      </c>
      <c r="B3864" t="s">
        <v>32</v>
      </c>
      <c r="C3864" t="s">
        <v>3165</v>
      </c>
      <c r="D3864" t="s">
        <v>9804</v>
      </c>
      <c r="E3864" t="s">
        <v>10905</v>
      </c>
      <c r="F3864" t="s">
        <v>10906</v>
      </c>
      <c r="H3864" t="s">
        <v>13596</v>
      </c>
      <c r="V3864">
        <f>72859024 °7úA2024041ANDREHEPBURN_88@YAHOO.COM                            ENMLFException as file currently locked by another user for an Acct no 283368110000</f>
        <v>0</v>
      </c>
    </row>
    <row r="3865" spans="1:25">
      <c r="A3865" s="1">
        <v>3877</v>
      </c>
      <c r="C3865" t="s">
        <v>3166</v>
      </c>
      <c r="G3865" t="s">
        <v>10967</v>
      </c>
      <c r="H3865" t="s">
        <v>13597</v>
      </c>
      <c r="I3865" t="s">
        <v>18507</v>
      </c>
      <c r="J3865" t="s">
        <v>18509</v>
      </c>
      <c r="L3865" t="s">
        <v>19507</v>
      </c>
      <c r="O3865" t="s">
        <v>20888</v>
      </c>
      <c r="P3865" t="s">
        <v>65</v>
      </c>
      <c r="Q3865" t="s">
        <v>20990</v>
      </c>
      <c r="R3865" t="s">
        <v>21118</v>
      </c>
      <c r="S3865" t="s">
        <v>21153</v>
      </c>
      <c r="T3865" t="s">
        <v>21391</v>
      </c>
      <c r="U3865" t="s">
        <v>22033</v>
      </c>
    </row>
    <row r="3866" spans="1:25">
      <c r="A3866" s="1">
        <v>3878</v>
      </c>
      <c r="C3866" t="s">
        <v>3167</v>
      </c>
      <c r="G3866" t="s">
        <v>10967</v>
      </c>
      <c r="H3866" t="s">
        <v>13598</v>
      </c>
      <c r="I3866" t="s">
        <v>18507</v>
      </c>
      <c r="J3866" t="s">
        <v>18509</v>
      </c>
      <c r="L3866" t="s">
        <v>19490</v>
      </c>
      <c r="O3866" t="s">
        <v>20887</v>
      </c>
      <c r="P3866" t="s">
        <v>20919</v>
      </c>
      <c r="Q3866" t="s">
        <v>20989</v>
      </c>
      <c r="U3866" t="s">
        <v>22032</v>
      </c>
      <c r="W3866" t="s">
        <v>22917</v>
      </c>
      <c r="X3866" t="s">
        <v>23219</v>
      </c>
    </row>
    <row r="3867" spans="1:25">
      <c r="A3867" s="1">
        <v>3879</v>
      </c>
      <c r="C3867" t="s">
        <v>3168</v>
      </c>
      <c r="G3867" t="s">
        <v>10967</v>
      </c>
      <c r="H3867" t="s">
        <v>13598</v>
      </c>
      <c r="I3867" t="s">
        <v>18507</v>
      </c>
      <c r="J3867" t="s">
        <v>18509</v>
      </c>
      <c r="L3867" t="s">
        <v>19508</v>
      </c>
      <c r="O3867" t="s">
        <v>20888</v>
      </c>
      <c r="P3867" t="s">
        <v>20920</v>
      </c>
      <c r="Q3867" t="s">
        <v>20991</v>
      </c>
      <c r="U3867" t="s">
        <v>22034</v>
      </c>
      <c r="W3867" t="s">
        <v>22918</v>
      </c>
    </row>
    <row r="3868" spans="1:25">
      <c r="A3868" s="1">
        <v>3880</v>
      </c>
      <c r="C3868" t="s">
        <v>3169</v>
      </c>
      <c r="G3868" t="s">
        <v>10967</v>
      </c>
      <c r="H3868" t="s">
        <v>13599</v>
      </c>
      <c r="I3868" t="s">
        <v>18507</v>
      </c>
      <c r="J3868" t="s">
        <v>18509</v>
      </c>
      <c r="L3868" t="s">
        <v>19507</v>
      </c>
      <c r="O3868" t="s">
        <v>20888</v>
      </c>
      <c r="P3868" t="s">
        <v>65</v>
      </c>
      <c r="Q3868" t="s">
        <v>20990</v>
      </c>
      <c r="R3868" t="s">
        <v>21118</v>
      </c>
      <c r="S3868" t="s">
        <v>21153</v>
      </c>
      <c r="T3868" t="s">
        <v>21391</v>
      </c>
      <c r="U3868" t="s">
        <v>22033</v>
      </c>
    </row>
    <row r="3869" spans="1:25">
      <c r="A3869" s="1">
        <v>3881</v>
      </c>
      <c r="C3869" t="s">
        <v>3170</v>
      </c>
      <c r="G3869" t="s">
        <v>10967</v>
      </c>
      <c r="H3869" t="s">
        <v>13599</v>
      </c>
      <c r="I3869" t="s">
        <v>18507</v>
      </c>
      <c r="J3869" t="s">
        <v>18509</v>
      </c>
      <c r="L3869" t="s">
        <v>19489</v>
      </c>
      <c r="O3869" t="s">
        <v>20887</v>
      </c>
      <c r="P3869" t="s">
        <v>20919</v>
      </c>
      <c r="Q3869" t="s">
        <v>20989</v>
      </c>
      <c r="U3869" t="s">
        <v>22032</v>
      </c>
      <c r="W3869" t="s">
        <v>22917</v>
      </c>
      <c r="X3869" t="s">
        <v>23219</v>
      </c>
    </row>
    <row r="3870" spans="1:25">
      <c r="A3870" s="1">
        <v>3882</v>
      </c>
      <c r="C3870" t="s">
        <v>3171</v>
      </c>
      <c r="G3870" t="s">
        <v>10967</v>
      </c>
      <c r="H3870" t="s">
        <v>13599</v>
      </c>
      <c r="I3870" t="s">
        <v>18507</v>
      </c>
      <c r="J3870" t="s">
        <v>18509</v>
      </c>
      <c r="L3870" t="s">
        <v>19508</v>
      </c>
      <c r="O3870" t="s">
        <v>20888</v>
      </c>
      <c r="P3870" t="s">
        <v>20920</v>
      </c>
      <c r="Q3870" t="s">
        <v>20991</v>
      </c>
      <c r="U3870" t="s">
        <v>22034</v>
      </c>
      <c r="W3870" t="s">
        <v>22918</v>
      </c>
    </row>
    <row r="3871" spans="1:25">
      <c r="A3871" s="1">
        <v>3883</v>
      </c>
      <c r="C3871" t="s">
        <v>3172</v>
      </c>
      <c r="G3871" t="s">
        <v>10967</v>
      </c>
      <c r="H3871" t="s">
        <v>13600</v>
      </c>
      <c r="I3871" t="s">
        <v>18507</v>
      </c>
      <c r="J3871" t="s">
        <v>18509</v>
      </c>
      <c r="L3871" t="s">
        <v>19507</v>
      </c>
      <c r="O3871" t="s">
        <v>20888</v>
      </c>
      <c r="P3871" t="s">
        <v>65</v>
      </c>
      <c r="Q3871" t="s">
        <v>20990</v>
      </c>
      <c r="R3871" t="s">
        <v>21118</v>
      </c>
      <c r="S3871" t="s">
        <v>21153</v>
      </c>
      <c r="T3871" t="s">
        <v>21391</v>
      </c>
      <c r="U3871" t="s">
        <v>22033</v>
      </c>
    </row>
    <row r="3872" spans="1:25">
      <c r="A3872" s="1">
        <v>3884</v>
      </c>
      <c r="C3872" t="s">
        <v>3173</v>
      </c>
      <c r="G3872" t="s">
        <v>10967</v>
      </c>
      <c r="H3872" t="s">
        <v>13600</v>
      </c>
      <c r="I3872" t="s">
        <v>18507</v>
      </c>
      <c r="J3872" t="s">
        <v>18509</v>
      </c>
      <c r="L3872" t="s">
        <v>19488</v>
      </c>
      <c r="O3872" t="s">
        <v>20887</v>
      </c>
      <c r="P3872" t="s">
        <v>20919</v>
      </c>
      <c r="Q3872" t="s">
        <v>20989</v>
      </c>
      <c r="U3872" t="s">
        <v>22032</v>
      </c>
      <c r="W3872" t="s">
        <v>22917</v>
      </c>
      <c r="X3872" t="s">
        <v>23219</v>
      </c>
    </row>
    <row r="3873" spans="1:25">
      <c r="A3873" s="1">
        <v>3885</v>
      </c>
      <c r="C3873" t="s">
        <v>3174</v>
      </c>
      <c r="G3873" t="s">
        <v>10967</v>
      </c>
      <c r="H3873" t="s">
        <v>13600</v>
      </c>
      <c r="I3873" t="s">
        <v>18507</v>
      </c>
      <c r="J3873" t="s">
        <v>18509</v>
      </c>
      <c r="L3873" t="s">
        <v>19508</v>
      </c>
      <c r="O3873" t="s">
        <v>20888</v>
      </c>
      <c r="P3873" t="s">
        <v>20920</v>
      </c>
      <c r="Q3873" t="s">
        <v>20991</v>
      </c>
      <c r="U3873" t="s">
        <v>22034</v>
      </c>
      <c r="W3873" t="s">
        <v>22918</v>
      </c>
    </row>
    <row r="3874" spans="1:25">
      <c r="A3874" s="1">
        <v>3886</v>
      </c>
      <c r="C3874" t="s">
        <v>3175</v>
      </c>
      <c r="G3874" t="s">
        <v>10967</v>
      </c>
      <c r="H3874" t="s">
        <v>13601</v>
      </c>
      <c r="I3874" t="s">
        <v>18507</v>
      </c>
      <c r="J3874" t="s">
        <v>18510</v>
      </c>
      <c r="L3874" t="s">
        <v>19541</v>
      </c>
      <c r="N3874" t="s">
        <v>32</v>
      </c>
      <c r="P3874" t="s">
        <v>32</v>
      </c>
      <c r="Q3874" t="s">
        <v>20992</v>
      </c>
      <c r="R3874" t="s">
        <v>21119</v>
      </c>
      <c r="S3874" t="s">
        <v>21154</v>
      </c>
      <c r="U3874" t="s">
        <v>22035</v>
      </c>
      <c r="Y3874" t="s">
        <v>23873</v>
      </c>
    </row>
    <row r="3875" spans="1:25">
      <c r="A3875" s="1">
        <v>3887</v>
      </c>
      <c r="B3875" t="s">
        <v>32</v>
      </c>
      <c r="C3875" t="s">
        <v>3175</v>
      </c>
      <c r="D3875" t="s">
        <v>9805</v>
      </c>
      <c r="E3875" t="s">
        <v>10905</v>
      </c>
      <c r="F3875" t="s">
        <v>10906</v>
      </c>
      <c r="H3875" t="s">
        <v>13602</v>
      </c>
      <c r="V3875">
        <f>72859034 @ÝEÆI2024041orainthomas@gmail.com                              GNMLFException as file currently locked by another user for an Acct no 316859080000</f>
        <v>0</v>
      </c>
    </row>
    <row r="3876" spans="1:25">
      <c r="A3876" s="1">
        <v>3888</v>
      </c>
      <c r="C3876" t="s">
        <v>3176</v>
      </c>
      <c r="G3876" t="s">
        <v>10967</v>
      </c>
      <c r="H3876" t="s">
        <v>13603</v>
      </c>
      <c r="I3876" t="s">
        <v>18507</v>
      </c>
      <c r="J3876" t="s">
        <v>18509</v>
      </c>
      <c r="L3876" t="s">
        <v>19491</v>
      </c>
      <c r="O3876" t="s">
        <v>20887</v>
      </c>
      <c r="P3876" t="s">
        <v>20919</v>
      </c>
      <c r="Q3876" t="s">
        <v>20989</v>
      </c>
      <c r="U3876" t="s">
        <v>22032</v>
      </c>
      <c r="W3876" t="s">
        <v>22917</v>
      </c>
      <c r="X3876" t="s">
        <v>23220</v>
      </c>
    </row>
    <row r="3877" spans="1:25">
      <c r="A3877" s="1">
        <v>3889</v>
      </c>
      <c r="C3877" t="s">
        <v>3177</v>
      </c>
      <c r="G3877" t="s">
        <v>10967</v>
      </c>
      <c r="H3877" t="s">
        <v>13604</v>
      </c>
      <c r="I3877" t="s">
        <v>18507</v>
      </c>
      <c r="J3877" t="s">
        <v>18509</v>
      </c>
      <c r="L3877" t="s">
        <v>19507</v>
      </c>
      <c r="O3877" t="s">
        <v>20888</v>
      </c>
      <c r="P3877" t="s">
        <v>65</v>
      </c>
      <c r="Q3877" t="s">
        <v>20990</v>
      </c>
      <c r="R3877" t="s">
        <v>21118</v>
      </c>
      <c r="S3877" t="s">
        <v>21153</v>
      </c>
      <c r="T3877" t="s">
        <v>21392</v>
      </c>
      <c r="U3877" t="s">
        <v>22033</v>
      </c>
    </row>
    <row r="3878" spans="1:25">
      <c r="A3878" s="1">
        <v>3890</v>
      </c>
      <c r="C3878" t="s">
        <v>3178</v>
      </c>
      <c r="G3878" t="s">
        <v>10967</v>
      </c>
      <c r="H3878" t="s">
        <v>13604</v>
      </c>
      <c r="I3878" t="s">
        <v>18507</v>
      </c>
      <c r="J3878" t="s">
        <v>18509</v>
      </c>
      <c r="L3878" t="s">
        <v>19508</v>
      </c>
      <c r="O3878" t="s">
        <v>20888</v>
      </c>
      <c r="P3878" t="s">
        <v>20920</v>
      </c>
      <c r="Q3878" t="s">
        <v>20991</v>
      </c>
      <c r="U3878" t="s">
        <v>22034</v>
      </c>
      <c r="W3878" t="s">
        <v>22918</v>
      </c>
    </row>
    <row r="3879" spans="1:25">
      <c r="A3879" s="1">
        <v>3891</v>
      </c>
      <c r="C3879" t="s">
        <v>3179</v>
      </c>
      <c r="G3879" t="s">
        <v>10967</v>
      </c>
      <c r="H3879" t="s">
        <v>13605</v>
      </c>
      <c r="I3879" t="s">
        <v>18507</v>
      </c>
      <c r="J3879" t="s">
        <v>18509</v>
      </c>
      <c r="L3879" t="s">
        <v>19507</v>
      </c>
      <c r="O3879" t="s">
        <v>20888</v>
      </c>
      <c r="P3879" t="s">
        <v>65</v>
      </c>
      <c r="Q3879" t="s">
        <v>20990</v>
      </c>
      <c r="R3879" t="s">
        <v>21118</v>
      </c>
      <c r="S3879" t="s">
        <v>21153</v>
      </c>
      <c r="T3879" t="s">
        <v>21393</v>
      </c>
      <c r="U3879" t="s">
        <v>22033</v>
      </c>
    </row>
    <row r="3880" spans="1:25">
      <c r="A3880" s="1">
        <v>3892</v>
      </c>
      <c r="C3880" t="s">
        <v>3180</v>
      </c>
      <c r="G3880" t="s">
        <v>10967</v>
      </c>
      <c r="H3880" t="s">
        <v>13606</v>
      </c>
      <c r="I3880" t="s">
        <v>18507</v>
      </c>
      <c r="J3880" t="s">
        <v>18509</v>
      </c>
      <c r="L3880" t="s">
        <v>19508</v>
      </c>
      <c r="O3880" t="s">
        <v>20888</v>
      </c>
      <c r="P3880" t="s">
        <v>20920</v>
      </c>
      <c r="Q3880" t="s">
        <v>20991</v>
      </c>
      <c r="U3880" t="s">
        <v>22034</v>
      </c>
      <c r="W3880" t="s">
        <v>22918</v>
      </c>
    </row>
    <row r="3881" spans="1:25">
      <c r="A3881" s="1">
        <v>3893</v>
      </c>
      <c r="C3881" t="s">
        <v>3181</v>
      </c>
      <c r="G3881" t="s">
        <v>10967</v>
      </c>
      <c r="H3881" t="s">
        <v>13607</v>
      </c>
      <c r="I3881" t="s">
        <v>18507</v>
      </c>
      <c r="J3881" t="s">
        <v>18509</v>
      </c>
      <c r="L3881" t="s">
        <v>19488</v>
      </c>
      <c r="O3881" t="s">
        <v>20887</v>
      </c>
      <c r="P3881" t="s">
        <v>20919</v>
      </c>
      <c r="Q3881" t="s">
        <v>20989</v>
      </c>
      <c r="U3881" t="s">
        <v>22032</v>
      </c>
      <c r="W3881" t="s">
        <v>22917</v>
      </c>
      <c r="X3881" t="s">
        <v>23221</v>
      </c>
    </row>
    <row r="3882" spans="1:25">
      <c r="A3882" s="1">
        <v>3894</v>
      </c>
      <c r="C3882" t="s">
        <v>3182</v>
      </c>
      <c r="G3882" t="s">
        <v>10967</v>
      </c>
      <c r="H3882" t="s">
        <v>13608</v>
      </c>
      <c r="I3882" t="s">
        <v>18507</v>
      </c>
      <c r="J3882" t="s">
        <v>18509</v>
      </c>
      <c r="L3882" t="s">
        <v>19507</v>
      </c>
      <c r="O3882" t="s">
        <v>20888</v>
      </c>
      <c r="P3882" t="s">
        <v>65</v>
      </c>
      <c r="Q3882" t="s">
        <v>20990</v>
      </c>
      <c r="R3882" t="s">
        <v>21118</v>
      </c>
      <c r="S3882" t="s">
        <v>21153</v>
      </c>
      <c r="T3882" t="s">
        <v>21392</v>
      </c>
      <c r="U3882" t="s">
        <v>22033</v>
      </c>
    </row>
    <row r="3883" spans="1:25">
      <c r="A3883" s="1">
        <v>3895</v>
      </c>
      <c r="C3883" t="s">
        <v>3183</v>
      </c>
      <c r="G3883" t="s">
        <v>10967</v>
      </c>
      <c r="H3883" t="s">
        <v>13609</v>
      </c>
      <c r="I3883" t="s">
        <v>18507</v>
      </c>
      <c r="J3883" t="s">
        <v>18509</v>
      </c>
      <c r="L3883" t="s">
        <v>19508</v>
      </c>
      <c r="O3883" t="s">
        <v>20888</v>
      </c>
      <c r="P3883" t="s">
        <v>20920</v>
      </c>
      <c r="Q3883" t="s">
        <v>20991</v>
      </c>
      <c r="U3883" t="s">
        <v>22034</v>
      </c>
      <c r="W3883" t="s">
        <v>22918</v>
      </c>
    </row>
    <row r="3884" spans="1:25">
      <c r="A3884" s="1">
        <v>3896</v>
      </c>
      <c r="C3884" t="s">
        <v>3184</v>
      </c>
      <c r="G3884" t="s">
        <v>10967</v>
      </c>
      <c r="H3884" t="s">
        <v>13609</v>
      </c>
      <c r="I3884" t="s">
        <v>18507</v>
      </c>
      <c r="J3884" t="s">
        <v>18509</v>
      </c>
      <c r="L3884" t="s">
        <v>19489</v>
      </c>
      <c r="O3884" t="s">
        <v>20887</v>
      </c>
      <c r="P3884" t="s">
        <v>20919</v>
      </c>
      <c r="Q3884" t="s">
        <v>20989</v>
      </c>
      <c r="U3884" t="s">
        <v>22032</v>
      </c>
      <c r="W3884" t="s">
        <v>22917</v>
      </c>
      <c r="X3884" t="s">
        <v>23220</v>
      </c>
    </row>
    <row r="3885" spans="1:25">
      <c r="A3885" s="1">
        <v>3897</v>
      </c>
      <c r="C3885" t="s">
        <v>3185</v>
      </c>
      <c r="G3885" t="s">
        <v>10967</v>
      </c>
      <c r="H3885" t="s">
        <v>13610</v>
      </c>
      <c r="I3885" t="s">
        <v>18507</v>
      </c>
      <c r="J3885" t="s">
        <v>18509</v>
      </c>
      <c r="L3885" t="s">
        <v>19487</v>
      </c>
      <c r="O3885" t="s">
        <v>20887</v>
      </c>
      <c r="P3885" t="s">
        <v>20919</v>
      </c>
      <c r="Q3885" t="s">
        <v>20989</v>
      </c>
      <c r="U3885" t="s">
        <v>22032</v>
      </c>
      <c r="W3885" t="s">
        <v>22917</v>
      </c>
      <c r="X3885" t="s">
        <v>23212</v>
      </c>
    </row>
    <row r="3886" spans="1:25">
      <c r="A3886" s="1">
        <v>3898</v>
      </c>
      <c r="C3886" t="s">
        <v>3186</v>
      </c>
      <c r="G3886" t="s">
        <v>10967</v>
      </c>
      <c r="H3886" t="s">
        <v>13611</v>
      </c>
      <c r="I3886" t="s">
        <v>18507</v>
      </c>
      <c r="J3886" t="s">
        <v>18509</v>
      </c>
      <c r="L3886" t="s">
        <v>19507</v>
      </c>
      <c r="O3886" t="s">
        <v>20888</v>
      </c>
      <c r="P3886" t="s">
        <v>65</v>
      </c>
      <c r="Q3886" t="s">
        <v>20990</v>
      </c>
      <c r="R3886" t="s">
        <v>21118</v>
      </c>
      <c r="S3886" t="s">
        <v>21153</v>
      </c>
      <c r="T3886" t="s">
        <v>21385</v>
      </c>
      <c r="U3886" t="s">
        <v>22033</v>
      </c>
    </row>
    <row r="3887" spans="1:25">
      <c r="A3887" s="1">
        <v>3899</v>
      </c>
      <c r="C3887" t="s">
        <v>3187</v>
      </c>
      <c r="G3887" t="s">
        <v>10967</v>
      </c>
      <c r="H3887" t="s">
        <v>13612</v>
      </c>
      <c r="I3887" t="s">
        <v>18507</v>
      </c>
      <c r="J3887" t="s">
        <v>18509</v>
      </c>
      <c r="L3887" t="s">
        <v>19508</v>
      </c>
      <c r="O3887" t="s">
        <v>20888</v>
      </c>
      <c r="P3887" t="s">
        <v>20920</v>
      </c>
      <c r="Q3887" t="s">
        <v>20991</v>
      </c>
      <c r="U3887" t="s">
        <v>22034</v>
      </c>
      <c r="W3887" t="s">
        <v>22918</v>
      </c>
    </row>
    <row r="3888" spans="1:25">
      <c r="A3888" s="1">
        <v>3900</v>
      </c>
      <c r="C3888" t="s">
        <v>3188</v>
      </c>
      <c r="G3888" t="s">
        <v>10967</v>
      </c>
      <c r="H3888" t="s">
        <v>13613</v>
      </c>
      <c r="I3888" t="s">
        <v>18507</v>
      </c>
      <c r="J3888" t="s">
        <v>18509</v>
      </c>
      <c r="L3888" t="s">
        <v>19489</v>
      </c>
      <c r="O3888" t="s">
        <v>20887</v>
      </c>
      <c r="P3888" t="s">
        <v>20919</v>
      </c>
      <c r="Q3888" t="s">
        <v>20989</v>
      </c>
      <c r="U3888" t="s">
        <v>22032</v>
      </c>
      <c r="W3888" t="s">
        <v>22917</v>
      </c>
      <c r="X3888" t="s">
        <v>23222</v>
      </c>
    </row>
    <row r="3889" spans="1:24">
      <c r="A3889" s="1">
        <v>3901</v>
      </c>
      <c r="C3889" t="s">
        <v>3189</v>
      </c>
      <c r="G3889" t="s">
        <v>10967</v>
      </c>
      <c r="H3889" t="s">
        <v>13614</v>
      </c>
      <c r="I3889" t="s">
        <v>18507</v>
      </c>
      <c r="J3889" t="s">
        <v>18509</v>
      </c>
      <c r="L3889" t="s">
        <v>19507</v>
      </c>
      <c r="O3889" t="s">
        <v>20888</v>
      </c>
      <c r="P3889" t="s">
        <v>65</v>
      </c>
      <c r="Q3889" t="s">
        <v>20990</v>
      </c>
      <c r="R3889" t="s">
        <v>21118</v>
      </c>
      <c r="S3889" t="s">
        <v>21153</v>
      </c>
      <c r="T3889" t="s">
        <v>21394</v>
      </c>
      <c r="U3889" t="s">
        <v>22033</v>
      </c>
    </row>
    <row r="3890" spans="1:24">
      <c r="A3890" s="1">
        <v>3902</v>
      </c>
      <c r="C3890" t="s">
        <v>3190</v>
      </c>
      <c r="G3890" t="s">
        <v>10967</v>
      </c>
      <c r="H3890" t="s">
        <v>13614</v>
      </c>
      <c r="I3890" t="s">
        <v>18507</v>
      </c>
      <c r="J3890" t="s">
        <v>18509</v>
      </c>
      <c r="L3890" t="s">
        <v>19508</v>
      </c>
      <c r="O3890" t="s">
        <v>20888</v>
      </c>
      <c r="P3890" t="s">
        <v>20920</v>
      </c>
      <c r="Q3890" t="s">
        <v>20991</v>
      </c>
      <c r="U3890" t="s">
        <v>22034</v>
      </c>
      <c r="W3890" t="s">
        <v>22918</v>
      </c>
    </row>
    <row r="3891" spans="1:24">
      <c r="A3891" s="1">
        <v>3903</v>
      </c>
      <c r="C3891" t="s">
        <v>3191</v>
      </c>
      <c r="G3891" t="s">
        <v>10967</v>
      </c>
      <c r="H3891" t="s">
        <v>13615</v>
      </c>
      <c r="I3891" t="s">
        <v>18507</v>
      </c>
      <c r="J3891" t="s">
        <v>18509</v>
      </c>
      <c r="L3891" t="s">
        <v>19491</v>
      </c>
      <c r="O3891" t="s">
        <v>20887</v>
      </c>
      <c r="P3891" t="s">
        <v>20919</v>
      </c>
      <c r="Q3891" t="s">
        <v>20989</v>
      </c>
      <c r="U3891" t="s">
        <v>22032</v>
      </c>
      <c r="W3891" t="s">
        <v>22917</v>
      </c>
      <c r="X3891" t="s">
        <v>23223</v>
      </c>
    </row>
    <row r="3892" spans="1:24">
      <c r="A3892" s="1">
        <v>3904</v>
      </c>
      <c r="C3892" t="s">
        <v>3192</v>
      </c>
      <c r="G3892" t="s">
        <v>10967</v>
      </c>
      <c r="H3892" t="s">
        <v>13616</v>
      </c>
      <c r="I3892" t="s">
        <v>18507</v>
      </c>
      <c r="J3892" t="s">
        <v>18509</v>
      </c>
      <c r="L3892" t="s">
        <v>19507</v>
      </c>
      <c r="O3892" t="s">
        <v>20888</v>
      </c>
      <c r="P3892" t="s">
        <v>65</v>
      </c>
      <c r="Q3892" t="s">
        <v>20990</v>
      </c>
      <c r="R3892" t="s">
        <v>21118</v>
      </c>
      <c r="S3892" t="s">
        <v>21153</v>
      </c>
      <c r="T3892" t="s">
        <v>21395</v>
      </c>
      <c r="U3892" t="s">
        <v>22033</v>
      </c>
    </row>
    <row r="3893" spans="1:24">
      <c r="A3893" s="1">
        <v>3905</v>
      </c>
      <c r="C3893" t="s">
        <v>3193</v>
      </c>
      <c r="G3893" t="s">
        <v>10967</v>
      </c>
      <c r="H3893" t="s">
        <v>13617</v>
      </c>
      <c r="I3893" t="s">
        <v>18507</v>
      </c>
      <c r="J3893" t="s">
        <v>18509</v>
      </c>
      <c r="L3893" t="s">
        <v>19508</v>
      </c>
      <c r="O3893" t="s">
        <v>20888</v>
      </c>
      <c r="P3893" t="s">
        <v>20920</v>
      </c>
      <c r="Q3893" t="s">
        <v>20991</v>
      </c>
      <c r="U3893" t="s">
        <v>22034</v>
      </c>
      <c r="W3893" t="s">
        <v>22918</v>
      </c>
    </row>
    <row r="3894" spans="1:24">
      <c r="A3894" s="1">
        <v>3906</v>
      </c>
      <c r="C3894" t="s">
        <v>3194</v>
      </c>
      <c r="G3894" t="s">
        <v>10967</v>
      </c>
      <c r="H3894" t="s">
        <v>13618</v>
      </c>
      <c r="I3894" t="s">
        <v>18507</v>
      </c>
      <c r="J3894" t="s">
        <v>18509</v>
      </c>
      <c r="L3894" t="s">
        <v>19507</v>
      </c>
      <c r="O3894" t="s">
        <v>20888</v>
      </c>
      <c r="P3894" t="s">
        <v>65</v>
      </c>
      <c r="Q3894" t="s">
        <v>20990</v>
      </c>
      <c r="R3894" t="s">
        <v>21118</v>
      </c>
      <c r="S3894" t="s">
        <v>21153</v>
      </c>
      <c r="T3894" t="s">
        <v>21396</v>
      </c>
      <c r="U3894" t="s">
        <v>22033</v>
      </c>
    </row>
    <row r="3895" spans="1:24">
      <c r="A3895" s="1">
        <v>3907</v>
      </c>
      <c r="C3895" t="s">
        <v>3195</v>
      </c>
      <c r="G3895" t="s">
        <v>10967</v>
      </c>
      <c r="H3895" t="s">
        <v>13619</v>
      </c>
      <c r="I3895" t="s">
        <v>18507</v>
      </c>
      <c r="J3895" t="s">
        <v>18509</v>
      </c>
      <c r="L3895" t="s">
        <v>19490</v>
      </c>
      <c r="O3895" t="s">
        <v>20887</v>
      </c>
      <c r="P3895" t="s">
        <v>20919</v>
      </c>
      <c r="Q3895" t="s">
        <v>20989</v>
      </c>
      <c r="U3895" t="s">
        <v>22032</v>
      </c>
      <c r="W3895" t="s">
        <v>22917</v>
      </c>
      <c r="X3895" t="s">
        <v>23224</v>
      </c>
    </row>
    <row r="3896" spans="1:24">
      <c r="A3896" s="1">
        <v>3908</v>
      </c>
      <c r="C3896" t="s">
        <v>3196</v>
      </c>
      <c r="G3896" t="s">
        <v>10967</v>
      </c>
      <c r="H3896" t="s">
        <v>13619</v>
      </c>
      <c r="I3896" t="s">
        <v>18507</v>
      </c>
      <c r="J3896" t="s">
        <v>18509</v>
      </c>
      <c r="L3896" t="s">
        <v>19508</v>
      </c>
      <c r="O3896" t="s">
        <v>20888</v>
      </c>
      <c r="P3896" t="s">
        <v>20920</v>
      </c>
      <c r="Q3896" t="s">
        <v>20991</v>
      </c>
      <c r="U3896" t="s">
        <v>22034</v>
      </c>
      <c r="W3896" t="s">
        <v>22918</v>
      </c>
    </row>
    <row r="3897" spans="1:24">
      <c r="A3897" s="1">
        <v>3909</v>
      </c>
      <c r="C3897" t="s">
        <v>3197</v>
      </c>
      <c r="G3897" t="s">
        <v>10967</v>
      </c>
      <c r="H3897" t="s">
        <v>13620</v>
      </c>
      <c r="I3897" t="s">
        <v>18507</v>
      </c>
      <c r="J3897" t="s">
        <v>18509</v>
      </c>
      <c r="L3897" t="s">
        <v>19507</v>
      </c>
      <c r="O3897" t="s">
        <v>20888</v>
      </c>
      <c r="P3897" t="s">
        <v>65</v>
      </c>
      <c r="Q3897" t="s">
        <v>20990</v>
      </c>
      <c r="R3897" t="s">
        <v>21118</v>
      </c>
      <c r="S3897" t="s">
        <v>21153</v>
      </c>
      <c r="T3897" t="s">
        <v>21397</v>
      </c>
      <c r="U3897" t="s">
        <v>22033</v>
      </c>
    </row>
    <row r="3898" spans="1:24">
      <c r="A3898" s="1">
        <v>3910</v>
      </c>
      <c r="C3898" t="s">
        <v>3198</v>
      </c>
      <c r="G3898" t="s">
        <v>10967</v>
      </c>
      <c r="H3898" t="s">
        <v>13620</v>
      </c>
      <c r="I3898" t="s">
        <v>18507</v>
      </c>
      <c r="J3898" t="s">
        <v>18509</v>
      </c>
      <c r="L3898" t="s">
        <v>19508</v>
      </c>
      <c r="O3898" t="s">
        <v>20888</v>
      </c>
      <c r="P3898" t="s">
        <v>20920</v>
      </c>
      <c r="Q3898" t="s">
        <v>20991</v>
      </c>
      <c r="U3898" t="s">
        <v>22034</v>
      </c>
      <c r="W3898" t="s">
        <v>22918</v>
      </c>
    </row>
    <row r="3899" spans="1:24">
      <c r="A3899" s="1">
        <v>3911</v>
      </c>
      <c r="C3899" t="s">
        <v>3199</v>
      </c>
      <c r="G3899" t="s">
        <v>10967</v>
      </c>
      <c r="H3899" t="s">
        <v>13620</v>
      </c>
      <c r="I3899" t="s">
        <v>18507</v>
      </c>
      <c r="J3899" t="s">
        <v>18509</v>
      </c>
      <c r="L3899" t="s">
        <v>19542</v>
      </c>
      <c r="O3899" t="s">
        <v>20887</v>
      </c>
      <c r="P3899" t="s">
        <v>20919</v>
      </c>
      <c r="Q3899" t="s">
        <v>20989</v>
      </c>
      <c r="U3899" t="s">
        <v>22032</v>
      </c>
      <c r="W3899" t="s">
        <v>22917</v>
      </c>
      <c r="X3899" t="s">
        <v>23225</v>
      </c>
    </row>
    <row r="3900" spans="1:24">
      <c r="A3900" s="1">
        <v>3912</v>
      </c>
      <c r="C3900" t="s">
        <v>3200</v>
      </c>
      <c r="G3900" t="s">
        <v>10967</v>
      </c>
      <c r="H3900" t="s">
        <v>13621</v>
      </c>
      <c r="I3900" t="s">
        <v>18507</v>
      </c>
      <c r="J3900" t="s">
        <v>18509</v>
      </c>
      <c r="L3900" t="s">
        <v>19487</v>
      </c>
      <c r="O3900" t="s">
        <v>20887</v>
      </c>
      <c r="P3900" t="s">
        <v>20919</v>
      </c>
      <c r="Q3900" t="s">
        <v>20989</v>
      </c>
      <c r="U3900" t="s">
        <v>22032</v>
      </c>
      <c r="W3900" t="s">
        <v>22917</v>
      </c>
      <c r="X3900" t="s">
        <v>23226</v>
      </c>
    </row>
    <row r="3901" spans="1:24">
      <c r="A3901" s="1">
        <v>3913</v>
      </c>
      <c r="C3901" t="s">
        <v>3201</v>
      </c>
      <c r="G3901" t="s">
        <v>10967</v>
      </c>
      <c r="H3901" t="s">
        <v>13622</v>
      </c>
      <c r="I3901" t="s">
        <v>18507</v>
      </c>
      <c r="J3901" t="s">
        <v>18509</v>
      </c>
      <c r="L3901" t="s">
        <v>19507</v>
      </c>
      <c r="O3901" t="s">
        <v>20888</v>
      </c>
      <c r="P3901" t="s">
        <v>65</v>
      </c>
      <c r="Q3901" t="s">
        <v>20990</v>
      </c>
      <c r="R3901" t="s">
        <v>21118</v>
      </c>
      <c r="S3901" t="s">
        <v>21153</v>
      </c>
      <c r="T3901" t="s">
        <v>21398</v>
      </c>
      <c r="U3901" t="s">
        <v>22033</v>
      </c>
    </row>
    <row r="3902" spans="1:24">
      <c r="A3902" s="1">
        <v>3914</v>
      </c>
      <c r="C3902" t="s">
        <v>3202</v>
      </c>
      <c r="G3902" t="s">
        <v>10967</v>
      </c>
      <c r="H3902" t="s">
        <v>13622</v>
      </c>
      <c r="I3902" t="s">
        <v>18507</v>
      </c>
      <c r="J3902" t="s">
        <v>18509</v>
      </c>
      <c r="L3902" t="s">
        <v>19508</v>
      </c>
      <c r="O3902" t="s">
        <v>20888</v>
      </c>
      <c r="P3902" t="s">
        <v>20920</v>
      </c>
      <c r="Q3902" t="s">
        <v>20991</v>
      </c>
      <c r="U3902" t="s">
        <v>22034</v>
      </c>
      <c r="W3902" t="s">
        <v>22918</v>
      </c>
    </row>
    <row r="3903" spans="1:24">
      <c r="A3903" s="1">
        <v>3915</v>
      </c>
      <c r="C3903" t="s">
        <v>3203</v>
      </c>
      <c r="G3903" t="s">
        <v>10967</v>
      </c>
      <c r="H3903" t="s">
        <v>13623</v>
      </c>
      <c r="I3903" t="s">
        <v>18507</v>
      </c>
      <c r="J3903" t="s">
        <v>18509</v>
      </c>
      <c r="L3903" t="s">
        <v>19507</v>
      </c>
      <c r="O3903" t="s">
        <v>20888</v>
      </c>
      <c r="P3903" t="s">
        <v>65</v>
      </c>
      <c r="Q3903" t="s">
        <v>20990</v>
      </c>
      <c r="R3903" t="s">
        <v>21118</v>
      </c>
      <c r="S3903" t="s">
        <v>21153</v>
      </c>
      <c r="T3903" t="s">
        <v>21399</v>
      </c>
      <c r="U3903" t="s">
        <v>22033</v>
      </c>
    </row>
    <row r="3904" spans="1:24">
      <c r="A3904" s="1">
        <v>3916</v>
      </c>
      <c r="C3904" t="s">
        <v>3204</v>
      </c>
      <c r="G3904" t="s">
        <v>10967</v>
      </c>
      <c r="H3904" t="s">
        <v>13623</v>
      </c>
      <c r="I3904" t="s">
        <v>18507</v>
      </c>
      <c r="J3904" t="s">
        <v>18509</v>
      </c>
      <c r="L3904" t="s">
        <v>19489</v>
      </c>
      <c r="O3904" t="s">
        <v>20887</v>
      </c>
      <c r="P3904" t="s">
        <v>20919</v>
      </c>
      <c r="Q3904" t="s">
        <v>20989</v>
      </c>
      <c r="U3904" t="s">
        <v>22032</v>
      </c>
      <c r="W3904" t="s">
        <v>22917</v>
      </c>
      <c r="X3904" t="s">
        <v>23227</v>
      </c>
    </row>
    <row r="3905" spans="1:24">
      <c r="A3905" s="1">
        <v>3917</v>
      </c>
      <c r="C3905" t="s">
        <v>3205</v>
      </c>
      <c r="G3905" t="s">
        <v>10967</v>
      </c>
      <c r="H3905" t="s">
        <v>13623</v>
      </c>
      <c r="I3905" t="s">
        <v>18507</v>
      </c>
      <c r="J3905" t="s">
        <v>18509</v>
      </c>
      <c r="L3905" t="s">
        <v>19508</v>
      </c>
      <c r="O3905" t="s">
        <v>20888</v>
      </c>
      <c r="P3905" t="s">
        <v>20920</v>
      </c>
      <c r="Q3905" t="s">
        <v>20991</v>
      </c>
      <c r="U3905" t="s">
        <v>22034</v>
      </c>
      <c r="W3905" t="s">
        <v>22918</v>
      </c>
    </row>
    <row r="3906" spans="1:24">
      <c r="A3906" s="1">
        <v>3918</v>
      </c>
      <c r="C3906" t="s">
        <v>3206</v>
      </c>
      <c r="G3906" t="s">
        <v>10967</v>
      </c>
      <c r="H3906" t="s">
        <v>13624</v>
      </c>
      <c r="I3906" t="s">
        <v>18507</v>
      </c>
      <c r="J3906" t="s">
        <v>18509</v>
      </c>
      <c r="L3906" t="s">
        <v>19507</v>
      </c>
      <c r="O3906" t="s">
        <v>20888</v>
      </c>
      <c r="P3906" t="s">
        <v>65</v>
      </c>
      <c r="Q3906" t="s">
        <v>20990</v>
      </c>
      <c r="R3906" t="s">
        <v>21118</v>
      </c>
      <c r="S3906" t="s">
        <v>21153</v>
      </c>
      <c r="T3906" t="s">
        <v>21400</v>
      </c>
      <c r="U3906" t="s">
        <v>22033</v>
      </c>
    </row>
    <row r="3907" spans="1:24">
      <c r="A3907" s="1">
        <v>3919</v>
      </c>
      <c r="C3907" t="s">
        <v>3207</v>
      </c>
      <c r="G3907" t="s">
        <v>10967</v>
      </c>
      <c r="H3907" t="s">
        <v>13625</v>
      </c>
      <c r="I3907" t="s">
        <v>18507</v>
      </c>
      <c r="J3907" t="s">
        <v>18509</v>
      </c>
      <c r="L3907" t="s">
        <v>19542</v>
      </c>
      <c r="O3907" t="s">
        <v>20887</v>
      </c>
      <c r="P3907" t="s">
        <v>20919</v>
      </c>
      <c r="Q3907" t="s">
        <v>20989</v>
      </c>
      <c r="U3907" t="s">
        <v>22032</v>
      </c>
      <c r="W3907" t="s">
        <v>22917</v>
      </c>
      <c r="X3907" t="s">
        <v>23228</v>
      </c>
    </row>
    <row r="3908" spans="1:24">
      <c r="A3908" s="1">
        <v>3920</v>
      </c>
      <c r="C3908" t="s">
        <v>3208</v>
      </c>
      <c r="G3908" t="s">
        <v>10967</v>
      </c>
      <c r="H3908" t="s">
        <v>13625</v>
      </c>
      <c r="I3908" t="s">
        <v>18507</v>
      </c>
      <c r="J3908" t="s">
        <v>18509</v>
      </c>
      <c r="L3908" t="s">
        <v>19508</v>
      </c>
      <c r="O3908" t="s">
        <v>20888</v>
      </c>
      <c r="P3908" t="s">
        <v>20920</v>
      </c>
      <c r="Q3908" t="s">
        <v>20991</v>
      </c>
      <c r="U3908" t="s">
        <v>22034</v>
      </c>
      <c r="W3908" t="s">
        <v>22918</v>
      </c>
    </row>
    <row r="3909" spans="1:24">
      <c r="A3909" s="1">
        <v>3921</v>
      </c>
      <c r="C3909" t="s">
        <v>3209</v>
      </c>
      <c r="G3909" t="s">
        <v>10967</v>
      </c>
      <c r="H3909" t="s">
        <v>13626</v>
      </c>
      <c r="I3909" t="s">
        <v>18507</v>
      </c>
      <c r="J3909" t="s">
        <v>18509</v>
      </c>
      <c r="L3909" t="s">
        <v>19543</v>
      </c>
      <c r="O3909" t="s">
        <v>20887</v>
      </c>
      <c r="P3909" t="s">
        <v>20919</v>
      </c>
      <c r="Q3909" t="s">
        <v>20989</v>
      </c>
      <c r="U3909" t="s">
        <v>22032</v>
      </c>
      <c r="W3909" t="s">
        <v>22917</v>
      </c>
      <c r="X3909" t="s">
        <v>22988</v>
      </c>
    </row>
    <row r="3910" spans="1:24">
      <c r="A3910" s="1">
        <v>3922</v>
      </c>
      <c r="C3910" t="s">
        <v>3210</v>
      </c>
      <c r="G3910" t="s">
        <v>10967</v>
      </c>
      <c r="H3910" t="s">
        <v>13627</v>
      </c>
      <c r="I3910" t="s">
        <v>18507</v>
      </c>
      <c r="J3910" t="s">
        <v>18509</v>
      </c>
      <c r="L3910" t="s">
        <v>19489</v>
      </c>
      <c r="O3910" t="s">
        <v>20887</v>
      </c>
      <c r="P3910" t="s">
        <v>20919</v>
      </c>
      <c r="Q3910" t="s">
        <v>20989</v>
      </c>
      <c r="U3910" t="s">
        <v>22032</v>
      </c>
      <c r="W3910" t="s">
        <v>22917</v>
      </c>
      <c r="X3910" t="s">
        <v>22988</v>
      </c>
    </row>
    <row r="3911" spans="1:24">
      <c r="A3911" s="1">
        <v>3923</v>
      </c>
      <c r="C3911" t="s">
        <v>3211</v>
      </c>
      <c r="G3911" t="s">
        <v>10967</v>
      </c>
      <c r="H3911" t="s">
        <v>13628</v>
      </c>
      <c r="I3911" t="s">
        <v>18507</v>
      </c>
      <c r="J3911" t="s">
        <v>18509</v>
      </c>
      <c r="L3911" t="s">
        <v>19491</v>
      </c>
      <c r="O3911" t="s">
        <v>20887</v>
      </c>
      <c r="P3911" t="s">
        <v>20919</v>
      </c>
      <c r="Q3911" t="s">
        <v>20989</v>
      </c>
      <c r="U3911" t="s">
        <v>22032</v>
      </c>
      <c r="W3911" t="s">
        <v>22917</v>
      </c>
      <c r="X3911" t="s">
        <v>23164</v>
      </c>
    </row>
    <row r="3912" spans="1:24">
      <c r="A3912" s="1">
        <v>3924</v>
      </c>
      <c r="C3912" t="s">
        <v>3212</v>
      </c>
      <c r="G3912" t="s">
        <v>10967</v>
      </c>
      <c r="H3912" t="s">
        <v>13629</v>
      </c>
      <c r="I3912" t="s">
        <v>18507</v>
      </c>
      <c r="J3912" t="s">
        <v>18509</v>
      </c>
      <c r="L3912" t="s">
        <v>19507</v>
      </c>
      <c r="O3912" t="s">
        <v>20888</v>
      </c>
      <c r="P3912" t="s">
        <v>65</v>
      </c>
      <c r="Q3912" t="s">
        <v>20990</v>
      </c>
      <c r="R3912" t="s">
        <v>21118</v>
      </c>
      <c r="S3912" t="s">
        <v>21153</v>
      </c>
      <c r="T3912" t="s">
        <v>21345</v>
      </c>
      <c r="U3912" t="s">
        <v>22033</v>
      </c>
    </row>
    <row r="3913" spans="1:24">
      <c r="A3913" s="1">
        <v>3925</v>
      </c>
      <c r="C3913" t="s">
        <v>3213</v>
      </c>
      <c r="G3913" t="s">
        <v>10967</v>
      </c>
      <c r="H3913" t="s">
        <v>13629</v>
      </c>
      <c r="I3913" t="s">
        <v>18507</v>
      </c>
      <c r="J3913" t="s">
        <v>18509</v>
      </c>
      <c r="L3913" t="s">
        <v>19508</v>
      </c>
      <c r="O3913" t="s">
        <v>20888</v>
      </c>
      <c r="P3913" t="s">
        <v>20920</v>
      </c>
      <c r="Q3913" t="s">
        <v>20991</v>
      </c>
      <c r="U3913" t="s">
        <v>22034</v>
      </c>
      <c r="W3913" t="s">
        <v>22918</v>
      </c>
    </row>
    <row r="3914" spans="1:24">
      <c r="A3914" s="1">
        <v>3926</v>
      </c>
      <c r="C3914" t="s">
        <v>3214</v>
      </c>
      <c r="G3914" t="s">
        <v>10967</v>
      </c>
      <c r="H3914" t="s">
        <v>13630</v>
      </c>
      <c r="I3914" t="s">
        <v>18507</v>
      </c>
      <c r="J3914" t="s">
        <v>18509</v>
      </c>
      <c r="L3914" t="s">
        <v>19488</v>
      </c>
      <c r="O3914" t="s">
        <v>20887</v>
      </c>
      <c r="P3914" t="s">
        <v>20919</v>
      </c>
      <c r="Q3914" t="s">
        <v>20989</v>
      </c>
      <c r="U3914" t="s">
        <v>22032</v>
      </c>
      <c r="W3914" t="s">
        <v>22917</v>
      </c>
      <c r="X3914" t="s">
        <v>23163</v>
      </c>
    </row>
    <row r="3915" spans="1:24">
      <c r="A3915" s="1">
        <v>3927</v>
      </c>
      <c r="C3915" t="s">
        <v>3215</v>
      </c>
      <c r="G3915" t="s">
        <v>10967</v>
      </c>
      <c r="H3915" t="s">
        <v>13631</v>
      </c>
      <c r="I3915" t="s">
        <v>18507</v>
      </c>
      <c r="J3915" t="s">
        <v>18509</v>
      </c>
      <c r="L3915" t="s">
        <v>19507</v>
      </c>
      <c r="O3915" t="s">
        <v>20888</v>
      </c>
      <c r="P3915" t="s">
        <v>65</v>
      </c>
      <c r="Q3915" t="s">
        <v>20990</v>
      </c>
      <c r="R3915" t="s">
        <v>21118</v>
      </c>
      <c r="S3915" t="s">
        <v>21153</v>
      </c>
      <c r="T3915" t="s">
        <v>21344</v>
      </c>
      <c r="U3915" t="s">
        <v>22033</v>
      </c>
    </row>
    <row r="3916" spans="1:24">
      <c r="A3916" s="1">
        <v>3928</v>
      </c>
      <c r="C3916" t="s">
        <v>3216</v>
      </c>
      <c r="G3916" t="s">
        <v>10967</v>
      </c>
      <c r="H3916" t="s">
        <v>13631</v>
      </c>
      <c r="I3916" t="s">
        <v>18507</v>
      </c>
      <c r="J3916" t="s">
        <v>18509</v>
      </c>
      <c r="L3916" t="s">
        <v>19508</v>
      </c>
      <c r="O3916" t="s">
        <v>20888</v>
      </c>
      <c r="P3916" t="s">
        <v>20920</v>
      </c>
      <c r="Q3916" t="s">
        <v>20991</v>
      </c>
      <c r="U3916" t="s">
        <v>22034</v>
      </c>
      <c r="W3916" t="s">
        <v>22918</v>
      </c>
    </row>
    <row r="3917" spans="1:24">
      <c r="A3917" s="1">
        <v>3929</v>
      </c>
      <c r="C3917" t="s">
        <v>3217</v>
      </c>
      <c r="G3917" t="s">
        <v>10967</v>
      </c>
      <c r="H3917" t="s">
        <v>13632</v>
      </c>
      <c r="I3917" t="s">
        <v>18507</v>
      </c>
      <c r="J3917" t="s">
        <v>18510</v>
      </c>
      <c r="L3917" t="s">
        <v>19544</v>
      </c>
      <c r="N3917" t="s">
        <v>42</v>
      </c>
      <c r="P3917" t="s">
        <v>20948</v>
      </c>
      <c r="Q3917" t="s">
        <v>21044</v>
      </c>
      <c r="R3917" t="s">
        <v>21133</v>
      </c>
      <c r="S3917" t="s">
        <v>21153</v>
      </c>
      <c r="T3917" t="s">
        <v>21401</v>
      </c>
      <c r="U3917" t="s">
        <v>22033</v>
      </c>
    </row>
    <row r="3918" spans="1:24">
      <c r="A3918" s="1">
        <v>3930</v>
      </c>
      <c r="B3918" t="s">
        <v>42</v>
      </c>
      <c r="C3918" t="s">
        <v>3217</v>
      </c>
      <c r="D3918" t="s">
        <v>9806</v>
      </c>
      <c r="E3918" t="s">
        <v>10905</v>
      </c>
      <c r="F3918" t="s">
        <v>10917</v>
      </c>
      <c r="H3918" t="s">
        <v>13633</v>
      </c>
      <c r="V3918">
        <f>72859076 e7\wâ5</f>
        <v>0</v>
      </c>
    </row>
    <row r="3919" spans="1:24">
      <c r="A3919" s="1">
        <v>3931</v>
      </c>
      <c r="C3919" t="s">
        <v>3218</v>
      </c>
      <c r="G3919" t="s">
        <v>10967</v>
      </c>
      <c r="H3919" t="s">
        <v>13634</v>
      </c>
      <c r="I3919" t="s">
        <v>18507</v>
      </c>
      <c r="J3919" t="s">
        <v>18509</v>
      </c>
      <c r="L3919" t="s">
        <v>19490</v>
      </c>
      <c r="O3919" t="s">
        <v>20887</v>
      </c>
      <c r="P3919" t="s">
        <v>20919</v>
      </c>
      <c r="Q3919" t="s">
        <v>20989</v>
      </c>
      <c r="U3919" t="s">
        <v>22032</v>
      </c>
      <c r="W3919" t="s">
        <v>22917</v>
      </c>
      <c r="X3919" t="s">
        <v>23229</v>
      </c>
    </row>
    <row r="3920" spans="1:24">
      <c r="A3920" s="1">
        <v>3932</v>
      </c>
      <c r="C3920" t="s">
        <v>3219</v>
      </c>
      <c r="G3920" t="s">
        <v>10967</v>
      </c>
      <c r="H3920" t="s">
        <v>13635</v>
      </c>
      <c r="I3920" t="s">
        <v>18507</v>
      </c>
      <c r="J3920" t="s">
        <v>18509</v>
      </c>
      <c r="L3920" t="s">
        <v>19488</v>
      </c>
      <c r="O3920" t="s">
        <v>20887</v>
      </c>
      <c r="P3920" t="s">
        <v>20919</v>
      </c>
      <c r="Q3920" t="s">
        <v>20989</v>
      </c>
      <c r="U3920" t="s">
        <v>22032</v>
      </c>
      <c r="W3920" t="s">
        <v>22917</v>
      </c>
      <c r="X3920" t="s">
        <v>23230</v>
      </c>
    </row>
    <row r="3921" spans="1:25">
      <c r="A3921" s="1">
        <v>3933</v>
      </c>
      <c r="C3921" t="s">
        <v>3220</v>
      </c>
      <c r="G3921" t="s">
        <v>10967</v>
      </c>
      <c r="H3921" t="s">
        <v>13636</v>
      </c>
      <c r="I3921" t="s">
        <v>18507</v>
      </c>
      <c r="J3921" t="s">
        <v>18509</v>
      </c>
      <c r="L3921" t="s">
        <v>19507</v>
      </c>
      <c r="O3921" t="s">
        <v>20888</v>
      </c>
      <c r="P3921" t="s">
        <v>65</v>
      </c>
      <c r="Q3921" t="s">
        <v>20990</v>
      </c>
      <c r="R3921" t="s">
        <v>21118</v>
      </c>
      <c r="S3921" t="s">
        <v>21153</v>
      </c>
      <c r="T3921" t="s">
        <v>21402</v>
      </c>
      <c r="U3921" t="s">
        <v>22033</v>
      </c>
    </row>
    <row r="3922" spans="1:25">
      <c r="A3922" s="1">
        <v>3934</v>
      </c>
      <c r="C3922" t="s">
        <v>3221</v>
      </c>
      <c r="G3922" t="s">
        <v>10967</v>
      </c>
      <c r="H3922" t="s">
        <v>13636</v>
      </c>
      <c r="I3922" t="s">
        <v>18507</v>
      </c>
      <c r="J3922" t="s">
        <v>18509</v>
      </c>
      <c r="L3922" t="s">
        <v>19508</v>
      </c>
      <c r="O3922" t="s">
        <v>20888</v>
      </c>
      <c r="P3922" t="s">
        <v>20920</v>
      </c>
      <c r="Q3922" t="s">
        <v>20991</v>
      </c>
      <c r="U3922" t="s">
        <v>22034</v>
      </c>
      <c r="W3922" t="s">
        <v>22918</v>
      </c>
    </row>
    <row r="3923" spans="1:25">
      <c r="A3923" s="1">
        <v>3935</v>
      </c>
      <c r="C3923" t="s">
        <v>3222</v>
      </c>
      <c r="G3923" t="s">
        <v>10967</v>
      </c>
      <c r="H3923" t="s">
        <v>13637</v>
      </c>
      <c r="I3923" t="s">
        <v>18507</v>
      </c>
      <c r="J3923" t="s">
        <v>18509</v>
      </c>
      <c r="L3923" t="s">
        <v>19542</v>
      </c>
      <c r="O3923" t="s">
        <v>20887</v>
      </c>
      <c r="P3923" t="s">
        <v>20919</v>
      </c>
      <c r="Q3923" t="s">
        <v>20989</v>
      </c>
      <c r="U3923" t="s">
        <v>22032</v>
      </c>
      <c r="W3923" t="s">
        <v>22917</v>
      </c>
      <c r="X3923" t="s">
        <v>23229</v>
      </c>
    </row>
    <row r="3924" spans="1:25">
      <c r="A3924" s="1">
        <v>3936</v>
      </c>
      <c r="C3924" t="s">
        <v>3223</v>
      </c>
      <c r="G3924" t="s">
        <v>10967</v>
      </c>
      <c r="H3924" t="s">
        <v>13638</v>
      </c>
      <c r="I3924" t="s">
        <v>18507</v>
      </c>
      <c r="J3924" t="s">
        <v>18509</v>
      </c>
      <c r="L3924" t="s">
        <v>19507</v>
      </c>
      <c r="O3924" t="s">
        <v>20888</v>
      </c>
      <c r="P3924" t="s">
        <v>65</v>
      </c>
      <c r="Q3924" t="s">
        <v>20990</v>
      </c>
      <c r="R3924" t="s">
        <v>21118</v>
      </c>
      <c r="S3924" t="s">
        <v>21153</v>
      </c>
      <c r="T3924" t="s">
        <v>21402</v>
      </c>
      <c r="U3924" t="s">
        <v>22033</v>
      </c>
    </row>
    <row r="3925" spans="1:25">
      <c r="A3925" s="1">
        <v>3937</v>
      </c>
      <c r="C3925" t="s">
        <v>3224</v>
      </c>
      <c r="G3925" t="s">
        <v>10967</v>
      </c>
      <c r="H3925" t="s">
        <v>13638</v>
      </c>
      <c r="I3925" t="s">
        <v>18507</v>
      </c>
      <c r="J3925" t="s">
        <v>18509</v>
      </c>
      <c r="L3925" t="s">
        <v>19508</v>
      </c>
      <c r="O3925" t="s">
        <v>20888</v>
      </c>
      <c r="P3925" t="s">
        <v>20920</v>
      </c>
      <c r="Q3925" t="s">
        <v>20991</v>
      </c>
      <c r="U3925" t="s">
        <v>22034</v>
      </c>
      <c r="W3925" t="s">
        <v>22918</v>
      </c>
    </row>
    <row r="3926" spans="1:25">
      <c r="A3926" s="1">
        <v>3938</v>
      </c>
      <c r="C3926" t="s">
        <v>3225</v>
      </c>
      <c r="G3926" t="s">
        <v>10967</v>
      </c>
      <c r="H3926" t="s">
        <v>13639</v>
      </c>
      <c r="I3926" t="s">
        <v>18507</v>
      </c>
      <c r="J3926" t="s">
        <v>18509</v>
      </c>
      <c r="L3926" t="s">
        <v>19545</v>
      </c>
      <c r="O3926" t="s">
        <v>20887</v>
      </c>
      <c r="P3926" t="s">
        <v>20919</v>
      </c>
      <c r="Q3926" t="s">
        <v>20989</v>
      </c>
      <c r="U3926" t="s">
        <v>22032</v>
      </c>
      <c r="W3926" t="s">
        <v>22917</v>
      </c>
      <c r="X3926" t="s">
        <v>23230</v>
      </c>
    </row>
    <row r="3927" spans="1:25">
      <c r="A3927" s="1">
        <v>3939</v>
      </c>
      <c r="C3927" t="s">
        <v>3226</v>
      </c>
      <c r="G3927" t="s">
        <v>10967</v>
      </c>
      <c r="H3927" t="s">
        <v>13640</v>
      </c>
      <c r="I3927" t="s">
        <v>18507</v>
      </c>
      <c r="J3927" t="s">
        <v>18509</v>
      </c>
      <c r="L3927" t="s">
        <v>19488</v>
      </c>
      <c r="O3927" t="s">
        <v>20887</v>
      </c>
      <c r="P3927" t="s">
        <v>20919</v>
      </c>
      <c r="Q3927" t="s">
        <v>20989</v>
      </c>
      <c r="U3927" t="s">
        <v>22032</v>
      </c>
      <c r="W3927" t="s">
        <v>22917</v>
      </c>
      <c r="X3927" t="s">
        <v>23231</v>
      </c>
    </row>
    <row r="3928" spans="1:25">
      <c r="A3928" s="1">
        <v>3940</v>
      </c>
      <c r="C3928" t="s">
        <v>3227</v>
      </c>
      <c r="G3928" t="s">
        <v>10967</v>
      </c>
      <c r="H3928" t="s">
        <v>13641</v>
      </c>
      <c r="I3928" t="s">
        <v>18507</v>
      </c>
      <c r="J3928" t="s">
        <v>18509</v>
      </c>
      <c r="L3928" t="s">
        <v>19543</v>
      </c>
      <c r="O3928" t="s">
        <v>20887</v>
      </c>
      <c r="P3928" t="s">
        <v>20919</v>
      </c>
      <c r="Q3928" t="s">
        <v>20989</v>
      </c>
      <c r="U3928" t="s">
        <v>22032</v>
      </c>
      <c r="W3928" t="s">
        <v>22917</v>
      </c>
      <c r="X3928" t="s">
        <v>23232</v>
      </c>
    </row>
    <row r="3929" spans="1:25">
      <c r="A3929" s="1">
        <v>3941</v>
      </c>
      <c r="C3929" t="s">
        <v>3228</v>
      </c>
      <c r="G3929" t="s">
        <v>10967</v>
      </c>
      <c r="H3929" t="s">
        <v>13642</v>
      </c>
      <c r="I3929" t="s">
        <v>18507</v>
      </c>
      <c r="J3929" t="s">
        <v>18510</v>
      </c>
      <c r="L3929" t="s">
        <v>19546</v>
      </c>
      <c r="N3929" t="s">
        <v>32</v>
      </c>
      <c r="P3929" t="s">
        <v>32</v>
      </c>
      <c r="Q3929" t="s">
        <v>20992</v>
      </c>
      <c r="R3929" t="s">
        <v>21119</v>
      </c>
      <c r="S3929" t="s">
        <v>21154</v>
      </c>
      <c r="U3929" t="s">
        <v>22035</v>
      </c>
      <c r="Y3929" t="s">
        <v>23859</v>
      </c>
    </row>
    <row r="3930" spans="1:25">
      <c r="A3930" s="1">
        <v>3942</v>
      </c>
      <c r="B3930" t="s">
        <v>32</v>
      </c>
      <c r="C3930" t="s">
        <v>3228</v>
      </c>
      <c r="D3930" t="s">
        <v>9807</v>
      </c>
      <c r="E3930" t="s">
        <v>10905</v>
      </c>
      <c r="F3930" t="s">
        <v>10906</v>
      </c>
      <c r="H3930" t="s">
        <v>13643</v>
      </c>
      <c r="V3930">
        <f>72859087 pm¡Ã2024041krissy_g4@hotmail.com                              ANMLFException as file currently locked by another user for an Acct no 840012230000</f>
        <v>0</v>
      </c>
    </row>
    <row r="3931" spans="1:25">
      <c r="A3931" s="1">
        <v>3943</v>
      </c>
      <c r="C3931" t="s">
        <v>3229</v>
      </c>
      <c r="G3931" t="s">
        <v>10967</v>
      </c>
      <c r="H3931" t="s">
        <v>13644</v>
      </c>
      <c r="I3931" t="s">
        <v>18507</v>
      </c>
      <c r="J3931" t="s">
        <v>18510</v>
      </c>
      <c r="L3931" t="s">
        <v>19547</v>
      </c>
      <c r="N3931" t="s">
        <v>32</v>
      </c>
      <c r="P3931" t="s">
        <v>32</v>
      </c>
      <c r="Q3931" t="s">
        <v>20992</v>
      </c>
      <c r="R3931" t="s">
        <v>21119</v>
      </c>
      <c r="S3931" t="s">
        <v>21154</v>
      </c>
      <c r="U3931" t="s">
        <v>22035</v>
      </c>
      <c r="Y3931" t="s">
        <v>23860</v>
      </c>
    </row>
    <row r="3932" spans="1:25">
      <c r="A3932" s="1">
        <v>3944</v>
      </c>
      <c r="B3932" t="s">
        <v>32</v>
      </c>
      <c r="C3932" t="s">
        <v>3229</v>
      </c>
      <c r="D3932" t="s">
        <v>9808</v>
      </c>
      <c r="E3932" t="s">
        <v>10905</v>
      </c>
      <c r="F3932" t="s">
        <v>10906</v>
      </c>
      <c r="H3932" t="s">
        <v>13645</v>
      </c>
      <c r="V3932">
        <f>72859088 0&lt;I2024041djturanda@yahoo.com                               ANMLFException as file currently locked by another user for an Acct no 313660030000</f>
        <v>0</v>
      </c>
    </row>
    <row r="3933" spans="1:25">
      <c r="A3933" s="1">
        <v>3945</v>
      </c>
      <c r="C3933" t="s">
        <v>3230</v>
      </c>
      <c r="G3933" t="s">
        <v>10967</v>
      </c>
      <c r="H3933" t="s">
        <v>13646</v>
      </c>
      <c r="I3933" t="s">
        <v>18507</v>
      </c>
      <c r="J3933" t="s">
        <v>18510</v>
      </c>
      <c r="L3933" t="s">
        <v>19548</v>
      </c>
      <c r="N3933" t="s">
        <v>32</v>
      </c>
      <c r="P3933" t="s">
        <v>32</v>
      </c>
      <c r="Q3933" t="s">
        <v>20992</v>
      </c>
      <c r="R3933" t="s">
        <v>21119</v>
      </c>
      <c r="S3933" t="s">
        <v>21154</v>
      </c>
      <c r="U3933" t="s">
        <v>22035</v>
      </c>
      <c r="Y3933" t="s">
        <v>23861</v>
      </c>
    </row>
    <row r="3934" spans="1:25">
      <c r="A3934" s="1">
        <v>3946</v>
      </c>
      <c r="B3934" t="s">
        <v>32</v>
      </c>
      <c r="C3934" t="s">
        <v>3230</v>
      </c>
      <c r="D3934" t="s">
        <v>9809</v>
      </c>
      <c r="E3934" t="s">
        <v>10905</v>
      </c>
      <c r="F3934" t="s">
        <v>10906</v>
      </c>
      <c r="H3934" t="s">
        <v>13647</v>
      </c>
      <c r="V3934">
        <f>72859089 &gt;#Q2024041tampat74@gmail.com                               ANMLFException as file currently locked by another user for an Acct no 348079210000</f>
        <v>0</v>
      </c>
    </row>
    <row r="3935" spans="1:25">
      <c r="A3935" s="1">
        <v>3947</v>
      </c>
      <c r="C3935" t="s">
        <v>3231</v>
      </c>
      <c r="G3935" t="s">
        <v>10967</v>
      </c>
      <c r="H3935" t="s">
        <v>13648</v>
      </c>
      <c r="I3935" t="s">
        <v>18507</v>
      </c>
      <c r="J3935" t="s">
        <v>18510</v>
      </c>
      <c r="L3935" t="s">
        <v>19549</v>
      </c>
      <c r="N3935" t="s">
        <v>32</v>
      </c>
      <c r="P3935" t="s">
        <v>32</v>
      </c>
      <c r="Q3935" t="s">
        <v>20992</v>
      </c>
      <c r="R3935" t="s">
        <v>21119</v>
      </c>
      <c r="S3935" t="s">
        <v>21154</v>
      </c>
      <c r="U3935" t="s">
        <v>22035</v>
      </c>
      <c r="Y3935" t="s">
        <v>23862</v>
      </c>
    </row>
    <row r="3936" spans="1:25">
      <c r="A3936" s="1">
        <v>3948</v>
      </c>
      <c r="B3936" t="s">
        <v>32</v>
      </c>
      <c r="C3936" t="s">
        <v>3231</v>
      </c>
      <c r="D3936" t="s">
        <v>9810</v>
      </c>
      <c r="E3936" t="s">
        <v>10905</v>
      </c>
      <c r="F3936" t="s">
        <v>10906</v>
      </c>
      <c r="H3936" t="s">
        <v>13649</v>
      </c>
      <c r="V3936">
        <f>72859090 Ð`²¤O2024031moriehinds2@gmail.com                              BNMLFException as file currently locked by another user for an Acct no 342065570000</f>
        <v>0</v>
      </c>
    </row>
    <row r="3937" spans="1:25">
      <c r="A3937" s="1">
        <v>3949</v>
      </c>
      <c r="C3937" t="s">
        <v>3232</v>
      </c>
      <c r="G3937" t="s">
        <v>10967</v>
      </c>
      <c r="H3937" t="s">
        <v>13650</v>
      </c>
      <c r="I3937" t="s">
        <v>18507</v>
      </c>
      <c r="J3937" t="s">
        <v>18510</v>
      </c>
      <c r="L3937" t="s">
        <v>19550</v>
      </c>
      <c r="N3937" t="s">
        <v>32</v>
      </c>
      <c r="P3937" t="s">
        <v>32</v>
      </c>
      <c r="Q3937" t="s">
        <v>20992</v>
      </c>
      <c r="R3937" t="s">
        <v>21119</v>
      </c>
      <c r="S3937" t="s">
        <v>21154</v>
      </c>
      <c r="U3937" t="s">
        <v>22035</v>
      </c>
      <c r="Y3937" t="s">
        <v>23863</v>
      </c>
    </row>
    <row r="3938" spans="1:25">
      <c r="A3938" s="1">
        <v>3950</v>
      </c>
      <c r="B3938" t="s">
        <v>32</v>
      </c>
      <c r="C3938" t="s">
        <v>3232</v>
      </c>
      <c r="D3938" t="s">
        <v>9811</v>
      </c>
      <c r="E3938" t="s">
        <v>10905</v>
      </c>
      <c r="F3938" t="s">
        <v>10906</v>
      </c>
      <c r="H3938" t="s">
        <v>13650</v>
      </c>
      <c r="V3938">
        <f>72859091 @Ü'E2024041cavrilleogarro@yahoo.com                            BNMLFException as file currently locked by another user for an Acct no 297021480000</f>
        <v>0</v>
      </c>
    </row>
    <row r="3939" spans="1:25">
      <c r="A3939" s="1">
        <v>3951</v>
      </c>
      <c r="C3939" t="s">
        <v>3233</v>
      </c>
      <c r="G3939" t="s">
        <v>10967</v>
      </c>
      <c r="H3939" t="s">
        <v>13651</v>
      </c>
      <c r="I3939" t="s">
        <v>18507</v>
      </c>
      <c r="J3939" t="s">
        <v>18510</v>
      </c>
      <c r="L3939" t="s">
        <v>19551</v>
      </c>
      <c r="N3939" t="s">
        <v>32</v>
      </c>
      <c r="P3939" t="s">
        <v>32</v>
      </c>
      <c r="Q3939" t="s">
        <v>20992</v>
      </c>
      <c r="R3939" t="s">
        <v>21119</v>
      </c>
      <c r="S3939" t="s">
        <v>21154</v>
      </c>
      <c r="U3939" t="s">
        <v>22035</v>
      </c>
      <c r="Y3939" t="s">
        <v>23864</v>
      </c>
    </row>
    <row r="3940" spans="1:25">
      <c r="A3940" s="1">
        <v>3952</v>
      </c>
      <c r="B3940" t="s">
        <v>32</v>
      </c>
      <c r="C3940" t="s">
        <v>3233</v>
      </c>
      <c r="D3940" t="s">
        <v>9812</v>
      </c>
      <c r="E3940" t="s">
        <v>10905</v>
      </c>
      <c r="F3940" t="s">
        <v>10906</v>
      </c>
      <c r="H3940" t="s">
        <v>13652</v>
      </c>
      <c r="V3940">
        <f>72859092 ø8æÌ2024031tamika.campbell@ksac.gov.jm                           CNMLFException as file currently locked by another user for an Acct no 880032561400</f>
        <v>0</v>
      </c>
    </row>
    <row r="3941" spans="1:25">
      <c r="A3941" s="1">
        <v>3953</v>
      </c>
      <c r="C3941" t="s">
        <v>3234</v>
      </c>
      <c r="G3941" t="s">
        <v>10967</v>
      </c>
      <c r="H3941" t="s">
        <v>13653</v>
      </c>
      <c r="I3941" t="s">
        <v>18507</v>
      </c>
      <c r="J3941" t="s">
        <v>18510</v>
      </c>
      <c r="L3941" t="s">
        <v>19552</v>
      </c>
      <c r="N3941" t="s">
        <v>32</v>
      </c>
      <c r="P3941" t="s">
        <v>32</v>
      </c>
      <c r="Q3941" t="s">
        <v>20992</v>
      </c>
      <c r="R3941" t="s">
        <v>21119</v>
      </c>
      <c r="S3941" t="s">
        <v>21154</v>
      </c>
      <c r="U3941" t="s">
        <v>22035</v>
      </c>
      <c r="Y3941" t="s">
        <v>23865</v>
      </c>
    </row>
    <row r="3942" spans="1:25">
      <c r="A3942" s="1">
        <v>3954</v>
      </c>
      <c r="B3942" t="s">
        <v>32</v>
      </c>
      <c r="C3942" t="s">
        <v>3234</v>
      </c>
      <c r="D3942" t="s">
        <v>9813</v>
      </c>
      <c r="E3942" t="s">
        <v>10905</v>
      </c>
      <c r="F3942" t="s">
        <v>10906</v>
      </c>
      <c r="H3942" t="s">
        <v>13653</v>
      </c>
      <c r="V3942">
        <f>72859093 0@2024031kededradennis@gmail.com                             CNMLFException as file currently locked by another user for an Acct no 277429760000</f>
        <v>0</v>
      </c>
    </row>
    <row r="3943" spans="1:25">
      <c r="A3943" s="1">
        <v>3955</v>
      </c>
      <c r="C3943" t="s">
        <v>3235</v>
      </c>
      <c r="G3943" t="s">
        <v>10967</v>
      </c>
      <c r="H3943" t="s">
        <v>13654</v>
      </c>
      <c r="I3943" t="s">
        <v>18507</v>
      </c>
      <c r="J3943" t="s">
        <v>18510</v>
      </c>
      <c r="L3943" t="s">
        <v>19553</v>
      </c>
      <c r="N3943" t="s">
        <v>32</v>
      </c>
      <c r="P3943" t="s">
        <v>32</v>
      </c>
      <c r="Q3943" t="s">
        <v>20992</v>
      </c>
      <c r="R3943" t="s">
        <v>21119</v>
      </c>
      <c r="S3943" t="s">
        <v>21154</v>
      </c>
      <c r="U3943" t="s">
        <v>22035</v>
      </c>
      <c r="Y3943" t="s">
        <v>23866</v>
      </c>
    </row>
    <row r="3944" spans="1:25">
      <c r="A3944" s="1">
        <v>3956</v>
      </c>
      <c r="B3944" t="s">
        <v>32</v>
      </c>
      <c r="C3944" t="s">
        <v>3235</v>
      </c>
      <c r="D3944" t="s">
        <v>9814</v>
      </c>
      <c r="E3944" t="s">
        <v>10905</v>
      </c>
      <c r="F3944" t="s">
        <v>10906</v>
      </c>
      <c r="H3944" t="s">
        <v>13655</v>
      </c>
      <c r="V3944">
        <f>72859094 ÐEá\$2024041faypetgrave@cwjamica.com                            DNMLFException as file currently locked by another user for an Acct no 156177090000</f>
        <v>0</v>
      </c>
    </row>
    <row r="3945" spans="1:25">
      <c r="A3945" s="1">
        <v>3957</v>
      </c>
      <c r="C3945" t="s">
        <v>3236</v>
      </c>
      <c r="G3945" t="s">
        <v>10967</v>
      </c>
      <c r="H3945" t="s">
        <v>13656</v>
      </c>
      <c r="I3945" t="s">
        <v>18507</v>
      </c>
      <c r="J3945" t="s">
        <v>18509</v>
      </c>
      <c r="L3945" t="s">
        <v>19543</v>
      </c>
      <c r="O3945" t="s">
        <v>20887</v>
      </c>
      <c r="P3945" t="s">
        <v>20919</v>
      </c>
      <c r="Q3945" t="s">
        <v>20989</v>
      </c>
      <c r="U3945" t="s">
        <v>22032</v>
      </c>
      <c r="W3945" t="s">
        <v>22917</v>
      </c>
      <c r="X3945" t="s">
        <v>23232</v>
      </c>
    </row>
    <row r="3946" spans="1:25">
      <c r="A3946" s="1">
        <v>3958</v>
      </c>
      <c r="C3946" t="s">
        <v>3237</v>
      </c>
      <c r="G3946" t="s">
        <v>10967</v>
      </c>
      <c r="H3946" t="s">
        <v>13657</v>
      </c>
      <c r="I3946" t="s">
        <v>18507</v>
      </c>
      <c r="J3946" t="s">
        <v>18509</v>
      </c>
      <c r="L3946" t="s">
        <v>19488</v>
      </c>
      <c r="O3946" t="s">
        <v>20887</v>
      </c>
      <c r="P3946" t="s">
        <v>20919</v>
      </c>
      <c r="Q3946" t="s">
        <v>20989</v>
      </c>
      <c r="U3946" t="s">
        <v>22032</v>
      </c>
      <c r="W3946" t="s">
        <v>22917</v>
      </c>
      <c r="X3946" t="s">
        <v>23231</v>
      </c>
    </row>
    <row r="3947" spans="1:25">
      <c r="A3947" s="1">
        <v>3959</v>
      </c>
      <c r="C3947" t="s">
        <v>3238</v>
      </c>
      <c r="G3947" t="s">
        <v>10967</v>
      </c>
      <c r="H3947" t="s">
        <v>13658</v>
      </c>
      <c r="I3947" t="s">
        <v>18507</v>
      </c>
      <c r="J3947" t="s">
        <v>18510</v>
      </c>
      <c r="L3947" t="s">
        <v>19554</v>
      </c>
      <c r="N3947" t="s">
        <v>32</v>
      </c>
      <c r="P3947" t="s">
        <v>32</v>
      </c>
      <c r="Q3947" t="s">
        <v>20992</v>
      </c>
      <c r="R3947" t="s">
        <v>21119</v>
      </c>
      <c r="S3947" t="s">
        <v>21154</v>
      </c>
      <c r="U3947" t="s">
        <v>22035</v>
      </c>
      <c r="Y3947" t="s">
        <v>23868</v>
      </c>
    </row>
    <row r="3948" spans="1:25">
      <c r="A3948" s="1">
        <v>3960</v>
      </c>
      <c r="B3948" t="s">
        <v>32</v>
      </c>
      <c r="C3948" t="s">
        <v>3238</v>
      </c>
      <c r="D3948" t="s">
        <v>9815</v>
      </c>
      <c r="E3948" t="s">
        <v>10905</v>
      </c>
      <c r="F3948" t="s">
        <v>10906</v>
      </c>
      <c r="H3948" t="s">
        <v>13659</v>
      </c>
      <c r="V3948">
        <f>72859097 ÐÈQ(B2024041stamic123@gmail.com                               DNMLFException as file currently locked by another user for an Acct no 284144290000</f>
        <v>0</v>
      </c>
    </row>
    <row r="3949" spans="1:25">
      <c r="A3949" s="1">
        <v>3961</v>
      </c>
      <c r="C3949" t="s">
        <v>3239</v>
      </c>
      <c r="G3949" t="s">
        <v>10967</v>
      </c>
      <c r="H3949" t="s">
        <v>13660</v>
      </c>
      <c r="I3949" t="s">
        <v>18507</v>
      </c>
      <c r="J3949" t="s">
        <v>18510</v>
      </c>
      <c r="L3949" t="s">
        <v>19555</v>
      </c>
      <c r="N3949" t="s">
        <v>32</v>
      </c>
      <c r="P3949" t="s">
        <v>32</v>
      </c>
      <c r="Q3949" t="s">
        <v>20992</v>
      </c>
      <c r="R3949" t="s">
        <v>21119</v>
      </c>
      <c r="S3949" t="s">
        <v>21154</v>
      </c>
      <c r="U3949" t="s">
        <v>22035</v>
      </c>
      <c r="Y3949" t="s">
        <v>23869</v>
      </c>
    </row>
    <row r="3950" spans="1:25">
      <c r="A3950" s="1">
        <v>3962</v>
      </c>
      <c r="B3950" t="s">
        <v>32</v>
      </c>
      <c r="C3950" t="s">
        <v>3239</v>
      </c>
      <c r="D3950" t="s">
        <v>9816</v>
      </c>
      <c r="E3950" t="s">
        <v>10905</v>
      </c>
      <c r="F3950" t="s">
        <v>10906</v>
      </c>
      <c r="H3950" t="s">
        <v>13661</v>
      </c>
      <c r="V3950">
        <f>72859098 0&amp;3&amp;P2024041DUNROBPRIM@GMAIL.COM                              DNMLFException as file currently locked by another user for an Acct no 344238270000</f>
        <v>0</v>
      </c>
    </row>
    <row r="3951" spans="1:25">
      <c r="A3951" s="1">
        <v>3963</v>
      </c>
      <c r="C3951" t="s">
        <v>3240</v>
      </c>
      <c r="G3951" t="s">
        <v>10967</v>
      </c>
      <c r="H3951" t="s">
        <v>13662</v>
      </c>
      <c r="I3951" t="s">
        <v>18507</v>
      </c>
      <c r="J3951" t="s">
        <v>18510</v>
      </c>
      <c r="L3951" t="s">
        <v>19556</v>
      </c>
      <c r="N3951" t="s">
        <v>32</v>
      </c>
      <c r="P3951" t="s">
        <v>32</v>
      </c>
      <c r="Q3951" t="s">
        <v>20992</v>
      </c>
      <c r="R3951" t="s">
        <v>21119</v>
      </c>
      <c r="S3951" t="s">
        <v>21154</v>
      </c>
      <c r="U3951" t="s">
        <v>22035</v>
      </c>
      <c r="Y3951" t="s">
        <v>23867</v>
      </c>
    </row>
    <row r="3952" spans="1:25">
      <c r="A3952" s="1">
        <v>3964</v>
      </c>
      <c r="B3952" t="s">
        <v>32</v>
      </c>
      <c r="C3952" t="s">
        <v>3240</v>
      </c>
      <c r="D3952" t="s">
        <v>9817</v>
      </c>
      <c r="E3952" t="s">
        <v>10905</v>
      </c>
      <c r="F3952" t="s">
        <v>10906</v>
      </c>
      <c r="H3952" t="s">
        <v>13662</v>
      </c>
      <c r="V3952">
        <f>72859099 p°7ÖD2024041christinacaine1@gmail.com                            DNMLFException as file currently locked by another user for an Acct no 295651750000</f>
        <v>0</v>
      </c>
    </row>
    <row r="3953" spans="1:25">
      <c r="A3953" s="1">
        <v>3965</v>
      </c>
      <c r="C3953" t="s">
        <v>3241</v>
      </c>
      <c r="G3953" t="s">
        <v>10967</v>
      </c>
      <c r="H3953" t="s">
        <v>13663</v>
      </c>
      <c r="I3953" t="s">
        <v>18507</v>
      </c>
      <c r="J3953" t="s">
        <v>18510</v>
      </c>
      <c r="L3953" t="s">
        <v>19557</v>
      </c>
      <c r="N3953" t="s">
        <v>32</v>
      </c>
      <c r="P3953" t="s">
        <v>32</v>
      </c>
      <c r="Q3953" t="s">
        <v>20992</v>
      </c>
      <c r="R3953" t="s">
        <v>21119</v>
      </c>
      <c r="S3953" t="s">
        <v>21154</v>
      </c>
      <c r="U3953" t="s">
        <v>22035</v>
      </c>
      <c r="Y3953" t="s">
        <v>23870</v>
      </c>
    </row>
    <row r="3954" spans="1:25">
      <c r="A3954" s="1">
        <v>3966</v>
      </c>
      <c r="B3954" t="s">
        <v>32</v>
      </c>
      <c r="C3954" t="s">
        <v>3241</v>
      </c>
      <c r="D3954" t="s">
        <v>9818</v>
      </c>
      <c r="E3954" t="s">
        <v>10905</v>
      </c>
      <c r="F3954" t="s">
        <v>10906</v>
      </c>
      <c r="H3954" t="s">
        <v>13664</v>
      </c>
      <c r="V3954">
        <f>72859100 @äçNJ2024041romainbrown023@gmail.com                            ENMLFException as file currently locked by another user for an Acct no 319151400000</f>
        <v>0</v>
      </c>
    </row>
    <row r="3955" spans="1:25">
      <c r="A3955" s="1">
        <v>3967</v>
      </c>
      <c r="C3955" t="s">
        <v>3242</v>
      </c>
      <c r="G3955" t="s">
        <v>10967</v>
      </c>
      <c r="H3955" t="s">
        <v>13665</v>
      </c>
      <c r="I3955" t="s">
        <v>18507</v>
      </c>
      <c r="J3955" t="s">
        <v>18510</v>
      </c>
      <c r="L3955" t="s">
        <v>19558</v>
      </c>
      <c r="N3955" t="s">
        <v>32</v>
      </c>
      <c r="P3955" t="s">
        <v>32</v>
      </c>
      <c r="Q3955" t="s">
        <v>20992</v>
      </c>
      <c r="R3955" t="s">
        <v>21119</v>
      </c>
      <c r="S3955" t="s">
        <v>21154</v>
      </c>
      <c r="U3955" t="s">
        <v>22035</v>
      </c>
      <c r="Y3955" t="s">
        <v>23871</v>
      </c>
    </row>
    <row r="3956" spans="1:25">
      <c r="A3956" s="1">
        <v>3968</v>
      </c>
      <c r="B3956" t="s">
        <v>32</v>
      </c>
      <c r="C3956" t="s">
        <v>3242</v>
      </c>
      <c r="D3956" t="s">
        <v>9819</v>
      </c>
      <c r="E3956" t="s">
        <v>10905</v>
      </c>
      <c r="F3956" t="s">
        <v>10906</v>
      </c>
      <c r="H3956" t="s">
        <v>13666</v>
      </c>
      <c r="V3956">
        <f>72859101 @å~\J2024041sexychrisann1@gmail.com                             ENMLFException as file currently locked by another user for an Acct no 319379400000</f>
        <v>0</v>
      </c>
    </row>
    <row r="3957" spans="1:25">
      <c r="A3957" s="1">
        <v>3969</v>
      </c>
      <c r="C3957" t="s">
        <v>3243</v>
      </c>
      <c r="G3957" t="s">
        <v>10967</v>
      </c>
      <c r="H3957" t="s">
        <v>13667</v>
      </c>
      <c r="I3957" t="s">
        <v>18507</v>
      </c>
      <c r="J3957" t="s">
        <v>18510</v>
      </c>
      <c r="L3957" t="s">
        <v>19559</v>
      </c>
      <c r="N3957" t="s">
        <v>32</v>
      </c>
      <c r="P3957" t="s">
        <v>32</v>
      </c>
      <c r="Q3957" t="s">
        <v>20992</v>
      </c>
      <c r="R3957" t="s">
        <v>21119</v>
      </c>
      <c r="S3957" t="s">
        <v>21154</v>
      </c>
      <c r="U3957" t="s">
        <v>22035</v>
      </c>
      <c r="Y3957" t="s">
        <v>23872</v>
      </c>
    </row>
    <row r="3958" spans="1:25">
      <c r="A3958" s="1">
        <v>3970</v>
      </c>
      <c r="B3958" t="s">
        <v>32</v>
      </c>
      <c r="C3958" t="s">
        <v>3243</v>
      </c>
      <c r="D3958" t="s">
        <v>9820</v>
      </c>
      <c r="E3958" t="s">
        <v>10905</v>
      </c>
      <c r="F3958" t="s">
        <v>10906</v>
      </c>
      <c r="H3958" t="s">
        <v>13668</v>
      </c>
      <c r="V3958">
        <f>72859102 °7úA2024041ANDREHEPBURN_88@YAHOO.COM                            ENMLFException as file currently locked by another user for an Acct no 283368110000</f>
        <v>0</v>
      </c>
    </row>
    <row r="3959" spans="1:25">
      <c r="A3959" s="1">
        <v>3971</v>
      </c>
      <c r="C3959" t="s">
        <v>3244</v>
      </c>
      <c r="G3959" t="s">
        <v>10967</v>
      </c>
      <c r="H3959" t="s">
        <v>13669</v>
      </c>
      <c r="I3959" t="s">
        <v>18507</v>
      </c>
      <c r="J3959" t="s">
        <v>18510</v>
      </c>
      <c r="L3959" t="s">
        <v>19560</v>
      </c>
      <c r="N3959" t="s">
        <v>32</v>
      </c>
      <c r="P3959" t="s">
        <v>32</v>
      </c>
      <c r="Q3959" t="s">
        <v>20992</v>
      </c>
      <c r="R3959" t="s">
        <v>21119</v>
      </c>
      <c r="S3959" t="s">
        <v>21154</v>
      </c>
      <c r="U3959" t="s">
        <v>22035</v>
      </c>
      <c r="Y3959" t="s">
        <v>23873</v>
      </c>
    </row>
    <row r="3960" spans="1:25">
      <c r="A3960" s="1">
        <v>3972</v>
      </c>
      <c r="B3960" t="s">
        <v>32</v>
      </c>
      <c r="C3960" t="s">
        <v>3244</v>
      </c>
      <c r="D3960" t="s">
        <v>9821</v>
      </c>
      <c r="E3960" t="s">
        <v>10905</v>
      </c>
      <c r="F3960" t="s">
        <v>10906</v>
      </c>
      <c r="H3960" t="s">
        <v>13669</v>
      </c>
      <c r="V3960">
        <f>72859103 @ÝEÆI2024041orainthomas@gmail.com                              GNMLFException as file currently locked by another user for an Acct no 316859080000</f>
        <v>0</v>
      </c>
    </row>
    <row r="3961" spans="1:25">
      <c r="A3961" s="1">
        <v>3973</v>
      </c>
      <c r="C3961" t="s">
        <v>3245</v>
      </c>
      <c r="G3961" t="s">
        <v>10967</v>
      </c>
      <c r="H3961" t="s">
        <v>13670</v>
      </c>
      <c r="I3961" t="s">
        <v>18507</v>
      </c>
      <c r="J3961" t="s">
        <v>18511</v>
      </c>
      <c r="L3961" t="s">
        <v>19561</v>
      </c>
      <c r="O3961" t="s">
        <v>20908</v>
      </c>
      <c r="P3961" t="s">
        <v>20949</v>
      </c>
      <c r="Q3961" t="s">
        <v>21045</v>
      </c>
      <c r="R3961" t="s">
        <v>21134</v>
      </c>
      <c r="S3961" t="s">
        <v>21153</v>
      </c>
      <c r="U3961" t="s">
        <v>22033</v>
      </c>
    </row>
    <row r="3962" spans="1:25">
      <c r="A3962" s="1">
        <v>3974</v>
      </c>
      <c r="C3962" t="s">
        <v>3246</v>
      </c>
      <c r="G3962" t="s">
        <v>10967</v>
      </c>
      <c r="H3962" t="s">
        <v>13671</v>
      </c>
      <c r="I3962" t="s">
        <v>18507</v>
      </c>
      <c r="J3962" t="s">
        <v>18509</v>
      </c>
      <c r="L3962" t="s">
        <v>19507</v>
      </c>
      <c r="O3962" t="s">
        <v>20888</v>
      </c>
      <c r="P3962" t="s">
        <v>65</v>
      </c>
      <c r="Q3962" t="s">
        <v>20990</v>
      </c>
      <c r="R3962" t="s">
        <v>21118</v>
      </c>
      <c r="S3962" t="s">
        <v>21153</v>
      </c>
      <c r="T3962" t="s">
        <v>21403</v>
      </c>
      <c r="U3962" t="s">
        <v>22033</v>
      </c>
    </row>
    <row r="3963" spans="1:25">
      <c r="A3963" s="1">
        <v>3975</v>
      </c>
      <c r="C3963" t="s">
        <v>3247</v>
      </c>
      <c r="G3963" t="s">
        <v>10967</v>
      </c>
      <c r="H3963" t="s">
        <v>13671</v>
      </c>
      <c r="I3963" t="s">
        <v>18507</v>
      </c>
      <c r="J3963" t="s">
        <v>18509</v>
      </c>
      <c r="L3963" t="s">
        <v>19508</v>
      </c>
      <c r="O3963" t="s">
        <v>20888</v>
      </c>
      <c r="P3963" t="s">
        <v>20920</v>
      </c>
      <c r="Q3963" t="s">
        <v>20991</v>
      </c>
      <c r="U3963" t="s">
        <v>22034</v>
      </c>
      <c r="W3963" t="s">
        <v>22918</v>
      </c>
    </row>
    <row r="3964" spans="1:25">
      <c r="A3964" s="1">
        <v>3976</v>
      </c>
      <c r="C3964" t="s">
        <v>3248</v>
      </c>
      <c r="G3964" t="s">
        <v>10967</v>
      </c>
      <c r="H3964" t="s">
        <v>13672</v>
      </c>
      <c r="I3964" t="s">
        <v>18507</v>
      </c>
      <c r="J3964" t="s">
        <v>18509</v>
      </c>
      <c r="L3964" t="s">
        <v>19487</v>
      </c>
      <c r="O3964" t="s">
        <v>20887</v>
      </c>
      <c r="P3964" t="s">
        <v>20919</v>
      </c>
      <c r="Q3964" t="s">
        <v>20989</v>
      </c>
      <c r="U3964" t="s">
        <v>22032</v>
      </c>
      <c r="W3964" t="s">
        <v>22917</v>
      </c>
      <c r="X3964" t="s">
        <v>23233</v>
      </c>
    </row>
    <row r="3965" spans="1:25">
      <c r="A3965" s="1">
        <v>3977</v>
      </c>
      <c r="C3965" t="s">
        <v>3249</v>
      </c>
      <c r="G3965" t="s">
        <v>10967</v>
      </c>
      <c r="H3965" t="s">
        <v>13673</v>
      </c>
      <c r="I3965" t="s">
        <v>18507</v>
      </c>
      <c r="J3965" t="s">
        <v>18509</v>
      </c>
      <c r="L3965" t="s">
        <v>19562</v>
      </c>
      <c r="O3965" t="s">
        <v>20887</v>
      </c>
      <c r="P3965" t="s">
        <v>20919</v>
      </c>
      <c r="Q3965" t="s">
        <v>20989</v>
      </c>
      <c r="U3965" t="s">
        <v>22032</v>
      </c>
      <c r="W3965" t="s">
        <v>22917</v>
      </c>
      <c r="X3965" t="s">
        <v>23234</v>
      </c>
    </row>
    <row r="3966" spans="1:25">
      <c r="A3966" s="1">
        <v>3978</v>
      </c>
      <c r="C3966" t="s">
        <v>3250</v>
      </c>
      <c r="G3966" t="s">
        <v>10967</v>
      </c>
      <c r="H3966" t="s">
        <v>13674</v>
      </c>
      <c r="I3966" t="s">
        <v>18507</v>
      </c>
      <c r="J3966" t="s">
        <v>18509</v>
      </c>
      <c r="L3966" t="s">
        <v>19491</v>
      </c>
      <c r="O3966" t="s">
        <v>20887</v>
      </c>
      <c r="P3966" t="s">
        <v>20919</v>
      </c>
      <c r="Q3966" t="s">
        <v>20989</v>
      </c>
      <c r="U3966" t="s">
        <v>22032</v>
      </c>
      <c r="W3966" t="s">
        <v>22917</v>
      </c>
      <c r="X3966" t="s">
        <v>23190</v>
      </c>
    </row>
    <row r="3967" spans="1:25">
      <c r="A3967" s="1">
        <v>3979</v>
      </c>
      <c r="C3967" t="s">
        <v>3251</v>
      </c>
      <c r="G3967" t="s">
        <v>10967</v>
      </c>
      <c r="H3967" t="s">
        <v>13675</v>
      </c>
      <c r="I3967" t="s">
        <v>18507</v>
      </c>
      <c r="J3967" t="s">
        <v>18509</v>
      </c>
      <c r="L3967" t="s">
        <v>19507</v>
      </c>
      <c r="O3967" t="s">
        <v>20888</v>
      </c>
      <c r="P3967" t="s">
        <v>65</v>
      </c>
      <c r="Q3967" t="s">
        <v>20990</v>
      </c>
      <c r="R3967" t="s">
        <v>21118</v>
      </c>
      <c r="S3967" t="s">
        <v>21153</v>
      </c>
      <c r="T3967" t="s">
        <v>21366</v>
      </c>
      <c r="U3967" t="s">
        <v>22033</v>
      </c>
    </row>
    <row r="3968" spans="1:25">
      <c r="A3968" s="1">
        <v>3980</v>
      </c>
      <c r="C3968" t="s">
        <v>3252</v>
      </c>
      <c r="G3968" t="s">
        <v>10967</v>
      </c>
      <c r="H3968" t="s">
        <v>13676</v>
      </c>
      <c r="I3968" t="s">
        <v>18507</v>
      </c>
      <c r="J3968" t="s">
        <v>18509</v>
      </c>
      <c r="L3968" t="s">
        <v>19508</v>
      </c>
      <c r="O3968" t="s">
        <v>20888</v>
      </c>
      <c r="P3968" t="s">
        <v>20920</v>
      </c>
      <c r="Q3968" t="s">
        <v>20991</v>
      </c>
      <c r="U3968" t="s">
        <v>22034</v>
      </c>
      <c r="W3968" t="s">
        <v>22918</v>
      </c>
    </row>
    <row r="3969" spans="1:24">
      <c r="A3969" s="1">
        <v>3981</v>
      </c>
      <c r="C3969" t="s">
        <v>3253</v>
      </c>
      <c r="G3969" t="s">
        <v>10967</v>
      </c>
      <c r="H3969" t="s">
        <v>13677</v>
      </c>
      <c r="I3969" t="s">
        <v>18507</v>
      </c>
      <c r="J3969" t="s">
        <v>18509</v>
      </c>
      <c r="L3969" t="s">
        <v>19487</v>
      </c>
      <c r="O3969" t="s">
        <v>20887</v>
      </c>
      <c r="P3969" t="s">
        <v>20919</v>
      </c>
      <c r="Q3969" t="s">
        <v>20989</v>
      </c>
      <c r="U3969" t="s">
        <v>22032</v>
      </c>
      <c r="W3969" t="s">
        <v>22917</v>
      </c>
      <c r="X3969" t="s">
        <v>23235</v>
      </c>
    </row>
    <row r="3970" spans="1:24">
      <c r="A3970" s="1">
        <v>3982</v>
      </c>
      <c r="C3970" t="s">
        <v>3254</v>
      </c>
      <c r="G3970" t="s">
        <v>10967</v>
      </c>
      <c r="H3970" t="s">
        <v>13678</v>
      </c>
      <c r="I3970" t="s">
        <v>18507</v>
      </c>
      <c r="J3970" t="s">
        <v>18509</v>
      </c>
      <c r="L3970" t="s">
        <v>19507</v>
      </c>
      <c r="O3970" t="s">
        <v>20888</v>
      </c>
      <c r="P3970" t="s">
        <v>65</v>
      </c>
      <c r="Q3970" t="s">
        <v>20990</v>
      </c>
      <c r="R3970" t="s">
        <v>21118</v>
      </c>
      <c r="S3970" t="s">
        <v>21153</v>
      </c>
      <c r="T3970" t="s">
        <v>21404</v>
      </c>
      <c r="U3970" t="s">
        <v>22033</v>
      </c>
    </row>
    <row r="3971" spans="1:24">
      <c r="A3971" s="1">
        <v>3983</v>
      </c>
      <c r="C3971" t="s">
        <v>3255</v>
      </c>
      <c r="G3971" t="s">
        <v>10967</v>
      </c>
      <c r="H3971" t="s">
        <v>13678</v>
      </c>
      <c r="I3971" t="s">
        <v>18507</v>
      </c>
      <c r="J3971" t="s">
        <v>18509</v>
      </c>
      <c r="L3971" t="s">
        <v>19508</v>
      </c>
      <c r="O3971" t="s">
        <v>20888</v>
      </c>
      <c r="P3971" t="s">
        <v>20920</v>
      </c>
      <c r="Q3971" t="s">
        <v>20991</v>
      </c>
      <c r="U3971" t="s">
        <v>22034</v>
      </c>
      <c r="W3971" t="s">
        <v>22918</v>
      </c>
    </row>
    <row r="3972" spans="1:24">
      <c r="A3972" s="1">
        <v>3984</v>
      </c>
      <c r="C3972" t="s">
        <v>3256</v>
      </c>
      <c r="G3972" t="s">
        <v>10967</v>
      </c>
      <c r="H3972" t="s">
        <v>13679</v>
      </c>
      <c r="I3972" t="s">
        <v>18507</v>
      </c>
      <c r="J3972" t="s">
        <v>18509</v>
      </c>
      <c r="L3972" t="s">
        <v>19542</v>
      </c>
      <c r="O3972" t="s">
        <v>20887</v>
      </c>
      <c r="P3972" t="s">
        <v>20919</v>
      </c>
      <c r="Q3972" t="s">
        <v>20989</v>
      </c>
      <c r="U3972" t="s">
        <v>22032</v>
      </c>
      <c r="W3972" t="s">
        <v>22917</v>
      </c>
      <c r="X3972" t="s">
        <v>23022</v>
      </c>
    </row>
    <row r="3973" spans="1:24">
      <c r="A3973" s="1">
        <v>3985</v>
      </c>
      <c r="C3973" t="s">
        <v>3257</v>
      </c>
      <c r="G3973" t="s">
        <v>10967</v>
      </c>
      <c r="H3973" t="s">
        <v>13679</v>
      </c>
      <c r="I3973" t="s">
        <v>18507</v>
      </c>
      <c r="J3973" t="s">
        <v>18509</v>
      </c>
      <c r="L3973" t="s">
        <v>19507</v>
      </c>
      <c r="O3973" t="s">
        <v>20888</v>
      </c>
      <c r="P3973" t="s">
        <v>65</v>
      </c>
      <c r="Q3973" t="s">
        <v>20990</v>
      </c>
      <c r="R3973" t="s">
        <v>21118</v>
      </c>
      <c r="S3973" t="s">
        <v>21153</v>
      </c>
      <c r="T3973" t="s">
        <v>21219</v>
      </c>
      <c r="U3973" t="s">
        <v>22033</v>
      </c>
    </row>
    <row r="3974" spans="1:24">
      <c r="A3974" s="1">
        <v>3986</v>
      </c>
      <c r="C3974" t="s">
        <v>3258</v>
      </c>
      <c r="G3974" t="s">
        <v>10967</v>
      </c>
      <c r="H3974" t="s">
        <v>13679</v>
      </c>
      <c r="I3974" t="s">
        <v>18507</v>
      </c>
      <c r="J3974" t="s">
        <v>18509</v>
      </c>
      <c r="L3974" t="s">
        <v>19508</v>
      </c>
      <c r="O3974" t="s">
        <v>20888</v>
      </c>
      <c r="P3974" t="s">
        <v>20920</v>
      </c>
      <c r="Q3974" t="s">
        <v>20991</v>
      </c>
      <c r="U3974" t="s">
        <v>22034</v>
      </c>
      <c r="W3974" t="s">
        <v>22918</v>
      </c>
    </row>
    <row r="3975" spans="1:24">
      <c r="A3975" s="1">
        <v>3987</v>
      </c>
      <c r="C3975" t="s">
        <v>3259</v>
      </c>
      <c r="G3975" t="s">
        <v>10967</v>
      </c>
      <c r="H3975" t="s">
        <v>13680</v>
      </c>
      <c r="I3975" t="s">
        <v>18507</v>
      </c>
      <c r="J3975" t="s">
        <v>18509</v>
      </c>
      <c r="L3975" t="s">
        <v>19563</v>
      </c>
      <c r="O3975" t="s">
        <v>20887</v>
      </c>
      <c r="P3975" t="s">
        <v>20919</v>
      </c>
      <c r="Q3975" t="s">
        <v>20989</v>
      </c>
      <c r="U3975" t="s">
        <v>22032</v>
      </c>
      <c r="W3975" t="s">
        <v>22917</v>
      </c>
      <c r="X3975" t="s">
        <v>23023</v>
      </c>
    </row>
    <row r="3976" spans="1:24">
      <c r="A3976" s="1">
        <v>3988</v>
      </c>
      <c r="C3976" t="s">
        <v>3260</v>
      </c>
      <c r="G3976" t="s">
        <v>10967</v>
      </c>
      <c r="H3976" t="s">
        <v>13681</v>
      </c>
      <c r="I3976" t="s">
        <v>18507</v>
      </c>
      <c r="J3976" t="s">
        <v>18509</v>
      </c>
      <c r="L3976" t="s">
        <v>19488</v>
      </c>
      <c r="O3976" t="s">
        <v>20887</v>
      </c>
      <c r="P3976" t="s">
        <v>20919</v>
      </c>
      <c r="Q3976" t="s">
        <v>20989</v>
      </c>
      <c r="U3976" t="s">
        <v>22032</v>
      </c>
      <c r="W3976" t="s">
        <v>22917</v>
      </c>
      <c r="X3976" t="s">
        <v>23025</v>
      </c>
    </row>
    <row r="3977" spans="1:24">
      <c r="A3977" s="1">
        <v>3989</v>
      </c>
      <c r="C3977" t="s">
        <v>3261</v>
      </c>
      <c r="G3977" t="s">
        <v>10967</v>
      </c>
      <c r="H3977" t="s">
        <v>13682</v>
      </c>
      <c r="I3977" t="s">
        <v>18507</v>
      </c>
      <c r="J3977" t="s">
        <v>18509</v>
      </c>
      <c r="L3977" t="s">
        <v>19507</v>
      </c>
      <c r="O3977" t="s">
        <v>20888</v>
      </c>
      <c r="P3977" t="s">
        <v>65</v>
      </c>
      <c r="Q3977" t="s">
        <v>20990</v>
      </c>
      <c r="R3977" t="s">
        <v>21118</v>
      </c>
      <c r="S3977" t="s">
        <v>21153</v>
      </c>
      <c r="T3977" t="s">
        <v>21221</v>
      </c>
      <c r="U3977" t="s">
        <v>22033</v>
      </c>
    </row>
    <row r="3978" spans="1:24">
      <c r="A3978" s="1">
        <v>3990</v>
      </c>
      <c r="C3978" t="s">
        <v>3262</v>
      </c>
      <c r="G3978" t="s">
        <v>10967</v>
      </c>
      <c r="H3978" t="s">
        <v>13683</v>
      </c>
      <c r="I3978" t="s">
        <v>18507</v>
      </c>
      <c r="J3978" t="s">
        <v>18509</v>
      </c>
      <c r="L3978" t="s">
        <v>19508</v>
      </c>
      <c r="O3978" t="s">
        <v>20888</v>
      </c>
      <c r="P3978" t="s">
        <v>20920</v>
      </c>
      <c r="Q3978" t="s">
        <v>20991</v>
      </c>
      <c r="U3978" t="s">
        <v>22034</v>
      </c>
      <c r="W3978" t="s">
        <v>22918</v>
      </c>
    </row>
    <row r="3979" spans="1:24">
      <c r="A3979" s="1">
        <v>3991</v>
      </c>
      <c r="C3979" t="s">
        <v>3263</v>
      </c>
      <c r="G3979" t="s">
        <v>10967</v>
      </c>
      <c r="H3979" t="s">
        <v>13684</v>
      </c>
      <c r="I3979" t="s">
        <v>18507</v>
      </c>
      <c r="J3979" t="s">
        <v>18509</v>
      </c>
      <c r="L3979" t="s">
        <v>19507</v>
      </c>
      <c r="O3979" t="s">
        <v>20888</v>
      </c>
      <c r="P3979" t="s">
        <v>65</v>
      </c>
      <c r="Q3979" t="s">
        <v>20990</v>
      </c>
      <c r="R3979" t="s">
        <v>21118</v>
      </c>
      <c r="S3979" t="s">
        <v>21153</v>
      </c>
      <c r="T3979" t="s">
        <v>21220</v>
      </c>
      <c r="U3979" t="s">
        <v>22033</v>
      </c>
    </row>
    <row r="3980" spans="1:24">
      <c r="A3980" s="1">
        <v>3992</v>
      </c>
      <c r="C3980" t="s">
        <v>3264</v>
      </c>
      <c r="G3980" t="s">
        <v>10967</v>
      </c>
      <c r="H3980" t="s">
        <v>13685</v>
      </c>
      <c r="I3980" t="s">
        <v>18507</v>
      </c>
      <c r="J3980" t="s">
        <v>18509</v>
      </c>
      <c r="L3980" t="s">
        <v>19508</v>
      </c>
      <c r="O3980" t="s">
        <v>20888</v>
      </c>
      <c r="P3980" t="s">
        <v>20920</v>
      </c>
      <c r="Q3980" t="s">
        <v>20991</v>
      </c>
      <c r="U3980" t="s">
        <v>22034</v>
      </c>
      <c r="W3980" t="s">
        <v>22918</v>
      </c>
    </row>
    <row r="3981" spans="1:24">
      <c r="A3981" s="1">
        <v>3993</v>
      </c>
      <c r="C3981" t="s">
        <v>3265</v>
      </c>
      <c r="G3981" t="s">
        <v>10967</v>
      </c>
      <c r="H3981" t="s">
        <v>13686</v>
      </c>
      <c r="I3981" t="s">
        <v>18507</v>
      </c>
      <c r="J3981" t="s">
        <v>18509</v>
      </c>
      <c r="L3981" t="s">
        <v>19489</v>
      </c>
      <c r="O3981" t="s">
        <v>20887</v>
      </c>
      <c r="P3981" t="s">
        <v>20919</v>
      </c>
      <c r="Q3981" t="s">
        <v>20989</v>
      </c>
      <c r="U3981" t="s">
        <v>22032</v>
      </c>
      <c r="W3981" t="s">
        <v>22917</v>
      </c>
      <c r="X3981" t="s">
        <v>23024</v>
      </c>
    </row>
    <row r="3982" spans="1:24">
      <c r="A3982" s="1">
        <v>3994</v>
      </c>
      <c r="C3982" t="s">
        <v>3266</v>
      </c>
      <c r="G3982" t="s">
        <v>10967</v>
      </c>
      <c r="H3982" t="s">
        <v>13687</v>
      </c>
      <c r="I3982" t="s">
        <v>18507</v>
      </c>
      <c r="J3982" t="s">
        <v>18509</v>
      </c>
      <c r="L3982" t="s">
        <v>19507</v>
      </c>
      <c r="O3982" t="s">
        <v>20888</v>
      </c>
      <c r="P3982" t="s">
        <v>65</v>
      </c>
      <c r="Q3982" t="s">
        <v>20990</v>
      </c>
      <c r="R3982" t="s">
        <v>21118</v>
      </c>
      <c r="S3982" t="s">
        <v>21153</v>
      </c>
      <c r="T3982" t="s">
        <v>21318</v>
      </c>
      <c r="U3982" t="s">
        <v>22033</v>
      </c>
    </row>
    <row r="3983" spans="1:24">
      <c r="A3983" s="1">
        <v>3995</v>
      </c>
      <c r="C3983" t="s">
        <v>3267</v>
      </c>
      <c r="G3983" t="s">
        <v>10967</v>
      </c>
      <c r="H3983" t="s">
        <v>13687</v>
      </c>
      <c r="I3983" t="s">
        <v>18507</v>
      </c>
      <c r="J3983" t="s">
        <v>18509</v>
      </c>
      <c r="L3983" t="s">
        <v>19489</v>
      </c>
      <c r="O3983" t="s">
        <v>20887</v>
      </c>
      <c r="P3983" t="s">
        <v>20919</v>
      </c>
      <c r="Q3983" t="s">
        <v>20989</v>
      </c>
      <c r="U3983" t="s">
        <v>22032</v>
      </c>
      <c r="W3983" t="s">
        <v>22917</v>
      </c>
      <c r="X3983" t="s">
        <v>23135</v>
      </c>
    </row>
    <row r="3984" spans="1:24">
      <c r="A3984" s="1">
        <v>3996</v>
      </c>
      <c r="C3984" t="s">
        <v>3268</v>
      </c>
      <c r="G3984" t="s">
        <v>10967</v>
      </c>
      <c r="H3984" t="s">
        <v>13687</v>
      </c>
      <c r="I3984" t="s">
        <v>18507</v>
      </c>
      <c r="J3984" t="s">
        <v>18509</v>
      </c>
      <c r="L3984" t="s">
        <v>19508</v>
      </c>
      <c r="O3984" t="s">
        <v>20888</v>
      </c>
      <c r="P3984" t="s">
        <v>20920</v>
      </c>
      <c r="Q3984" t="s">
        <v>20991</v>
      </c>
      <c r="U3984" t="s">
        <v>22034</v>
      </c>
      <c r="W3984" t="s">
        <v>22918</v>
      </c>
    </row>
    <row r="3985" spans="1:24">
      <c r="A3985" s="1">
        <v>3997</v>
      </c>
      <c r="C3985" t="s">
        <v>3269</v>
      </c>
      <c r="G3985" t="s">
        <v>10967</v>
      </c>
      <c r="H3985" t="s">
        <v>13688</v>
      </c>
      <c r="I3985" t="s">
        <v>18507</v>
      </c>
      <c r="J3985" t="s">
        <v>18509</v>
      </c>
      <c r="L3985" t="s">
        <v>19507</v>
      </c>
      <c r="O3985" t="s">
        <v>20888</v>
      </c>
      <c r="P3985" t="s">
        <v>65</v>
      </c>
      <c r="Q3985" t="s">
        <v>20990</v>
      </c>
      <c r="R3985" t="s">
        <v>21118</v>
      </c>
      <c r="S3985" t="s">
        <v>21153</v>
      </c>
      <c r="T3985" t="s">
        <v>21318</v>
      </c>
      <c r="U3985" t="s">
        <v>22033</v>
      </c>
    </row>
    <row r="3986" spans="1:24">
      <c r="A3986" s="1">
        <v>3998</v>
      </c>
      <c r="C3986" t="s">
        <v>3270</v>
      </c>
      <c r="G3986" t="s">
        <v>10967</v>
      </c>
      <c r="H3986" t="s">
        <v>13688</v>
      </c>
      <c r="I3986" t="s">
        <v>18507</v>
      </c>
      <c r="J3986" t="s">
        <v>18509</v>
      </c>
      <c r="L3986" t="s">
        <v>19508</v>
      </c>
      <c r="O3986" t="s">
        <v>20888</v>
      </c>
      <c r="P3986" t="s">
        <v>20920</v>
      </c>
      <c r="Q3986" t="s">
        <v>20991</v>
      </c>
      <c r="U3986" t="s">
        <v>22034</v>
      </c>
      <c r="W3986" t="s">
        <v>22918</v>
      </c>
    </row>
    <row r="3987" spans="1:24">
      <c r="A3987" s="1">
        <v>3999</v>
      </c>
      <c r="C3987" t="s">
        <v>3271</v>
      </c>
      <c r="G3987" t="s">
        <v>10967</v>
      </c>
      <c r="H3987" t="s">
        <v>13689</v>
      </c>
      <c r="I3987" t="s">
        <v>18507</v>
      </c>
      <c r="J3987" t="s">
        <v>18509</v>
      </c>
      <c r="L3987" t="s">
        <v>19564</v>
      </c>
      <c r="O3987" t="s">
        <v>20887</v>
      </c>
      <c r="P3987" t="s">
        <v>20919</v>
      </c>
      <c r="Q3987" t="s">
        <v>20989</v>
      </c>
      <c r="U3987" t="s">
        <v>22032</v>
      </c>
      <c r="W3987" t="s">
        <v>22917</v>
      </c>
      <c r="X3987" t="s">
        <v>23136</v>
      </c>
    </row>
    <row r="3988" spans="1:24">
      <c r="A3988" s="1">
        <v>4000</v>
      </c>
      <c r="C3988" t="s">
        <v>3272</v>
      </c>
      <c r="G3988" t="s">
        <v>10967</v>
      </c>
      <c r="H3988" t="s">
        <v>13689</v>
      </c>
      <c r="I3988" t="s">
        <v>18507</v>
      </c>
      <c r="J3988" t="s">
        <v>18509</v>
      </c>
      <c r="L3988" t="s">
        <v>19487</v>
      </c>
      <c r="O3988" t="s">
        <v>20887</v>
      </c>
      <c r="P3988" t="s">
        <v>20919</v>
      </c>
      <c r="Q3988" t="s">
        <v>20989</v>
      </c>
      <c r="U3988" t="s">
        <v>22032</v>
      </c>
      <c r="W3988" t="s">
        <v>22917</v>
      </c>
      <c r="X3988" t="s">
        <v>23136</v>
      </c>
    </row>
    <row r="3989" spans="1:24">
      <c r="A3989" s="1">
        <v>4001</v>
      </c>
      <c r="C3989" t="s">
        <v>3273</v>
      </c>
      <c r="G3989" t="s">
        <v>10967</v>
      </c>
      <c r="H3989" t="s">
        <v>13690</v>
      </c>
      <c r="I3989" t="s">
        <v>18507</v>
      </c>
      <c r="J3989" t="s">
        <v>18509</v>
      </c>
      <c r="L3989" t="s">
        <v>19507</v>
      </c>
      <c r="O3989" t="s">
        <v>20888</v>
      </c>
      <c r="P3989" t="s">
        <v>65</v>
      </c>
      <c r="Q3989" t="s">
        <v>20990</v>
      </c>
      <c r="R3989" t="s">
        <v>21118</v>
      </c>
      <c r="S3989" t="s">
        <v>21153</v>
      </c>
      <c r="T3989" t="s">
        <v>21318</v>
      </c>
      <c r="U3989" t="s">
        <v>22033</v>
      </c>
    </row>
    <row r="3990" spans="1:24">
      <c r="A3990" s="1">
        <v>4002</v>
      </c>
      <c r="C3990" t="s">
        <v>3274</v>
      </c>
      <c r="G3990" t="s">
        <v>10967</v>
      </c>
      <c r="H3990" t="s">
        <v>13690</v>
      </c>
      <c r="I3990" t="s">
        <v>18507</v>
      </c>
      <c r="J3990" t="s">
        <v>18509</v>
      </c>
      <c r="L3990" t="s">
        <v>19508</v>
      </c>
      <c r="O3990" t="s">
        <v>20888</v>
      </c>
      <c r="P3990" t="s">
        <v>20920</v>
      </c>
      <c r="Q3990" t="s">
        <v>20991</v>
      </c>
      <c r="U3990" t="s">
        <v>22034</v>
      </c>
      <c r="W3990" t="s">
        <v>22918</v>
      </c>
    </row>
    <row r="3991" spans="1:24">
      <c r="A3991" s="1">
        <v>4003</v>
      </c>
      <c r="C3991" t="s">
        <v>3275</v>
      </c>
      <c r="G3991" t="s">
        <v>10967</v>
      </c>
      <c r="H3991" t="s">
        <v>13691</v>
      </c>
      <c r="I3991" t="s">
        <v>18507</v>
      </c>
      <c r="J3991" t="s">
        <v>18509</v>
      </c>
      <c r="L3991" t="s">
        <v>19488</v>
      </c>
      <c r="O3991" t="s">
        <v>20887</v>
      </c>
      <c r="P3991" t="s">
        <v>20919</v>
      </c>
      <c r="Q3991" t="s">
        <v>20989</v>
      </c>
      <c r="U3991" t="s">
        <v>22032</v>
      </c>
      <c r="W3991" t="s">
        <v>22917</v>
      </c>
      <c r="X3991" t="s">
        <v>23135</v>
      </c>
    </row>
    <row r="3992" spans="1:24">
      <c r="A3992" s="1">
        <v>4004</v>
      </c>
      <c r="C3992" t="s">
        <v>3276</v>
      </c>
      <c r="G3992" t="s">
        <v>10967</v>
      </c>
      <c r="H3992" t="s">
        <v>13692</v>
      </c>
      <c r="I3992" t="s">
        <v>18507</v>
      </c>
      <c r="J3992" t="s">
        <v>18509</v>
      </c>
      <c r="L3992" t="s">
        <v>19507</v>
      </c>
      <c r="O3992" t="s">
        <v>20888</v>
      </c>
      <c r="P3992" t="s">
        <v>65</v>
      </c>
      <c r="Q3992" t="s">
        <v>20990</v>
      </c>
      <c r="R3992" t="s">
        <v>21118</v>
      </c>
      <c r="S3992" t="s">
        <v>21153</v>
      </c>
      <c r="T3992" t="s">
        <v>21318</v>
      </c>
      <c r="U3992" t="s">
        <v>22033</v>
      </c>
    </row>
    <row r="3993" spans="1:24">
      <c r="A3993" s="1">
        <v>4005</v>
      </c>
      <c r="C3993" t="s">
        <v>3277</v>
      </c>
      <c r="G3993" t="s">
        <v>10967</v>
      </c>
      <c r="H3993" t="s">
        <v>13693</v>
      </c>
      <c r="I3993" t="s">
        <v>18507</v>
      </c>
      <c r="J3993" t="s">
        <v>18509</v>
      </c>
      <c r="L3993" t="s">
        <v>19508</v>
      </c>
      <c r="O3993" t="s">
        <v>20888</v>
      </c>
      <c r="P3993" t="s">
        <v>20920</v>
      </c>
      <c r="Q3993" t="s">
        <v>20991</v>
      </c>
      <c r="U3993" t="s">
        <v>22034</v>
      </c>
      <c r="W3993" t="s">
        <v>22918</v>
      </c>
    </row>
    <row r="3994" spans="1:24">
      <c r="A3994" s="1">
        <v>4006</v>
      </c>
      <c r="C3994" t="s">
        <v>3278</v>
      </c>
      <c r="G3994" t="s">
        <v>10967</v>
      </c>
      <c r="H3994" t="s">
        <v>13694</v>
      </c>
      <c r="I3994" t="s">
        <v>18507</v>
      </c>
      <c r="J3994" t="s">
        <v>18509</v>
      </c>
      <c r="L3994" t="s">
        <v>19507</v>
      </c>
      <c r="O3994" t="s">
        <v>20888</v>
      </c>
      <c r="P3994" t="s">
        <v>65</v>
      </c>
      <c r="Q3994" t="s">
        <v>20990</v>
      </c>
      <c r="R3994" t="s">
        <v>21118</v>
      </c>
      <c r="S3994" t="s">
        <v>21153</v>
      </c>
      <c r="T3994" t="s">
        <v>21405</v>
      </c>
      <c r="U3994" t="s">
        <v>22033</v>
      </c>
    </row>
    <row r="3995" spans="1:24">
      <c r="A3995" s="1">
        <v>4007</v>
      </c>
      <c r="C3995" t="s">
        <v>3279</v>
      </c>
      <c r="G3995" t="s">
        <v>10967</v>
      </c>
      <c r="H3995" t="s">
        <v>13694</v>
      </c>
      <c r="I3995" t="s">
        <v>18507</v>
      </c>
      <c r="J3995" t="s">
        <v>18509</v>
      </c>
      <c r="L3995" t="s">
        <v>19565</v>
      </c>
      <c r="O3995" t="s">
        <v>20887</v>
      </c>
      <c r="P3995" t="s">
        <v>20919</v>
      </c>
      <c r="Q3995" t="s">
        <v>20989</v>
      </c>
      <c r="U3995" t="s">
        <v>22032</v>
      </c>
      <c r="W3995" t="s">
        <v>22917</v>
      </c>
      <c r="X3995" t="s">
        <v>23236</v>
      </c>
    </row>
    <row r="3996" spans="1:24">
      <c r="A3996" s="1">
        <v>4008</v>
      </c>
      <c r="C3996" t="s">
        <v>3280</v>
      </c>
      <c r="G3996" t="s">
        <v>10967</v>
      </c>
      <c r="H3996" t="s">
        <v>13695</v>
      </c>
      <c r="I3996" t="s">
        <v>18507</v>
      </c>
      <c r="J3996" t="s">
        <v>18509</v>
      </c>
      <c r="L3996" t="s">
        <v>19508</v>
      </c>
      <c r="O3996" t="s">
        <v>20888</v>
      </c>
      <c r="P3996" t="s">
        <v>20920</v>
      </c>
      <c r="Q3996" t="s">
        <v>20991</v>
      </c>
      <c r="U3996" t="s">
        <v>22034</v>
      </c>
      <c r="W3996" t="s">
        <v>22918</v>
      </c>
    </row>
    <row r="3997" spans="1:24">
      <c r="A3997" s="1">
        <v>4009</v>
      </c>
      <c r="C3997" t="s">
        <v>3281</v>
      </c>
      <c r="G3997" t="s">
        <v>10967</v>
      </c>
      <c r="H3997" t="s">
        <v>13696</v>
      </c>
      <c r="I3997" t="s">
        <v>18507</v>
      </c>
      <c r="J3997" t="s">
        <v>18509</v>
      </c>
      <c r="L3997" t="s">
        <v>19507</v>
      </c>
      <c r="O3997" t="s">
        <v>20888</v>
      </c>
      <c r="P3997" t="s">
        <v>65</v>
      </c>
      <c r="Q3997" t="s">
        <v>20990</v>
      </c>
      <c r="R3997" t="s">
        <v>21118</v>
      </c>
      <c r="S3997" t="s">
        <v>21153</v>
      </c>
      <c r="T3997" t="s">
        <v>21405</v>
      </c>
      <c r="U3997" t="s">
        <v>22033</v>
      </c>
    </row>
    <row r="3998" spans="1:24">
      <c r="A3998" s="1">
        <v>4010</v>
      </c>
      <c r="C3998" t="s">
        <v>3282</v>
      </c>
      <c r="G3998" t="s">
        <v>10967</v>
      </c>
      <c r="H3998" t="s">
        <v>13697</v>
      </c>
      <c r="I3998" t="s">
        <v>18507</v>
      </c>
      <c r="J3998" t="s">
        <v>18509</v>
      </c>
      <c r="L3998" t="s">
        <v>19508</v>
      </c>
      <c r="O3998" t="s">
        <v>20888</v>
      </c>
      <c r="P3998" t="s">
        <v>20920</v>
      </c>
      <c r="Q3998" t="s">
        <v>20991</v>
      </c>
      <c r="U3998" t="s">
        <v>22034</v>
      </c>
      <c r="W3998" t="s">
        <v>22918</v>
      </c>
    </row>
    <row r="3999" spans="1:24">
      <c r="A3999" s="1">
        <v>4011</v>
      </c>
      <c r="C3999" t="s">
        <v>3283</v>
      </c>
      <c r="G3999" t="s">
        <v>10967</v>
      </c>
      <c r="H3999" t="s">
        <v>13698</v>
      </c>
      <c r="I3999" t="s">
        <v>18507</v>
      </c>
      <c r="J3999" t="s">
        <v>18509</v>
      </c>
      <c r="L3999" t="s">
        <v>19545</v>
      </c>
      <c r="O3999" t="s">
        <v>20887</v>
      </c>
      <c r="P3999" t="s">
        <v>20919</v>
      </c>
      <c r="Q3999" t="s">
        <v>20989</v>
      </c>
      <c r="U3999" t="s">
        <v>22032</v>
      </c>
      <c r="W3999" t="s">
        <v>22917</v>
      </c>
      <c r="X3999" t="s">
        <v>23236</v>
      </c>
    </row>
    <row r="4000" spans="1:24">
      <c r="A4000" s="1">
        <v>4012</v>
      </c>
      <c r="C4000" t="s">
        <v>3284</v>
      </c>
      <c r="G4000" t="s">
        <v>10967</v>
      </c>
      <c r="H4000" t="s">
        <v>13699</v>
      </c>
      <c r="I4000" t="s">
        <v>18507</v>
      </c>
      <c r="J4000" t="s">
        <v>18509</v>
      </c>
      <c r="L4000" t="s">
        <v>19507</v>
      </c>
      <c r="O4000" t="s">
        <v>20888</v>
      </c>
      <c r="P4000" t="s">
        <v>65</v>
      </c>
      <c r="Q4000" t="s">
        <v>20990</v>
      </c>
      <c r="R4000" t="s">
        <v>21118</v>
      </c>
      <c r="S4000" t="s">
        <v>21153</v>
      </c>
      <c r="T4000" t="s">
        <v>21405</v>
      </c>
      <c r="U4000" t="s">
        <v>22033</v>
      </c>
    </row>
    <row r="4001" spans="1:25">
      <c r="A4001" s="1">
        <v>4013</v>
      </c>
      <c r="C4001" t="s">
        <v>3285</v>
      </c>
      <c r="G4001" t="s">
        <v>10967</v>
      </c>
      <c r="H4001" t="s">
        <v>13699</v>
      </c>
      <c r="I4001" t="s">
        <v>18507</v>
      </c>
      <c r="J4001" t="s">
        <v>18509</v>
      </c>
      <c r="L4001" t="s">
        <v>19562</v>
      </c>
      <c r="O4001" t="s">
        <v>20887</v>
      </c>
      <c r="P4001" t="s">
        <v>20919</v>
      </c>
      <c r="Q4001" t="s">
        <v>20989</v>
      </c>
      <c r="U4001" t="s">
        <v>22032</v>
      </c>
      <c r="W4001" t="s">
        <v>22917</v>
      </c>
      <c r="X4001" t="s">
        <v>23236</v>
      </c>
    </row>
    <row r="4002" spans="1:25">
      <c r="A4002" s="1">
        <v>4014</v>
      </c>
      <c r="C4002" t="s">
        <v>3286</v>
      </c>
      <c r="G4002" t="s">
        <v>10967</v>
      </c>
      <c r="H4002" t="s">
        <v>13700</v>
      </c>
      <c r="I4002" t="s">
        <v>18507</v>
      </c>
      <c r="J4002" t="s">
        <v>18509</v>
      </c>
      <c r="L4002" t="s">
        <v>19508</v>
      </c>
      <c r="O4002" t="s">
        <v>20888</v>
      </c>
      <c r="P4002" t="s">
        <v>20920</v>
      </c>
      <c r="Q4002" t="s">
        <v>20991</v>
      </c>
      <c r="U4002" t="s">
        <v>22034</v>
      </c>
      <c r="W4002" t="s">
        <v>22918</v>
      </c>
    </row>
    <row r="4003" spans="1:25">
      <c r="A4003" s="1">
        <v>4015</v>
      </c>
      <c r="C4003" t="s">
        <v>3287</v>
      </c>
      <c r="G4003" t="s">
        <v>10967</v>
      </c>
      <c r="H4003" t="s">
        <v>13701</v>
      </c>
      <c r="I4003" t="s">
        <v>18507</v>
      </c>
      <c r="J4003" t="s">
        <v>18509</v>
      </c>
      <c r="L4003" t="s">
        <v>19507</v>
      </c>
      <c r="O4003" t="s">
        <v>20888</v>
      </c>
      <c r="P4003" t="s">
        <v>65</v>
      </c>
      <c r="Q4003" t="s">
        <v>20990</v>
      </c>
      <c r="R4003" t="s">
        <v>21118</v>
      </c>
      <c r="S4003" t="s">
        <v>21153</v>
      </c>
      <c r="T4003" t="s">
        <v>21405</v>
      </c>
      <c r="U4003" t="s">
        <v>22033</v>
      </c>
    </row>
    <row r="4004" spans="1:25">
      <c r="A4004" s="1">
        <v>4016</v>
      </c>
      <c r="C4004" t="s">
        <v>3288</v>
      </c>
      <c r="G4004" t="s">
        <v>10967</v>
      </c>
      <c r="H4004" t="s">
        <v>13701</v>
      </c>
      <c r="I4004" t="s">
        <v>18507</v>
      </c>
      <c r="J4004" t="s">
        <v>18509</v>
      </c>
      <c r="L4004" t="s">
        <v>19489</v>
      </c>
      <c r="O4004" t="s">
        <v>20887</v>
      </c>
      <c r="P4004" t="s">
        <v>20919</v>
      </c>
      <c r="Q4004" t="s">
        <v>20989</v>
      </c>
      <c r="U4004" t="s">
        <v>22032</v>
      </c>
      <c r="W4004" t="s">
        <v>22917</v>
      </c>
      <c r="X4004" t="s">
        <v>23236</v>
      </c>
    </row>
    <row r="4005" spans="1:25">
      <c r="A4005" s="1">
        <v>4017</v>
      </c>
      <c r="C4005" t="s">
        <v>3289</v>
      </c>
      <c r="G4005" t="s">
        <v>10967</v>
      </c>
      <c r="H4005" t="s">
        <v>13702</v>
      </c>
      <c r="I4005" t="s">
        <v>18507</v>
      </c>
      <c r="J4005" t="s">
        <v>18509</v>
      </c>
      <c r="L4005" t="s">
        <v>19508</v>
      </c>
      <c r="O4005" t="s">
        <v>20888</v>
      </c>
      <c r="P4005" t="s">
        <v>20920</v>
      </c>
      <c r="Q4005" t="s">
        <v>20991</v>
      </c>
      <c r="U4005" t="s">
        <v>22034</v>
      </c>
      <c r="W4005" t="s">
        <v>22918</v>
      </c>
    </row>
    <row r="4006" spans="1:25">
      <c r="A4006" s="1">
        <v>4018</v>
      </c>
      <c r="C4006" t="s">
        <v>3290</v>
      </c>
      <c r="G4006" t="s">
        <v>10967</v>
      </c>
      <c r="H4006" t="s">
        <v>13703</v>
      </c>
      <c r="I4006" t="s">
        <v>18507</v>
      </c>
      <c r="J4006" t="s">
        <v>18509</v>
      </c>
      <c r="L4006" t="s">
        <v>19507</v>
      </c>
      <c r="O4006" t="s">
        <v>20888</v>
      </c>
      <c r="P4006" t="s">
        <v>65</v>
      </c>
      <c r="Q4006" t="s">
        <v>20990</v>
      </c>
      <c r="R4006" t="s">
        <v>21118</v>
      </c>
      <c r="S4006" t="s">
        <v>21153</v>
      </c>
      <c r="T4006" t="s">
        <v>21406</v>
      </c>
      <c r="U4006" t="s">
        <v>22033</v>
      </c>
    </row>
    <row r="4007" spans="1:25">
      <c r="A4007" s="1">
        <v>4019</v>
      </c>
      <c r="C4007" t="s">
        <v>3291</v>
      </c>
      <c r="G4007" t="s">
        <v>10967</v>
      </c>
      <c r="H4007" t="s">
        <v>13703</v>
      </c>
      <c r="I4007" t="s">
        <v>18507</v>
      </c>
      <c r="J4007" t="s">
        <v>18509</v>
      </c>
      <c r="L4007" t="s">
        <v>19508</v>
      </c>
      <c r="O4007" t="s">
        <v>20888</v>
      </c>
      <c r="P4007" t="s">
        <v>20920</v>
      </c>
      <c r="Q4007" t="s">
        <v>20991</v>
      </c>
      <c r="U4007" t="s">
        <v>22034</v>
      </c>
      <c r="W4007" t="s">
        <v>22918</v>
      </c>
    </row>
    <row r="4008" spans="1:25">
      <c r="A4008" s="1">
        <v>4020</v>
      </c>
      <c r="C4008" t="s">
        <v>3292</v>
      </c>
      <c r="G4008" t="s">
        <v>10967</v>
      </c>
      <c r="H4008" t="s">
        <v>13704</v>
      </c>
      <c r="I4008" t="s">
        <v>18507</v>
      </c>
      <c r="J4008" t="s">
        <v>18509</v>
      </c>
      <c r="L4008" t="s">
        <v>19491</v>
      </c>
      <c r="O4008" t="s">
        <v>20887</v>
      </c>
      <c r="P4008" t="s">
        <v>20919</v>
      </c>
      <c r="Q4008" t="s">
        <v>20989</v>
      </c>
      <c r="U4008" t="s">
        <v>22032</v>
      </c>
      <c r="W4008" t="s">
        <v>22917</v>
      </c>
      <c r="X4008" t="s">
        <v>23237</v>
      </c>
    </row>
    <row r="4009" spans="1:25">
      <c r="A4009" s="1">
        <v>4021</v>
      </c>
      <c r="C4009" t="s">
        <v>3293</v>
      </c>
      <c r="G4009" t="s">
        <v>10967</v>
      </c>
      <c r="H4009" t="s">
        <v>13705</v>
      </c>
      <c r="I4009" t="s">
        <v>18507</v>
      </c>
      <c r="J4009" t="s">
        <v>18510</v>
      </c>
      <c r="L4009" t="s">
        <v>19566</v>
      </c>
      <c r="N4009" t="s">
        <v>32</v>
      </c>
      <c r="P4009" t="s">
        <v>32</v>
      </c>
      <c r="Q4009" t="s">
        <v>20992</v>
      </c>
      <c r="R4009" t="s">
        <v>21119</v>
      </c>
      <c r="S4009" t="s">
        <v>21154</v>
      </c>
      <c r="U4009" t="s">
        <v>22035</v>
      </c>
      <c r="Y4009" t="s">
        <v>23859</v>
      </c>
    </row>
    <row r="4010" spans="1:25">
      <c r="A4010" s="1">
        <v>4022</v>
      </c>
      <c r="B4010" t="s">
        <v>32</v>
      </c>
      <c r="C4010" t="s">
        <v>3293</v>
      </c>
      <c r="D4010" t="s">
        <v>9822</v>
      </c>
      <c r="E4010" t="s">
        <v>10905</v>
      </c>
      <c r="F4010" t="s">
        <v>10906</v>
      </c>
      <c r="H4010" t="s">
        <v>13705</v>
      </c>
      <c r="V4010">
        <f>72859152 pm¡Ã2024041krissy_g4@hotmail.com                              ANMLFException as file currently locked by another user for an Acct no 840012230000</f>
        <v>0</v>
      </c>
    </row>
    <row r="4011" spans="1:25">
      <c r="A4011" s="1">
        <v>4023</v>
      </c>
      <c r="C4011" t="s">
        <v>3294</v>
      </c>
      <c r="G4011" t="s">
        <v>10967</v>
      </c>
      <c r="H4011" t="s">
        <v>13706</v>
      </c>
      <c r="I4011" t="s">
        <v>18507</v>
      </c>
      <c r="J4011" t="s">
        <v>18510</v>
      </c>
      <c r="L4011" t="s">
        <v>19567</v>
      </c>
      <c r="N4011" t="s">
        <v>32</v>
      </c>
      <c r="P4011" t="s">
        <v>32</v>
      </c>
      <c r="Q4011" t="s">
        <v>20992</v>
      </c>
      <c r="R4011" t="s">
        <v>21119</v>
      </c>
      <c r="S4011" t="s">
        <v>21154</v>
      </c>
      <c r="U4011" t="s">
        <v>22035</v>
      </c>
      <c r="Y4011" t="s">
        <v>23860</v>
      </c>
    </row>
    <row r="4012" spans="1:25">
      <c r="A4012" s="1">
        <v>4024</v>
      </c>
      <c r="B4012" t="s">
        <v>32</v>
      </c>
      <c r="C4012" t="s">
        <v>3294</v>
      </c>
      <c r="D4012" t="s">
        <v>9823</v>
      </c>
      <c r="E4012" t="s">
        <v>10905</v>
      </c>
      <c r="F4012" t="s">
        <v>10906</v>
      </c>
      <c r="H4012" t="s">
        <v>13707</v>
      </c>
      <c r="V4012">
        <f>72859153 0&lt;I2024041djturanda@yahoo.com                               ANMLFException as file currently locked by another user for an Acct no 313660030000</f>
        <v>0</v>
      </c>
    </row>
    <row r="4013" spans="1:25">
      <c r="A4013" s="1">
        <v>4025</v>
      </c>
      <c r="C4013" t="s">
        <v>3295</v>
      </c>
      <c r="G4013" t="s">
        <v>10967</v>
      </c>
      <c r="H4013" t="s">
        <v>13708</v>
      </c>
      <c r="I4013" t="s">
        <v>18507</v>
      </c>
      <c r="J4013" t="s">
        <v>18510</v>
      </c>
      <c r="L4013" t="s">
        <v>19568</v>
      </c>
      <c r="N4013" t="s">
        <v>32</v>
      </c>
      <c r="P4013" t="s">
        <v>32</v>
      </c>
      <c r="Q4013" t="s">
        <v>20992</v>
      </c>
      <c r="R4013" t="s">
        <v>21119</v>
      </c>
      <c r="S4013" t="s">
        <v>21154</v>
      </c>
      <c r="U4013" t="s">
        <v>22035</v>
      </c>
      <c r="Y4013" t="s">
        <v>23861</v>
      </c>
    </row>
    <row r="4014" spans="1:25">
      <c r="A4014" s="1">
        <v>4026</v>
      </c>
      <c r="B4014" t="s">
        <v>32</v>
      </c>
      <c r="C4014" t="s">
        <v>3295</v>
      </c>
      <c r="D4014" t="s">
        <v>9824</v>
      </c>
      <c r="E4014" t="s">
        <v>10905</v>
      </c>
      <c r="F4014" t="s">
        <v>10906</v>
      </c>
      <c r="H4014" t="s">
        <v>13708</v>
      </c>
      <c r="V4014">
        <f>72859154 &gt;#Q2024041tampat74@gmail.com                               ANMLFException as file currently locked by another user for an Acct no 348079210000</f>
        <v>0</v>
      </c>
    </row>
    <row r="4015" spans="1:25">
      <c r="A4015" s="1">
        <v>4027</v>
      </c>
      <c r="C4015" t="s">
        <v>3296</v>
      </c>
      <c r="G4015" t="s">
        <v>10967</v>
      </c>
      <c r="H4015" t="s">
        <v>13709</v>
      </c>
      <c r="I4015" t="s">
        <v>18507</v>
      </c>
      <c r="J4015" t="s">
        <v>18510</v>
      </c>
      <c r="L4015" t="s">
        <v>19569</v>
      </c>
      <c r="N4015" t="s">
        <v>32</v>
      </c>
      <c r="P4015" t="s">
        <v>32</v>
      </c>
      <c r="Q4015" t="s">
        <v>20992</v>
      </c>
      <c r="R4015" t="s">
        <v>21119</v>
      </c>
      <c r="S4015" t="s">
        <v>21154</v>
      </c>
      <c r="U4015" t="s">
        <v>22035</v>
      </c>
      <c r="Y4015" t="s">
        <v>23862</v>
      </c>
    </row>
    <row r="4016" spans="1:25">
      <c r="A4016" s="1">
        <v>4028</v>
      </c>
      <c r="B4016" t="s">
        <v>32</v>
      </c>
      <c r="C4016" t="s">
        <v>3296</v>
      </c>
      <c r="D4016" t="s">
        <v>9825</v>
      </c>
      <c r="E4016" t="s">
        <v>10905</v>
      </c>
      <c r="F4016" t="s">
        <v>10906</v>
      </c>
      <c r="H4016" t="s">
        <v>13709</v>
      </c>
      <c r="V4016">
        <f>72859155 Ð`²¤O2024031moriehinds2@gmail.com                              BNMLFException as file currently locked by another user for an Acct no 342065570000</f>
        <v>0</v>
      </c>
    </row>
    <row r="4017" spans="1:25">
      <c r="A4017" s="1">
        <v>4029</v>
      </c>
      <c r="C4017" t="s">
        <v>3297</v>
      </c>
      <c r="G4017" t="s">
        <v>10967</v>
      </c>
      <c r="H4017" t="s">
        <v>13710</v>
      </c>
      <c r="I4017" t="s">
        <v>18507</v>
      </c>
      <c r="J4017" t="s">
        <v>18510</v>
      </c>
      <c r="L4017" t="s">
        <v>19570</v>
      </c>
      <c r="N4017" t="s">
        <v>32</v>
      </c>
      <c r="P4017" t="s">
        <v>32</v>
      </c>
      <c r="Q4017" t="s">
        <v>20992</v>
      </c>
      <c r="R4017" t="s">
        <v>21119</v>
      </c>
      <c r="S4017" t="s">
        <v>21154</v>
      </c>
      <c r="U4017" t="s">
        <v>22035</v>
      </c>
      <c r="Y4017" t="s">
        <v>23863</v>
      </c>
    </row>
    <row r="4018" spans="1:25">
      <c r="A4018" s="1">
        <v>4030</v>
      </c>
      <c r="B4018" t="s">
        <v>32</v>
      </c>
      <c r="C4018" t="s">
        <v>3297</v>
      </c>
      <c r="D4018" t="s">
        <v>9826</v>
      </c>
      <c r="E4018" t="s">
        <v>10905</v>
      </c>
      <c r="F4018" t="s">
        <v>10906</v>
      </c>
      <c r="H4018" t="s">
        <v>13711</v>
      </c>
      <c r="V4018">
        <f>72859156 @Ü'E2024041cavrilleogarro@yahoo.com                            BNMLFException as file currently locked by another user for an Acct no 297021480000</f>
        <v>0</v>
      </c>
    </row>
    <row r="4019" spans="1:25">
      <c r="A4019" s="1">
        <v>4031</v>
      </c>
      <c r="C4019" t="s">
        <v>3298</v>
      </c>
      <c r="G4019" t="s">
        <v>10967</v>
      </c>
      <c r="H4019" t="s">
        <v>13712</v>
      </c>
      <c r="I4019" t="s">
        <v>18507</v>
      </c>
      <c r="J4019" t="s">
        <v>18510</v>
      </c>
      <c r="L4019" t="s">
        <v>19571</v>
      </c>
      <c r="N4019" t="s">
        <v>32</v>
      </c>
      <c r="P4019" t="s">
        <v>32</v>
      </c>
      <c r="Q4019" t="s">
        <v>20992</v>
      </c>
      <c r="R4019" t="s">
        <v>21119</v>
      </c>
      <c r="S4019" t="s">
        <v>21154</v>
      </c>
      <c r="U4019" t="s">
        <v>22035</v>
      </c>
      <c r="Y4019" t="s">
        <v>23864</v>
      </c>
    </row>
    <row r="4020" spans="1:25">
      <c r="A4020" s="1">
        <v>4032</v>
      </c>
      <c r="B4020" t="s">
        <v>32</v>
      </c>
      <c r="C4020" t="s">
        <v>3298</v>
      </c>
      <c r="D4020" t="s">
        <v>9827</v>
      </c>
      <c r="E4020" t="s">
        <v>10905</v>
      </c>
      <c r="F4020" t="s">
        <v>10906</v>
      </c>
      <c r="H4020" t="s">
        <v>13712</v>
      </c>
      <c r="V4020">
        <f>72859157 ø8æÌ2024031tamika.campbell@ksac.gov.jm                           CNMLFException as file currently locked by another user for an Acct no 880032561400</f>
        <v>0</v>
      </c>
    </row>
    <row r="4021" spans="1:25">
      <c r="A4021" s="1">
        <v>4033</v>
      </c>
      <c r="C4021" t="s">
        <v>3299</v>
      </c>
      <c r="G4021" t="s">
        <v>10967</v>
      </c>
      <c r="H4021" t="s">
        <v>13713</v>
      </c>
      <c r="I4021" t="s">
        <v>18507</v>
      </c>
      <c r="J4021" t="s">
        <v>18509</v>
      </c>
      <c r="L4021" t="s">
        <v>19545</v>
      </c>
      <c r="O4021" t="s">
        <v>20887</v>
      </c>
      <c r="P4021" t="s">
        <v>20919</v>
      </c>
      <c r="Q4021" t="s">
        <v>20989</v>
      </c>
      <c r="U4021" t="s">
        <v>22032</v>
      </c>
      <c r="W4021" t="s">
        <v>22917</v>
      </c>
      <c r="X4021" t="s">
        <v>23238</v>
      </c>
    </row>
    <row r="4022" spans="1:25">
      <c r="A4022" s="1">
        <v>4034</v>
      </c>
      <c r="C4022" t="s">
        <v>3300</v>
      </c>
      <c r="G4022" t="s">
        <v>10967</v>
      </c>
      <c r="H4022" t="s">
        <v>13714</v>
      </c>
      <c r="I4022" t="s">
        <v>18507</v>
      </c>
      <c r="J4022" t="s">
        <v>18510</v>
      </c>
      <c r="L4022" t="s">
        <v>19572</v>
      </c>
      <c r="N4022" t="s">
        <v>32</v>
      </c>
      <c r="P4022" t="s">
        <v>32</v>
      </c>
      <c r="Q4022" t="s">
        <v>20992</v>
      </c>
      <c r="R4022" t="s">
        <v>21119</v>
      </c>
      <c r="S4022" t="s">
        <v>21154</v>
      </c>
      <c r="U4022" t="s">
        <v>22035</v>
      </c>
      <c r="Y4022" t="s">
        <v>23865</v>
      </c>
    </row>
    <row r="4023" spans="1:25">
      <c r="A4023" s="1">
        <v>4035</v>
      </c>
      <c r="B4023" t="s">
        <v>32</v>
      </c>
      <c r="C4023" t="s">
        <v>3300</v>
      </c>
      <c r="D4023" t="s">
        <v>9828</v>
      </c>
      <c r="E4023" t="s">
        <v>10905</v>
      </c>
      <c r="F4023" t="s">
        <v>10906</v>
      </c>
      <c r="H4023" t="s">
        <v>13714</v>
      </c>
      <c r="V4023">
        <f>72859159 0@2024031kededradennis@gmail.com                             CNMLFException as file currently locked by another user for an Acct no 277429760000</f>
        <v>0</v>
      </c>
    </row>
    <row r="4024" spans="1:25">
      <c r="A4024" s="1">
        <v>4036</v>
      </c>
      <c r="C4024" t="s">
        <v>3301</v>
      </c>
      <c r="G4024" t="s">
        <v>10967</v>
      </c>
      <c r="H4024" t="s">
        <v>13715</v>
      </c>
      <c r="I4024" t="s">
        <v>18507</v>
      </c>
      <c r="J4024" t="s">
        <v>18510</v>
      </c>
      <c r="L4024" t="s">
        <v>19573</v>
      </c>
      <c r="N4024" t="s">
        <v>32</v>
      </c>
      <c r="P4024" t="s">
        <v>32</v>
      </c>
      <c r="Q4024" t="s">
        <v>20992</v>
      </c>
      <c r="R4024" t="s">
        <v>21119</v>
      </c>
      <c r="S4024" t="s">
        <v>21154</v>
      </c>
      <c r="U4024" t="s">
        <v>22035</v>
      </c>
      <c r="Y4024" t="s">
        <v>23866</v>
      </c>
    </row>
    <row r="4025" spans="1:25">
      <c r="A4025" s="1">
        <v>4037</v>
      </c>
      <c r="B4025" t="s">
        <v>32</v>
      </c>
      <c r="C4025" t="s">
        <v>3301</v>
      </c>
      <c r="D4025" t="s">
        <v>9829</v>
      </c>
      <c r="E4025" t="s">
        <v>10905</v>
      </c>
      <c r="F4025" t="s">
        <v>10906</v>
      </c>
      <c r="H4025" t="s">
        <v>13715</v>
      </c>
      <c r="V4025">
        <f>72859160 ÐEá\$2024041faypetgrave@cwjamica.com                            DNMLFException as file currently locked by another user for an Acct no 156177090000</f>
        <v>0</v>
      </c>
    </row>
    <row r="4026" spans="1:25">
      <c r="A4026" s="1">
        <v>4038</v>
      </c>
      <c r="C4026" t="s">
        <v>3302</v>
      </c>
      <c r="G4026" t="s">
        <v>10967</v>
      </c>
      <c r="H4026" t="s">
        <v>13716</v>
      </c>
      <c r="I4026" t="s">
        <v>18507</v>
      </c>
      <c r="J4026" t="s">
        <v>18509</v>
      </c>
      <c r="L4026" t="s">
        <v>19574</v>
      </c>
      <c r="O4026" t="s">
        <v>20887</v>
      </c>
      <c r="P4026" t="s">
        <v>20919</v>
      </c>
      <c r="Q4026" t="s">
        <v>20989</v>
      </c>
      <c r="U4026" t="s">
        <v>22032</v>
      </c>
      <c r="W4026" t="s">
        <v>22917</v>
      </c>
      <c r="X4026" t="s">
        <v>23239</v>
      </c>
    </row>
    <row r="4027" spans="1:25">
      <c r="A4027" s="1">
        <v>4039</v>
      </c>
      <c r="C4027" t="s">
        <v>3303</v>
      </c>
      <c r="G4027" t="s">
        <v>10967</v>
      </c>
      <c r="H4027" t="s">
        <v>13717</v>
      </c>
      <c r="I4027" t="s">
        <v>18507</v>
      </c>
      <c r="J4027" t="s">
        <v>18509</v>
      </c>
      <c r="L4027" t="s">
        <v>19490</v>
      </c>
      <c r="O4027" t="s">
        <v>20887</v>
      </c>
      <c r="P4027" t="s">
        <v>20919</v>
      </c>
      <c r="Q4027" t="s">
        <v>20989</v>
      </c>
      <c r="U4027" t="s">
        <v>22032</v>
      </c>
      <c r="W4027" t="s">
        <v>22917</v>
      </c>
      <c r="X4027" t="s">
        <v>23240</v>
      </c>
    </row>
    <row r="4028" spans="1:25">
      <c r="A4028" s="1">
        <v>4040</v>
      </c>
      <c r="C4028" t="s">
        <v>3304</v>
      </c>
      <c r="G4028" t="s">
        <v>10967</v>
      </c>
      <c r="H4028" t="s">
        <v>13718</v>
      </c>
      <c r="I4028" t="s">
        <v>18507</v>
      </c>
      <c r="J4028" t="s">
        <v>18509</v>
      </c>
      <c r="L4028" t="s">
        <v>19488</v>
      </c>
      <c r="O4028" t="s">
        <v>20887</v>
      </c>
      <c r="P4028" t="s">
        <v>20919</v>
      </c>
      <c r="Q4028" t="s">
        <v>20989</v>
      </c>
      <c r="U4028" t="s">
        <v>22032</v>
      </c>
      <c r="W4028" t="s">
        <v>22917</v>
      </c>
      <c r="X4028" t="s">
        <v>23241</v>
      </c>
    </row>
    <row r="4029" spans="1:25">
      <c r="A4029" s="1">
        <v>4041</v>
      </c>
      <c r="C4029" t="s">
        <v>3305</v>
      </c>
      <c r="G4029" t="s">
        <v>10967</v>
      </c>
      <c r="H4029" t="s">
        <v>13719</v>
      </c>
      <c r="I4029" t="s">
        <v>18507</v>
      </c>
      <c r="J4029" t="s">
        <v>18510</v>
      </c>
      <c r="L4029" t="s">
        <v>19575</v>
      </c>
      <c r="N4029" t="s">
        <v>32</v>
      </c>
      <c r="P4029" t="s">
        <v>32</v>
      </c>
      <c r="Q4029" t="s">
        <v>20992</v>
      </c>
      <c r="R4029" t="s">
        <v>21119</v>
      </c>
      <c r="S4029" t="s">
        <v>21154</v>
      </c>
      <c r="U4029" t="s">
        <v>22035</v>
      </c>
      <c r="Y4029" t="s">
        <v>23868</v>
      </c>
    </row>
    <row r="4030" spans="1:25">
      <c r="A4030" s="1">
        <v>4042</v>
      </c>
      <c r="B4030" t="s">
        <v>32</v>
      </c>
      <c r="C4030" t="s">
        <v>3305</v>
      </c>
      <c r="D4030" t="s">
        <v>9830</v>
      </c>
      <c r="E4030" t="s">
        <v>10905</v>
      </c>
      <c r="F4030" t="s">
        <v>10906</v>
      </c>
      <c r="H4030" t="s">
        <v>13720</v>
      </c>
      <c r="V4030">
        <f>72859164 ÐÈQ(B2024041stamic123@gmail.com                               DNMLFException as file currently locked by another user for an Acct no 284144290000</f>
        <v>0</v>
      </c>
    </row>
    <row r="4031" spans="1:25">
      <c r="A4031" s="1">
        <v>4043</v>
      </c>
      <c r="C4031" t="s">
        <v>3306</v>
      </c>
      <c r="G4031" t="s">
        <v>10967</v>
      </c>
      <c r="H4031" t="s">
        <v>13721</v>
      </c>
      <c r="I4031" t="s">
        <v>18507</v>
      </c>
      <c r="J4031" t="s">
        <v>18510</v>
      </c>
      <c r="L4031" t="s">
        <v>19576</v>
      </c>
      <c r="N4031" t="s">
        <v>32</v>
      </c>
      <c r="P4031" t="s">
        <v>32</v>
      </c>
      <c r="Q4031" t="s">
        <v>20992</v>
      </c>
      <c r="R4031" t="s">
        <v>21119</v>
      </c>
      <c r="S4031" t="s">
        <v>21154</v>
      </c>
      <c r="U4031" t="s">
        <v>22035</v>
      </c>
      <c r="Y4031" t="s">
        <v>23869</v>
      </c>
    </row>
    <row r="4032" spans="1:25">
      <c r="A4032" s="1">
        <v>4044</v>
      </c>
      <c r="B4032" t="s">
        <v>32</v>
      </c>
      <c r="C4032" t="s">
        <v>3306</v>
      </c>
      <c r="D4032" t="s">
        <v>9831</v>
      </c>
      <c r="E4032" t="s">
        <v>10905</v>
      </c>
      <c r="F4032" t="s">
        <v>10906</v>
      </c>
      <c r="H4032" t="s">
        <v>13721</v>
      </c>
      <c r="V4032">
        <f>72859165 0&amp;3&amp;P2024041DUNROBPRIM@GMAIL.COM                              DNMLFException as file currently locked by another user for an Acct no 344238270000</f>
        <v>0</v>
      </c>
    </row>
    <row r="4033" spans="1:25">
      <c r="A4033" s="1">
        <v>4045</v>
      </c>
      <c r="C4033" t="s">
        <v>3307</v>
      </c>
      <c r="G4033" t="s">
        <v>10967</v>
      </c>
      <c r="H4033" t="s">
        <v>13722</v>
      </c>
      <c r="I4033" t="s">
        <v>18507</v>
      </c>
      <c r="J4033" t="s">
        <v>18510</v>
      </c>
      <c r="L4033" t="s">
        <v>19577</v>
      </c>
      <c r="N4033" t="s">
        <v>32</v>
      </c>
      <c r="P4033" t="s">
        <v>32</v>
      </c>
      <c r="Q4033" t="s">
        <v>20992</v>
      </c>
      <c r="R4033" t="s">
        <v>21119</v>
      </c>
      <c r="S4033" t="s">
        <v>21154</v>
      </c>
      <c r="U4033" t="s">
        <v>22035</v>
      </c>
      <c r="Y4033" t="s">
        <v>23867</v>
      </c>
    </row>
    <row r="4034" spans="1:25">
      <c r="A4034" s="1">
        <v>4046</v>
      </c>
      <c r="B4034" t="s">
        <v>32</v>
      </c>
      <c r="C4034" t="s">
        <v>3307</v>
      </c>
      <c r="D4034" t="s">
        <v>9832</v>
      </c>
      <c r="E4034" t="s">
        <v>10905</v>
      </c>
      <c r="F4034" t="s">
        <v>10906</v>
      </c>
      <c r="H4034" t="s">
        <v>13722</v>
      </c>
      <c r="V4034">
        <f>72859166 p°7ÖD2024041christinacaine1@gmail.com                            DNMLFException as file currently locked by another user for an Acct no 295651750000</f>
        <v>0</v>
      </c>
    </row>
    <row r="4035" spans="1:25">
      <c r="A4035" s="1">
        <v>4047</v>
      </c>
      <c r="C4035" t="s">
        <v>3308</v>
      </c>
      <c r="G4035" t="s">
        <v>10967</v>
      </c>
      <c r="H4035" t="s">
        <v>13723</v>
      </c>
      <c r="I4035" t="s">
        <v>18507</v>
      </c>
      <c r="J4035" t="s">
        <v>18510</v>
      </c>
      <c r="L4035" t="s">
        <v>19578</v>
      </c>
      <c r="N4035" t="s">
        <v>32</v>
      </c>
      <c r="P4035" t="s">
        <v>32</v>
      </c>
      <c r="Q4035" t="s">
        <v>20992</v>
      </c>
      <c r="R4035" t="s">
        <v>21119</v>
      </c>
      <c r="S4035" t="s">
        <v>21154</v>
      </c>
      <c r="U4035" t="s">
        <v>22035</v>
      </c>
      <c r="Y4035" t="s">
        <v>23870</v>
      </c>
    </row>
    <row r="4036" spans="1:25">
      <c r="A4036" s="1">
        <v>4048</v>
      </c>
      <c r="B4036" t="s">
        <v>32</v>
      </c>
      <c r="C4036" t="s">
        <v>3308</v>
      </c>
      <c r="D4036" t="s">
        <v>9833</v>
      </c>
      <c r="E4036" t="s">
        <v>10905</v>
      </c>
      <c r="F4036" t="s">
        <v>10906</v>
      </c>
      <c r="H4036" t="s">
        <v>13724</v>
      </c>
      <c r="V4036">
        <f>72859167 @äçNJ2024041romainbrown023@gmail.com                            ENMLFException as file currently locked by another user for an Acct no 319151400000</f>
        <v>0</v>
      </c>
    </row>
    <row r="4037" spans="1:25">
      <c r="A4037" s="1">
        <v>4049</v>
      </c>
      <c r="C4037" t="s">
        <v>3309</v>
      </c>
      <c r="G4037" t="s">
        <v>10967</v>
      </c>
      <c r="H4037" t="s">
        <v>13725</v>
      </c>
      <c r="I4037" t="s">
        <v>18507</v>
      </c>
      <c r="J4037" t="s">
        <v>18510</v>
      </c>
      <c r="L4037" t="s">
        <v>19579</v>
      </c>
      <c r="N4037" t="s">
        <v>32</v>
      </c>
      <c r="P4037" t="s">
        <v>32</v>
      </c>
      <c r="Q4037" t="s">
        <v>20992</v>
      </c>
      <c r="R4037" t="s">
        <v>21119</v>
      </c>
      <c r="S4037" t="s">
        <v>21154</v>
      </c>
      <c r="U4037" t="s">
        <v>22035</v>
      </c>
      <c r="Y4037" t="s">
        <v>23871</v>
      </c>
    </row>
    <row r="4038" spans="1:25">
      <c r="A4038" s="1">
        <v>4050</v>
      </c>
      <c r="B4038" t="s">
        <v>32</v>
      </c>
      <c r="C4038" t="s">
        <v>3309</v>
      </c>
      <c r="D4038" t="s">
        <v>9834</v>
      </c>
      <c r="E4038" t="s">
        <v>10905</v>
      </c>
      <c r="F4038" t="s">
        <v>10906</v>
      </c>
      <c r="H4038" t="s">
        <v>13726</v>
      </c>
      <c r="V4038">
        <f>72859168 @å~\J2024041sexychrisann1@gmail.com                             ENMLFException as file currently locked by another user for an Acct no 319379400000</f>
        <v>0</v>
      </c>
    </row>
    <row r="4039" spans="1:25">
      <c r="A4039" s="1">
        <v>4051</v>
      </c>
      <c r="C4039" t="s">
        <v>3310</v>
      </c>
      <c r="G4039" t="s">
        <v>10967</v>
      </c>
      <c r="H4039" t="s">
        <v>13727</v>
      </c>
      <c r="I4039" t="s">
        <v>18507</v>
      </c>
      <c r="J4039" t="s">
        <v>18510</v>
      </c>
      <c r="L4039" t="s">
        <v>19580</v>
      </c>
      <c r="N4039" t="s">
        <v>32</v>
      </c>
      <c r="P4039" t="s">
        <v>32</v>
      </c>
      <c r="Q4039" t="s">
        <v>20992</v>
      </c>
      <c r="R4039" t="s">
        <v>21119</v>
      </c>
      <c r="S4039" t="s">
        <v>21154</v>
      </c>
      <c r="U4039" t="s">
        <v>22035</v>
      </c>
      <c r="Y4039" t="s">
        <v>23872</v>
      </c>
    </row>
    <row r="4040" spans="1:25">
      <c r="A4040" s="1">
        <v>4052</v>
      </c>
      <c r="B4040" t="s">
        <v>32</v>
      </c>
      <c r="C4040" t="s">
        <v>3310</v>
      </c>
      <c r="D4040" t="s">
        <v>9835</v>
      </c>
      <c r="E4040" t="s">
        <v>10905</v>
      </c>
      <c r="F4040" t="s">
        <v>10906</v>
      </c>
      <c r="H4040" t="s">
        <v>13728</v>
      </c>
      <c r="V4040">
        <f>72859169 °7úA2024041ANDREHEPBURN_88@YAHOO.COM                            ENMLFException as file currently locked by another user for an Acct no 283368110000</f>
        <v>0</v>
      </c>
    </row>
    <row r="4041" spans="1:25">
      <c r="A4041" s="1">
        <v>4053</v>
      </c>
      <c r="C4041" t="s">
        <v>3311</v>
      </c>
      <c r="G4041" t="s">
        <v>10967</v>
      </c>
      <c r="H4041" t="s">
        <v>13729</v>
      </c>
      <c r="I4041" t="s">
        <v>18507</v>
      </c>
      <c r="J4041" t="s">
        <v>18510</v>
      </c>
      <c r="L4041" t="s">
        <v>19581</v>
      </c>
      <c r="N4041" t="s">
        <v>32</v>
      </c>
      <c r="P4041" t="s">
        <v>32</v>
      </c>
      <c r="Q4041" t="s">
        <v>20992</v>
      </c>
      <c r="R4041" t="s">
        <v>21119</v>
      </c>
      <c r="S4041" t="s">
        <v>21154</v>
      </c>
      <c r="U4041" t="s">
        <v>22035</v>
      </c>
      <c r="Y4041" t="s">
        <v>23873</v>
      </c>
    </row>
    <row r="4042" spans="1:25">
      <c r="A4042" s="1">
        <v>4054</v>
      </c>
      <c r="B4042" t="s">
        <v>32</v>
      </c>
      <c r="C4042" t="s">
        <v>3311</v>
      </c>
      <c r="D4042" t="s">
        <v>9836</v>
      </c>
      <c r="E4042" t="s">
        <v>10905</v>
      </c>
      <c r="F4042" t="s">
        <v>10906</v>
      </c>
      <c r="H4042" t="s">
        <v>13729</v>
      </c>
      <c r="V4042">
        <f>72859170 @ÝEÆI2024041orainthomas@gmail.com                              GNMLFException as file currently locked by another user for an Acct no 316859080000</f>
        <v>0</v>
      </c>
    </row>
    <row r="4043" spans="1:25">
      <c r="A4043" s="1">
        <v>4055</v>
      </c>
      <c r="C4043" t="s">
        <v>3312</v>
      </c>
      <c r="G4043" t="s">
        <v>10967</v>
      </c>
      <c r="H4043" t="s">
        <v>13730</v>
      </c>
      <c r="I4043" t="s">
        <v>18507</v>
      </c>
      <c r="J4043" t="s">
        <v>18509</v>
      </c>
      <c r="L4043" t="s">
        <v>19507</v>
      </c>
      <c r="O4043" t="s">
        <v>20888</v>
      </c>
      <c r="P4043" t="s">
        <v>65</v>
      </c>
      <c r="Q4043" t="s">
        <v>20990</v>
      </c>
      <c r="R4043" t="s">
        <v>21118</v>
      </c>
      <c r="S4043" t="s">
        <v>21153</v>
      </c>
      <c r="T4043" t="s">
        <v>21407</v>
      </c>
      <c r="U4043" t="s">
        <v>22033</v>
      </c>
    </row>
    <row r="4044" spans="1:25">
      <c r="A4044" s="1">
        <v>4056</v>
      </c>
      <c r="C4044" t="s">
        <v>3313</v>
      </c>
      <c r="G4044" t="s">
        <v>10967</v>
      </c>
      <c r="H4044" t="s">
        <v>13730</v>
      </c>
      <c r="I4044" t="s">
        <v>18507</v>
      </c>
      <c r="J4044" t="s">
        <v>18509</v>
      </c>
      <c r="L4044" t="s">
        <v>19543</v>
      </c>
      <c r="O4044" t="s">
        <v>20887</v>
      </c>
      <c r="P4044" t="s">
        <v>20919</v>
      </c>
      <c r="Q4044" t="s">
        <v>20989</v>
      </c>
      <c r="U4044" t="s">
        <v>22032</v>
      </c>
      <c r="W4044" t="s">
        <v>22917</v>
      </c>
      <c r="X4044" t="s">
        <v>23242</v>
      </c>
    </row>
    <row r="4045" spans="1:25">
      <c r="A4045" s="1">
        <v>4057</v>
      </c>
      <c r="C4045" t="s">
        <v>3314</v>
      </c>
      <c r="G4045" t="s">
        <v>10967</v>
      </c>
      <c r="H4045" t="s">
        <v>13730</v>
      </c>
      <c r="I4045" t="s">
        <v>18507</v>
      </c>
      <c r="J4045" t="s">
        <v>18509</v>
      </c>
      <c r="L4045" t="s">
        <v>19508</v>
      </c>
      <c r="O4045" t="s">
        <v>20888</v>
      </c>
      <c r="P4045" t="s">
        <v>20920</v>
      </c>
      <c r="Q4045" t="s">
        <v>20991</v>
      </c>
      <c r="U4045" t="s">
        <v>22034</v>
      </c>
      <c r="W4045" t="s">
        <v>22918</v>
      </c>
    </row>
    <row r="4046" spans="1:25">
      <c r="A4046" s="1">
        <v>4058</v>
      </c>
      <c r="C4046" t="s">
        <v>3315</v>
      </c>
      <c r="G4046" t="s">
        <v>10967</v>
      </c>
      <c r="H4046" t="s">
        <v>13731</v>
      </c>
      <c r="I4046" t="s">
        <v>18507</v>
      </c>
      <c r="J4046" t="s">
        <v>18509</v>
      </c>
      <c r="L4046" t="s">
        <v>19507</v>
      </c>
      <c r="O4046" t="s">
        <v>20888</v>
      </c>
      <c r="P4046" t="s">
        <v>65</v>
      </c>
      <c r="Q4046" t="s">
        <v>20990</v>
      </c>
      <c r="R4046" t="s">
        <v>21118</v>
      </c>
      <c r="S4046" t="s">
        <v>21153</v>
      </c>
      <c r="T4046" t="s">
        <v>21407</v>
      </c>
      <c r="U4046" t="s">
        <v>22033</v>
      </c>
    </row>
    <row r="4047" spans="1:25">
      <c r="A4047" s="1">
        <v>4059</v>
      </c>
      <c r="C4047" t="s">
        <v>3316</v>
      </c>
      <c r="G4047" t="s">
        <v>10967</v>
      </c>
      <c r="H4047" t="s">
        <v>13731</v>
      </c>
      <c r="I4047" t="s">
        <v>18507</v>
      </c>
      <c r="J4047" t="s">
        <v>18509</v>
      </c>
      <c r="L4047" t="s">
        <v>19508</v>
      </c>
      <c r="O4047" t="s">
        <v>20888</v>
      </c>
      <c r="P4047" t="s">
        <v>20920</v>
      </c>
      <c r="Q4047" t="s">
        <v>20991</v>
      </c>
      <c r="U4047" t="s">
        <v>22034</v>
      </c>
      <c r="W4047" t="s">
        <v>22918</v>
      </c>
    </row>
    <row r="4048" spans="1:25">
      <c r="A4048" s="1">
        <v>4060</v>
      </c>
      <c r="C4048" t="s">
        <v>3317</v>
      </c>
      <c r="G4048" t="s">
        <v>10967</v>
      </c>
      <c r="H4048" t="s">
        <v>13731</v>
      </c>
      <c r="I4048" t="s">
        <v>18507</v>
      </c>
      <c r="J4048" t="s">
        <v>18509</v>
      </c>
      <c r="L4048" t="s">
        <v>19488</v>
      </c>
      <c r="O4048" t="s">
        <v>20887</v>
      </c>
      <c r="P4048" t="s">
        <v>20919</v>
      </c>
      <c r="Q4048" t="s">
        <v>20989</v>
      </c>
      <c r="U4048" t="s">
        <v>22032</v>
      </c>
      <c r="W4048" t="s">
        <v>22917</v>
      </c>
      <c r="X4048" t="s">
        <v>23242</v>
      </c>
    </row>
    <row r="4049" spans="1:24">
      <c r="A4049" s="1">
        <v>4061</v>
      </c>
      <c r="C4049" t="s">
        <v>3318</v>
      </c>
      <c r="G4049" t="s">
        <v>10967</v>
      </c>
      <c r="H4049" t="s">
        <v>13732</v>
      </c>
      <c r="I4049" t="s">
        <v>18507</v>
      </c>
      <c r="J4049" t="s">
        <v>18509</v>
      </c>
      <c r="L4049" t="s">
        <v>19545</v>
      </c>
      <c r="O4049" t="s">
        <v>20887</v>
      </c>
      <c r="P4049" t="s">
        <v>20919</v>
      </c>
      <c r="Q4049" t="s">
        <v>20989</v>
      </c>
      <c r="U4049" t="s">
        <v>22032</v>
      </c>
      <c r="W4049" t="s">
        <v>22917</v>
      </c>
      <c r="X4049" t="s">
        <v>23243</v>
      </c>
    </row>
    <row r="4050" spans="1:24">
      <c r="A4050" s="1">
        <v>4062</v>
      </c>
      <c r="C4050" t="s">
        <v>3319</v>
      </c>
      <c r="G4050" t="s">
        <v>10967</v>
      </c>
      <c r="H4050" t="s">
        <v>13733</v>
      </c>
      <c r="I4050" t="s">
        <v>18507</v>
      </c>
      <c r="J4050" t="s">
        <v>18509</v>
      </c>
      <c r="L4050" t="s">
        <v>19487</v>
      </c>
      <c r="O4050" t="s">
        <v>20887</v>
      </c>
      <c r="P4050" t="s">
        <v>20919</v>
      </c>
      <c r="Q4050" t="s">
        <v>20989</v>
      </c>
      <c r="U4050" t="s">
        <v>22032</v>
      </c>
      <c r="W4050" t="s">
        <v>22917</v>
      </c>
      <c r="X4050" t="s">
        <v>23244</v>
      </c>
    </row>
    <row r="4051" spans="1:24">
      <c r="A4051" s="1">
        <v>4063</v>
      </c>
      <c r="C4051" t="s">
        <v>3320</v>
      </c>
      <c r="G4051" t="s">
        <v>10967</v>
      </c>
      <c r="H4051" t="s">
        <v>13734</v>
      </c>
      <c r="I4051" t="s">
        <v>18507</v>
      </c>
      <c r="J4051" t="s">
        <v>18509</v>
      </c>
      <c r="L4051" t="s">
        <v>19563</v>
      </c>
      <c r="O4051" t="s">
        <v>20887</v>
      </c>
      <c r="P4051" t="s">
        <v>20919</v>
      </c>
      <c r="Q4051" t="s">
        <v>20989</v>
      </c>
      <c r="U4051" t="s">
        <v>22032</v>
      </c>
      <c r="W4051" t="s">
        <v>22917</v>
      </c>
      <c r="X4051" t="s">
        <v>23245</v>
      </c>
    </row>
    <row r="4052" spans="1:24">
      <c r="A4052" s="1">
        <v>4064</v>
      </c>
      <c r="C4052" t="s">
        <v>3321</v>
      </c>
      <c r="G4052" t="s">
        <v>10967</v>
      </c>
      <c r="H4052" t="s">
        <v>13734</v>
      </c>
      <c r="I4052" t="s">
        <v>18507</v>
      </c>
      <c r="J4052" t="s">
        <v>18509</v>
      </c>
      <c r="L4052" t="s">
        <v>19507</v>
      </c>
      <c r="O4052" t="s">
        <v>20888</v>
      </c>
      <c r="P4052" t="s">
        <v>65</v>
      </c>
      <c r="Q4052" t="s">
        <v>20990</v>
      </c>
      <c r="R4052" t="s">
        <v>21118</v>
      </c>
      <c r="S4052" t="s">
        <v>21153</v>
      </c>
      <c r="T4052" t="s">
        <v>21408</v>
      </c>
      <c r="U4052" t="s">
        <v>22033</v>
      </c>
    </row>
    <row r="4053" spans="1:24">
      <c r="A4053" s="1">
        <v>4065</v>
      </c>
      <c r="C4053" t="s">
        <v>3322</v>
      </c>
      <c r="G4053" t="s">
        <v>10967</v>
      </c>
      <c r="H4053" t="s">
        <v>13735</v>
      </c>
      <c r="I4053" t="s">
        <v>18507</v>
      </c>
      <c r="J4053" t="s">
        <v>18509</v>
      </c>
      <c r="L4053" t="s">
        <v>19508</v>
      </c>
      <c r="O4053" t="s">
        <v>20888</v>
      </c>
      <c r="P4053" t="s">
        <v>20920</v>
      </c>
      <c r="Q4053" t="s">
        <v>20991</v>
      </c>
      <c r="U4053" t="s">
        <v>22034</v>
      </c>
      <c r="W4053" t="s">
        <v>22918</v>
      </c>
    </row>
    <row r="4054" spans="1:24">
      <c r="A4054" s="1">
        <v>4066</v>
      </c>
      <c r="C4054" t="s">
        <v>3323</v>
      </c>
      <c r="G4054" t="s">
        <v>10967</v>
      </c>
      <c r="H4054" t="s">
        <v>13736</v>
      </c>
      <c r="I4054" t="s">
        <v>18507</v>
      </c>
      <c r="J4054" t="s">
        <v>18509</v>
      </c>
      <c r="L4054" t="s">
        <v>19545</v>
      </c>
      <c r="O4054" t="s">
        <v>20887</v>
      </c>
      <c r="P4054" t="s">
        <v>20919</v>
      </c>
      <c r="Q4054" t="s">
        <v>20989</v>
      </c>
      <c r="U4054" t="s">
        <v>22032</v>
      </c>
      <c r="W4054" t="s">
        <v>22917</v>
      </c>
      <c r="X4054" t="s">
        <v>23244</v>
      </c>
    </row>
    <row r="4055" spans="1:24">
      <c r="A4055" s="1">
        <v>4067</v>
      </c>
      <c r="C4055" t="s">
        <v>3324</v>
      </c>
      <c r="G4055" t="s">
        <v>10967</v>
      </c>
      <c r="H4055" t="s">
        <v>13737</v>
      </c>
      <c r="I4055" t="s">
        <v>18507</v>
      </c>
      <c r="J4055" t="s">
        <v>18509</v>
      </c>
      <c r="L4055" t="s">
        <v>19564</v>
      </c>
      <c r="O4055" t="s">
        <v>20887</v>
      </c>
      <c r="P4055" t="s">
        <v>20919</v>
      </c>
      <c r="Q4055" t="s">
        <v>20989</v>
      </c>
      <c r="U4055" t="s">
        <v>22032</v>
      </c>
      <c r="W4055" t="s">
        <v>22917</v>
      </c>
      <c r="X4055" t="s">
        <v>23243</v>
      </c>
    </row>
    <row r="4056" spans="1:24">
      <c r="A4056" s="1">
        <v>4068</v>
      </c>
      <c r="C4056" t="s">
        <v>3325</v>
      </c>
      <c r="G4056" t="s">
        <v>10967</v>
      </c>
      <c r="H4056" t="s">
        <v>13738</v>
      </c>
      <c r="I4056" t="s">
        <v>18507</v>
      </c>
      <c r="J4056" t="s">
        <v>18509</v>
      </c>
      <c r="L4056" t="s">
        <v>19507</v>
      </c>
      <c r="O4056" t="s">
        <v>20888</v>
      </c>
      <c r="P4056" t="s">
        <v>65</v>
      </c>
      <c r="Q4056" t="s">
        <v>20990</v>
      </c>
      <c r="R4056" t="s">
        <v>21118</v>
      </c>
      <c r="S4056" t="s">
        <v>21153</v>
      </c>
      <c r="T4056" t="s">
        <v>21408</v>
      </c>
      <c r="U4056" t="s">
        <v>22033</v>
      </c>
    </row>
    <row r="4057" spans="1:24">
      <c r="A4057" s="1">
        <v>4069</v>
      </c>
      <c r="C4057" t="s">
        <v>3326</v>
      </c>
      <c r="G4057" t="s">
        <v>10967</v>
      </c>
      <c r="H4057" t="s">
        <v>13738</v>
      </c>
      <c r="I4057" t="s">
        <v>18507</v>
      </c>
      <c r="J4057" t="s">
        <v>18509</v>
      </c>
      <c r="L4057" t="s">
        <v>19490</v>
      </c>
      <c r="O4057" t="s">
        <v>20887</v>
      </c>
      <c r="P4057" t="s">
        <v>20919</v>
      </c>
      <c r="Q4057" t="s">
        <v>20989</v>
      </c>
      <c r="U4057" t="s">
        <v>22032</v>
      </c>
      <c r="W4057" t="s">
        <v>22917</v>
      </c>
      <c r="X4057" t="s">
        <v>23245</v>
      </c>
    </row>
    <row r="4058" spans="1:24">
      <c r="A4058" s="1">
        <v>4070</v>
      </c>
      <c r="C4058" t="s">
        <v>3327</v>
      </c>
      <c r="G4058" t="s">
        <v>10967</v>
      </c>
      <c r="H4058" t="s">
        <v>13738</v>
      </c>
      <c r="I4058" t="s">
        <v>18507</v>
      </c>
      <c r="J4058" t="s">
        <v>18509</v>
      </c>
      <c r="L4058" t="s">
        <v>19508</v>
      </c>
      <c r="O4058" t="s">
        <v>20888</v>
      </c>
      <c r="P4058" t="s">
        <v>20920</v>
      </c>
      <c r="Q4058" t="s">
        <v>20991</v>
      </c>
      <c r="U4058" t="s">
        <v>22034</v>
      </c>
      <c r="W4058" t="s">
        <v>22918</v>
      </c>
    </row>
    <row r="4059" spans="1:24">
      <c r="A4059" s="1">
        <v>4071</v>
      </c>
      <c r="C4059" t="s">
        <v>3328</v>
      </c>
      <c r="G4059" t="s">
        <v>10967</v>
      </c>
      <c r="H4059" t="s">
        <v>13739</v>
      </c>
      <c r="I4059" t="s">
        <v>18507</v>
      </c>
      <c r="J4059" t="s">
        <v>18509</v>
      </c>
      <c r="L4059" t="s">
        <v>19565</v>
      </c>
      <c r="O4059" t="s">
        <v>20887</v>
      </c>
      <c r="P4059" t="s">
        <v>20919</v>
      </c>
      <c r="Q4059" t="s">
        <v>20989</v>
      </c>
      <c r="U4059" t="s">
        <v>22032</v>
      </c>
      <c r="W4059" t="s">
        <v>22917</v>
      </c>
      <c r="X4059" t="s">
        <v>23246</v>
      </c>
    </row>
    <row r="4060" spans="1:24">
      <c r="A4060" s="1">
        <v>4072</v>
      </c>
      <c r="C4060" t="s">
        <v>3329</v>
      </c>
      <c r="G4060" t="s">
        <v>10967</v>
      </c>
      <c r="H4060" t="s">
        <v>13740</v>
      </c>
      <c r="I4060" t="s">
        <v>18507</v>
      </c>
      <c r="J4060" t="s">
        <v>18509</v>
      </c>
      <c r="L4060" t="s">
        <v>19507</v>
      </c>
      <c r="O4060" t="s">
        <v>20888</v>
      </c>
      <c r="P4060" t="s">
        <v>65</v>
      </c>
      <c r="Q4060" t="s">
        <v>20990</v>
      </c>
      <c r="R4060" t="s">
        <v>21118</v>
      </c>
      <c r="S4060" t="s">
        <v>21153</v>
      </c>
      <c r="T4060" t="s">
        <v>21409</v>
      </c>
      <c r="U4060" t="s">
        <v>22033</v>
      </c>
    </row>
    <row r="4061" spans="1:24">
      <c r="A4061" s="1">
        <v>4073</v>
      </c>
      <c r="C4061" t="s">
        <v>3330</v>
      </c>
      <c r="G4061" t="s">
        <v>10967</v>
      </c>
      <c r="H4061" t="s">
        <v>13740</v>
      </c>
      <c r="I4061" t="s">
        <v>18507</v>
      </c>
      <c r="J4061" t="s">
        <v>18509</v>
      </c>
      <c r="L4061" t="s">
        <v>19508</v>
      </c>
      <c r="O4061" t="s">
        <v>20888</v>
      </c>
      <c r="P4061" t="s">
        <v>20920</v>
      </c>
      <c r="Q4061" t="s">
        <v>20991</v>
      </c>
      <c r="U4061" t="s">
        <v>22034</v>
      </c>
      <c r="W4061" t="s">
        <v>22918</v>
      </c>
    </row>
    <row r="4062" spans="1:24">
      <c r="A4062" s="1">
        <v>4074</v>
      </c>
      <c r="C4062" t="s">
        <v>3331</v>
      </c>
      <c r="G4062" t="s">
        <v>10967</v>
      </c>
      <c r="H4062" t="s">
        <v>13741</v>
      </c>
      <c r="I4062" t="s">
        <v>18507</v>
      </c>
      <c r="J4062" t="s">
        <v>18509</v>
      </c>
      <c r="L4062" t="s">
        <v>19507</v>
      </c>
      <c r="O4062" t="s">
        <v>20888</v>
      </c>
      <c r="P4062" t="s">
        <v>65</v>
      </c>
      <c r="Q4062" t="s">
        <v>20990</v>
      </c>
      <c r="R4062" t="s">
        <v>21118</v>
      </c>
      <c r="S4062" t="s">
        <v>21153</v>
      </c>
      <c r="T4062" t="s">
        <v>21410</v>
      </c>
      <c r="U4062" t="s">
        <v>22033</v>
      </c>
    </row>
    <row r="4063" spans="1:24">
      <c r="A4063" s="1">
        <v>4075</v>
      </c>
      <c r="C4063" t="s">
        <v>3332</v>
      </c>
      <c r="G4063" t="s">
        <v>10967</v>
      </c>
      <c r="H4063" t="s">
        <v>13741</v>
      </c>
      <c r="I4063" t="s">
        <v>18507</v>
      </c>
      <c r="J4063" t="s">
        <v>18509</v>
      </c>
      <c r="L4063" t="s">
        <v>19489</v>
      </c>
      <c r="O4063" t="s">
        <v>20887</v>
      </c>
      <c r="P4063" t="s">
        <v>20919</v>
      </c>
      <c r="Q4063" t="s">
        <v>20989</v>
      </c>
      <c r="U4063" t="s">
        <v>22032</v>
      </c>
      <c r="W4063" t="s">
        <v>22917</v>
      </c>
      <c r="X4063" t="s">
        <v>23247</v>
      </c>
    </row>
    <row r="4064" spans="1:24">
      <c r="A4064" s="1">
        <v>4076</v>
      </c>
      <c r="C4064" t="s">
        <v>3333</v>
      </c>
      <c r="G4064" t="s">
        <v>10967</v>
      </c>
      <c r="H4064" t="s">
        <v>13741</v>
      </c>
      <c r="I4064" t="s">
        <v>18507</v>
      </c>
      <c r="J4064" t="s">
        <v>18509</v>
      </c>
      <c r="L4064" t="s">
        <v>19508</v>
      </c>
      <c r="O4064" t="s">
        <v>20888</v>
      </c>
      <c r="P4064" t="s">
        <v>20920</v>
      </c>
      <c r="Q4064" t="s">
        <v>20991</v>
      </c>
      <c r="U4064" t="s">
        <v>22034</v>
      </c>
      <c r="W4064" t="s">
        <v>22918</v>
      </c>
    </row>
    <row r="4065" spans="1:24">
      <c r="A4065" s="1">
        <v>4077</v>
      </c>
      <c r="C4065" t="s">
        <v>3334</v>
      </c>
      <c r="G4065" t="s">
        <v>10967</v>
      </c>
      <c r="H4065" t="s">
        <v>13742</v>
      </c>
      <c r="I4065" t="s">
        <v>18507</v>
      </c>
      <c r="J4065" t="s">
        <v>18509</v>
      </c>
      <c r="L4065" t="s">
        <v>19488</v>
      </c>
      <c r="O4065" t="s">
        <v>20887</v>
      </c>
      <c r="P4065" t="s">
        <v>20919</v>
      </c>
      <c r="Q4065" t="s">
        <v>20989</v>
      </c>
      <c r="U4065" t="s">
        <v>22032</v>
      </c>
      <c r="W4065" t="s">
        <v>22917</v>
      </c>
      <c r="X4065" t="s">
        <v>23247</v>
      </c>
    </row>
    <row r="4066" spans="1:24">
      <c r="A4066" s="1">
        <v>4078</v>
      </c>
      <c r="C4066" t="s">
        <v>3335</v>
      </c>
      <c r="G4066" t="s">
        <v>10967</v>
      </c>
      <c r="H4066" t="s">
        <v>13743</v>
      </c>
      <c r="I4066" t="s">
        <v>18507</v>
      </c>
      <c r="J4066" t="s">
        <v>18509</v>
      </c>
      <c r="L4066" t="s">
        <v>19507</v>
      </c>
      <c r="O4066" t="s">
        <v>20888</v>
      </c>
      <c r="P4066" t="s">
        <v>65</v>
      </c>
      <c r="Q4066" t="s">
        <v>20990</v>
      </c>
      <c r="R4066" t="s">
        <v>21118</v>
      </c>
      <c r="S4066" t="s">
        <v>21153</v>
      </c>
      <c r="T4066" t="s">
        <v>21410</v>
      </c>
      <c r="U4066" t="s">
        <v>22033</v>
      </c>
    </row>
    <row r="4067" spans="1:24">
      <c r="A4067" s="1">
        <v>4079</v>
      </c>
      <c r="C4067" t="s">
        <v>3336</v>
      </c>
      <c r="G4067" t="s">
        <v>10967</v>
      </c>
      <c r="H4067" t="s">
        <v>13743</v>
      </c>
      <c r="I4067" t="s">
        <v>18507</v>
      </c>
      <c r="J4067" t="s">
        <v>18509</v>
      </c>
      <c r="L4067" t="s">
        <v>19508</v>
      </c>
      <c r="O4067" t="s">
        <v>20888</v>
      </c>
      <c r="P4067" t="s">
        <v>20920</v>
      </c>
      <c r="Q4067" t="s">
        <v>20991</v>
      </c>
      <c r="U4067" t="s">
        <v>22034</v>
      </c>
      <c r="W4067" t="s">
        <v>22918</v>
      </c>
    </row>
    <row r="4068" spans="1:24">
      <c r="A4068" s="1">
        <v>4080</v>
      </c>
      <c r="C4068" t="s">
        <v>3337</v>
      </c>
      <c r="G4068" t="s">
        <v>10967</v>
      </c>
      <c r="H4068" t="s">
        <v>13744</v>
      </c>
      <c r="I4068" t="s">
        <v>18507</v>
      </c>
      <c r="J4068" t="s">
        <v>18509</v>
      </c>
      <c r="L4068" t="s">
        <v>19562</v>
      </c>
      <c r="O4068" t="s">
        <v>20887</v>
      </c>
      <c r="P4068" t="s">
        <v>20919</v>
      </c>
      <c r="Q4068" t="s">
        <v>20989</v>
      </c>
      <c r="U4068" t="s">
        <v>22032</v>
      </c>
      <c r="W4068" t="s">
        <v>22917</v>
      </c>
      <c r="X4068" t="s">
        <v>23239</v>
      </c>
    </row>
    <row r="4069" spans="1:24">
      <c r="A4069" s="1">
        <v>4081</v>
      </c>
      <c r="C4069" t="s">
        <v>3338</v>
      </c>
      <c r="G4069" t="s">
        <v>10967</v>
      </c>
      <c r="H4069" t="s">
        <v>13744</v>
      </c>
      <c r="I4069" t="s">
        <v>18507</v>
      </c>
      <c r="J4069" t="s">
        <v>18509</v>
      </c>
      <c r="L4069" t="s">
        <v>19563</v>
      </c>
      <c r="O4069" t="s">
        <v>20887</v>
      </c>
      <c r="P4069" t="s">
        <v>20919</v>
      </c>
      <c r="Q4069" t="s">
        <v>20989</v>
      </c>
      <c r="U4069" t="s">
        <v>22032</v>
      </c>
      <c r="W4069" t="s">
        <v>22917</v>
      </c>
      <c r="X4069" t="s">
        <v>23240</v>
      </c>
    </row>
    <row r="4070" spans="1:24">
      <c r="A4070" s="1">
        <v>4082</v>
      </c>
      <c r="C4070" t="s">
        <v>3339</v>
      </c>
      <c r="G4070" t="s">
        <v>10967</v>
      </c>
      <c r="H4070" t="s">
        <v>13745</v>
      </c>
      <c r="I4070" t="s">
        <v>18507</v>
      </c>
      <c r="J4070" t="s">
        <v>18509</v>
      </c>
      <c r="L4070" t="s">
        <v>19582</v>
      </c>
      <c r="O4070" t="s">
        <v>20887</v>
      </c>
      <c r="P4070" t="s">
        <v>20919</v>
      </c>
      <c r="Q4070" t="s">
        <v>20989</v>
      </c>
      <c r="U4070" t="s">
        <v>22032</v>
      </c>
      <c r="W4070" t="s">
        <v>22917</v>
      </c>
      <c r="X4070" t="s">
        <v>23241</v>
      </c>
    </row>
    <row r="4071" spans="1:24">
      <c r="A4071" s="1">
        <v>4083</v>
      </c>
      <c r="C4071" t="s">
        <v>3340</v>
      </c>
      <c r="G4071" t="s">
        <v>10967</v>
      </c>
      <c r="H4071" t="s">
        <v>13746</v>
      </c>
      <c r="I4071" t="s">
        <v>18507</v>
      </c>
      <c r="J4071" t="s">
        <v>18511</v>
      </c>
      <c r="K4071" t="s">
        <v>18511</v>
      </c>
      <c r="L4071" t="s">
        <v>19583</v>
      </c>
      <c r="M4071" t="s">
        <v>20885</v>
      </c>
      <c r="P4071" t="s">
        <v>20950</v>
      </c>
      <c r="Q4071" t="s">
        <v>21046</v>
      </c>
      <c r="R4071" t="s">
        <v>21126</v>
      </c>
      <c r="S4071" t="s">
        <v>21153</v>
      </c>
      <c r="T4071" t="s">
        <v>21411</v>
      </c>
      <c r="U4071" t="s">
        <v>22033</v>
      </c>
    </row>
    <row r="4072" spans="1:24">
      <c r="A4072" s="1">
        <v>4084</v>
      </c>
      <c r="C4072" t="s">
        <v>3341</v>
      </c>
      <c r="G4072" t="s">
        <v>10967</v>
      </c>
      <c r="H4072" t="s">
        <v>13747</v>
      </c>
      <c r="I4072" t="s">
        <v>18507</v>
      </c>
      <c r="J4072" t="s">
        <v>18509</v>
      </c>
      <c r="L4072" t="s">
        <v>19489</v>
      </c>
      <c r="O4072" t="s">
        <v>20887</v>
      </c>
      <c r="P4072" t="s">
        <v>20919</v>
      </c>
      <c r="Q4072" t="s">
        <v>20989</v>
      </c>
      <c r="U4072" t="s">
        <v>22032</v>
      </c>
      <c r="W4072" t="s">
        <v>22917</v>
      </c>
      <c r="X4072" t="s">
        <v>23244</v>
      </c>
    </row>
    <row r="4073" spans="1:24">
      <c r="A4073" s="1">
        <v>4085</v>
      </c>
      <c r="C4073" t="s">
        <v>3342</v>
      </c>
      <c r="G4073" t="s">
        <v>10967</v>
      </c>
      <c r="H4073" t="s">
        <v>13748</v>
      </c>
      <c r="I4073" t="s">
        <v>18507</v>
      </c>
      <c r="J4073" t="s">
        <v>18509</v>
      </c>
      <c r="L4073" t="s">
        <v>19564</v>
      </c>
      <c r="O4073" t="s">
        <v>20887</v>
      </c>
      <c r="P4073" t="s">
        <v>20919</v>
      </c>
      <c r="Q4073" t="s">
        <v>20989</v>
      </c>
      <c r="U4073" t="s">
        <v>22032</v>
      </c>
      <c r="W4073" t="s">
        <v>22917</v>
      </c>
      <c r="X4073" t="s">
        <v>23243</v>
      </c>
    </row>
    <row r="4074" spans="1:24">
      <c r="A4074" s="1">
        <v>4086</v>
      </c>
      <c r="C4074" t="s">
        <v>3343</v>
      </c>
      <c r="G4074" t="s">
        <v>10967</v>
      </c>
      <c r="H4074" t="s">
        <v>13749</v>
      </c>
      <c r="I4074" t="s">
        <v>18507</v>
      </c>
      <c r="J4074" t="s">
        <v>18509</v>
      </c>
      <c r="L4074" t="s">
        <v>19582</v>
      </c>
      <c r="O4074" t="s">
        <v>20887</v>
      </c>
      <c r="P4074" t="s">
        <v>20919</v>
      </c>
      <c r="Q4074" t="s">
        <v>20989</v>
      </c>
      <c r="U4074" t="s">
        <v>22032</v>
      </c>
      <c r="W4074" t="s">
        <v>22917</v>
      </c>
      <c r="X4074" t="s">
        <v>23243</v>
      </c>
    </row>
    <row r="4075" spans="1:24">
      <c r="A4075" s="1">
        <v>4087</v>
      </c>
      <c r="C4075" t="s">
        <v>3344</v>
      </c>
      <c r="G4075" t="s">
        <v>10967</v>
      </c>
      <c r="H4075" t="s">
        <v>13750</v>
      </c>
      <c r="I4075" t="s">
        <v>18507</v>
      </c>
      <c r="J4075" t="s">
        <v>18509</v>
      </c>
      <c r="L4075" t="s">
        <v>19490</v>
      </c>
      <c r="O4075" t="s">
        <v>20887</v>
      </c>
      <c r="P4075" t="s">
        <v>20919</v>
      </c>
      <c r="Q4075" t="s">
        <v>20989</v>
      </c>
      <c r="U4075" t="s">
        <v>22032</v>
      </c>
      <c r="W4075" t="s">
        <v>22917</v>
      </c>
      <c r="X4075" t="s">
        <v>23244</v>
      </c>
    </row>
    <row r="4076" spans="1:24">
      <c r="A4076" s="1">
        <v>4088</v>
      </c>
      <c r="C4076" t="s">
        <v>3345</v>
      </c>
      <c r="G4076" t="s">
        <v>10967</v>
      </c>
      <c r="H4076" t="s">
        <v>13751</v>
      </c>
      <c r="I4076" t="s">
        <v>18507</v>
      </c>
      <c r="J4076" t="s">
        <v>18509</v>
      </c>
      <c r="L4076" t="s">
        <v>19488</v>
      </c>
      <c r="O4076" t="s">
        <v>20887</v>
      </c>
      <c r="P4076" t="s">
        <v>20919</v>
      </c>
      <c r="Q4076" t="s">
        <v>20989</v>
      </c>
      <c r="U4076" t="s">
        <v>22032</v>
      </c>
      <c r="W4076" t="s">
        <v>22917</v>
      </c>
      <c r="X4076" t="s">
        <v>23244</v>
      </c>
    </row>
    <row r="4077" spans="1:24">
      <c r="A4077" s="1">
        <v>4089</v>
      </c>
      <c r="C4077" t="s">
        <v>3346</v>
      </c>
      <c r="G4077" t="s">
        <v>10967</v>
      </c>
      <c r="H4077" t="s">
        <v>13752</v>
      </c>
      <c r="I4077" t="s">
        <v>18507</v>
      </c>
      <c r="J4077" t="s">
        <v>18509</v>
      </c>
      <c r="L4077" t="s">
        <v>19491</v>
      </c>
      <c r="O4077" t="s">
        <v>20887</v>
      </c>
      <c r="P4077" t="s">
        <v>20919</v>
      </c>
      <c r="Q4077" t="s">
        <v>20989</v>
      </c>
      <c r="U4077" t="s">
        <v>22032</v>
      </c>
      <c r="W4077" t="s">
        <v>22917</v>
      </c>
      <c r="X4077" t="s">
        <v>23243</v>
      </c>
    </row>
    <row r="4078" spans="1:24">
      <c r="A4078" s="1">
        <v>4090</v>
      </c>
      <c r="C4078" t="s">
        <v>3347</v>
      </c>
      <c r="G4078" t="s">
        <v>10967</v>
      </c>
      <c r="H4078" t="s">
        <v>13753</v>
      </c>
      <c r="I4078" t="s">
        <v>18507</v>
      </c>
      <c r="J4078" t="s">
        <v>18509</v>
      </c>
      <c r="L4078" t="s">
        <v>19564</v>
      </c>
      <c r="O4078" t="s">
        <v>20887</v>
      </c>
      <c r="P4078" t="s">
        <v>20919</v>
      </c>
      <c r="Q4078" t="s">
        <v>20989</v>
      </c>
      <c r="U4078" t="s">
        <v>22032</v>
      </c>
      <c r="W4078" t="s">
        <v>22917</v>
      </c>
      <c r="X4078" t="s">
        <v>23248</v>
      </c>
    </row>
    <row r="4079" spans="1:24">
      <c r="A4079" s="1">
        <v>4091</v>
      </c>
      <c r="C4079" t="s">
        <v>3348</v>
      </c>
      <c r="G4079" t="s">
        <v>10967</v>
      </c>
      <c r="H4079" t="s">
        <v>13754</v>
      </c>
      <c r="I4079" t="s">
        <v>18507</v>
      </c>
      <c r="J4079" t="s">
        <v>18509</v>
      </c>
      <c r="L4079" t="s">
        <v>19507</v>
      </c>
      <c r="O4079" t="s">
        <v>20888</v>
      </c>
      <c r="P4079" t="s">
        <v>65</v>
      </c>
      <c r="Q4079" t="s">
        <v>20990</v>
      </c>
      <c r="R4079" t="s">
        <v>21118</v>
      </c>
      <c r="S4079" t="s">
        <v>21153</v>
      </c>
      <c r="T4079" t="s">
        <v>21412</v>
      </c>
      <c r="U4079" t="s">
        <v>22033</v>
      </c>
    </row>
    <row r="4080" spans="1:24">
      <c r="A4080" s="1">
        <v>4092</v>
      </c>
      <c r="C4080" t="s">
        <v>3349</v>
      </c>
      <c r="G4080" t="s">
        <v>10967</v>
      </c>
      <c r="H4080" t="s">
        <v>13755</v>
      </c>
      <c r="I4080" t="s">
        <v>18507</v>
      </c>
      <c r="J4080" t="s">
        <v>18509</v>
      </c>
      <c r="L4080" t="s">
        <v>19508</v>
      </c>
      <c r="O4080" t="s">
        <v>20888</v>
      </c>
      <c r="P4080" t="s">
        <v>20920</v>
      </c>
      <c r="Q4080" t="s">
        <v>20991</v>
      </c>
      <c r="U4080" t="s">
        <v>22034</v>
      </c>
      <c r="W4080" t="s">
        <v>22918</v>
      </c>
    </row>
    <row r="4081" spans="1:24">
      <c r="A4081" s="1">
        <v>4093</v>
      </c>
      <c r="C4081" t="s">
        <v>3350</v>
      </c>
      <c r="G4081" t="s">
        <v>10967</v>
      </c>
      <c r="H4081" t="s">
        <v>13756</v>
      </c>
      <c r="I4081" t="s">
        <v>18507</v>
      </c>
      <c r="J4081" t="s">
        <v>18509</v>
      </c>
      <c r="L4081" t="s">
        <v>19507</v>
      </c>
      <c r="O4081" t="s">
        <v>20888</v>
      </c>
      <c r="P4081" t="s">
        <v>65</v>
      </c>
      <c r="Q4081" t="s">
        <v>20990</v>
      </c>
      <c r="R4081" t="s">
        <v>21118</v>
      </c>
      <c r="S4081" t="s">
        <v>21153</v>
      </c>
      <c r="T4081" t="s">
        <v>21413</v>
      </c>
      <c r="U4081" t="s">
        <v>22033</v>
      </c>
    </row>
    <row r="4082" spans="1:24">
      <c r="A4082" s="1">
        <v>4094</v>
      </c>
      <c r="C4082" t="s">
        <v>3351</v>
      </c>
      <c r="G4082" t="s">
        <v>10967</v>
      </c>
      <c r="H4082" t="s">
        <v>13756</v>
      </c>
      <c r="I4082" t="s">
        <v>18507</v>
      </c>
      <c r="J4082" t="s">
        <v>18509</v>
      </c>
      <c r="L4082" t="s">
        <v>19508</v>
      </c>
      <c r="O4082" t="s">
        <v>20888</v>
      </c>
      <c r="P4082" t="s">
        <v>20920</v>
      </c>
      <c r="Q4082" t="s">
        <v>20991</v>
      </c>
      <c r="U4082" t="s">
        <v>22034</v>
      </c>
      <c r="W4082" t="s">
        <v>22918</v>
      </c>
    </row>
    <row r="4083" spans="1:24">
      <c r="A4083" s="1">
        <v>4095</v>
      </c>
      <c r="C4083" t="s">
        <v>3352</v>
      </c>
      <c r="G4083" t="s">
        <v>10967</v>
      </c>
      <c r="H4083" t="s">
        <v>13756</v>
      </c>
      <c r="I4083" t="s">
        <v>18507</v>
      </c>
      <c r="J4083" t="s">
        <v>18509</v>
      </c>
      <c r="L4083" t="s">
        <v>19574</v>
      </c>
      <c r="O4083" t="s">
        <v>20887</v>
      </c>
      <c r="P4083" t="s">
        <v>20919</v>
      </c>
      <c r="Q4083" t="s">
        <v>20989</v>
      </c>
      <c r="U4083" t="s">
        <v>22032</v>
      </c>
      <c r="W4083" t="s">
        <v>22917</v>
      </c>
      <c r="X4083" t="s">
        <v>23249</v>
      </c>
    </row>
    <row r="4084" spans="1:24">
      <c r="A4084" s="1">
        <v>4096</v>
      </c>
      <c r="C4084" t="s">
        <v>3353</v>
      </c>
      <c r="G4084" t="s">
        <v>10967</v>
      </c>
      <c r="H4084" t="s">
        <v>13757</v>
      </c>
      <c r="I4084" t="s">
        <v>18507</v>
      </c>
      <c r="J4084" t="s">
        <v>18509</v>
      </c>
      <c r="L4084" t="s">
        <v>19507</v>
      </c>
      <c r="O4084" t="s">
        <v>20888</v>
      </c>
      <c r="P4084" t="s">
        <v>65</v>
      </c>
      <c r="Q4084" t="s">
        <v>20990</v>
      </c>
      <c r="R4084" t="s">
        <v>21118</v>
      </c>
      <c r="S4084" t="s">
        <v>21153</v>
      </c>
      <c r="T4084" t="s">
        <v>21413</v>
      </c>
      <c r="U4084" t="s">
        <v>22033</v>
      </c>
    </row>
    <row r="4085" spans="1:24">
      <c r="A4085" s="1">
        <v>4097</v>
      </c>
      <c r="C4085" t="s">
        <v>3354</v>
      </c>
      <c r="G4085" t="s">
        <v>10967</v>
      </c>
      <c r="H4085" t="s">
        <v>13757</v>
      </c>
      <c r="I4085" t="s">
        <v>18507</v>
      </c>
      <c r="J4085" t="s">
        <v>18509</v>
      </c>
      <c r="L4085" t="s">
        <v>19488</v>
      </c>
      <c r="O4085" t="s">
        <v>20887</v>
      </c>
      <c r="P4085" t="s">
        <v>20919</v>
      </c>
      <c r="Q4085" t="s">
        <v>20989</v>
      </c>
      <c r="U4085" t="s">
        <v>22032</v>
      </c>
      <c r="W4085" t="s">
        <v>22917</v>
      </c>
      <c r="X4085" t="s">
        <v>23249</v>
      </c>
    </row>
    <row r="4086" spans="1:24">
      <c r="A4086" s="1">
        <v>4098</v>
      </c>
      <c r="C4086" t="s">
        <v>3355</v>
      </c>
      <c r="G4086" t="s">
        <v>10967</v>
      </c>
      <c r="H4086" t="s">
        <v>13758</v>
      </c>
      <c r="I4086" t="s">
        <v>18507</v>
      </c>
      <c r="J4086" t="s">
        <v>18509</v>
      </c>
      <c r="L4086" t="s">
        <v>19508</v>
      </c>
      <c r="O4086" t="s">
        <v>20888</v>
      </c>
      <c r="P4086" t="s">
        <v>20920</v>
      </c>
      <c r="Q4086" t="s">
        <v>20991</v>
      </c>
      <c r="U4086" t="s">
        <v>22034</v>
      </c>
      <c r="W4086" t="s">
        <v>22918</v>
      </c>
    </row>
    <row r="4087" spans="1:24">
      <c r="A4087" s="1">
        <v>4099</v>
      </c>
      <c r="C4087" t="s">
        <v>3356</v>
      </c>
      <c r="G4087" t="s">
        <v>10967</v>
      </c>
      <c r="H4087" t="s">
        <v>13759</v>
      </c>
      <c r="I4087" t="s">
        <v>18507</v>
      </c>
      <c r="J4087" t="s">
        <v>18509</v>
      </c>
      <c r="L4087" t="s">
        <v>19507</v>
      </c>
      <c r="O4087" t="s">
        <v>20888</v>
      </c>
      <c r="P4087" t="s">
        <v>65</v>
      </c>
      <c r="Q4087" t="s">
        <v>20990</v>
      </c>
      <c r="R4087" t="s">
        <v>21118</v>
      </c>
      <c r="S4087" t="s">
        <v>21153</v>
      </c>
      <c r="T4087" t="s">
        <v>21414</v>
      </c>
      <c r="U4087" t="s">
        <v>22033</v>
      </c>
    </row>
    <row r="4088" spans="1:24">
      <c r="A4088" s="1">
        <v>4100</v>
      </c>
      <c r="C4088" t="s">
        <v>3357</v>
      </c>
      <c r="G4088" t="s">
        <v>10967</v>
      </c>
      <c r="H4088" t="s">
        <v>13760</v>
      </c>
      <c r="I4088" t="s">
        <v>18507</v>
      </c>
      <c r="J4088" t="s">
        <v>18509</v>
      </c>
      <c r="L4088" t="s">
        <v>19508</v>
      </c>
      <c r="O4088" t="s">
        <v>20888</v>
      </c>
      <c r="P4088" t="s">
        <v>20920</v>
      </c>
      <c r="Q4088" t="s">
        <v>20991</v>
      </c>
      <c r="U4088" t="s">
        <v>22034</v>
      </c>
      <c r="W4088" t="s">
        <v>22918</v>
      </c>
    </row>
    <row r="4089" spans="1:24">
      <c r="A4089" s="1">
        <v>4101</v>
      </c>
      <c r="C4089" t="s">
        <v>3358</v>
      </c>
      <c r="G4089" t="s">
        <v>10967</v>
      </c>
      <c r="H4089" t="s">
        <v>13761</v>
      </c>
      <c r="I4089" t="s">
        <v>18507</v>
      </c>
      <c r="J4089" t="s">
        <v>18509</v>
      </c>
      <c r="L4089" t="s">
        <v>19488</v>
      </c>
      <c r="O4089" t="s">
        <v>20887</v>
      </c>
      <c r="P4089" t="s">
        <v>20919</v>
      </c>
      <c r="Q4089" t="s">
        <v>20989</v>
      </c>
      <c r="U4089" t="s">
        <v>22032</v>
      </c>
      <c r="W4089" t="s">
        <v>22917</v>
      </c>
      <c r="X4089" t="s">
        <v>23250</v>
      </c>
    </row>
    <row r="4090" spans="1:24">
      <c r="A4090" s="1">
        <v>4102</v>
      </c>
      <c r="C4090" t="s">
        <v>3359</v>
      </c>
      <c r="G4090" t="s">
        <v>10967</v>
      </c>
      <c r="H4090" t="s">
        <v>13762</v>
      </c>
      <c r="I4090" t="s">
        <v>18507</v>
      </c>
      <c r="J4090" t="s">
        <v>18509</v>
      </c>
      <c r="L4090" t="s">
        <v>19489</v>
      </c>
      <c r="O4090" t="s">
        <v>20887</v>
      </c>
      <c r="P4090" t="s">
        <v>20919</v>
      </c>
      <c r="Q4090" t="s">
        <v>20989</v>
      </c>
      <c r="U4090" t="s">
        <v>22032</v>
      </c>
      <c r="W4090" t="s">
        <v>22917</v>
      </c>
      <c r="X4090" t="s">
        <v>23250</v>
      </c>
    </row>
    <row r="4091" spans="1:24">
      <c r="A4091" s="1">
        <v>4103</v>
      </c>
      <c r="C4091" t="s">
        <v>3360</v>
      </c>
      <c r="G4091" t="s">
        <v>10967</v>
      </c>
      <c r="H4091" t="s">
        <v>13763</v>
      </c>
      <c r="I4091" t="s">
        <v>18507</v>
      </c>
      <c r="J4091" t="s">
        <v>18509</v>
      </c>
      <c r="L4091" t="s">
        <v>19507</v>
      </c>
      <c r="O4091" t="s">
        <v>20888</v>
      </c>
      <c r="P4091" t="s">
        <v>65</v>
      </c>
      <c r="Q4091" t="s">
        <v>20990</v>
      </c>
      <c r="R4091" t="s">
        <v>21118</v>
      </c>
      <c r="S4091" t="s">
        <v>21153</v>
      </c>
      <c r="T4091" t="s">
        <v>21414</v>
      </c>
      <c r="U4091" t="s">
        <v>22033</v>
      </c>
    </row>
    <row r="4092" spans="1:24">
      <c r="A4092" s="1">
        <v>4104</v>
      </c>
      <c r="C4092" t="s">
        <v>3361</v>
      </c>
      <c r="G4092" t="s">
        <v>10967</v>
      </c>
      <c r="H4092" t="s">
        <v>13763</v>
      </c>
      <c r="I4092" t="s">
        <v>18507</v>
      </c>
      <c r="J4092" t="s">
        <v>18509</v>
      </c>
      <c r="L4092" t="s">
        <v>19508</v>
      </c>
      <c r="O4092" t="s">
        <v>20888</v>
      </c>
      <c r="P4092" t="s">
        <v>20920</v>
      </c>
      <c r="Q4092" t="s">
        <v>20991</v>
      </c>
      <c r="U4092" t="s">
        <v>22034</v>
      </c>
      <c r="W4092" t="s">
        <v>22918</v>
      </c>
    </row>
    <row r="4093" spans="1:24">
      <c r="A4093" s="1">
        <v>4105</v>
      </c>
      <c r="C4093" t="s">
        <v>3362</v>
      </c>
      <c r="G4093" t="s">
        <v>10967</v>
      </c>
      <c r="H4093" t="s">
        <v>13764</v>
      </c>
      <c r="I4093" t="s">
        <v>18507</v>
      </c>
      <c r="J4093" t="s">
        <v>18509</v>
      </c>
      <c r="L4093" t="s">
        <v>19490</v>
      </c>
      <c r="O4093" t="s">
        <v>20887</v>
      </c>
      <c r="P4093" t="s">
        <v>20919</v>
      </c>
      <c r="Q4093" t="s">
        <v>20989</v>
      </c>
      <c r="U4093" t="s">
        <v>22032</v>
      </c>
      <c r="W4093" t="s">
        <v>22917</v>
      </c>
      <c r="X4093" t="s">
        <v>23251</v>
      </c>
    </row>
    <row r="4094" spans="1:24">
      <c r="A4094" s="1">
        <v>4106</v>
      </c>
      <c r="C4094" t="s">
        <v>3363</v>
      </c>
      <c r="G4094" t="s">
        <v>10967</v>
      </c>
      <c r="H4094" t="s">
        <v>13764</v>
      </c>
      <c r="I4094" t="s">
        <v>18507</v>
      </c>
      <c r="J4094" t="s">
        <v>18509</v>
      </c>
      <c r="L4094" t="s">
        <v>19507</v>
      </c>
      <c r="O4094" t="s">
        <v>20888</v>
      </c>
      <c r="P4094" t="s">
        <v>65</v>
      </c>
      <c r="Q4094" t="s">
        <v>20990</v>
      </c>
      <c r="R4094" t="s">
        <v>21118</v>
      </c>
      <c r="S4094" t="s">
        <v>21153</v>
      </c>
      <c r="T4094" t="s">
        <v>21415</v>
      </c>
      <c r="U4094" t="s">
        <v>22033</v>
      </c>
    </row>
    <row r="4095" spans="1:24">
      <c r="A4095" s="1">
        <v>4107</v>
      </c>
      <c r="C4095" t="s">
        <v>3364</v>
      </c>
      <c r="G4095" t="s">
        <v>10967</v>
      </c>
      <c r="H4095" t="s">
        <v>13764</v>
      </c>
      <c r="I4095" t="s">
        <v>18507</v>
      </c>
      <c r="J4095" t="s">
        <v>18509</v>
      </c>
      <c r="L4095" t="s">
        <v>19508</v>
      </c>
      <c r="O4095" t="s">
        <v>20888</v>
      </c>
      <c r="P4095" t="s">
        <v>20920</v>
      </c>
      <c r="Q4095" t="s">
        <v>20991</v>
      </c>
      <c r="U4095" t="s">
        <v>22034</v>
      </c>
      <c r="W4095" t="s">
        <v>22918</v>
      </c>
    </row>
    <row r="4096" spans="1:24">
      <c r="A4096" s="1">
        <v>4108</v>
      </c>
      <c r="C4096" t="s">
        <v>3365</v>
      </c>
      <c r="G4096" t="s">
        <v>10967</v>
      </c>
      <c r="H4096" t="s">
        <v>13765</v>
      </c>
      <c r="I4096" t="s">
        <v>18507</v>
      </c>
      <c r="J4096" t="s">
        <v>18509</v>
      </c>
      <c r="L4096" t="s">
        <v>19565</v>
      </c>
      <c r="O4096" t="s">
        <v>20887</v>
      </c>
      <c r="P4096" t="s">
        <v>20919</v>
      </c>
      <c r="Q4096" t="s">
        <v>20989</v>
      </c>
      <c r="U4096" t="s">
        <v>22032</v>
      </c>
      <c r="W4096" t="s">
        <v>22917</v>
      </c>
      <c r="X4096" t="s">
        <v>23252</v>
      </c>
    </row>
    <row r="4097" spans="1:24">
      <c r="A4097" s="1">
        <v>4109</v>
      </c>
      <c r="C4097" t="s">
        <v>3366</v>
      </c>
      <c r="G4097" t="s">
        <v>10967</v>
      </c>
      <c r="H4097" t="s">
        <v>13766</v>
      </c>
      <c r="I4097" t="s">
        <v>18507</v>
      </c>
      <c r="J4097" t="s">
        <v>18509</v>
      </c>
      <c r="L4097" t="s">
        <v>19507</v>
      </c>
      <c r="O4097" t="s">
        <v>20888</v>
      </c>
      <c r="P4097" t="s">
        <v>65</v>
      </c>
      <c r="Q4097" t="s">
        <v>20990</v>
      </c>
      <c r="R4097" t="s">
        <v>21118</v>
      </c>
      <c r="S4097" t="s">
        <v>21153</v>
      </c>
      <c r="T4097" t="s">
        <v>21416</v>
      </c>
      <c r="U4097" t="s">
        <v>22033</v>
      </c>
    </row>
    <row r="4098" spans="1:24">
      <c r="A4098" s="1">
        <v>4110</v>
      </c>
      <c r="C4098" t="s">
        <v>3367</v>
      </c>
      <c r="G4098" t="s">
        <v>10967</v>
      </c>
      <c r="H4098" t="s">
        <v>13766</v>
      </c>
      <c r="I4098" t="s">
        <v>18507</v>
      </c>
      <c r="J4098" t="s">
        <v>18509</v>
      </c>
      <c r="L4098" t="s">
        <v>19508</v>
      </c>
      <c r="O4098" t="s">
        <v>20888</v>
      </c>
      <c r="P4098" t="s">
        <v>20920</v>
      </c>
      <c r="Q4098" t="s">
        <v>20991</v>
      </c>
      <c r="U4098" t="s">
        <v>22034</v>
      </c>
      <c r="W4098" t="s">
        <v>22918</v>
      </c>
    </row>
    <row r="4099" spans="1:24">
      <c r="A4099" s="1">
        <v>4111</v>
      </c>
      <c r="C4099" t="s">
        <v>3368</v>
      </c>
      <c r="G4099" t="s">
        <v>10967</v>
      </c>
      <c r="H4099" t="s">
        <v>13767</v>
      </c>
      <c r="I4099" t="s">
        <v>18507</v>
      </c>
      <c r="J4099" t="s">
        <v>18509</v>
      </c>
      <c r="L4099" t="s">
        <v>19562</v>
      </c>
      <c r="O4099" t="s">
        <v>20887</v>
      </c>
      <c r="P4099" t="s">
        <v>20919</v>
      </c>
      <c r="Q4099" t="s">
        <v>20989</v>
      </c>
      <c r="U4099" t="s">
        <v>22032</v>
      </c>
      <c r="W4099" t="s">
        <v>22917</v>
      </c>
      <c r="X4099" t="s">
        <v>23252</v>
      </c>
    </row>
    <row r="4100" spans="1:24">
      <c r="A4100" s="1">
        <v>4112</v>
      </c>
      <c r="C4100" t="s">
        <v>3369</v>
      </c>
      <c r="G4100" t="s">
        <v>10967</v>
      </c>
      <c r="H4100" t="s">
        <v>13767</v>
      </c>
      <c r="I4100" t="s">
        <v>18507</v>
      </c>
      <c r="J4100" t="s">
        <v>18509</v>
      </c>
      <c r="L4100" t="s">
        <v>19542</v>
      </c>
      <c r="O4100" t="s">
        <v>20887</v>
      </c>
      <c r="P4100" t="s">
        <v>20919</v>
      </c>
      <c r="Q4100" t="s">
        <v>20989</v>
      </c>
      <c r="U4100" t="s">
        <v>22032</v>
      </c>
      <c r="W4100" t="s">
        <v>22917</v>
      </c>
      <c r="X4100" t="s">
        <v>23252</v>
      </c>
    </row>
    <row r="4101" spans="1:24">
      <c r="A4101" s="1">
        <v>4113</v>
      </c>
      <c r="C4101" t="s">
        <v>3370</v>
      </c>
      <c r="G4101" t="s">
        <v>10967</v>
      </c>
      <c r="H4101" t="s">
        <v>13768</v>
      </c>
      <c r="I4101" t="s">
        <v>18507</v>
      </c>
      <c r="J4101" t="s">
        <v>18509</v>
      </c>
      <c r="L4101" t="s">
        <v>19507</v>
      </c>
      <c r="O4101" t="s">
        <v>20888</v>
      </c>
      <c r="P4101" t="s">
        <v>65</v>
      </c>
      <c r="Q4101" t="s">
        <v>20990</v>
      </c>
      <c r="R4101" t="s">
        <v>21118</v>
      </c>
      <c r="S4101" t="s">
        <v>21153</v>
      </c>
      <c r="T4101" t="s">
        <v>21416</v>
      </c>
      <c r="U4101" t="s">
        <v>22033</v>
      </c>
    </row>
    <row r="4102" spans="1:24">
      <c r="A4102" s="1">
        <v>4114</v>
      </c>
      <c r="C4102" t="s">
        <v>3371</v>
      </c>
      <c r="G4102" t="s">
        <v>10967</v>
      </c>
      <c r="H4102" t="s">
        <v>13769</v>
      </c>
      <c r="I4102" t="s">
        <v>18507</v>
      </c>
      <c r="J4102" t="s">
        <v>18509</v>
      </c>
      <c r="L4102" t="s">
        <v>19508</v>
      </c>
      <c r="O4102" t="s">
        <v>20888</v>
      </c>
      <c r="P4102" t="s">
        <v>20920</v>
      </c>
      <c r="Q4102" t="s">
        <v>20991</v>
      </c>
      <c r="U4102" t="s">
        <v>22034</v>
      </c>
      <c r="W4102" t="s">
        <v>22918</v>
      </c>
    </row>
    <row r="4103" spans="1:24">
      <c r="A4103" s="1">
        <v>4115</v>
      </c>
      <c r="C4103" t="s">
        <v>3372</v>
      </c>
      <c r="G4103" t="s">
        <v>10967</v>
      </c>
      <c r="H4103" t="s">
        <v>13770</v>
      </c>
      <c r="I4103" t="s">
        <v>18507</v>
      </c>
      <c r="J4103" t="s">
        <v>18509</v>
      </c>
      <c r="L4103" t="s">
        <v>19507</v>
      </c>
      <c r="O4103" t="s">
        <v>20888</v>
      </c>
      <c r="P4103" t="s">
        <v>65</v>
      </c>
      <c r="Q4103" t="s">
        <v>20990</v>
      </c>
      <c r="R4103" t="s">
        <v>21118</v>
      </c>
      <c r="S4103" t="s">
        <v>21153</v>
      </c>
      <c r="T4103" t="s">
        <v>21416</v>
      </c>
      <c r="U4103" t="s">
        <v>22033</v>
      </c>
    </row>
    <row r="4104" spans="1:24">
      <c r="A4104" s="1">
        <v>4116</v>
      </c>
      <c r="C4104" t="s">
        <v>3373</v>
      </c>
      <c r="G4104" t="s">
        <v>10967</v>
      </c>
      <c r="H4104" t="s">
        <v>13770</v>
      </c>
      <c r="I4104" t="s">
        <v>18507</v>
      </c>
      <c r="J4104" t="s">
        <v>18509</v>
      </c>
      <c r="L4104" t="s">
        <v>19508</v>
      </c>
      <c r="O4104" t="s">
        <v>20888</v>
      </c>
      <c r="P4104" t="s">
        <v>20920</v>
      </c>
      <c r="Q4104" t="s">
        <v>20991</v>
      </c>
      <c r="U4104" t="s">
        <v>22034</v>
      </c>
      <c r="W4104" t="s">
        <v>22918</v>
      </c>
    </row>
    <row r="4105" spans="1:24">
      <c r="A4105" s="1">
        <v>4117</v>
      </c>
      <c r="C4105" t="s">
        <v>3374</v>
      </c>
      <c r="G4105" t="s">
        <v>10967</v>
      </c>
      <c r="H4105" t="s">
        <v>13771</v>
      </c>
      <c r="I4105" t="s">
        <v>18507</v>
      </c>
      <c r="J4105" t="s">
        <v>18509</v>
      </c>
      <c r="L4105" t="s">
        <v>19507</v>
      </c>
      <c r="O4105" t="s">
        <v>20888</v>
      </c>
      <c r="P4105" t="s">
        <v>65</v>
      </c>
      <c r="Q4105" t="s">
        <v>20990</v>
      </c>
      <c r="R4105" t="s">
        <v>21118</v>
      </c>
      <c r="S4105" t="s">
        <v>21153</v>
      </c>
      <c r="T4105" t="s">
        <v>21417</v>
      </c>
      <c r="U4105" t="s">
        <v>22033</v>
      </c>
    </row>
    <row r="4106" spans="1:24">
      <c r="A4106" s="1">
        <v>4118</v>
      </c>
      <c r="C4106" t="s">
        <v>3375</v>
      </c>
      <c r="G4106" t="s">
        <v>10967</v>
      </c>
      <c r="H4106" t="s">
        <v>13771</v>
      </c>
      <c r="I4106" t="s">
        <v>18507</v>
      </c>
      <c r="J4106" t="s">
        <v>18509</v>
      </c>
      <c r="L4106" t="s">
        <v>19491</v>
      </c>
      <c r="O4106" t="s">
        <v>20887</v>
      </c>
      <c r="P4106" t="s">
        <v>20919</v>
      </c>
      <c r="Q4106" t="s">
        <v>20989</v>
      </c>
      <c r="U4106" t="s">
        <v>22032</v>
      </c>
      <c r="W4106" t="s">
        <v>22917</v>
      </c>
      <c r="X4106" t="s">
        <v>23253</v>
      </c>
    </row>
    <row r="4107" spans="1:24">
      <c r="A4107" s="1">
        <v>4119</v>
      </c>
      <c r="C4107" t="s">
        <v>3376</v>
      </c>
      <c r="G4107" t="s">
        <v>10967</v>
      </c>
      <c r="H4107" t="s">
        <v>13772</v>
      </c>
      <c r="I4107" t="s">
        <v>18507</v>
      </c>
      <c r="J4107" t="s">
        <v>18509</v>
      </c>
      <c r="L4107" t="s">
        <v>19508</v>
      </c>
      <c r="O4107" t="s">
        <v>20888</v>
      </c>
      <c r="P4107" t="s">
        <v>20920</v>
      </c>
      <c r="Q4107" t="s">
        <v>20991</v>
      </c>
      <c r="U4107" t="s">
        <v>22034</v>
      </c>
      <c r="W4107" t="s">
        <v>22918</v>
      </c>
    </row>
    <row r="4108" spans="1:24">
      <c r="A4108" s="1">
        <v>4120</v>
      </c>
      <c r="C4108" t="s">
        <v>3377</v>
      </c>
      <c r="G4108" t="s">
        <v>10967</v>
      </c>
      <c r="H4108" t="s">
        <v>13773</v>
      </c>
      <c r="I4108" t="s">
        <v>18507</v>
      </c>
      <c r="J4108" t="s">
        <v>18509</v>
      </c>
      <c r="L4108" t="s">
        <v>19507</v>
      </c>
      <c r="O4108" t="s">
        <v>20888</v>
      </c>
      <c r="P4108" t="s">
        <v>65</v>
      </c>
      <c r="Q4108" t="s">
        <v>20990</v>
      </c>
      <c r="R4108" t="s">
        <v>21118</v>
      </c>
      <c r="S4108" t="s">
        <v>21153</v>
      </c>
      <c r="T4108" t="s">
        <v>21417</v>
      </c>
      <c r="U4108" t="s">
        <v>22033</v>
      </c>
    </row>
    <row r="4109" spans="1:24">
      <c r="A4109" s="1">
        <v>4121</v>
      </c>
      <c r="C4109" t="s">
        <v>3378</v>
      </c>
      <c r="G4109" t="s">
        <v>10967</v>
      </c>
      <c r="H4109" t="s">
        <v>13773</v>
      </c>
      <c r="I4109" t="s">
        <v>18507</v>
      </c>
      <c r="J4109" t="s">
        <v>18509</v>
      </c>
      <c r="L4109" t="s">
        <v>19543</v>
      </c>
      <c r="O4109" t="s">
        <v>20887</v>
      </c>
      <c r="P4109" t="s">
        <v>20919</v>
      </c>
      <c r="Q4109" t="s">
        <v>20989</v>
      </c>
      <c r="U4109" t="s">
        <v>22032</v>
      </c>
      <c r="W4109" t="s">
        <v>22917</v>
      </c>
      <c r="X4109" t="s">
        <v>23253</v>
      </c>
    </row>
    <row r="4110" spans="1:24">
      <c r="A4110" s="1">
        <v>4122</v>
      </c>
      <c r="C4110" t="s">
        <v>3379</v>
      </c>
      <c r="G4110" t="s">
        <v>10967</v>
      </c>
      <c r="H4110" t="s">
        <v>13773</v>
      </c>
      <c r="I4110" t="s">
        <v>18507</v>
      </c>
      <c r="J4110" t="s">
        <v>18509</v>
      </c>
      <c r="L4110" t="s">
        <v>19508</v>
      </c>
      <c r="O4110" t="s">
        <v>20888</v>
      </c>
      <c r="P4110" t="s">
        <v>20920</v>
      </c>
      <c r="Q4110" t="s">
        <v>20991</v>
      </c>
      <c r="U4110" t="s">
        <v>22034</v>
      </c>
      <c r="W4110" t="s">
        <v>22918</v>
      </c>
    </row>
    <row r="4111" spans="1:24">
      <c r="A4111" s="1">
        <v>4123</v>
      </c>
      <c r="C4111" t="s">
        <v>3380</v>
      </c>
      <c r="G4111" t="s">
        <v>10967</v>
      </c>
      <c r="H4111" t="s">
        <v>13774</v>
      </c>
      <c r="I4111" t="s">
        <v>18507</v>
      </c>
      <c r="J4111" t="s">
        <v>18509</v>
      </c>
      <c r="L4111" t="s">
        <v>19487</v>
      </c>
      <c r="O4111" t="s">
        <v>20887</v>
      </c>
      <c r="P4111" t="s">
        <v>20919</v>
      </c>
      <c r="Q4111" t="s">
        <v>20989</v>
      </c>
      <c r="U4111" t="s">
        <v>22032</v>
      </c>
      <c r="W4111" t="s">
        <v>22917</v>
      </c>
      <c r="X4111" t="s">
        <v>23254</v>
      </c>
    </row>
    <row r="4112" spans="1:24">
      <c r="A4112" s="1">
        <v>4124</v>
      </c>
      <c r="C4112" t="s">
        <v>3381</v>
      </c>
      <c r="G4112" t="s">
        <v>10967</v>
      </c>
      <c r="H4112" t="s">
        <v>13775</v>
      </c>
      <c r="I4112" t="s">
        <v>18507</v>
      </c>
      <c r="J4112" t="s">
        <v>18509</v>
      </c>
      <c r="L4112" t="s">
        <v>19542</v>
      </c>
      <c r="O4112" t="s">
        <v>20887</v>
      </c>
      <c r="P4112" t="s">
        <v>20919</v>
      </c>
      <c r="Q4112" t="s">
        <v>20989</v>
      </c>
      <c r="U4112" t="s">
        <v>22032</v>
      </c>
      <c r="W4112" t="s">
        <v>22917</v>
      </c>
      <c r="X4112" t="s">
        <v>23255</v>
      </c>
    </row>
    <row r="4113" spans="1:24">
      <c r="A4113" s="1">
        <v>4125</v>
      </c>
      <c r="C4113" t="s">
        <v>3382</v>
      </c>
      <c r="G4113" t="s">
        <v>10967</v>
      </c>
      <c r="H4113" t="s">
        <v>13776</v>
      </c>
      <c r="I4113" t="s">
        <v>18507</v>
      </c>
      <c r="J4113" t="s">
        <v>18509</v>
      </c>
      <c r="L4113" t="s">
        <v>19507</v>
      </c>
      <c r="O4113" t="s">
        <v>20888</v>
      </c>
      <c r="P4113" t="s">
        <v>65</v>
      </c>
      <c r="Q4113" t="s">
        <v>20990</v>
      </c>
      <c r="R4113" t="s">
        <v>21118</v>
      </c>
      <c r="S4113" t="s">
        <v>21153</v>
      </c>
      <c r="T4113" t="s">
        <v>21418</v>
      </c>
      <c r="U4113" t="s">
        <v>22033</v>
      </c>
    </row>
    <row r="4114" spans="1:24">
      <c r="A4114" s="1">
        <v>4126</v>
      </c>
      <c r="C4114" t="s">
        <v>3383</v>
      </c>
      <c r="G4114" t="s">
        <v>10967</v>
      </c>
      <c r="H4114" t="s">
        <v>13776</v>
      </c>
      <c r="I4114" t="s">
        <v>18507</v>
      </c>
      <c r="J4114" t="s">
        <v>18509</v>
      </c>
      <c r="L4114" t="s">
        <v>19508</v>
      </c>
      <c r="O4114" t="s">
        <v>20888</v>
      </c>
      <c r="P4114" t="s">
        <v>20920</v>
      </c>
      <c r="Q4114" t="s">
        <v>20991</v>
      </c>
      <c r="U4114" t="s">
        <v>22034</v>
      </c>
      <c r="W4114" t="s">
        <v>22918</v>
      </c>
    </row>
    <row r="4115" spans="1:24">
      <c r="A4115" s="1">
        <v>4127</v>
      </c>
      <c r="C4115" t="s">
        <v>3384</v>
      </c>
      <c r="G4115" t="s">
        <v>10967</v>
      </c>
      <c r="H4115" t="s">
        <v>13777</v>
      </c>
      <c r="I4115" t="s">
        <v>18507</v>
      </c>
      <c r="J4115" t="s">
        <v>18509</v>
      </c>
      <c r="L4115" t="s">
        <v>19507</v>
      </c>
      <c r="O4115" t="s">
        <v>20888</v>
      </c>
      <c r="P4115" t="s">
        <v>65</v>
      </c>
      <c r="Q4115" t="s">
        <v>20990</v>
      </c>
      <c r="R4115" t="s">
        <v>21118</v>
      </c>
      <c r="S4115" t="s">
        <v>21153</v>
      </c>
      <c r="T4115" t="s">
        <v>21419</v>
      </c>
      <c r="U4115" t="s">
        <v>22033</v>
      </c>
    </row>
    <row r="4116" spans="1:24">
      <c r="A4116" s="1">
        <v>4128</v>
      </c>
      <c r="C4116" t="s">
        <v>3385</v>
      </c>
      <c r="G4116" t="s">
        <v>10967</v>
      </c>
      <c r="H4116" t="s">
        <v>13777</v>
      </c>
      <c r="I4116" t="s">
        <v>18507</v>
      </c>
      <c r="J4116" t="s">
        <v>18509</v>
      </c>
      <c r="L4116" t="s">
        <v>19508</v>
      </c>
      <c r="O4116" t="s">
        <v>20888</v>
      </c>
      <c r="P4116" t="s">
        <v>20920</v>
      </c>
      <c r="Q4116" t="s">
        <v>20991</v>
      </c>
      <c r="U4116" t="s">
        <v>22034</v>
      </c>
      <c r="W4116" t="s">
        <v>22918</v>
      </c>
    </row>
    <row r="4117" spans="1:24">
      <c r="A4117" s="1">
        <v>4129</v>
      </c>
      <c r="C4117" t="s">
        <v>3386</v>
      </c>
      <c r="G4117" t="s">
        <v>10967</v>
      </c>
      <c r="H4117" t="s">
        <v>13778</v>
      </c>
      <c r="I4117" t="s">
        <v>18507</v>
      </c>
      <c r="J4117" t="s">
        <v>18509</v>
      </c>
      <c r="L4117" t="s">
        <v>19507</v>
      </c>
      <c r="O4117" t="s">
        <v>20888</v>
      </c>
      <c r="P4117" t="s">
        <v>65</v>
      </c>
      <c r="Q4117" t="s">
        <v>20990</v>
      </c>
      <c r="R4117" t="s">
        <v>21118</v>
      </c>
      <c r="S4117" t="s">
        <v>21153</v>
      </c>
      <c r="T4117" t="s">
        <v>21420</v>
      </c>
      <c r="U4117" t="s">
        <v>22033</v>
      </c>
    </row>
    <row r="4118" spans="1:24">
      <c r="A4118" s="1">
        <v>4130</v>
      </c>
      <c r="C4118" t="s">
        <v>3387</v>
      </c>
      <c r="G4118" t="s">
        <v>10967</v>
      </c>
      <c r="H4118" t="s">
        <v>13778</v>
      </c>
      <c r="I4118" t="s">
        <v>18507</v>
      </c>
      <c r="J4118" t="s">
        <v>18509</v>
      </c>
      <c r="L4118" t="s">
        <v>19489</v>
      </c>
      <c r="O4118" t="s">
        <v>20887</v>
      </c>
      <c r="P4118" t="s">
        <v>20919</v>
      </c>
      <c r="Q4118" t="s">
        <v>20989</v>
      </c>
      <c r="U4118" t="s">
        <v>22032</v>
      </c>
      <c r="W4118" t="s">
        <v>22917</v>
      </c>
      <c r="X4118" t="s">
        <v>23256</v>
      </c>
    </row>
    <row r="4119" spans="1:24">
      <c r="A4119" s="1">
        <v>4131</v>
      </c>
      <c r="C4119" t="s">
        <v>3388</v>
      </c>
      <c r="G4119" t="s">
        <v>10967</v>
      </c>
      <c r="H4119" t="s">
        <v>13779</v>
      </c>
      <c r="I4119" t="s">
        <v>18507</v>
      </c>
      <c r="J4119" t="s">
        <v>18509</v>
      </c>
      <c r="L4119" t="s">
        <v>19508</v>
      </c>
      <c r="O4119" t="s">
        <v>20888</v>
      </c>
      <c r="P4119" t="s">
        <v>20920</v>
      </c>
      <c r="Q4119" t="s">
        <v>20991</v>
      </c>
      <c r="U4119" t="s">
        <v>22034</v>
      </c>
      <c r="W4119" t="s">
        <v>22918</v>
      </c>
    </row>
    <row r="4120" spans="1:24">
      <c r="A4120" s="1">
        <v>4132</v>
      </c>
      <c r="C4120" t="s">
        <v>3389</v>
      </c>
      <c r="G4120" t="s">
        <v>10967</v>
      </c>
      <c r="H4120" t="s">
        <v>13780</v>
      </c>
      <c r="I4120" t="s">
        <v>18507</v>
      </c>
      <c r="J4120" t="s">
        <v>18509</v>
      </c>
      <c r="L4120" t="s">
        <v>19507</v>
      </c>
      <c r="O4120" t="s">
        <v>20888</v>
      </c>
      <c r="P4120" t="s">
        <v>65</v>
      </c>
      <c r="Q4120" t="s">
        <v>20990</v>
      </c>
      <c r="R4120" t="s">
        <v>21118</v>
      </c>
      <c r="S4120" t="s">
        <v>21153</v>
      </c>
      <c r="T4120" t="s">
        <v>21421</v>
      </c>
      <c r="U4120" t="s">
        <v>22033</v>
      </c>
    </row>
    <row r="4121" spans="1:24">
      <c r="A4121" s="1">
        <v>4133</v>
      </c>
      <c r="C4121" t="s">
        <v>3390</v>
      </c>
      <c r="G4121" t="s">
        <v>10967</v>
      </c>
      <c r="H4121" t="s">
        <v>13780</v>
      </c>
      <c r="I4121" t="s">
        <v>18507</v>
      </c>
      <c r="J4121" t="s">
        <v>18509</v>
      </c>
      <c r="L4121" t="s">
        <v>19565</v>
      </c>
      <c r="O4121" t="s">
        <v>20887</v>
      </c>
      <c r="P4121" t="s">
        <v>20919</v>
      </c>
      <c r="Q4121" t="s">
        <v>20989</v>
      </c>
      <c r="U4121" t="s">
        <v>22032</v>
      </c>
      <c r="W4121" t="s">
        <v>22917</v>
      </c>
      <c r="X4121" t="s">
        <v>23257</v>
      </c>
    </row>
    <row r="4122" spans="1:24">
      <c r="A4122" s="1">
        <v>4134</v>
      </c>
      <c r="C4122" t="s">
        <v>3391</v>
      </c>
      <c r="G4122" t="s">
        <v>10967</v>
      </c>
      <c r="H4122" t="s">
        <v>13781</v>
      </c>
      <c r="I4122" t="s">
        <v>18507</v>
      </c>
      <c r="J4122" t="s">
        <v>18509</v>
      </c>
      <c r="L4122" t="s">
        <v>19508</v>
      </c>
      <c r="O4122" t="s">
        <v>20888</v>
      </c>
      <c r="P4122" t="s">
        <v>20920</v>
      </c>
      <c r="Q4122" t="s">
        <v>20991</v>
      </c>
      <c r="U4122" t="s">
        <v>22034</v>
      </c>
      <c r="W4122" t="s">
        <v>22918</v>
      </c>
    </row>
    <row r="4123" spans="1:24">
      <c r="A4123" s="1">
        <v>4135</v>
      </c>
      <c r="C4123" t="s">
        <v>3392</v>
      </c>
      <c r="G4123" t="s">
        <v>10967</v>
      </c>
      <c r="H4123" t="s">
        <v>13782</v>
      </c>
      <c r="I4123" t="s">
        <v>18507</v>
      </c>
      <c r="J4123" t="s">
        <v>18509</v>
      </c>
      <c r="L4123" t="s">
        <v>19507</v>
      </c>
      <c r="O4123" t="s">
        <v>20888</v>
      </c>
      <c r="P4123" t="s">
        <v>65</v>
      </c>
      <c r="Q4123" t="s">
        <v>20990</v>
      </c>
      <c r="R4123" t="s">
        <v>21118</v>
      </c>
      <c r="S4123" t="s">
        <v>21153</v>
      </c>
      <c r="T4123" t="s">
        <v>21422</v>
      </c>
      <c r="U4123" t="s">
        <v>22033</v>
      </c>
    </row>
    <row r="4124" spans="1:24">
      <c r="A4124" s="1">
        <v>4136</v>
      </c>
      <c r="C4124" t="s">
        <v>3393</v>
      </c>
      <c r="G4124" t="s">
        <v>10967</v>
      </c>
      <c r="H4124" t="s">
        <v>13782</v>
      </c>
      <c r="I4124" t="s">
        <v>18507</v>
      </c>
      <c r="J4124" t="s">
        <v>18509</v>
      </c>
      <c r="L4124" t="s">
        <v>19582</v>
      </c>
      <c r="O4124" t="s">
        <v>20887</v>
      </c>
      <c r="P4124" t="s">
        <v>20919</v>
      </c>
      <c r="Q4124" t="s">
        <v>20989</v>
      </c>
      <c r="U4124" t="s">
        <v>22032</v>
      </c>
      <c r="W4124" t="s">
        <v>22917</v>
      </c>
      <c r="X4124" t="s">
        <v>23258</v>
      </c>
    </row>
    <row r="4125" spans="1:24">
      <c r="A4125" s="1">
        <v>4137</v>
      </c>
      <c r="C4125" t="s">
        <v>3394</v>
      </c>
      <c r="G4125" t="s">
        <v>10967</v>
      </c>
      <c r="H4125" t="s">
        <v>13783</v>
      </c>
      <c r="I4125" t="s">
        <v>18507</v>
      </c>
      <c r="J4125" t="s">
        <v>18509</v>
      </c>
      <c r="L4125" t="s">
        <v>19508</v>
      </c>
      <c r="O4125" t="s">
        <v>20888</v>
      </c>
      <c r="P4125" t="s">
        <v>20920</v>
      </c>
      <c r="Q4125" t="s">
        <v>20991</v>
      </c>
      <c r="U4125" t="s">
        <v>22034</v>
      </c>
      <c r="W4125" t="s">
        <v>22918</v>
      </c>
    </row>
    <row r="4126" spans="1:24">
      <c r="A4126" s="1">
        <v>4138</v>
      </c>
      <c r="C4126" t="s">
        <v>3395</v>
      </c>
      <c r="G4126" t="s">
        <v>10967</v>
      </c>
      <c r="H4126" t="s">
        <v>13784</v>
      </c>
      <c r="I4126" t="s">
        <v>18507</v>
      </c>
      <c r="J4126" t="s">
        <v>18509</v>
      </c>
      <c r="L4126" t="s">
        <v>19507</v>
      </c>
      <c r="O4126" t="s">
        <v>20888</v>
      </c>
      <c r="P4126" t="s">
        <v>65</v>
      </c>
      <c r="Q4126" t="s">
        <v>20990</v>
      </c>
      <c r="R4126" t="s">
        <v>21118</v>
      </c>
      <c r="S4126" t="s">
        <v>21153</v>
      </c>
      <c r="T4126" t="s">
        <v>21418</v>
      </c>
      <c r="U4126" t="s">
        <v>22033</v>
      </c>
    </row>
    <row r="4127" spans="1:24">
      <c r="A4127" s="1">
        <v>4139</v>
      </c>
      <c r="C4127" t="s">
        <v>3396</v>
      </c>
      <c r="G4127" t="s">
        <v>10967</v>
      </c>
      <c r="H4127" t="s">
        <v>13784</v>
      </c>
      <c r="I4127" t="s">
        <v>18507</v>
      </c>
      <c r="J4127" t="s">
        <v>18509</v>
      </c>
      <c r="L4127" t="s">
        <v>19508</v>
      </c>
      <c r="O4127" t="s">
        <v>20888</v>
      </c>
      <c r="P4127" t="s">
        <v>20920</v>
      </c>
      <c r="Q4127" t="s">
        <v>20991</v>
      </c>
      <c r="U4127" t="s">
        <v>22034</v>
      </c>
      <c r="W4127" t="s">
        <v>22918</v>
      </c>
    </row>
    <row r="4128" spans="1:24">
      <c r="A4128" s="1">
        <v>4140</v>
      </c>
      <c r="C4128" t="s">
        <v>3397</v>
      </c>
      <c r="G4128" t="s">
        <v>10967</v>
      </c>
      <c r="H4128" t="s">
        <v>13784</v>
      </c>
      <c r="I4128" t="s">
        <v>18507</v>
      </c>
      <c r="J4128" t="s">
        <v>18509</v>
      </c>
      <c r="L4128" t="s">
        <v>19543</v>
      </c>
      <c r="O4128" t="s">
        <v>20887</v>
      </c>
      <c r="P4128" t="s">
        <v>20919</v>
      </c>
      <c r="Q4128" t="s">
        <v>20989</v>
      </c>
      <c r="U4128" t="s">
        <v>22032</v>
      </c>
      <c r="W4128" t="s">
        <v>22917</v>
      </c>
      <c r="X4128" t="s">
        <v>23254</v>
      </c>
    </row>
    <row r="4129" spans="1:24">
      <c r="A4129" s="1">
        <v>4141</v>
      </c>
      <c r="C4129" t="s">
        <v>3398</v>
      </c>
      <c r="G4129" t="s">
        <v>10967</v>
      </c>
      <c r="H4129" t="s">
        <v>13785</v>
      </c>
      <c r="I4129" t="s">
        <v>18507</v>
      </c>
      <c r="J4129" t="s">
        <v>18509</v>
      </c>
      <c r="L4129" t="s">
        <v>19490</v>
      </c>
      <c r="O4129" t="s">
        <v>20887</v>
      </c>
      <c r="P4129" t="s">
        <v>20919</v>
      </c>
      <c r="Q4129" t="s">
        <v>20989</v>
      </c>
      <c r="U4129" t="s">
        <v>22032</v>
      </c>
      <c r="W4129" t="s">
        <v>22917</v>
      </c>
      <c r="X4129" t="s">
        <v>23255</v>
      </c>
    </row>
    <row r="4130" spans="1:24">
      <c r="A4130" s="1">
        <v>4142</v>
      </c>
      <c r="C4130" t="s">
        <v>3399</v>
      </c>
      <c r="G4130" t="s">
        <v>10967</v>
      </c>
      <c r="H4130" t="s">
        <v>13786</v>
      </c>
      <c r="I4130" t="s">
        <v>18507</v>
      </c>
      <c r="J4130" t="s">
        <v>18509</v>
      </c>
      <c r="L4130" t="s">
        <v>19507</v>
      </c>
      <c r="O4130" t="s">
        <v>20888</v>
      </c>
      <c r="P4130" t="s">
        <v>65</v>
      </c>
      <c r="Q4130" t="s">
        <v>20990</v>
      </c>
      <c r="R4130" t="s">
        <v>21118</v>
      </c>
      <c r="S4130" t="s">
        <v>21153</v>
      </c>
      <c r="T4130" t="s">
        <v>21419</v>
      </c>
      <c r="U4130" t="s">
        <v>22033</v>
      </c>
    </row>
    <row r="4131" spans="1:24">
      <c r="A4131" s="1">
        <v>4143</v>
      </c>
      <c r="C4131" t="s">
        <v>3400</v>
      </c>
      <c r="G4131" t="s">
        <v>10967</v>
      </c>
      <c r="H4131" t="s">
        <v>13787</v>
      </c>
      <c r="I4131" t="s">
        <v>18507</v>
      </c>
      <c r="J4131" t="s">
        <v>18509</v>
      </c>
      <c r="L4131" t="s">
        <v>19508</v>
      </c>
      <c r="O4131" t="s">
        <v>20888</v>
      </c>
      <c r="P4131" t="s">
        <v>20920</v>
      </c>
      <c r="Q4131" t="s">
        <v>20991</v>
      </c>
      <c r="U4131" t="s">
        <v>22034</v>
      </c>
      <c r="W4131" t="s">
        <v>22918</v>
      </c>
    </row>
    <row r="4132" spans="1:24">
      <c r="A4132" s="1">
        <v>4144</v>
      </c>
      <c r="C4132" t="s">
        <v>3401</v>
      </c>
      <c r="G4132" t="s">
        <v>10967</v>
      </c>
      <c r="H4132" t="s">
        <v>13788</v>
      </c>
      <c r="I4132" t="s">
        <v>18507</v>
      </c>
      <c r="J4132" t="s">
        <v>18509</v>
      </c>
      <c r="L4132" t="s">
        <v>19562</v>
      </c>
      <c r="O4132" t="s">
        <v>20887</v>
      </c>
      <c r="P4132" t="s">
        <v>20919</v>
      </c>
      <c r="Q4132" t="s">
        <v>20989</v>
      </c>
      <c r="U4132" t="s">
        <v>22032</v>
      </c>
      <c r="W4132" t="s">
        <v>22917</v>
      </c>
      <c r="X4132" t="s">
        <v>23259</v>
      </c>
    </row>
    <row r="4133" spans="1:24">
      <c r="A4133" s="1">
        <v>4145</v>
      </c>
      <c r="C4133" t="s">
        <v>3402</v>
      </c>
      <c r="G4133" t="s">
        <v>10967</v>
      </c>
      <c r="H4133" t="s">
        <v>13789</v>
      </c>
      <c r="I4133" t="s">
        <v>18507</v>
      </c>
      <c r="J4133" t="s">
        <v>18509</v>
      </c>
      <c r="L4133" t="s">
        <v>19507</v>
      </c>
      <c r="O4133" t="s">
        <v>20888</v>
      </c>
      <c r="P4133" t="s">
        <v>65</v>
      </c>
      <c r="Q4133" t="s">
        <v>20990</v>
      </c>
      <c r="R4133" t="s">
        <v>21118</v>
      </c>
      <c r="S4133" t="s">
        <v>21153</v>
      </c>
      <c r="T4133" t="s">
        <v>21423</v>
      </c>
      <c r="U4133" t="s">
        <v>22033</v>
      </c>
    </row>
    <row r="4134" spans="1:24">
      <c r="A4134" s="1">
        <v>4146</v>
      </c>
      <c r="C4134" t="s">
        <v>3403</v>
      </c>
      <c r="G4134" t="s">
        <v>10967</v>
      </c>
      <c r="H4134" t="s">
        <v>13789</v>
      </c>
      <c r="I4134" t="s">
        <v>18507</v>
      </c>
      <c r="J4134" t="s">
        <v>18509</v>
      </c>
      <c r="L4134" t="s">
        <v>19508</v>
      </c>
      <c r="O4134" t="s">
        <v>20888</v>
      </c>
      <c r="P4134" t="s">
        <v>20920</v>
      </c>
      <c r="Q4134" t="s">
        <v>20991</v>
      </c>
      <c r="U4134" t="s">
        <v>22034</v>
      </c>
      <c r="W4134" t="s">
        <v>22918</v>
      </c>
    </row>
    <row r="4135" spans="1:24">
      <c r="A4135" s="1">
        <v>4147</v>
      </c>
      <c r="C4135" t="s">
        <v>3404</v>
      </c>
      <c r="G4135" t="s">
        <v>10967</v>
      </c>
      <c r="H4135" t="s">
        <v>13790</v>
      </c>
      <c r="I4135" t="s">
        <v>18507</v>
      </c>
      <c r="J4135" t="s">
        <v>18509</v>
      </c>
      <c r="L4135" t="s">
        <v>19507</v>
      </c>
      <c r="O4135" t="s">
        <v>20888</v>
      </c>
      <c r="P4135" t="s">
        <v>65</v>
      </c>
      <c r="Q4135" t="s">
        <v>20990</v>
      </c>
      <c r="R4135" t="s">
        <v>21118</v>
      </c>
      <c r="S4135" t="s">
        <v>21153</v>
      </c>
      <c r="T4135" t="s">
        <v>21423</v>
      </c>
      <c r="U4135" t="s">
        <v>22033</v>
      </c>
    </row>
    <row r="4136" spans="1:24">
      <c r="A4136" s="1">
        <v>4148</v>
      </c>
      <c r="C4136" t="s">
        <v>3405</v>
      </c>
      <c r="G4136" t="s">
        <v>10967</v>
      </c>
      <c r="H4136" t="s">
        <v>13790</v>
      </c>
      <c r="I4136" t="s">
        <v>18507</v>
      </c>
      <c r="J4136" t="s">
        <v>18509</v>
      </c>
      <c r="L4136" t="s">
        <v>19508</v>
      </c>
      <c r="O4136" t="s">
        <v>20888</v>
      </c>
      <c r="P4136" t="s">
        <v>20920</v>
      </c>
      <c r="Q4136" t="s">
        <v>20991</v>
      </c>
      <c r="U4136" t="s">
        <v>22034</v>
      </c>
      <c r="W4136" t="s">
        <v>22918</v>
      </c>
    </row>
    <row r="4137" spans="1:24">
      <c r="A4137" s="1">
        <v>4149</v>
      </c>
      <c r="C4137" t="s">
        <v>3406</v>
      </c>
      <c r="G4137" t="s">
        <v>10967</v>
      </c>
      <c r="H4137" t="s">
        <v>13791</v>
      </c>
      <c r="I4137" t="s">
        <v>18507</v>
      </c>
      <c r="J4137" t="s">
        <v>18509</v>
      </c>
      <c r="L4137" t="s">
        <v>19543</v>
      </c>
      <c r="O4137" t="s">
        <v>20887</v>
      </c>
      <c r="P4137" t="s">
        <v>20919</v>
      </c>
      <c r="Q4137" t="s">
        <v>20989</v>
      </c>
      <c r="U4137" t="s">
        <v>22032</v>
      </c>
      <c r="W4137" t="s">
        <v>22917</v>
      </c>
      <c r="X4137" t="s">
        <v>23259</v>
      </c>
    </row>
    <row r="4138" spans="1:24">
      <c r="A4138" s="1">
        <v>4150</v>
      </c>
      <c r="C4138" t="s">
        <v>3407</v>
      </c>
      <c r="G4138" t="s">
        <v>10967</v>
      </c>
      <c r="H4138" t="s">
        <v>13792</v>
      </c>
      <c r="I4138" t="s">
        <v>18507</v>
      </c>
      <c r="J4138" t="s">
        <v>18509</v>
      </c>
      <c r="L4138" t="s">
        <v>19507</v>
      </c>
      <c r="O4138" t="s">
        <v>20888</v>
      </c>
      <c r="P4138" t="s">
        <v>65</v>
      </c>
      <c r="Q4138" t="s">
        <v>20990</v>
      </c>
      <c r="R4138" t="s">
        <v>21118</v>
      </c>
      <c r="S4138" t="s">
        <v>21153</v>
      </c>
      <c r="T4138" t="s">
        <v>21421</v>
      </c>
      <c r="U4138" t="s">
        <v>22033</v>
      </c>
    </row>
    <row r="4139" spans="1:24">
      <c r="A4139" s="1">
        <v>4151</v>
      </c>
      <c r="C4139" t="s">
        <v>3408</v>
      </c>
      <c r="G4139" t="s">
        <v>10967</v>
      </c>
      <c r="H4139" t="s">
        <v>13793</v>
      </c>
      <c r="I4139" t="s">
        <v>18507</v>
      </c>
      <c r="J4139" t="s">
        <v>18509</v>
      </c>
      <c r="L4139" t="s">
        <v>19508</v>
      </c>
      <c r="O4139" t="s">
        <v>20888</v>
      </c>
      <c r="P4139" t="s">
        <v>20920</v>
      </c>
      <c r="Q4139" t="s">
        <v>20991</v>
      </c>
      <c r="U4139" t="s">
        <v>22034</v>
      </c>
      <c r="W4139" t="s">
        <v>22918</v>
      </c>
    </row>
    <row r="4140" spans="1:24">
      <c r="A4140" s="1">
        <v>4152</v>
      </c>
      <c r="C4140" t="s">
        <v>3409</v>
      </c>
      <c r="G4140" t="s">
        <v>10967</v>
      </c>
      <c r="H4140" t="s">
        <v>13794</v>
      </c>
      <c r="I4140" t="s">
        <v>18507</v>
      </c>
      <c r="J4140" t="s">
        <v>18509</v>
      </c>
      <c r="L4140" t="s">
        <v>19491</v>
      </c>
      <c r="O4140" t="s">
        <v>20887</v>
      </c>
      <c r="P4140" t="s">
        <v>20919</v>
      </c>
      <c r="Q4140" t="s">
        <v>20989</v>
      </c>
      <c r="U4140" t="s">
        <v>22032</v>
      </c>
      <c r="W4140" t="s">
        <v>22917</v>
      </c>
      <c r="X4140" t="s">
        <v>23257</v>
      </c>
    </row>
    <row r="4141" spans="1:24">
      <c r="A4141" s="1">
        <v>4153</v>
      </c>
      <c r="C4141" t="s">
        <v>3410</v>
      </c>
      <c r="G4141" t="s">
        <v>10967</v>
      </c>
      <c r="H4141" t="s">
        <v>13795</v>
      </c>
      <c r="I4141" t="s">
        <v>18507</v>
      </c>
      <c r="J4141" t="s">
        <v>18509</v>
      </c>
      <c r="L4141" t="s">
        <v>19507</v>
      </c>
      <c r="O4141" t="s">
        <v>20888</v>
      </c>
      <c r="P4141" t="s">
        <v>65</v>
      </c>
      <c r="Q4141" t="s">
        <v>20990</v>
      </c>
      <c r="R4141" t="s">
        <v>21118</v>
      </c>
      <c r="S4141" t="s">
        <v>21153</v>
      </c>
      <c r="T4141" t="s">
        <v>21420</v>
      </c>
      <c r="U4141" t="s">
        <v>22033</v>
      </c>
    </row>
    <row r="4142" spans="1:24">
      <c r="A4142" s="1">
        <v>4154</v>
      </c>
      <c r="C4142" t="s">
        <v>3411</v>
      </c>
      <c r="G4142" t="s">
        <v>10967</v>
      </c>
      <c r="H4142" t="s">
        <v>13796</v>
      </c>
      <c r="I4142" t="s">
        <v>18507</v>
      </c>
      <c r="J4142" t="s">
        <v>18509</v>
      </c>
      <c r="L4142" t="s">
        <v>19564</v>
      </c>
      <c r="O4142" t="s">
        <v>20887</v>
      </c>
      <c r="P4142" t="s">
        <v>20919</v>
      </c>
      <c r="Q4142" t="s">
        <v>20989</v>
      </c>
      <c r="U4142" t="s">
        <v>22032</v>
      </c>
      <c r="W4142" t="s">
        <v>22917</v>
      </c>
      <c r="X4142" t="s">
        <v>23256</v>
      </c>
    </row>
    <row r="4143" spans="1:24">
      <c r="A4143" s="1">
        <v>4155</v>
      </c>
      <c r="C4143" t="s">
        <v>3412</v>
      </c>
      <c r="G4143" t="s">
        <v>10967</v>
      </c>
      <c r="H4143" t="s">
        <v>13796</v>
      </c>
      <c r="I4143" t="s">
        <v>18507</v>
      </c>
      <c r="J4143" t="s">
        <v>18509</v>
      </c>
      <c r="L4143" t="s">
        <v>19508</v>
      </c>
      <c r="O4143" t="s">
        <v>20888</v>
      </c>
      <c r="P4143" t="s">
        <v>20920</v>
      </c>
      <c r="Q4143" t="s">
        <v>20991</v>
      </c>
      <c r="U4143" t="s">
        <v>22034</v>
      </c>
      <c r="W4143" t="s">
        <v>22918</v>
      </c>
    </row>
    <row r="4144" spans="1:24">
      <c r="A4144" s="1">
        <v>4156</v>
      </c>
      <c r="C4144" t="s">
        <v>3413</v>
      </c>
      <c r="G4144" t="s">
        <v>10967</v>
      </c>
      <c r="H4144" t="s">
        <v>13797</v>
      </c>
      <c r="I4144" t="s">
        <v>18507</v>
      </c>
      <c r="J4144" t="s">
        <v>18509</v>
      </c>
      <c r="L4144" t="s">
        <v>19507</v>
      </c>
      <c r="O4144" t="s">
        <v>20888</v>
      </c>
      <c r="P4144" t="s">
        <v>65</v>
      </c>
      <c r="Q4144" t="s">
        <v>20990</v>
      </c>
      <c r="R4144" t="s">
        <v>21118</v>
      </c>
      <c r="S4144" t="s">
        <v>21153</v>
      </c>
      <c r="T4144" t="s">
        <v>21422</v>
      </c>
      <c r="U4144" t="s">
        <v>22033</v>
      </c>
    </row>
    <row r="4145" spans="1:25">
      <c r="A4145" s="1">
        <v>4157</v>
      </c>
      <c r="C4145" t="s">
        <v>3414</v>
      </c>
      <c r="G4145" t="s">
        <v>10967</v>
      </c>
      <c r="H4145" t="s">
        <v>13797</v>
      </c>
      <c r="I4145" t="s">
        <v>18507</v>
      </c>
      <c r="J4145" t="s">
        <v>18509</v>
      </c>
      <c r="L4145" t="s">
        <v>19508</v>
      </c>
      <c r="O4145" t="s">
        <v>20888</v>
      </c>
      <c r="P4145" t="s">
        <v>20920</v>
      </c>
      <c r="Q4145" t="s">
        <v>20991</v>
      </c>
      <c r="U4145" t="s">
        <v>22034</v>
      </c>
      <c r="W4145" t="s">
        <v>22918</v>
      </c>
    </row>
    <row r="4146" spans="1:25">
      <c r="A4146" s="1">
        <v>4158</v>
      </c>
      <c r="C4146" t="s">
        <v>3415</v>
      </c>
      <c r="G4146" t="s">
        <v>10967</v>
      </c>
      <c r="H4146" t="s">
        <v>13798</v>
      </c>
      <c r="I4146" t="s">
        <v>18507</v>
      </c>
      <c r="J4146" t="s">
        <v>18509</v>
      </c>
      <c r="L4146" t="s">
        <v>19488</v>
      </c>
      <c r="O4146" t="s">
        <v>20887</v>
      </c>
      <c r="P4146" t="s">
        <v>20919</v>
      </c>
      <c r="Q4146" t="s">
        <v>20989</v>
      </c>
      <c r="U4146" t="s">
        <v>22032</v>
      </c>
      <c r="W4146" t="s">
        <v>22917</v>
      </c>
      <c r="X4146" t="s">
        <v>23258</v>
      </c>
    </row>
    <row r="4147" spans="1:25">
      <c r="A4147" s="1">
        <v>4159</v>
      </c>
      <c r="C4147" t="s">
        <v>3416</v>
      </c>
      <c r="G4147" t="s">
        <v>10967</v>
      </c>
      <c r="H4147" t="s">
        <v>13799</v>
      </c>
      <c r="I4147" t="s">
        <v>18507</v>
      </c>
      <c r="J4147" t="s">
        <v>18510</v>
      </c>
      <c r="L4147" t="s">
        <v>19584</v>
      </c>
      <c r="N4147" t="s">
        <v>42</v>
      </c>
      <c r="P4147" t="s">
        <v>20948</v>
      </c>
      <c r="Q4147" t="s">
        <v>21044</v>
      </c>
      <c r="R4147" t="s">
        <v>21133</v>
      </c>
      <c r="S4147" t="s">
        <v>21153</v>
      </c>
      <c r="T4147" t="s">
        <v>21424</v>
      </c>
      <c r="U4147" t="s">
        <v>22033</v>
      </c>
    </row>
    <row r="4148" spans="1:25">
      <c r="A4148" s="1">
        <v>4160</v>
      </c>
      <c r="B4148" t="s">
        <v>42</v>
      </c>
      <c r="C4148" t="s">
        <v>3416</v>
      </c>
      <c r="D4148" t="s">
        <v>9837</v>
      </c>
      <c r="E4148" t="s">
        <v>10905</v>
      </c>
      <c r="F4148" t="s">
        <v>10917</v>
      </c>
      <c r="H4148" t="s">
        <v>13800</v>
      </c>
      <c r="V4148">
        <f>72859275 ;7Ðj-îD</f>
        <v>0</v>
      </c>
    </row>
    <row r="4149" spans="1:25">
      <c r="A4149" s="1">
        <v>4161</v>
      </c>
      <c r="C4149" t="s">
        <v>3417</v>
      </c>
      <c r="G4149" t="s">
        <v>10967</v>
      </c>
      <c r="H4149" t="s">
        <v>13801</v>
      </c>
      <c r="I4149" t="s">
        <v>18507</v>
      </c>
      <c r="J4149" t="s">
        <v>18510</v>
      </c>
      <c r="L4149" t="s">
        <v>19585</v>
      </c>
      <c r="N4149" t="s">
        <v>42</v>
      </c>
      <c r="P4149" t="s">
        <v>20948</v>
      </c>
      <c r="Q4149" t="s">
        <v>21044</v>
      </c>
      <c r="R4149" t="s">
        <v>21133</v>
      </c>
      <c r="S4149" t="s">
        <v>21153</v>
      </c>
      <c r="T4149" t="s">
        <v>21424</v>
      </c>
      <c r="U4149" t="s">
        <v>22033</v>
      </c>
    </row>
    <row r="4150" spans="1:25">
      <c r="A4150" s="1">
        <v>4162</v>
      </c>
      <c r="B4150" t="s">
        <v>42</v>
      </c>
      <c r="C4150" t="s">
        <v>3417</v>
      </c>
      <c r="D4150" t="s">
        <v>9838</v>
      </c>
      <c r="E4150" t="s">
        <v>10905</v>
      </c>
      <c r="F4150" t="s">
        <v>10917</v>
      </c>
      <c r="H4150" t="s">
        <v>13802</v>
      </c>
      <c r="V4150">
        <f>72859276 ;7Ðj-îD</f>
        <v>0</v>
      </c>
    </row>
    <row r="4151" spans="1:25">
      <c r="A4151" s="1">
        <v>4163</v>
      </c>
      <c r="C4151" t="s">
        <v>3418</v>
      </c>
      <c r="G4151" t="s">
        <v>10967</v>
      </c>
      <c r="H4151" t="s">
        <v>13803</v>
      </c>
      <c r="I4151" t="s">
        <v>18507</v>
      </c>
      <c r="J4151" t="s">
        <v>18510</v>
      </c>
      <c r="L4151" t="s">
        <v>19586</v>
      </c>
      <c r="N4151" t="s">
        <v>32</v>
      </c>
      <c r="P4151" t="s">
        <v>32</v>
      </c>
      <c r="Q4151" t="s">
        <v>20992</v>
      </c>
      <c r="R4151" t="s">
        <v>21119</v>
      </c>
      <c r="S4151" t="s">
        <v>21154</v>
      </c>
      <c r="U4151" t="s">
        <v>22035</v>
      </c>
      <c r="Y4151" t="s">
        <v>23859</v>
      </c>
    </row>
    <row r="4152" spans="1:25">
      <c r="A4152" s="1">
        <v>4164</v>
      </c>
      <c r="B4152" t="s">
        <v>32</v>
      </c>
      <c r="C4152" t="s">
        <v>3418</v>
      </c>
      <c r="D4152" t="s">
        <v>9839</v>
      </c>
      <c r="E4152" t="s">
        <v>10905</v>
      </c>
      <c r="F4152" t="s">
        <v>10906</v>
      </c>
      <c r="H4152" t="s">
        <v>13803</v>
      </c>
      <c r="V4152">
        <f>72859277 pm¡Ã2024041krissy_g4@hotmail.com                              ANMLFException as file currently locked by another user for an Acct no 840012230000</f>
        <v>0</v>
      </c>
    </row>
    <row r="4153" spans="1:25">
      <c r="A4153" s="1">
        <v>4165</v>
      </c>
      <c r="C4153" t="s">
        <v>3419</v>
      </c>
      <c r="G4153" t="s">
        <v>10967</v>
      </c>
      <c r="H4153" t="s">
        <v>13804</v>
      </c>
      <c r="I4153" t="s">
        <v>18507</v>
      </c>
      <c r="J4153" t="s">
        <v>18510</v>
      </c>
      <c r="L4153" t="s">
        <v>19587</v>
      </c>
      <c r="N4153" t="s">
        <v>32</v>
      </c>
      <c r="P4153" t="s">
        <v>32</v>
      </c>
      <c r="Q4153" t="s">
        <v>20992</v>
      </c>
      <c r="R4153" t="s">
        <v>21119</v>
      </c>
      <c r="S4153" t="s">
        <v>21154</v>
      </c>
      <c r="U4153" t="s">
        <v>22035</v>
      </c>
      <c r="Y4153" t="s">
        <v>23860</v>
      </c>
    </row>
    <row r="4154" spans="1:25">
      <c r="A4154" s="1">
        <v>4166</v>
      </c>
      <c r="B4154" t="s">
        <v>32</v>
      </c>
      <c r="C4154" t="s">
        <v>3419</v>
      </c>
      <c r="D4154" t="s">
        <v>9840</v>
      </c>
      <c r="E4154" t="s">
        <v>10905</v>
      </c>
      <c r="F4154" t="s">
        <v>10906</v>
      </c>
      <c r="H4154" t="s">
        <v>13804</v>
      </c>
      <c r="V4154">
        <f>72859278 0&lt;I2024041djturanda@yahoo.com                               ANMLFException as file currently locked by another user for an Acct no 313660030000</f>
        <v>0</v>
      </c>
    </row>
    <row r="4155" spans="1:25">
      <c r="A4155" s="1">
        <v>4167</v>
      </c>
      <c r="C4155" t="s">
        <v>3420</v>
      </c>
      <c r="G4155" t="s">
        <v>10967</v>
      </c>
      <c r="H4155" t="s">
        <v>13805</v>
      </c>
      <c r="I4155" t="s">
        <v>18507</v>
      </c>
      <c r="J4155" t="s">
        <v>18510</v>
      </c>
      <c r="L4155" t="s">
        <v>19588</v>
      </c>
      <c r="N4155" t="s">
        <v>32</v>
      </c>
      <c r="P4155" t="s">
        <v>32</v>
      </c>
      <c r="Q4155" t="s">
        <v>20992</v>
      </c>
      <c r="R4155" t="s">
        <v>21119</v>
      </c>
      <c r="S4155" t="s">
        <v>21154</v>
      </c>
      <c r="U4155" t="s">
        <v>22035</v>
      </c>
      <c r="Y4155" t="s">
        <v>23861</v>
      </c>
    </row>
    <row r="4156" spans="1:25">
      <c r="A4156" s="1">
        <v>4168</v>
      </c>
      <c r="B4156" t="s">
        <v>32</v>
      </c>
      <c r="C4156" t="s">
        <v>3420</v>
      </c>
      <c r="D4156" t="s">
        <v>9841</v>
      </c>
      <c r="E4156" t="s">
        <v>10905</v>
      </c>
      <c r="F4156" t="s">
        <v>10906</v>
      </c>
      <c r="H4156" t="s">
        <v>13805</v>
      </c>
      <c r="V4156">
        <f>72859279 &gt;#Q2024041tampat74@gmail.com                               ANMLFException as file currently locked by another user for an Acct no 348079210000</f>
        <v>0</v>
      </c>
    </row>
    <row r="4157" spans="1:25">
      <c r="A4157" s="1">
        <v>4169</v>
      </c>
      <c r="C4157" t="s">
        <v>3421</v>
      </c>
      <c r="G4157" t="s">
        <v>10967</v>
      </c>
      <c r="H4157" t="s">
        <v>13806</v>
      </c>
      <c r="I4157" t="s">
        <v>18507</v>
      </c>
      <c r="J4157" t="s">
        <v>18510</v>
      </c>
      <c r="L4157" t="s">
        <v>19589</v>
      </c>
      <c r="N4157" t="s">
        <v>32</v>
      </c>
      <c r="P4157" t="s">
        <v>32</v>
      </c>
      <c r="Q4157" t="s">
        <v>20992</v>
      </c>
      <c r="R4157" t="s">
        <v>21119</v>
      </c>
      <c r="S4157" t="s">
        <v>21154</v>
      </c>
      <c r="U4157" t="s">
        <v>22035</v>
      </c>
      <c r="Y4157" t="s">
        <v>23862</v>
      </c>
    </row>
    <row r="4158" spans="1:25">
      <c r="A4158" s="1">
        <v>4170</v>
      </c>
      <c r="B4158" t="s">
        <v>32</v>
      </c>
      <c r="C4158" t="s">
        <v>3421</v>
      </c>
      <c r="D4158" t="s">
        <v>9842</v>
      </c>
      <c r="E4158" t="s">
        <v>10905</v>
      </c>
      <c r="F4158" t="s">
        <v>10906</v>
      </c>
      <c r="H4158" t="s">
        <v>13806</v>
      </c>
      <c r="V4158">
        <f>72859280 Ð`²¤O2024031moriehinds2@gmail.com                              BNMLFException as file currently locked by another user for an Acct no 342065570000</f>
        <v>0</v>
      </c>
    </row>
    <row r="4159" spans="1:25">
      <c r="A4159" s="1">
        <v>4171</v>
      </c>
      <c r="C4159" t="s">
        <v>3422</v>
      </c>
      <c r="G4159" t="s">
        <v>10967</v>
      </c>
      <c r="H4159" t="s">
        <v>13807</v>
      </c>
      <c r="I4159" t="s">
        <v>18507</v>
      </c>
      <c r="J4159" t="s">
        <v>18510</v>
      </c>
      <c r="L4159" t="s">
        <v>19590</v>
      </c>
      <c r="N4159" t="s">
        <v>32</v>
      </c>
      <c r="P4159" t="s">
        <v>32</v>
      </c>
      <c r="Q4159" t="s">
        <v>20992</v>
      </c>
      <c r="R4159" t="s">
        <v>21119</v>
      </c>
      <c r="S4159" t="s">
        <v>21154</v>
      </c>
      <c r="U4159" t="s">
        <v>22035</v>
      </c>
      <c r="Y4159" t="s">
        <v>23863</v>
      </c>
    </row>
    <row r="4160" spans="1:25">
      <c r="A4160" s="1">
        <v>4172</v>
      </c>
      <c r="B4160" t="s">
        <v>32</v>
      </c>
      <c r="C4160" t="s">
        <v>3422</v>
      </c>
      <c r="D4160" t="s">
        <v>9843</v>
      </c>
      <c r="E4160" t="s">
        <v>10905</v>
      </c>
      <c r="F4160" t="s">
        <v>10906</v>
      </c>
      <c r="H4160" t="s">
        <v>13808</v>
      </c>
      <c r="V4160">
        <f>72859281 @Ü'E2024041cavrilleogarro@yahoo.com                            BNMLFException as file currently locked by another user for an Acct no 297021480000</f>
        <v>0</v>
      </c>
    </row>
    <row r="4161" spans="1:25">
      <c r="A4161" s="1">
        <v>4173</v>
      </c>
      <c r="C4161" t="s">
        <v>3423</v>
      </c>
      <c r="G4161" t="s">
        <v>10967</v>
      </c>
      <c r="H4161" t="s">
        <v>13809</v>
      </c>
      <c r="I4161" t="s">
        <v>18507</v>
      </c>
      <c r="J4161" t="s">
        <v>18510</v>
      </c>
      <c r="L4161" t="s">
        <v>19591</v>
      </c>
      <c r="N4161" t="s">
        <v>32</v>
      </c>
      <c r="P4161" t="s">
        <v>32</v>
      </c>
      <c r="Q4161" t="s">
        <v>20992</v>
      </c>
      <c r="R4161" t="s">
        <v>21119</v>
      </c>
      <c r="S4161" t="s">
        <v>21154</v>
      </c>
      <c r="U4161" t="s">
        <v>22035</v>
      </c>
      <c r="Y4161" t="s">
        <v>23864</v>
      </c>
    </row>
    <row r="4162" spans="1:25">
      <c r="A4162" s="1">
        <v>4174</v>
      </c>
      <c r="B4162" t="s">
        <v>32</v>
      </c>
      <c r="C4162" t="s">
        <v>3423</v>
      </c>
      <c r="D4162" t="s">
        <v>9844</v>
      </c>
      <c r="E4162" t="s">
        <v>10905</v>
      </c>
      <c r="F4162" t="s">
        <v>10906</v>
      </c>
      <c r="H4162" t="s">
        <v>13810</v>
      </c>
      <c r="V4162">
        <f>72859282 ø8æÌ2024031tamika.campbell@ksac.gov.jm                           CNMLFException as file currently locked by another user for an Acct no 880032561400</f>
        <v>0</v>
      </c>
    </row>
    <row r="4163" spans="1:25">
      <c r="A4163" s="1">
        <v>4175</v>
      </c>
      <c r="C4163" t="s">
        <v>3424</v>
      </c>
      <c r="G4163" t="s">
        <v>10967</v>
      </c>
      <c r="H4163" t="s">
        <v>13811</v>
      </c>
      <c r="I4163" t="s">
        <v>18507</v>
      </c>
      <c r="J4163" t="s">
        <v>18510</v>
      </c>
      <c r="L4163" t="s">
        <v>19592</v>
      </c>
      <c r="N4163" t="s">
        <v>32</v>
      </c>
      <c r="P4163" t="s">
        <v>32</v>
      </c>
      <c r="Q4163" t="s">
        <v>20992</v>
      </c>
      <c r="R4163" t="s">
        <v>21119</v>
      </c>
      <c r="S4163" t="s">
        <v>21154</v>
      </c>
      <c r="U4163" t="s">
        <v>22035</v>
      </c>
      <c r="Y4163" t="s">
        <v>23865</v>
      </c>
    </row>
    <row r="4164" spans="1:25">
      <c r="A4164" s="1">
        <v>4176</v>
      </c>
      <c r="B4164" t="s">
        <v>32</v>
      </c>
      <c r="C4164" t="s">
        <v>3424</v>
      </c>
      <c r="D4164" t="s">
        <v>9845</v>
      </c>
      <c r="E4164" t="s">
        <v>10905</v>
      </c>
      <c r="F4164" t="s">
        <v>10906</v>
      </c>
      <c r="H4164" t="s">
        <v>13811</v>
      </c>
      <c r="V4164">
        <f>72859283 0@2024031kededradennis@gmail.com                             CNMLFException as file currently locked by another user for an Acct no 277429760000</f>
        <v>0</v>
      </c>
    </row>
    <row r="4165" spans="1:25">
      <c r="A4165" s="1">
        <v>4177</v>
      </c>
      <c r="C4165" t="s">
        <v>3425</v>
      </c>
      <c r="G4165" t="s">
        <v>10967</v>
      </c>
      <c r="H4165" t="s">
        <v>13812</v>
      </c>
      <c r="I4165" t="s">
        <v>18507</v>
      </c>
      <c r="J4165" t="s">
        <v>18510</v>
      </c>
      <c r="L4165" t="s">
        <v>19593</v>
      </c>
      <c r="N4165" t="s">
        <v>32</v>
      </c>
      <c r="P4165" t="s">
        <v>32</v>
      </c>
      <c r="Q4165" t="s">
        <v>20992</v>
      </c>
      <c r="R4165" t="s">
        <v>21119</v>
      </c>
      <c r="S4165" t="s">
        <v>21154</v>
      </c>
      <c r="U4165" t="s">
        <v>22035</v>
      </c>
      <c r="Y4165" t="s">
        <v>23866</v>
      </c>
    </row>
    <row r="4166" spans="1:25">
      <c r="A4166" s="1">
        <v>4178</v>
      </c>
      <c r="B4166" t="s">
        <v>32</v>
      </c>
      <c r="C4166" t="s">
        <v>3425</v>
      </c>
      <c r="D4166" t="s">
        <v>9846</v>
      </c>
      <c r="E4166" t="s">
        <v>10905</v>
      </c>
      <c r="F4166" t="s">
        <v>10906</v>
      </c>
      <c r="H4166" t="s">
        <v>13813</v>
      </c>
      <c r="V4166">
        <f>72859284 ÐEá\$2024041faypetgrave@cwjamica.com                            DNMLFException as file currently locked by another user for an Acct no 156177090000</f>
        <v>0</v>
      </c>
    </row>
    <row r="4167" spans="1:25">
      <c r="A4167" s="1">
        <v>4179</v>
      </c>
      <c r="C4167" t="s">
        <v>3426</v>
      </c>
      <c r="G4167" t="s">
        <v>10967</v>
      </c>
      <c r="H4167" t="s">
        <v>13814</v>
      </c>
      <c r="I4167" t="s">
        <v>18507</v>
      </c>
      <c r="J4167" t="s">
        <v>18510</v>
      </c>
      <c r="L4167" t="s">
        <v>19594</v>
      </c>
      <c r="N4167" t="s">
        <v>32</v>
      </c>
      <c r="P4167" t="s">
        <v>32</v>
      </c>
      <c r="Q4167" t="s">
        <v>20992</v>
      </c>
      <c r="R4167" t="s">
        <v>21119</v>
      </c>
      <c r="S4167" t="s">
        <v>21154</v>
      </c>
      <c r="U4167" t="s">
        <v>22035</v>
      </c>
      <c r="Y4167" t="s">
        <v>23868</v>
      </c>
    </row>
    <row r="4168" spans="1:25">
      <c r="A4168" s="1">
        <v>4180</v>
      </c>
      <c r="B4168" t="s">
        <v>32</v>
      </c>
      <c r="C4168" t="s">
        <v>3426</v>
      </c>
      <c r="D4168" t="s">
        <v>9847</v>
      </c>
      <c r="E4168" t="s">
        <v>10905</v>
      </c>
      <c r="F4168" t="s">
        <v>10906</v>
      </c>
      <c r="H4168" t="s">
        <v>13814</v>
      </c>
      <c r="V4168">
        <f>72859285 ÐÈQ(B2024041stamic123@gmail.com                               DNMLFException as file currently locked by another user for an Acct no 284144290000</f>
        <v>0</v>
      </c>
    </row>
    <row r="4169" spans="1:25">
      <c r="A4169" s="1">
        <v>4181</v>
      </c>
      <c r="C4169" t="s">
        <v>3427</v>
      </c>
      <c r="G4169" t="s">
        <v>10967</v>
      </c>
      <c r="H4169" t="s">
        <v>13815</v>
      </c>
      <c r="I4169" t="s">
        <v>18507</v>
      </c>
      <c r="J4169" t="s">
        <v>18510</v>
      </c>
      <c r="L4169" t="s">
        <v>19595</v>
      </c>
      <c r="N4169" t="s">
        <v>32</v>
      </c>
      <c r="P4169" t="s">
        <v>32</v>
      </c>
      <c r="Q4169" t="s">
        <v>20992</v>
      </c>
      <c r="R4169" t="s">
        <v>21119</v>
      </c>
      <c r="S4169" t="s">
        <v>21154</v>
      </c>
      <c r="U4169" t="s">
        <v>22035</v>
      </c>
      <c r="Y4169" t="s">
        <v>23869</v>
      </c>
    </row>
    <row r="4170" spans="1:25">
      <c r="A4170" s="1">
        <v>4182</v>
      </c>
      <c r="B4170" t="s">
        <v>32</v>
      </c>
      <c r="C4170" t="s">
        <v>3427</v>
      </c>
      <c r="D4170" t="s">
        <v>9848</v>
      </c>
      <c r="E4170" t="s">
        <v>10905</v>
      </c>
      <c r="F4170" t="s">
        <v>10906</v>
      </c>
      <c r="H4170" t="s">
        <v>13816</v>
      </c>
      <c r="V4170">
        <f>72859286 0&amp;3&amp;P2024041DUNROBPRIM@GMAIL.COM                              DNMLFException as file currently locked by another user for an Acct no 344238270000</f>
        <v>0</v>
      </c>
    </row>
    <row r="4171" spans="1:25">
      <c r="A4171" s="1">
        <v>4183</v>
      </c>
      <c r="C4171" t="s">
        <v>3428</v>
      </c>
      <c r="G4171" t="s">
        <v>10967</v>
      </c>
      <c r="H4171" t="s">
        <v>13817</v>
      </c>
      <c r="I4171" t="s">
        <v>18507</v>
      </c>
      <c r="J4171" t="s">
        <v>18510</v>
      </c>
      <c r="L4171" t="s">
        <v>19596</v>
      </c>
      <c r="N4171" t="s">
        <v>32</v>
      </c>
      <c r="P4171" t="s">
        <v>32</v>
      </c>
      <c r="Q4171" t="s">
        <v>20992</v>
      </c>
      <c r="R4171" t="s">
        <v>21119</v>
      </c>
      <c r="S4171" t="s">
        <v>21154</v>
      </c>
      <c r="U4171" t="s">
        <v>22035</v>
      </c>
      <c r="Y4171" t="s">
        <v>23867</v>
      </c>
    </row>
    <row r="4172" spans="1:25">
      <c r="A4172" s="1">
        <v>4184</v>
      </c>
      <c r="B4172" t="s">
        <v>32</v>
      </c>
      <c r="C4172" t="s">
        <v>3428</v>
      </c>
      <c r="D4172" t="s">
        <v>9849</v>
      </c>
      <c r="E4172" t="s">
        <v>10905</v>
      </c>
      <c r="F4172" t="s">
        <v>10906</v>
      </c>
      <c r="H4172" t="s">
        <v>13817</v>
      </c>
      <c r="V4172">
        <f>72859287 p°7ÖD2024041christinacaine1@gmail.com                            DNMLFException as file currently locked by another user for an Acct no 295651750000</f>
        <v>0</v>
      </c>
    </row>
    <row r="4173" spans="1:25">
      <c r="A4173" s="1">
        <v>4185</v>
      </c>
      <c r="C4173" t="s">
        <v>3429</v>
      </c>
      <c r="G4173" t="s">
        <v>10967</v>
      </c>
      <c r="H4173" t="s">
        <v>13818</v>
      </c>
      <c r="I4173" t="s">
        <v>18507</v>
      </c>
      <c r="J4173" t="s">
        <v>18510</v>
      </c>
      <c r="L4173" t="s">
        <v>19597</v>
      </c>
      <c r="N4173" t="s">
        <v>32</v>
      </c>
      <c r="P4173" t="s">
        <v>32</v>
      </c>
      <c r="Q4173" t="s">
        <v>20992</v>
      </c>
      <c r="R4173" t="s">
        <v>21119</v>
      </c>
      <c r="S4173" t="s">
        <v>21154</v>
      </c>
      <c r="U4173" t="s">
        <v>22035</v>
      </c>
      <c r="Y4173" t="s">
        <v>23870</v>
      </c>
    </row>
    <row r="4174" spans="1:25">
      <c r="A4174" s="1">
        <v>4186</v>
      </c>
      <c r="B4174" t="s">
        <v>32</v>
      </c>
      <c r="C4174" t="s">
        <v>3429</v>
      </c>
      <c r="D4174" t="s">
        <v>9850</v>
      </c>
      <c r="E4174" t="s">
        <v>10905</v>
      </c>
      <c r="F4174" t="s">
        <v>10906</v>
      </c>
      <c r="H4174" t="s">
        <v>13818</v>
      </c>
      <c r="V4174">
        <f>72859288 @äçNJ2024041romainbrown023@gmail.com                            ENMLFException as file currently locked by another user for an Acct no 319151400000</f>
        <v>0</v>
      </c>
    </row>
    <row r="4175" spans="1:25">
      <c r="A4175" s="1">
        <v>4187</v>
      </c>
      <c r="C4175" t="s">
        <v>3430</v>
      </c>
      <c r="G4175" t="s">
        <v>10967</v>
      </c>
      <c r="H4175" t="s">
        <v>13819</v>
      </c>
      <c r="I4175" t="s">
        <v>18507</v>
      </c>
      <c r="J4175" t="s">
        <v>18510</v>
      </c>
      <c r="L4175" t="s">
        <v>19598</v>
      </c>
      <c r="N4175" t="s">
        <v>32</v>
      </c>
      <c r="P4175" t="s">
        <v>32</v>
      </c>
      <c r="Q4175" t="s">
        <v>20992</v>
      </c>
      <c r="R4175" t="s">
        <v>21119</v>
      </c>
      <c r="S4175" t="s">
        <v>21154</v>
      </c>
      <c r="U4175" t="s">
        <v>22035</v>
      </c>
      <c r="Y4175" t="s">
        <v>23871</v>
      </c>
    </row>
    <row r="4176" spans="1:25">
      <c r="A4176" s="1">
        <v>4188</v>
      </c>
      <c r="B4176" t="s">
        <v>32</v>
      </c>
      <c r="C4176" t="s">
        <v>3430</v>
      </c>
      <c r="D4176" t="s">
        <v>9851</v>
      </c>
      <c r="E4176" t="s">
        <v>10905</v>
      </c>
      <c r="F4176" t="s">
        <v>10906</v>
      </c>
      <c r="H4176" t="s">
        <v>13819</v>
      </c>
      <c r="V4176">
        <f>72859289 @å~\J2024041sexychrisann1@gmail.com                             ENMLFException as file currently locked by another user for an Acct no 319379400000</f>
        <v>0</v>
      </c>
    </row>
    <row r="4177" spans="1:25">
      <c r="A4177" s="1">
        <v>4189</v>
      </c>
      <c r="C4177" t="s">
        <v>3431</v>
      </c>
      <c r="G4177" t="s">
        <v>10967</v>
      </c>
      <c r="H4177" t="s">
        <v>13820</v>
      </c>
      <c r="I4177" t="s">
        <v>18507</v>
      </c>
      <c r="J4177" t="s">
        <v>18510</v>
      </c>
      <c r="L4177" t="s">
        <v>19599</v>
      </c>
      <c r="N4177" t="s">
        <v>32</v>
      </c>
      <c r="P4177" t="s">
        <v>32</v>
      </c>
      <c r="Q4177" t="s">
        <v>20992</v>
      </c>
      <c r="R4177" t="s">
        <v>21119</v>
      </c>
      <c r="S4177" t="s">
        <v>21154</v>
      </c>
      <c r="U4177" t="s">
        <v>22035</v>
      </c>
      <c r="Y4177" t="s">
        <v>23872</v>
      </c>
    </row>
    <row r="4178" spans="1:25">
      <c r="A4178" s="1">
        <v>4190</v>
      </c>
      <c r="B4178" t="s">
        <v>32</v>
      </c>
      <c r="C4178" t="s">
        <v>3431</v>
      </c>
      <c r="D4178" t="s">
        <v>9852</v>
      </c>
      <c r="E4178" t="s">
        <v>10905</v>
      </c>
      <c r="F4178" t="s">
        <v>10906</v>
      </c>
      <c r="H4178" t="s">
        <v>13820</v>
      </c>
      <c r="V4178">
        <f>72859290 °7úA2024041ANDREHEPBURN_88@YAHOO.COM                            ENMLFException as file currently locked by another user for an Acct no 283368110000</f>
        <v>0</v>
      </c>
    </row>
    <row r="4179" spans="1:25">
      <c r="A4179" s="1">
        <v>4191</v>
      </c>
      <c r="C4179" t="s">
        <v>3432</v>
      </c>
      <c r="G4179" t="s">
        <v>10967</v>
      </c>
      <c r="H4179" t="s">
        <v>13821</v>
      </c>
      <c r="I4179" t="s">
        <v>18507</v>
      </c>
      <c r="J4179" t="s">
        <v>18510</v>
      </c>
      <c r="L4179" t="s">
        <v>19600</v>
      </c>
      <c r="N4179" t="s">
        <v>32</v>
      </c>
      <c r="P4179" t="s">
        <v>32</v>
      </c>
      <c r="Q4179" t="s">
        <v>20992</v>
      </c>
      <c r="R4179" t="s">
        <v>21119</v>
      </c>
      <c r="S4179" t="s">
        <v>21154</v>
      </c>
      <c r="U4179" t="s">
        <v>22035</v>
      </c>
      <c r="Y4179" t="s">
        <v>23873</v>
      </c>
    </row>
    <row r="4180" spans="1:25">
      <c r="A4180" s="1">
        <v>4192</v>
      </c>
      <c r="B4180" t="s">
        <v>32</v>
      </c>
      <c r="C4180" t="s">
        <v>3432</v>
      </c>
      <c r="D4180" t="s">
        <v>9853</v>
      </c>
      <c r="E4180" t="s">
        <v>10905</v>
      </c>
      <c r="F4180" t="s">
        <v>10906</v>
      </c>
      <c r="H4180" t="s">
        <v>13822</v>
      </c>
      <c r="V4180">
        <f>72859291 @ÝEÆI2024041orainthomas@gmail.com                              GNMLFException as file currently locked by another user for an Acct no 316859080000</f>
        <v>0</v>
      </c>
    </row>
    <row r="4181" spans="1:25">
      <c r="A4181" s="1">
        <v>4193</v>
      </c>
      <c r="C4181" t="s">
        <v>3433</v>
      </c>
      <c r="G4181" t="s">
        <v>10967</v>
      </c>
      <c r="H4181" t="s">
        <v>13823</v>
      </c>
      <c r="I4181" t="s">
        <v>18507</v>
      </c>
      <c r="J4181" t="s">
        <v>18509</v>
      </c>
      <c r="L4181" t="s">
        <v>19542</v>
      </c>
      <c r="O4181" t="s">
        <v>20887</v>
      </c>
      <c r="P4181" t="s">
        <v>20919</v>
      </c>
      <c r="Q4181" t="s">
        <v>20989</v>
      </c>
      <c r="U4181" t="s">
        <v>22032</v>
      </c>
      <c r="W4181" t="s">
        <v>22917</v>
      </c>
      <c r="X4181" t="s">
        <v>23260</v>
      </c>
    </row>
    <row r="4182" spans="1:25">
      <c r="A4182" s="1">
        <v>4194</v>
      </c>
      <c r="C4182" t="s">
        <v>3434</v>
      </c>
      <c r="G4182" t="s">
        <v>10967</v>
      </c>
      <c r="H4182" t="s">
        <v>13824</v>
      </c>
      <c r="I4182" t="s">
        <v>18507</v>
      </c>
      <c r="J4182" t="s">
        <v>18509</v>
      </c>
      <c r="L4182" t="s">
        <v>19507</v>
      </c>
      <c r="O4182" t="s">
        <v>20888</v>
      </c>
      <c r="P4182" t="s">
        <v>65</v>
      </c>
      <c r="Q4182" t="s">
        <v>20990</v>
      </c>
      <c r="R4182" t="s">
        <v>21118</v>
      </c>
      <c r="S4182" t="s">
        <v>21153</v>
      </c>
      <c r="T4182" t="s">
        <v>21425</v>
      </c>
      <c r="U4182" t="s">
        <v>22033</v>
      </c>
    </row>
    <row r="4183" spans="1:25">
      <c r="A4183" s="1">
        <v>4195</v>
      </c>
      <c r="C4183" t="s">
        <v>3435</v>
      </c>
      <c r="G4183" t="s">
        <v>10967</v>
      </c>
      <c r="H4183" t="s">
        <v>13824</v>
      </c>
      <c r="I4183" t="s">
        <v>18507</v>
      </c>
      <c r="J4183" t="s">
        <v>18509</v>
      </c>
      <c r="L4183" t="s">
        <v>19508</v>
      </c>
      <c r="O4183" t="s">
        <v>20888</v>
      </c>
      <c r="P4183" t="s">
        <v>20920</v>
      </c>
      <c r="Q4183" t="s">
        <v>20991</v>
      </c>
      <c r="U4183" t="s">
        <v>22034</v>
      </c>
      <c r="W4183" t="s">
        <v>22918</v>
      </c>
    </row>
    <row r="4184" spans="1:25">
      <c r="A4184" s="1">
        <v>4196</v>
      </c>
      <c r="C4184" t="s">
        <v>3436</v>
      </c>
      <c r="G4184" t="s">
        <v>10967</v>
      </c>
      <c r="H4184" t="s">
        <v>13825</v>
      </c>
      <c r="I4184" t="s">
        <v>18507</v>
      </c>
      <c r="J4184" t="s">
        <v>18509</v>
      </c>
      <c r="L4184" t="s">
        <v>19507</v>
      </c>
      <c r="O4184" t="s">
        <v>20888</v>
      </c>
      <c r="P4184" t="s">
        <v>65</v>
      </c>
      <c r="Q4184" t="s">
        <v>20990</v>
      </c>
      <c r="R4184" t="s">
        <v>21118</v>
      </c>
      <c r="S4184" t="s">
        <v>21153</v>
      </c>
      <c r="T4184" t="s">
        <v>21426</v>
      </c>
      <c r="U4184" t="s">
        <v>22033</v>
      </c>
    </row>
    <row r="4185" spans="1:25">
      <c r="A4185" s="1">
        <v>4197</v>
      </c>
      <c r="C4185" t="s">
        <v>3437</v>
      </c>
      <c r="G4185" t="s">
        <v>10967</v>
      </c>
      <c r="H4185" t="s">
        <v>13825</v>
      </c>
      <c r="I4185" t="s">
        <v>18507</v>
      </c>
      <c r="J4185" t="s">
        <v>18509</v>
      </c>
      <c r="L4185" t="s">
        <v>19490</v>
      </c>
      <c r="O4185" t="s">
        <v>20887</v>
      </c>
      <c r="P4185" t="s">
        <v>20919</v>
      </c>
      <c r="Q4185" t="s">
        <v>20989</v>
      </c>
      <c r="U4185" t="s">
        <v>22032</v>
      </c>
      <c r="W4185" t="s">
        <v>22917</v>
      </c>
      <c r="X4185" t="s">
        <v>23261</v>
      </c>
    </row>
    <row r="4186" spans="1:25">
      <c r="A4186" s="1">
        <v>4198</v>
      </c>
      <c r="C4186" t="s">
        <v>3438</v>
      </c>
      <c r="G4186" t="s">
        <v>10967</v>
      </c>
      <c r="H4186" t="s">
        <v>13826</v>
      </c>
      <c r="I4186" t="s">
        <v>18507</v>
      </c>
      <c r="J4186" t="s">
        <v>18509</v>
      </c>
      <c r="L4186" t="s">
        <v>19508</v>
      </c>
      <c r="O4186" t="s">
        <v>20888</v>
      </c>
      <c r="P4186" t="s">
        <v>20920</v>
      </c>
      <c r="Q4186" t="s">
        <v>20991</v>
      </c>
      <c r="U4186" t="s">
        <v>22034</v>
      </c>
      <c r="W4186" t="s">
        <v>22918</v>
      </c>
    </row>
    <row r="4187" spans="1:25">
      <c r="A4187" s="1">
        <v>4199</v>
      </c>
      <c r="C4187" t="s">
        <v>3439</v>
      </c>
      <c r="G4187" t="s">
        <v>10967</v>
      </c>
      <c r="H4187" t="s">
        <v>13826</v>
      </c>
      <c r="I4187" t="s">
        <v>18507</v>
      </c>
      <c r="J4187" t="s">
        <v>18509</v>
      </c>
      <c r="L4187" t="s">
        <v>19543</v>
      </c>
      <c r="O4187" t="s">
        <v>20887</v>
      </c>
      <c r="P4187" t="s">
        <v>20919</v>
      </c>
      <c r="Q4187" t="s">
        <v>20989</v>
      </c>
      <c r="U4187" t="s">
        <v>22032</v>
      </c>
      <c r="W4187" t="s">
        <v>22917</v>
      </c>
      <c r="X4187" t="s">
        <v>23262</v>
      </c>
    </row>
    <row r="4188" spans="1:25">
      <c r="A4188" s="1">
        <v>4200</v>
      </c>
      <c r="C4188" t="s">
        <v>3440</v>
      </c>
      <c r="G4188" t="s">
        <v>10967</v>
      </c>
      <c r="H4188" t="s">
        <v>13827</v>
      </c>
      <c r="I4188" t="s">
        <v>18507</v>
      </c>
      <c r="J4188" t="s">
        <v>18509</v>
      </c>
      <c r="L4188" t="s">
        <v>19507</v>
      </c>
      <c r="O4188" t="s">
        <v>20888</v>
      </c>
      <c r="P4188" t="s">
        <v>65</v>
      </c>
      <c r="Q4188" t="s">
        <v>20990</v>
      </c>
      <c r="R4188" t="s">
        <v>21118</v>
      </c>
      <c r="S4188" t="s">
        <v>21153</v>
      </c>
      <c r="T4188" t="s">
        <v>21427</v>
      </c>
      <c r="U4188" t="s">
        <v>22033</v>
      </c>
    </row>
    <row r="4189" spans="1:25">
      <c r="A4189" s="1">
        <v>4201</v>
      </c>
      <c r="C4189" t="s">
        <v>3441</v>
      </c>
      <c r="G4189" t="s">
        <v>10967</v>
      </c>
      <c r="H4189" t="s">
        <v>13827</v>
      </c>
      <c r="I4189" t="s">
        <v>18507</v>
      </c>
      <c r="J4189" t="s">
        <v>18509</v>
      </c>
      <c r="L4189" t="s">
        <v>19582</v>
      </c>
      <c r="O4189" t="s">
        <v>20887</v>
      </c>
      <c r="P4189" t="s">
        <v>20919</v>
      </c>
      <c r="Q4189" t="s">
        <v>20989</v>
      </c>
      <c r="U4189" t="s">
        <v>22032</v>
      </c>
      <c r="W4189" t="s">
        <v>22917</v>
      </c>
      <c r="X4189" t="s">
        <v>23261</v>
      </c>
    </row>
    <row r="4190" spans="1:25">
      <c r="A4190" s="1">
        <v>4202</v>
      </c>
      <c r="C4190" t="s">
        <v>3442</v>
      </c>
      <c r="G4190" t="s">
        <v>10967</v>
      </c>
      <c r="H4190" t="s">
        <v>13827</v>
      </c>
      <c r="I4190" t="s">
        <v>18507</v>
      </c>
      <c r="J4190" t="s">
        <v>18509</v>
      </c>
      <c r="L4190" t="s">
        <v>19508</v>
      </c>
      <c r="O4190" t="s">
        <v>20888</v>
      </c>
      <c r="P4190" t="s">
        <v>20920</v>
      </c>
      <c r="Q4190" t="s">
        <v>20991</v>
      </c>
      <c r="U4190" t="s">
        <v>22034</v>
      </c>
      <c r="W4190" t="s">
        <v>22918</v>
      </c>
    </row>
    <row r="4191" spans="1:25">
      <c r="A4191" s="1">
        <v>4203</v>
      </c>
      <c r="C4191" t="s">
        <v>3443</v>
      </c>
      <c r="G4191" t="s">
        <v>10967</v>
      </c>
      <c r="H4191" t="s">
        <v>13828</v>
      </c>
      <c r="I4191" t="s">
        <v>18507</v>
      </c>
      <c r="J4191" t="s">
        <v>18509</v>
      </c>
      <c r="L4191" t="s">
        <v>19507</v>
      </c>
      <c r="O4191" t="s">
        <v>20888</v>
      </c>
      <c r="P4191" t="s">
        <v>65</v>
      </c>
      <c r="Q4191" t="s">
        <v>20990</v>
      </c>
      <c r="R4191" t="s">
        <v>21118</v>
      </c>
      <c r="S4191" t="s">
        <v>21153</v>
      </c>
      <c r="T4191" t="s">
        <v>21426</v>
      </c>
      <c r="U4191" t="s">
        <v>22033</v>
      </c>
    </row>
    <row r="4192" spans="1:25">
      <c r="A4192" s="1">
        <v>4204</v>
      </c>
      <c r="C4192" t="s">
        <v>3444</v>
      </c>
      <c r="G4192" t="s">
        <v>10967</v>
      </c>
      <c r="H4192" t="s">
        <v>13828</v>
      </c>
      <c r="I4192" t="s">
        <v>18507</v>
      </c>
      <c r="J4192" t="s">
        <v>18509</v>
      </c>
      <c r="L4192" t="s">
        <v>19508</v>
      </c>
      <c r="O4192" t="s">
        <v>20888</v>
      </c>
      <c r="P4192" t="s">
        <v>20920</v>
      </c>
      <c r="Q4192" t="s">
        <v>20991</v>
      </c>
      <c r="U4192" t="s">
        <v>22034</v>
      </c>
      <c r="W4192" t="s">
        <v>22918</v>
      </c>
    </row>
    <row r="4193" spans="1:24">
      <c r="A4193" s="1">
        <v>4205</v>
      </c>
      <c r="C4193" t="s">
        <v>3445</v>
      </c>
      <c r="G4193" t="s">
        <v>10967</v>
      </c>
      <c r="H4193" t="s">
        <v>13829</v>
      </c>
      <c r="I4193" t="s">
        <v>18507</v>
      </c>
      <c r="J4193" t="s">
        <v>18509</v>
      </c>
      <c r="L4193" t="s">
        <v>19507</v>
      </c>
      <c r="O4193" t="s">
        <v>20888</v>
      </c>
      <c r="P4193" t="s">
        <v>65</v>
      </c>
      <c r="Q4193" t="s">
        <v>20990</v>
      </c>
      <c r="R4193" t="s">
        <v>21118</v>
      </c>
      <c r="S4193" t="s">
        <v>21153</v>
      </c>
      <c r="T4193" t="s">
        <v>21427</v>
      </c>
      <c r="U4193" t="s">
        <v>22033</v>
      </c>
    </row>
    <row r="4194" spans="1:24">
      <c r="A4194" s="1">
        <v>4206</v>
      </c>
      <c r="C4194" t="s">
        <v>3446</v>
      </c>
      <c r="G4194" t="s">
        <v>10967</v>
      </c>
      <c r="H4194" t="s">
        <v>13830</v>
      </c>
      <c r="I4194" t="s">
        <v>18507</v>
      </c>
      <c r="J4194" t="s">
        <v>18509</v>
      </c>
      <c r="L4194" t="s">
        <v>19489</v>
      </c>
      <c r="O4194" t="s">
        <v>20887</v>
      </c>
      <c r="P4194" t="s">
        <v>20919</v>
      </c>
      <c r="Q4194" t="s">
        <v>20989</v>
      </c>
      <c r="U4194" t="s">
        <v>22032</v>
      </c>
      <c r="W4194" t="s">
        <v>22917</v>
      </c>
      <c r="X4194" t="s">
        <v>23262</v>
      </c>
    </row>
    <row r="4195" spans="1:24">
      <c r="A4195" s="1">
        <v>4207</v>
      </c>
      <c r="C4195" t="s">
        <v>3447</v>
      </c>
      <c r="G4195" t="s">
        <v>10967</v>
      </c>
      <c r="H4195" t="s">
        <v>13830</v>
      </c>
      <c r="I4195" t="s">
        <v>18507</v>
      </c>
      <c r="J4195" t="s">
        <v>18509</v>
      </c>
      <c r="L4195" t="s">
        <v>19508</v>
      </c>
      <c r="O4195" t="s">
        <v>20888</v>
      </c>
      <c r="P4195" t="s">
        <v>20920</v>
      </c>
      <c r="Q4195" t="s">
        <v>20991</v>
      </c>
      <c r="U4195" t="s">
        <v>22034</v>
      </c>
      <c r="W4195" t="s">
        <v>22918</v>
      </c>
    </row>
    <row r="4196" spans="1:24">
      <c r="A4196" s="1">
        <v>4208</v>
      </c>
      <c r="C4196" t="s">
        <v>3448</v>
      </c>
      <c r="G4196" t="s">
        <v>10967</v>
      </c>
      <c r="H4196" t="s">
        <v>13831</v>
      </c>
      <c r="I4196" t="s">
        <v>18507</v>
      </c>
      <c r="J4196" t="s">
        <v>18509</v>
      </c>
      <c r="L4196" t="s">
        <v>19545</v>
      </c>
      <c r="O4196" t="s">
        <v>20887</v>
      </c>
      <c r="P4196" t="s">
        <v>20919</v>
      </c>
      <c r="Q4196" t="s">
        <v>20989</v>
      </c>
      <c r="U4196" t="s">
        <v>22032</v>
      </c>
      <c r="W4196" t="s">
        <v>22917</v>
      </c>
      <c r="X4196" t="s">
        <v>23262</v>
      </c>
    </row>
    <row r="4197" spans="1:24">
      <c r="A4197" s="1">
        <v>4209</v>
      </c>
      <c r="C4197" t="s">
        <v>3449</v>
      </c>
      <c r="G4197" t="s">
        <v>10967</v>
      </c>
      <c r="H4197" t="s">
        <v>13831</v>
      </c>
      <c r="I4197" t="s">
        <v>18507</v>
      </c>
      <c r="J4197" t="s">
        <v>18509</v>
      </c>
      <c r="L4197" t="s">
        <v>19507</v>
      </c>
      <c r="O4197" t="s">
        <v>20888</v>
      </c>
      <c r="P4197" t="s">
        <v>65</v>
      </c>
      <c r="Q4197" t="s">
        <v>20990</v>
      </c>
      <c r="R4197" t="s">
        <v>21118</v>
      </c>
      <c r="S4197" t="s">
        <v>21153</v>
      </c>
      <c r="T4197" t="s">
        <v>21427</v>
      </c>
      <c r="U4197" t="s">
        <v>22033</v>
      </c>
    </row>
    <row r="4198" spans="1:24">
      <c r="A4198" s="1">
        <v>4210</v>
      </c>
      <c r="C4198" t="s">
        <v>3450</v>
      </c>
      <c r="G4198" t="s">
        <v>10967</v>
      </c>
      <c r="H4198" t="s">
        <v>13832</v>
      </c>
      <c r="I4198" t="s">
        <v>18507</v>
      </c>
      <c r="J4198" t="s">
        <v>18509</v>
      </c>
      <c r="L4198" t="s">
        <v>19543</v>
      </c>
      <c r="O4198" t="s">
        <v>20887</v>
      </c>
      <c r="P4198" t="s">
        <v>20919</v>
      </c>
      <c r="Q4198" t="s">
        <v>20989</v>
      </c>
      <c r="U4198" t="s">
        <v>22032</v>
      </c>
      <c r="W4198" t="s">
        <v>22917</v>
      </c>
      <c r="X4198" t="s">
        <v>23261</v>
      </c>
    </row>
    <row r="4199" spans="1:24">
      <c r="A4199" s="1">
        <v>4211</v>
      </c>
      <c r="C4199" t="s">
        <v>3451</v>
      </c>
      <c r="G4199" t="s">
        <v>10967</v>
      </c>
      <c r="H4199" t="s">
        <v>13832</v>
      </c>
      <c r="I4199" t="s">
        <v>18507</v>
      </c>
      <c r="J4199" t="s">
        <v>18509</v>
      </c>
      <c r="L4199" t="s">
        <v>19508</v>
      </c>
      <c r="O4199" t="s">
        <v>20888</v>
      </c>
      <c r="P4199" t="s">
        <v>20920</v>
      </c>
      <c r="Q4199" t="s">
        <v>20991</v>
      </c>
      <c r="U4199" t="s">
        <v>22034</v>
      </c>
      <c r="W4199" t="s">
        <v>22918</v>
      </c>
    </row>
    <row r="4200" spans="1:24">
      <c r="A4200" s="1">
        <v>4212</v>
      </c>
      <c r="C4200" t="s">
        <v>3452</v>
      </c>
      <c r="G4200" t="s">
        <v>10967</v>
      </c>
      <c r="H4200" t="s">
        <v>13833</v>
      </c>
      <c r="I4200" t="s">
        <v>18507</v>
      </c>
      <c r="J4200" t="s">
        <v>18509</v>
      </c>
      <c r="L4200" t="s">
        <v>19507</v>
      </c>
      <c r="O4200" t="s">
        <v>20888</v>
      </c>
      <c r="P4200" t="s">
        <v>65</v>
      </c>
      <c r="Q4200" t="s">
        <v>20990</v>
      </c>
      <c r="R4200" t="s">
        <v>21118</v>
      </c>
      <c r="S4200" t="s">
        <v>21153</v>
      </c>
      <c r="T4200" t="s">
        <v>21426</v>
      </c>
      <c r="U4200" t="s">
        <v>22033</v>
      </c>
    </row>
    <row r="4201" spans="1:24">
      <c r="A4201" s="1">
        <v>4213</v>
      </c>
      <c r="C4201" t="s">
        <v>3453</v>
      </c>
      <c r="G4201" t="s">
        <v>10967</v>
      </c>
      <c r="H4201" t="s">
        <v>13833</v>
      </c>
      <c r="I4201" t="s">
        <v>18507</v>
      </c>
      <c r="J4201" t="s">
        <v>18509</v>
      </c>
      <c r="L4201" t="s">
        <v>19508</v>
      </c>
      <c r="O4201" t="s">
        <v>20888</v>
      </c>
      <c r="P4201" t="s">
        <v>20920</v>
      </c>
      <c r="Q4201" t="s">
        <v>20991</v>
      </c>
      <c r="U4201" t="s">
        <v>22034</v>
      </c>
      <c r="W4201" t="s">
        <v>22918</v>
      </c>
    </row>
    <row r="4202" spans="1:24">
      <c r="A4202" s="1">
        <v>4214</v>
      </c>
      <c r="C4202" t="s">
        <v>3454</v>
      </c>
      <c r="G4202" t="s">
        <v>10967</v>
      </c>
      <c r="H4202" t="s">
        <v>13834</v>
      </c>
      <c r="I4202" t="s">
        <v>18507</v>
      </c>
      <c r="J4202" t="s">
        <v>18509</v>
      </c>
      <c r="L4202" t="s">
        <v>19507</v>
      </c>
      <c r="O4202" t="s">
        <v>20888</v>
      </c>
      <c r="P4202" t="s">
        <v>65</v>
      </c>
      <c r="Q4202" t="s">
        <v>20990</v>
      </c>
      <c r="R4202" t="s">
        <v>21118</v>
      </c>
      <c r="S4202" t="s">
        <v>21153</v>
      </c>
      <c r="T4202" t="s">
        <v>21427</v>
      </c>
      <c r="U4202" t="s">
        <v>22033</v>
      </c>
    </row>
    <row r="4203" spans="1:24">
      <c r="A4203" s="1">
        <v>4215</v>
      </c>
      <c r="C4203" t="s">
        <v>3455</v>
      </c>
      <c r="G4203" t="s">
        <v>10967</v>
      </c>
      <c r="H4203" t="s">
        <v>13834</v>
      </c>
      <c r="I4203" t="s">
        <v>18507</v>
      </c>
      <c r="J4203" t="s">
        <v>18509</v>
      </c>
      <c r="L4203" t="s">
        <v>19508</v>
      </c>
      <c r="O4203" t="s">
        <v>20888</v>
      </c>
      <c r="P4203" t="s">
        <v>20920</v>
      </c>
      <c r="Q4203" t="s">
        <v>20991</v>
      </c>
      <c r="U4203" t="s">
        <v>22034</v>
      </c>
      <c r="W4203" t="s">
        <v>22918</v>
      </c>
    </row>
    <row r="4204" spans="1:24">
      <c r="A4204" s="1">
        <v>4216</v>
      </c>
      <c r="C4204" t="s">
        <v>3456</v>
      </c>
      <c r="G4204" t="s">
        <v>10967</v>
      </c>
      <c r="H4204" t="s">
        <v>13834</v>
      </c>
      <c r="I4204" t="s">
        <v>18507</v>
      </c>
      <c r="J4204" t="s">
        <v>18509</v>
      </c>
      <c r="L4204" t="s">
        <v>19582</v>
      </c>
      <c r="O4204" t="s">
        <v>20887</v>
      </c>
      <c r="P4204" t="s">
        <v>20919</v>
      </c>
      <c r="Q4204" t="s">
        <v>20989</v>
      </c>
      <c r="U4204" t="s">
        <v>22032</v>
      </c>
      <c r="W4204" t="s">
        <v>22917</v>
      </c>
      <c r="X4204" t="s">
        <v>23262</v>
      </c>
    </row>
    <row r="4205" spans="1:24">
      <c r="A4205" s="1">
        <v>4217</v>
      </c>
      <c r="C4205" t="s">
        <v>3457</v>
      </c>
      <c r="G4205" t="s">
        <v>10967</v>
      </c>
      <c r="H4205" t="s">
        <v>13835</v>
      </c>
      <c r="I4205" t="s">
        <v>18507</v>
      </c>
      <c r="J4205" t="s">
        <v>18509</v>
      </c>
      <c r="L4205" t="s">
        <v>19574</v>
      </c>
      <c r="O4205" t="s">
        <v>20887</v>
      </c>
      <c r="P4205" t="s">
        <v>20919</v>
      </c>
      <c r="Q4205" t="s">
        <v>20989</v>
      </c>
      <c r="U4205" t="s">
        <v>22032</v>
      </c>
      <c r="W4205" t="s">
        <v>22917</v>
      </c>
      <c r="X4205" t="s">
        <v>23261</v>
      </c>
    </row>
    <row r="4206" spans="1:24">
      <c r="A4206" s="1">
        <v>4218</v>
      </c>
      <c r="C4206" t="s">
        <v>3458</v>
      </c>
      <c r="G4206" t="s">
        <v>10967</v>
      </c>
      <c r="H4206" t="s">
        <v>13836</v>
      </c>
      <c r="I4206" t="s">
        <v>18507</v>
      </c>
      <c r="J4206" t="s">
        <v>18509</v>
      </c>
      <c r="L4206" t="s">
        <v>19507</v>
      </c>
      <c r="O4206" t="s">
        <v>20888</v>
      </c>
      <c r="P4206" t="s">
        <v>65</v>
      </c>
      <c r="Q4206" t="s">
        <v>20990</v>
      </c>
      <c r="R4206" t="s">
        <v>21118</v>
      </c>
      <c r="S4206" t="s">
        <v>21153</v>
      </c>
      <c r="T4206" t="s">
        <v>21426</v>
      </c>
      <c r="U4206" t="s">
        <v>22033</v>
      </c>
    </row>
    <row r="4207" spans="1:24">
      <c r="A4207" s="1">
        <v>4219</v>
      </c>
      <c r="C4207" t="s">
        <v>3459</v>
      </c>
      <c r="G4207" t="s">
        <v>10967</v>
      </c>
      <c r="H4207" t="s">
        <v>13836</v>
      </c>
      <c r="I4207" t="s">
        <v>18507</v>
      </c>
      <c r="J4207" t="s">
        <v>18509</v>
      </c>
      <c r="L4207" t="s">
        <v>19508</v>
      </c>
      <c r="O4207" t="s">
        <v>20888</v>
      </c>
      <c r="P4207" t="s">
        <v>20920</v>
      </c>
      <c r="Q4207" t="s">
        <v>20991</v>
      </c>
      <c r="U4207" t="s">
        <v>22034</v>
      </c>
      <c r="W4207" t="s">
        <v>22918</v>
      </c>
    </row>
    <row r="4208" spans="1:24">
      <c r="A4208" s="1">
        <v>4220</v>
      </c>
      <c r="C4208" t="s">
        <v>3460</v>
      </c>
      <c r="G4208" t="s">
        <v>10967</v>
      </c>
      <c r="H4208" t="s">
        <v>13837</v>
      </c>
      <c r="I4208" t="s">
        <v>18507</v>
      </c>
      <c r="J4208" t="s">
        <v>18509</v>
      </c>
      <c r="L4208" t="s">
        <v>19507</v>
      </c>
      <c r="O4208" t="s">
        <v>20888</v>
      </c>
      <c r="P4208" t="s">
        <v>65</v>
      </c>
      <c r="Q4208" t="s">
        <v>20990</v>
      </c>
      <c r="R4208" t="s">
        <v>21118</v>
      </c>
      <c r="S4208" t="s">
        <v>21153</v>
      </c>
      <c r="T4208" t="s">
        <v>21426</v>
      </c>
      <c r="U4208" t="s">
        <v>22033</v>
      </c>
    </row>
    <row r="4209" spans="1:24">
      <c r="A4209" s="1">
        <v>4221</v>
      </c>
      <c r="C4209" t="s">
        <v>3461</v>
      </c>
      <c r="G4209" t="s">
        <v>10967</v>
      </c>
      <c r="H4209" t="s">
        <v>13837</v>
      </c>
      <c r="I4209" t="s">
        <v>18507</v>
      </c>
      <c r="J4209" t="s">
        <v>18509</v>
      </c>
      <c r="L4209" t="s">
        <v>19491</v>
      </c>
      <c r="O4209" t="s">
        <v>20887</v>
      </c>
      <c r="P4209" t="s">
        <v>20919</v>
      </c>
      <c r="Q4209" t="s">
        <v>20989</v>
      </c>
      <c r="U4209" t="s">
        <v>22032</v>
      </c>
      <c r="W4209" t="s">
        <v>22917</v>
      </c>
      <c r="X4209" t="s">
        <v>23261</v>
      </c>
    </row>
    <row r="4210" spans="1:24">
      <c r="A4210" s="1">
        <v>4222</v>
      </c>
      <c r="C4210" t="s">
        <v>3462</v>
      </c>
      <c r="G4210" t="s">
        <v>10967</v>
      </c>
      <c r="H4210" t="s">
        <v>13837</v>
      </c>
      <c r="I4210" t="s">
        <v>18507</v>
      </c>
      <c r="J4210" t="s">
        <v>18509</v>
      </c>
      <c r="L4210" t="s">
        <v>19508</v>
      </c>
      <c r="O4210" t="s">
        <v>20888</v>
      </c>
      <c r="P4210" t="s">
        <v>20920</v>
      </c>
      <c r="Q4210" t="s">
        <v>20991</v>
      </c>
      <c r="U4210" t="s">
        <v>22034</v>
      </c>
      <c r="W4210" t="s">
        <v>22918</v>
      </c>
    </row>
    <row r="4211" spans="1:24">
      <c r="A4211" s="1">
        <v>4223</v>
      </c>
      <c r="C4211" t="s">
        <v>3463</v>
      </c>
      <c r="G4211" t="s">
        <v>10967</v>
      </c>
      <c r="H4211" t="s">
        <v>13838</v>
      </c>
      <c r="I4211" t="s">
        <v>18507</v>
      </c>
      <c r="J4211" t="s">
        <v>18509</v>
      </c>
      <c r="L4211" t="s">
        <v>19507</v>
      </c>
      <c r="O4211" t="s">
        <v>20888</v>
      </c>
      <c r="P4211" t="s">
        <v>65</v>
      </c>
      <c r="Q4211" t="s">
        <v>20990</v>
      </c>
      <c r="R4211" t="s">
        <v>21118</v>
      </c>
      <c r="S4211" t="s">
        <v>21153</v>
      </c>
      <c r="T4211" t="s">
        <v>21427</v>
      </c>
      <c r="U4211" t="s">
        <v>22033</v>
      </c>
    </row>
    <row r="4212" spans="1:24">
      <c r="A4212" s="1">
        <v>4224</v>
      </c>
      <c r="C4212" t="s">
        <v>3464</v>
      </c>
      <c r="G4212" t="s">
        <v>10967</v>
      </c>
      <c r="H4212" t="s">
        <v>13838</v>
      </c>
      <c r="I4212" t="s">
        <v>18507</v>
      </c>
      <c r="J4212" t="s">
        <v>18509</v>
      </c>
      <c r="L4212" t="s">
        <v>19508</v>
      </c>
      <c r="O4212" t="s">
        <v>20888</v>
      </c>
      <c r="P4212" t="s">
        <v>20920</v>
      </c>
      <c r="Q4212" t="s">
        <v>20991</v>
      </c>
      <c r="U4212" t="s">
        <v>22034</v>
      </c>
      <c r="W4212" t="s">
        <v>22918</v>
      </c>
    </row>
    <row r="4213" spans="1:24">
      <c r="A4213" s="1">
        <v>4225</v>
      </c>
      <c r="C4213" t="s">
        <v>3465</v>
      </c>
      <c r="G4213" t="s">
        <v>10967</v>
      </c>
      <c r="H4213" t="s">
        <v>13839</v>
      </c>
      <c r="I4213" t="s">
        <v>18507</v>
      </c>
      <c r="J4213" t="s">
        <v>18509</v>
      </c>
      <c r="L4213" t="s">
        <v>19488</v>
      </c>
      <c r="O4213" t="s">
        <v>20887</v>
      </c>
      <c r="P4213" t="s">
        <v>20919</v>
      </c>
      <c r="Q4213" t="s">
        <v>20989</v>
      </c>
      <c r="U4213" t="s">
        <v>22032</v>
      </c>
      <c r="W4213" t="s">
        <v>22917</v>
      </c>
      <c r="X4213" t="s">
        <v>23262</v>
      </c>
    </row>
    <row r="4214" spans="1:24">
      <c r="A4214" s="1">
        <v>4226</v>
      </c>
      <c r="C4214" t="s">
        <v>3466</v>
      </c>
      <c r="G4214" t="s">
        <v>10967</v>
      </c>
      <c r="H4214" t="s">
        <v>13840</v>
      </c>
      <c r="I4214" t="s">
        <v>18507</v>
      </c>
      <c r="J4214" t="s">
        <v>18510</v>
      </c>
      <c r="L4214" t="s">
        <v>19601</v>
      </c>
      <c r="N4214" t="s">
        <v>43</v>
      </c>
      <c r="P4214" t="s">
        <v>43</v>
      </c>
      <c r="Q4214" t="s">
        <v>21047</v>
      </c>
      <c r="U4214" t="s">
        <v>22719</v>
      </c>
      <c r="W4214" t="s">
        <v>22931</v>
      </c>
    </row>
    <row r="4215" spans="1:24">
      <c r="A4215" s="1">
        <v>4227</v>
      </c>
      <c r="B4215" t="s">
        <v>43</v>
      </c>
      <c r="C4215" t="s">
        <v>3466</v>
      </c>
      <c r="D4215" t="s">
        <v>9854</v>
      </c>
      <c r="E4215" t="s">
        <v>10905</v>
      </c>
      <c r="F4215" t="s">
        <v>10918</v>
      </c>
      <c r="H4215" t="s">
        <v>13841</v>
      </c>
      <c r="V4215">
        <f>72859325 ô</f>
        <v>0</v>
      </c>
    </row>
    <row r="4216" spans="1:24">
      <c r="A4216" s="1">
        <v>4231</v>
      </c>
      <c r="C4216" t="s">
        <v>3467</v>
      </c>
      <c r="G4216" t="s">
        <v>10967</v>
      </c>
      <c r="H4216" t="s">
        <v>13842</v>
      </c>
      <c r="I4216" t="s">
        <v>18507</v>
      </c>
      <c r="J4216" t="s">
        <v>18509</v>
      </c>
      <c r="L4216" t="s">
        <v>19507</v>
      </c>
      <c r="O4216" t="s">
        <v>20888</v>
      </c>
      <c r="P4216" t="s">
        <v>65</v>
      </c>
      <c r="Q4216" t="s">
        <v>20990</v>
      </c>
      <c r="R4216" t="s">
        <v>21118</v>
      </c>
      <c r="S4216" t="s">
        <v>21153</v>
      </c>
      <c r="T4216" t="s">
        <v>21428</v>
      </c>
      <c r="U4216" t="s">
        <v>22033</v>
      </c>
    </row>
    <row r="4217" spans="1:24">
      <c r="A4217" s="1">
        <v>4232</v>
      </c>
      <c r="C4217" t="s">
        <v>3468</v>
      </c>
      <c r="G4217" t="s">
        <v>10967</v>
      </c>
      <c r="H4217" t="s">
        <v>13842</v>
      </c>
      <c r="I4217" t="s">
        <v>18507</v>
      </c>
      <c r="J4217" t="s">
        <v>18509</v>
      </c>
      <c r="L4217" t="s">
        <v>19489</v>
      </c>
      <c r="O4217" t="s">
        <v>20887</v>
      </c>
      <c r="P4217" t="s">
        <v>20919</v>
      </c>
      <c r="Q4217" t="s">
        <v>20989</v>
      </c>
      <c r="U4217" t="s">
        <v>22032</v>
      </c>
      <c r="W4217" t="s">
        <v>22917</v>
      </c>
      <c r="X4217" t="s">
        <v>23263</v>
      </c>
    </row>
    <row r="4218" spans="1:24">
      <c r="A4218" s="1">
        <v>4233</v>
      </c>
      <c r="C4218" t="s">
        <v>3469</v>
      </c>
      <c r="G4218" t="s">
        <v>10967</v>
      </c>
      <c r="H4218" t="s">
        <v>13842</v>
      </c>
      <c r="I4218" t="s">
        <v>18507</v>
      </c>
      <c r="J4218" t="s">
        <v>18509</v>
      </c>
      <c r="L4218" t="s">
        <v>19508</v>
      </c>
      <c r="O4218" t="s">
        <v>20888</v>
      </c>
      <c r="P4218" t="s">
        <v>20920</v>
      </c>
      <c r="Q4218" t="s">
        <v>20991</v>
      </c>
      <c r="U4218" t="s">
        <v>22034</v>
      </c>
      <c r="W4218" t="s">
        <v>22918</v>
      </c>
    </row>
    <row r="4219" spans="1:24">
      <c r="A4219" s="1">
        <v>4234</v>
      </c>
      <c r="C4219" t="s">
        <v>3470</v>
      </c>
      <c r="G4219" t="s">
        <v>10967</v>
      </c>
      <c r="H4219" t="s">
        <v>13843</v>
      </c>
      <c r="I4219" t="s">
        <v>18507</v>
      </c>
      <c r="J4219" t="s">
        <v>18509</v>
      </c>
      <c r="L4219" t="s">
        <v>19507</v>
      </c>
      <c r="O4219" t="s">
        <v>20888</v>
      </c>
      <c r="P4219" t="s">
        <v>65</v>
      </c>
      <c r="Q4219" t="s">
        <v>20990</v>
      </c>
      <c r="R4219" t="s">
        <v>21118</v>
      </c>
      <c r="S4219" t="s">
        <v>21153</v>
      </c>
      <c r="T4219" t="s">
        <v>21428</v>
      </c>
      <c r="U4219" t="s">
        <v>22033</v>
      </c>
    </row>
    <row r="4220" spans="1:24">
      <c r="A4220" s="1">
        <v>4235</v>
      </c>
      <c r="C4220" t="s">
        <v>3471</v>
      </c>
      <c r="G4220" t="s">
        <v>10967</v>
      </c>
      <c r="H4220" t="s">
        <v>13843</v>
      </c>
      <c r="I4220" t="s">
        <v>18507</v>
      </c>
      <c r="J4220" t="s">
        <v>18509</v>
      </c>
      <c r="L4220" t="s">
        <v>19562</v>
      </c>
      <c r="O4220" t="s">
        <v>20887</v>
      </c>
      <c r="P4220" t="s">
        <v>20919</v>
      </c>
      <c r="Q4220" t="s">
        <v>20989</v>
      </c>
      <c r="U4220" t="s">
        <v>22032</v>
      </c>
      <c r="W4220" t="s">
        <v>22917</v>
      </c>
      <c r="X4220" t="s">
        <v>23263</v>
      </c>
    </row>
    <row r="4221" spans="1:24">
      <c r="A4221" s="1">
        <v>4236</v>
      </c>
      <c r="C4221" t="s">
        <v>3472</v>
      </c>
      <c r="G4221" t="s">
        <v>10967</v>
      </c>
      <c r="H4221" t="s">
        <v>13843</v>
      </c>
      <c r="I4221" t="s">
        <v>18507</v>
      </c>
      <c r="J4221" t="s">
        <v>18509</v>
      </c>
      <c r="L4221" t="s">
        <v>19508</v>
      </c>
      <c r="O4221" t="s">
        <v>20888</v>
      </c>
      <c r="P4221" t="s">
        <v>20920</v>
      </c>
      <c r="Q4221" t="s">
        <v>20991</v>
      </c>
      <c r="U4221" t="s">
        <v>22034</v>
      </c>
      <c r="W4221" t="s">
        <v>22918</v>
      </c>
    </row>
    <row r="4222" spans="1:24">
      <c r="A4222" s="1">
        <v>4237</v>
      </c>
      <c r="C4222" t="s">
        <v>3473</v>
      </c>
      <c r="G4222" t="s">
        <v>10967</v>
      </c>
      <c r="H4222" t="s">
        <v>13844</v>
      </c>
      <c r="I4222" t="s">
        <v>18507</v>
      </c>
      <c r="J4222" t="s">
        <v>18509</v>
      </c>
      <c r="L4222" t="s">
        <v>19491</v>
      </c>
      <c r="O4222" t="s">
        <v>20887</v>
      </c>
      <c r="P4222" t="s">
        <v>20919</v>
      </c>
      <c r="Q4222" t="s">
        <v>20989</v>
      </c>
      <c r="U4222" t="s">
        <v>22032</v>
      </c>
      <c r="W4222" t="s">
        <v>22917</v>
      </c>
      <c r="X4222" t="s">
        <v>23263</v>
      </c>
    </row>
    <row r="4223" spans="1:24">
      <c r="A4223" s="1">
        <v>4238</v>
      </c>
      <c r="C4223" t="s">
        <v>3474</v>
      </c>
      <c r="G4223" t="s">
        <v>10967</v>
      </c>
      <c r="H4223" t="s">
        <v>13845</v>
      </c>
      <c r="I4223" t="s">
        <v>18507</v>
      </c>
      <c r="J4223" t="s">
        <v>18509</v>
      </c>
      <c r="L4223" t="s">
        <v>19563</v>
      </c>
      <c r="O4223" t="s">
        <v>20887</v>
      </c>
      <c r="P4223" t="s">
        <v>20919</v>
      </c>
      <c r="Q4223" t="s">
        <v>20989</v>
      </c>
      <c r="U4223" t="s">
        <v>22032</v>
      </c>
      <c r="W4223" t="s">
        <v>22917</v>
      </c>
      <c r="X4223" t="s">
        <v>23263</v>
      </c>
    </row>
    <row r="4224" spans="1:24">
      <c r="A4224" s="1">
        <v>4239</v>
      </c>
      <c r="C4224" t="s">
        <v>3475</v>
      </c>
      <c r="G4224" t="s">
        <v>10967</v>
      </c>
      <c r="H4224" t="s">
        <v>13846</v>
      </c>
      <c r="I4224" t="s">
        <v>18507</v>
      </c>
      <c r="J4224" t="s">
        <v>18509</v>
      </c>
      <c r="L4224" t="s">
        <v>19507</v>
      </c>
      <c r="O4224" t="s">
        <v>20888</v>
      </c>
      <c r="P4224" t="s">
        <v>65</v>
      </c>
      <c r="Q4224" t="s">
        <v>20990</v>
      </c>
      <c r="R4224" t="s">
        <v>21118</v>
      </c>
      <c r="S4224" t="s">
        <v>21153</v>
      </c>
      <c r="T4224" t="s">
        <v>21428</v>
      </c>
      <c r="U4224" t="s">
        <v>22033</v>
      </c>
    </row>
    <row r="4225" spans="1:24">
      <c r="A4225" s="1">
        <v>4240</v>
      </c>
      <c r="C4225" t="s">
        <v>3476</v>
      </c>
      <c r="G4225" t="s">
        <v>10967</v>
      </c>
      <c r="H4225" t="s">
        <v>13847</v>
      </c>
      <c r="I4225" t="s">
        <v>18507</v>
      </c>
      <c r="J4225" t="s">
        <v>18509</v>
      </c>
      <c r="L4225" t="s">
        <v>19508</v>
      </c>
      <c r="O4225" t="s">
        <v>20888</v>
      </c>
      <c r="P4225" t="s">
        <v>20920</v>
      </c>
      <c r="Q4225" t="s">
        <v>20991</v>
      </c>
      <c r="U4225" t="s">
        <v>22034</v>
      </c>
      <c r="W4225" t="s">
        <v>22918</v>
      </c>
    </row>
    <row r="4226" spans="1:24">
      <c r="A4226" s="1">
        <v>4241</v>
      </c>
      <c r="C4226" t="s">
        <v>3477</v>
      </c>
      <c r="G4226" t="s">
        <v>10967</v>
      </c>
      <c r="H4226" t="s">
        <v>13847</v>
      </c>
      <c r="I4226" t="s">
        <v>18507</v>
      </c>
      <c r="J4226" t="s">
        <v>18509</v>
      </c>
      <c r="L4226" t="s">
        <v>19507</v>
      </c>
      <c r="O4226" t="s">
        <v>20888</v>
      </c>
      <c r="P4226" t="s">
        <v>65</v>
      </c>
      <c r="Q4226" t="s">
        <v>20990</v>
      </c>
      <c r="R4226" t="s">
        <v>21118</v>
      </c>
      <c r="S4226" t="s">
        <v>21153</v>
      </c>
      <c r="T4226" t="s">
        <v>21428</v>
      </c>
      <c r="U4226" t="s">
        <v>22033</v>
      </c>
    </row>
    <row r="4227" spans="1:24">
      <c r="A4227" s="1">
        <v>4242</v>
      </c>
      <c r="C4227" t="s">
        <v>3478</v>
      </c>
      <c r="G4227" t="s">
        <v>10967</v>
      </c>
      <c r="H4227" t="s">
        <v>13848</v>
      </c>
      <c r="I4227" t="s">
        <v>18507</v>
      </c>
      <c r="J4227" t="s">
        <v>18509</v>
      </c>
      <c r="L4227" t="s">
        <v>19508</v>
      </c>
      <c r="O4227" t="s">
        <v>20888</v>
      </c>
      <c r="P4227" t="s">
        <v>20920</v>
      </c>
      <c r="Q4227" t="s">
        <v>20991</v>
      </c>
      <c r="U4227" t="s">
        <v>22034</v>
      </c>
      <c r="W4227" t="s">
        <v>22918</v>
      </c>
    </row>
    <row r="4228" spans="1:24">
      <c r="A4228" s="1">
        <v>4243</v>
      </c>
      <c r="C4228" t="s">
        <v>3479</v>
      </c>
      <c r="G4228" t="s">
        <v>10967</v>
      </c>
      <c r="H4228" t="s">
        <v>13849</v>
      </c>
      <c r="I4228" t="s">
        <v>18507</v>
      </c>
      <c r="J4228" t="s">
        <v>18509</v>
      </c>
      <c r="L4228" t="s">
        <v>19507</v>
      </c>
      <c r="O4228" t="s">
        <v>20888</v>
      </c>
      <c r="P4228" t="s">
        <v>65</v>
      </c>
      <c r="Q4228" t="s">
        <v>20990</v>
      </c>
      <c r="R4228" t="s">
        <v>21118</v>
      </c>
      <c r="S4228" t="s">
        <v>21153</v>
      </c>
      <c r="T4228" t="s">
        <v>21428</v>
      </c>
      <c r="U4228" t="s">
        <v>22033</v>
      </c>
    </row>
    <row r="4229" spans="1:24">
      <c r="A4229" s="1">
        <v>4244</v>
      </c>
      <c r="C4229" t="s">
        <v>3480</v>
      </c>
      <c r="G4229" t="s">
        <v>10967</v>
      </c>
      <c r="H4229" t="s">
        <v>13849</v>
      </c>
      <c r="I4229" t="s">
        <v>18507</v>
      </c>
      <c r="J4229" t="s">
        <v>18509</v>
      </c>
      <c r="L4229" t="s">
        <v>19508</v>
      </c>
      <c r="O4229" t="s">
        <v>20888</v>
      </c>
      <c r="P4229" t="s">
        <v>20920</v>
      </c>
      <c r="Q4229" t="s">
        <v>20991</v>
      </c>
      <c r="U4229" t="s">
        <v>22034</v>
      </c>
      <c r="W4229" t="s">
        <v>22918</v>
      </c>
    </row>
    <row r="4230" spans="1:24">
      <c r="A4230" s="1">
        <v>4245</v>
      </c>
      <c r="C4230" t="s">
        <v>3481</v>
      </c>
      <c r="G4230" t="s">
        <v>10967</v>
      </c>
      <c r="H4230" t="s">
        <v>13849</v>
      </c>
      <c r="I4230" t="s">
        <v>18507</v>
      </c>
      <c r="J4230" t="s">
        <v>18509</v>
      </c>
      <c r="L4230" t="s">
        <v>19487</v>
      </c>
      <c r="O4230" t="s">
        <v>20887</v>
      </c>
      <c r="P4230" t="s">
        <v>20919</v>
      </c>
      <c r="Q4230" t="s">
        <v>20989</v>
      </c>
      <c r="U4230" t="s">
        <v>22032</v>
      </c>
      <c r="W4230" t="s">
        <v>22917</v>
      </c>
      <c r="X4230" t="s">
        <v>23263</v>
      </c>
    </row>
    <row r="4231" spans="1:24">
      <c r="A4231" s="1">
        <v>4246</v>
      </c>
      <c r="C4231" t="s">
        <v>3482</v>
      </c>
      <c r="G4231" t="s">
        <v>10967</v>
      </c>
      <c r="H4231" t="s">
        <v>13850</v>
      </c>
      <c r="I4231" t="s">
        <v>18507</v>
      </c>
      <c r="J4231" t="s">
        <v>18509</v>
      </c>
      <c r="L4231" t="s">
        <v>19490</v>
      </c>
      <c r="O4231" t="s">
        <v>20887</v>
      </c>
      <c r="P4231" t="s">
        <v>20919</v>
      </c>
      <c r="Q4231" t="s">
        <v>20989</v>
      </c>
      <c r="U4231" t="s">
        <v>22032</v>
      </c>
      <c r="W4231" t="s">
        <v>22917</v>
      </c>
      <c r="X4231" t="s">
        <v>23264</v>
      </c>
    </row>
    <row r="4232" spans="1:24">
      <c r="A4232" s="1">
        <v>4247</v>
      </c>
      <c r="C4232" t="s">
        <v>3483</v>
      </c>
      <c r="G4232" t="s">
        <v>10967</v>
      </c>
      <c r="H4232" t="s">
        <v>13851</v>
      </c>
      <c r="I4232" t="s">
        <v>18507</v>
      </c>
      <c r="J4232" t="s">
        <v>18509</v>
      </c>
      <c r="L4232" t="s">
        <v>19507</v>
      </c>
      <c r="O4232" t="s">
        <v>20888</v>
      </c>
      <c r="P4232" t="s">
        <v>65</v>
      </c>
      <c r="Q4232" t="s">
        <v>20990</v>
      </c>
      <c r="R4232" t="s">
        <v>21118</v>
      </c>
      <c r="S4232" t="s">
        <v>21153</v>
      </c>
      <c r="T4232" t="s">
        <v>21429</v>
      </c>
      <c r="U4232" t="s">
        <v>22033</v>
      </c>
    </row>
    <row r="4233" spans="1:24">
      <c r="A4233" s="1">
        <v>4248</v>
      </c>
      <c r="C4233" t="s">
        <v>3484</v>
      </c>
      <c r="G4233" t="s">
        <v>10967</v>
      </c>
      <c r="H4233" t="s">
        <v>13851</v>
      </c>
      <c r="I4233" t="s">
        <v>18507</v>
      </c>
      <c r="J4233" t="s">
        <v>18509</v>
      </c>
      <c r="L4233" t="s">
        <v>19508</v>
      </c>
      <c r="O4233" t="s">
        <v>20888</v>
      </c>
      <c r="P4233" t="s">
        <v>20920</v>
      </c>
      <c r="Q4233" t="s">
        <v>20991</v>
      </c>
      <c r="U4233" t="s">
        <v>22034</v>
      </c>
      <c r="W4233" t="s">
        <v>22918</v>
      </c>
    </row>
    <row r="4234" spans="1:24">
      <c r="A4234" s="1">
        <v>4249</v>
      </c>
      <c r="C4234" t="s">
        <v>3485</v>
      </c>
      <c r="G4234" t="s">
        <v>10967</v>
      </c>
      <c r="H4234" t="s">
        <v>13852</v>
      </c>
      <c r="I4234" t="s">
        <v>18507</v>
      </c>
      <c r="J4234" t="s">
        <v>18509</v>
      </c>
      <c r="L4234" t="s">
        <v>19582</v>
      </c>
      <c r="O4234" t="s">
        <v>20887</v>
      </c>
      <c r="P4234" t="s">
        <v>20919</v>
      </c>
      <c r="Q4234" t="s">
        <v>20989</v>
      </c>
      <c r="U4234" t="s">
        <v>22032</v>
      </c>
      <c r="W4234" t="s">
        <v>22917</v>
      </c>
      <c r="X4234" t="s">
        <v>23264</v>
      </c>
    </row>
    <row r="4235" spans="1:24">
      <c r="A4235" s="1">
        <v>4250</v>
      </c>
      <c r="C4235" t="s">
        <v>3486</v>
      </c>
      <c r="G4235" t="s">
        <v>10967</v>
      </c>
      <c r="H4235" t="s">
        <v>13853</v>
      </c>
      <c r="I4235" t="s">
        <v>18507</v>
      </c>
      <c r="J4235" t="s">
        <v>18509</v>
      </c>
      <c r="L4235" t="s">
        <v>19507</v>
      </c>
      <c r="O4235" t="s">
        <v>20888</v>
      </c>
      <c r="P4235" t="s">
        <v>65</v>
      </c>
      <c r="Q4235" t="s">
        <v>20990</v>
      </c>
      <c r="R4235" t="s">
        <v>21118</v>
      </c>
      <c r="S4235" t="s">
        <v>21153</v>
      </c>
      <c r="T4235" t="s">
        <v>21429</v>
      </c>
      <c r="U4235" t="s">
        <v>22033</v>
      </c>
    </row>
    <row r="4236" spans="1:24">
      <c r="A4236" s="1">
        <v>4251</v>
      </c>
      <c r="C4236" t="s">
        <v>3487</v>
      </c>
      <c r="G4236" t="s">
        <v>10967</v>
      </c>
      <c r="H4236" t="s">
        <v>13854</v>
      </c>
      <c r="I4236" t="s">
        <v>18507</v>
      </c>
      <c r="J4236" t="s">
        <v>18509</v>
      </c>
      <c r="L4236" t="s">
        <v>19508</v>
      </c>
      <c r="O4236" t="s">
        <v>20888</v>
      </c>
      <c r="P4236" t="s">
        <v>20920</v>
      </c>
      <c r="Q4236" t="s">
        <v>20991</v>
      </c>
      <c r="U4236" t="s">
        <v>22034</v>
      </c>
      <c r="W4236" t="s">
        <v>22918</v>
      </c>
    </row>
    <row r="4237" spans="1:24">
      <c r="A4237" s="1">
        <v>4252</v>
      </c>
      <c r="C4237" t="s">
        <v>3488</v>
      </c>
      <c r="G4237" t="s">
        <v>10967</v>
      </c>
      <c r="H4237" t="s">
        <v>13855</v>
      </c>
      <c r="I4237" t="s">
        <v>18507</v>
      </c>
      <c r="J4237" t="s">
        <v>18509</v>
      </c>
      <c r="L4237" t="s">
        <v>19507</v>
      </c>
      <c r="O4237" t="s">
        <v>20888</v>
      </c>
      <c r="P4237" t="s">
        <v>65</v>
      </c>
      <c r="Q4237" t="s">
        <v>20990</v>
      </c>
      <c r="R4237" t="s">
        <v>21118</v>
      </c>
      <c r="S4237" t="s">
        <v>21153</v>
      </c>
      <c r="T4237" t="s">
        <v>21430</v>
      </c>
      <c r="U4237" t="s">
        <v>22033</v>
      </c>
    </row>
    <row r="4238" spans="1:24">
      <c r="A4238" s="1">
        <v>4253</v>
      </c>
      <c r="C4238" t="s">
        <v>3489</v>
      </c>
      <c r="G4238" t="s">
        <v>10967</v>
      </c>
      <c r="H4238" t="s">
        <v>13856</v>
      </c>
      <c r="I4238" t="s">
        <v>18507</v>
      </c>
      <c r="J4238" t="s">
        <v>18509</v>
      </c>
      <c r="L4238" t="s">
        <v>19508</v>
      </c>
      <c r="O4238" t="s">
        <v>20888</v>
      </c>
      <c r="P4238" t="s">
        <v>20920</v>
      </c>
      <c r="Q4238" t="s">
        <v>20991</v>
      </c>
      <c r="U4238" t="s">
        <v>22034</v>
      </c>
      <c r="W4238" t="s">
        <v>22918</v>
      </c>
    </row>
    <row r="4239" spans="1:24">
      <c r="A4239" s="1">
        <v>4254</v>
      </c>
      <c r="C4239" t="s">
        <v>3490</v>
      </c>
      <c r="G4239" t="s">
        <v>10967</v>
      </c>
      <c r="H4239" t="s">
        <v>13857</v>
      </c>
      <c r="I4239" t="s">
        <v>18507</v>
      </c>
      <c r="J4239" t="s">
        <v>18509</v>
      </c>
      <c r="L4239" t="s">
        <v>19562</v>
      </c>
      <c r="O4239" t="s">
        <v>20887</v>
      </c>
      <c r="P4239" t="s">
        <v>20919</v>
      </c>
      <c r="Q4239" t="s">
        <v>20989</v>
      </c>
      <c r="U4239" t="s">
        <v>22032</v>
      </c>
      <c r="W4239" t="s">
        <v>22917</v>
      </c>
      <c r="X4239" t="s">
        <v>23265</v>
      </c>
    </row>
    <row r="4240" spans="1:24">
      <c r="A4240" s="1">
        <v>4255</v>
      </c>
      <c r="C4240" t="s">
        <v>3491</v>
      </c>
      <c r="G4240" t="s">
        <v>10967</v>
      </c>
      <c r="H4240" t="s">
        <v>13858</v>
      </c>
      <c r="I4240" t="s">
        <v>18507</v>
      </c>
      <c r="J4240" t="s">
        <v>18509</v>
      </c>
      <c r="L4240" t="s">
        <v>19507</v>
      </c>
      <c r="O4240" t="s">
        <v>20888</v>
      </c>
      <c r="P4240" t="s">
        <v>65</v>
      </c>
      <c r="Q4240" t="s">
        <v>20990</v>
      </c>
      <c r="R4240" t="s">
        <v>21118</v>
      </c>
      <c r="S4240" t="s">
        <v>21153</v>
      </c>
      <c r="T4240" t="s">
        <v>21417</v>
      </c>
      <c r="U4240" t="s">
        <v>22033</v>
      </c>
    </row>
    <row r="4241" spans="1:24">
      <c r="A4241" s="1">
        <v>4256</v>
      </c>
      <c r="C4241" t="s">
        <v>3492</v>
      </c>
      <c r="G4241" t="s">
        <v>10967</v>
      </c>
      <c r="H4241" t="s">
        <v>13859</v>
      </c>
      <c r="I4241" t="s">
        <v>18507</v>
      </c>
      <c r="J4241" t="s">
        <v>18509</v>
      </c>
      <c r="L4241" t="s">
        <v>19488</v>
      </c>
      <c r="O4241" t="s">
        <v>20887</v>
      </c>
      <c r="P4241" t="s">
        <v>20919</v>
      </c>
      <c r="Q4241" t="s">
        <v>20989</v>
      </c>
      <c r="U4241" t="s">
        <v>22032</v>
      </c>
      <c r="W4241" t="s">
        <v>22917</v>
      </c>
      <c r="X4241" t="s">
        <v>23253</v>
      </c>
    </row>
    <row r="4242" spans="1:24">
      <c r="A4242" s="1">
        <v>4257</v>
      </c>
      <c r="C4242" t="s">
        <v>3493</v>
      </c>
      <c r="G4242" t="s">
        <v>10967</v>
      </c>
      <c r="H4242" t="s">
        <v>13860</v>
      </c>
      <c r="I4242" t="s">
        <v>18507</v>
      </c>
      <c r="J4242" t="s">
        <v>18509</v>
      </c>
      <c r="L4242" t="s">
        <v>19508</v>
      </c>
      <c r="O4242" t="s">
        <v>20888</v>
      </c>
      <c r="P4242" t="s">
        <v>20920</v>
      </c>
      <c r="Q4242" t="s">
        <v>20991</v>
      </c>
      <c r="U4242" t="s">
        <v>22034</v>
      </c>
      <c r="W4242" t="s">
        <v>22918</v>
      </c>
    </row>
    <row r="4243" spans="1:24">
      <c r="A4243" s="1">
        <v>4258</v>
      </c>
      <c r="C4243" t="s">
        <v>3494</v>
      </c>
      <c r="G4243" t="s">
        <v>10967</v>
      </c>
      <c r="H4243" t="s">
        <v>13861</v>
      </c>
      <c r="I4243" t="s">
        <v>18507</v>
      </c>
      <c r="J4243" t="s">
        <v>18511</v>
      </c>
      <c r="K4243" t="s">
        <v>18511</v>
      </c>
      <c r="L4243" t="s">
        <v>19583</v>
      </c>
      <c r="M4243" t="s">
        <v>20885</v>
      </c>
      <c r="P4243" t="s">
        <v>20950</v>
      </c>
      <c r="Q4243" t="s">
        <v>21046</v>
      </c>
      <c r="R4243" t="s">
        <v>21126</v>
      </c>
      <c r="S4243" t="s">
        <v>21153</v>
      </c>
      <c r="T4243" t="s">
        <v>21431</v>
      </c>
      <c r="U4243" t="s">
        <v>22033</v>
      </c>
    </row>
    <row r="4244" spans="1:24">
      <c r="A4244" s="1">
        <v>4259</v>
      </c>
      <c r="C4244" t="s">
        <v>3495</v>
      </c>
      <c r="G4244" t="s">
        <v>10967</v>
      </c>
      <c r="H4244" t="s">
        <v>13862</v>
      </c>
      <c r="I4244" t="s">
        <v>18507</v>
      </c>
      <c r="J4244" t="s">
        <v>18509</v>
      </c>
      <c r="L4244" t="s">
        <v>19563</v>
      </c>
      <c r="O4244" t="s">
        <v>20887</v>
      </c>
      <c r="P4244" t="s">
        <v>20919</v>
      </c>
      <c r="Q4244" t="s">
        <v>20989</v>
      </c>
      <c r="U4244" t="s">
        <v>22032</v>
      </c>
      <c r="W4244" t="s">
        <v>22917</v>
      </c>
      <c r="X4244" t="s">
        <v>23264</v>
      </c>
    </row>
    <row r="4245" spans="1:24">
      <c r="A4245" s="1">
        <v>4260</v>
      </c>
      <c r="C4245" t="s">
        <v>3496</v>
      </c>
      <c r="G4245" t="s">
        <v>10967</v>
      </c>
      <c r="H4245" t="s">
        <v>13863</v>
      </c>
      <c r="I4245" t="s">
        <v>18507</v>
      </c>
      <c r="J4245" t="s">
        <v>18509</v>
      </c>
      <c r="L4245" t="s">
        <v>19507</v>
      </c>
      <c r="O4245" t="s">
        <v>20888</v>
      </c>
      <c r="P4245" t="s">
        <v>65</v>
      </c>
      <c r="Q4245" t="s">
        <v>20990</v>
      </c>
      <c r="R4245" t="s">
        <v>21118</v>
      </c>
      <c r="S4245" t="s">
        <v>21153</v>
      </c>
      <c r="T4245" t="s">
        <v>21429</v>
      </c>
      <c r="U4245" t="s">
        <v>22033</v>
      </c>
    </row>
    <row r="4246" spans="1:24">
      <c r="A4246" s="1">
        <v>4261</v>
      </c>
      <c r="C4246" t="s">
        <v>3497</v>
      </c>
      <c r="G4246" t="s">
        <v>10967</v>
      </c>
      <c r="H4246" t="s">
        <v>13864</v>
      </c>
      <c r="I4246" t="s">
        <v>18507</v>
      </c>
      <c r="J4246" t="s">
        <v>18509</v>
      </c>
      <c r="L4246" t="s">
        <v>19508</v>
      </c>
      <c r="O4246" t="s">
        <v>20888</v>
      </c>
      <c r="P4246" t="s">
        <v>20920</v>
      </c>
      <c r="Q4246" t="s">
        <v>20991</v>
      </c>
      <c r="U4246" t="s">
        <v>22034</v>
      </c>
      <c r="W4246" t="s">
        <v>22918</v>
      </c>
    </row>
    <row r="4247" spans="1:24">
      <c r="A4247" s="1">
        <v>4262</v>
      </c>
      <c r="C4247" t="s">
        <v>3498</v>
      </c>
      <c r="G4247" t="s">
        <v>10967</v>
      </c>
      <c r="H4247" t="s">
        <v>13865</v>
      </c>
      <c r="I4247" t="s">
        <v>18507</v>
      </c>
      <c r="J4247" t="s">
        <v>18509</v>
      </c>
      <c r="L4247" t="s">
        <v>19582</v>
      </c>
      <c r="O4247" t="s">
        <v>20887</v>
      </c>
      <c r="P4247" t="s">
        <v>20919</v>
      </c>
      <c r="Q4247" t="s">
        <v>20989</v>
      </c>
      <c r="U4247" t="s">
        <v>22032</v>
      </c>
      <c r="W4247" t="s">
        <v>22917</v>
      </c>
      <c r="X4247" t="s">
        <v>23264</v>
      </c>
    </row>
    <row r="4248" spans="1:24">
      <c r="A4248" s="1">
        <v>4263</v>
      </c>
      <c r="C4248" t="s">
        <v>3499</v>
      </c>
      <c r="G4248" t="s">
        <v>10967</v>
      </c>
      <c r="H4248" t="s">
        <v>13866</v>
      </c>
      <c r="I4248" t="s">
        <v>18507</v>
      </c>
      <c r="J4248" t="s">
        <v>18509</v>
      </c>
      <c r="L4248" t="s">
        <v>19507</v>
      </c>
      <c r="O4248" t="s">
        <v>20888</v>
      </c>
      <c r="P4248" t="s">
        <v>65</v>
      </c>
      <c r="Q4248" t="s">
        <v>20990</v>
      </c>
      <c r="R4248" t="s">
        <v>21118</v>
      </c>
      <c r="S4248" t="s">
        <v>21153</v>
      </c>
      <c r="T4248" t="s">
        <v>21429</v>
      </c>
      <c r="U4248" t="s">
        <v>22033</v>
      </c>
    </row>
    <row r="4249" spans="1:24">
      <c r="A4249" s="1">
        <v>4264</v>
      </c>
      <c r="C4249" t="s">
        <v>3500</v>
      </c>
      <c r="G4249" t="s">
        <v>10967</v>
      </c>
      <c r="H4249" t="s">
        <v>13867</v>
      </c>
      <c r="I4249" t="s">
        <v>18507</v>
      </c>
      <c r="J4249" t="s">
        <v>18509</v>
      </c>
      <c r="L4249" t="s">
        <v>19508</v>
      </c>
      <c r="O4249" t="s">
        <v>20888</v>
      </c>
      <c r="P4249" t="s">
        <v>20920</v>
      </c>
      <c r="Q4249" t="s">
        <v>20991</v>
      </c>
      <c r="U4249" t="s">
        <v>22034</v>
      </c>
      <c r="W4249" t="s">
        <v>22918</v>
      </c>
    </row>
    <row r="4250" spans="1:24">
      <c r="A4250" s="1">
        <v>4265</v>
      </c>
      <c r="C4250" t="s">
        <v>3501</v>
      </c>
      <c r="G4250" t="s">
        <v>10967</v>
      </c>
      <c r="H4250" t="s">
        <v>13868</v>
      </c>
      <c r="I4250" t="s">
        <v>18507</v>
      </c>
      <c r="J4250" t="s">
        <v>18509</v>
      </c>
      <c r="L4250" t="s">
        <v>19507</v>
      </c>
      <c r="O4250" t="s">
        <v>20888</v>
      </c>
      <c r="P4250" t="s">
        <v>65</v>
      </c>
      <c r="Q4250" t="s">
        <v>20990</v>
      </c>
      <c r="R4250" t="s">
        <v>21118</v>
      </c>
      <c r="S4250" t="s">
        <v>21153</v>
      </c>
      <c r="T4250" t="s">
        <v>21429</v>
      </c>
      <c r="U4250" t="s">
        <v>22033</v>
      </c>
    </row>
    <row r="4251" spans="1:24">
      <c r="A4251" s="1">
        <v>4266</v>
      </c>
      <c r="C4251" t="s">
        <v>3502</v>
      </c>
      <c r="G4251" t="s">
        <v>10967</v>
      </c>
      <c r="H4251" t="s">
        <v>13868</v>
      </c>
      <c r="I4251" t="s">
        <v>18507</v>
      </c>
      <c r="J4251" t="s">
        <v>18509</v>
      </c>
      <c r="L4251" t="s">
        <v>19564</v>
      </c>
      <c r="O4251" t="s">
        <v>20887</v>
      </c>
      <c r="P4251" t="s">
        <v>20919</v>
      </c>
      <c r="Q4251" t="s">
        <v>20989</v>
      </c>
      <c r="U4251" t="s">
        <v>22032</v>
      </c>
      <c r="W4251" t="s">
        <v>22917</v>
      </c>
      <c r="X4251" t="s">
        <v>23264</v>
      </c>
    </row>
    <row r="4252" spans="1:24">
      <c r="A4252" s="1">
        <v>4267</v>
      </c>
      <c r="C4252" t="s">
        <v>3503</v>
      </c>
      <c r="G4252" t="s">
        <v>10967</v>
      </c>
      <c r="H4252" t="s">
        <v>13868</v>
      </c>
      <c r="I4252" t="s">
        <v>18507</v>
      </c>
      <c r="J4252" t="s">
        <v>18509</v>
      </c>
      <c r="L4252" t="s">
        <v>19508</v>
      </c>
      <c r="O4252" t="s">
        <v>20888</v>
      </c>
      <c r="P4252" t="s">
        <v>20920</v>
      </c>
      <c r="Q4252" t="s">
        <v>20991</v>
      </c>
      <c r="U4252" t="s">
        <v>22034</v>
      </c>
      <c r="W4252" t="s">
        <v>22918</v>
      </c>
    </row>
    <row r="4253" spans="1:24">
      <c r="A4253" s="1">
        <v>4268</v>
      </c>
      <c r="C4253" t="s">
        <v>3504</v>
      </c>
      <c r="G4253" t="s">
        <v>10967</v>
      </c>
      <c r="H4253" t="s">
        <v>13869</v>
      </c>
      <c r="I4253" t="s">
        <v>18507</v>
      </c>
      <c r="J4253" t="s">
        <v>18510</v>
      </c>
      <c r="L4253" t="s">
        <v>19602</v>
      </c>
      <c r="N4253" t="s">
        <v>43</v>
      </c>
      <c r="P4253" t="s">
        <v>43</v>
      </c>
      <c r="Q4253" t="s">
        <v>21047</v>
      </c>
      <c r="U4253" t="s">
        <v>22720</v>
      </c>
      <c r="W4253" t="s">
        <v>22931</v>
      </c>
    </row>
    <row r="4254" spans="1:24">
      <c r="A4254" s="1">
        <v>4269</v>
      </c>
      <c r="B4254" t="s">
        <v>43</v>
      </c>
      <c r="C4254" t="s">
        <v>3504</v>
      </c>
      <c r="D4254" t="s">
        <v>9855</v>
      </c>
      <c r="E4254" t="s">
        <v>10905</v>
      </c>
      <c r="F4254" t="s">
        <v>10918</v>
      </c>
      <c r="H4254" t="s">
        <v>13869</v>
      </c>
      <c r="V4254">
        <f>72859363 aúX$þHªöt8767703131   CACS CAC 0ÄPGFPN          R lî¹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4255" spans="1:24">
      <c r="A4255" s="1">
        <v>4270</v>
      </c>
      <c r="C4255" t="s">
        <v>3505</v>
      </c>
      <c r="G4255" t="s">
        <v>10967</v>
      </c>
      <c r="H4255" t="s">
        <v>13870</v>
      </c>
      <c r="I4255" t="s">
        <v>18507</v>
      </c>
      <c r="J4255" t="s">
        <v>18509</v>
      </c>
      <c r="L4255" t="s">
        <v>19490</v>
      </c>
      <c r="O4255" t="s">
        <v>20887</v>
      </c>
      <c r="P4255" t="s">
        <v>20919</v>
      </c>
      <c r="Q4255" t="s">
        <v>20989</v>
      </c>
      <c r="U4255" t="s">
        <v>22032</v>
      </c>
      <c r="W4255" t="s">
        <v>22917</v>
      </c>
      <c r="X4255" t="s">
        <v>23266</v>
      </c>
    </row>
    <row r="4256" spans="1:24">
      <c r="A4256" s="1">
        <v>4271</v>
      </c>
      <c r="C4256" t="s">
        <v>3506</v>
      </c>
      <c r="G4256" t="s">
        <v>10967</v>
      </c>
      <c r="H4256" t="s">
        <v>13871</v>
      </c>
      <c r="I4256" t="s">
        <v>18507</v>
      </c>
      <c r="J4256" t="s">
        <v>18509</v>
      </c>
      <c r="L4256" t="s">
        <v>19507</v>
      </c>
      <c r="O4256" t="s">
        <v>20888</v>
      </c>
      <c r="P4256" t="s">
        <v>65</v>
      </c>
      <c r="Q4256" t="s">
        <v>20990</v>
      </c>
      <c r="R4256" t="s">
        <v>21118</v>
      </c>
      <c r="S4256" t="s">
        <v>21153</v>
      </c>
      <c r="T4256" t="s">
        <v>21432</v>
      </c>
      <c r="U4256" t="s">
        <v>22033</v>
      </c>
    </row>
    <row r="4257" spans="1:24">
      <c r="A4257" s="1">
        <v>4272</v>
      </c>
      <c r="C4257" t="s">
        <v>3507</v>
      </c>
      <c r="G4257" t="s">
        <v>10967</v>
      </c>
      <c r="H4257" t="s">
        <v>13872</v>
      </c>
      <c r="I4257" t="s">
        <v>18507</v>
      </c>
      <c r="J4257" t="s">
        <v>18509</v>
      </c>
      <c r="L4257" t="s">
        <v>19490</v>
      </c>
      <c r="O4257" t="s">
        <v>20887</v>
      </c>
      <c r="P4257" t="s">
        <v>20919</v>
      </c>
      <c r="Q4257" t="s">
        <v>20989</v>
      </c>
      <c r="U4257" t="s">
        <v>22032</v>
      </c>
      <c r="W4257" t="s">
        <v>22917</v>
      </c>
      <c r="X4257" t="s">
        <v>23267</v>
      </c>
    </row>
    <row r="4258" spans="1:24">
      <c r="A4258" s="1">
        <v>4273</v>
      </c>
      <c r="C4258" t="s">
        <v>3508</v>
      </c>
      <c r="G4258" t="s">
        <v>10967</v>
      </c>
      <c r="H4258" t="s">
        <v>13872</v>
      </c>
      <c r="I4258" t="s">
        <v>18507</v>
      </c>
      <c r="J4258" t="s">
        <v>18509</v>
      </c>
      <c r="L4258" t="s">
        <v>19508</v>
      </c>
      <c r="O4258" t="s">
        <v>20888</v>
      </c>
      <c r="P4258" t="s">
        <v>20920</v>
      </c>
      <c r="Q4258" t="s">
        <v>20991</v>
      </c>
      <c r="U4258" t="s">
        <v>22034</v>
      </c>
      <c r="W4258" t="s">
        <v>22918</v>
      </c>
    </row>
    <row r="4259" spans="1:24">
      <c r="A4259" s="1">
        <v>4274</v>
      </c>
      <c r="C4259" t="s">
        <v>3509</v>
      </c>
      <c r="G4259" t="s">
        <v>10967</v>
      </c>
      <c r="H4259" t="s">
        <v>13873</v>
      </c>
      <c r="I4259" t="s">
        <v>18507</v>
      </c>
      <c r="J4259" t="s">
        <v>18509</v>
      </c>
      <c r="L4259" t="s">
        <v>19507</v>
      </c>
      <c r="O4259" t="s">
        <v>20888</v>
      </c>
      <c r="P4259" t="s">
        <v>65</v>
      </c>
      <c r="Q4259" t="s">
        <v>20990</v>
      </c>
      <c r="R4259" t="s">
        <v>21118</v>
      </c>
      <c r="S4259" t="s">
        <v>21153</v>
      </c>
      <c r="T4259" t="s">
        <v>21433</v>
      </c>
      <c r="U4259" t="s">
        <v>22033</v>
      </c>
    </row>
    <row r="4260" spans="1:24">
      <c r="A4260" s="1">
        <v>4275</v>
      </c>
      <c r="C4260" t="s">
        <v>3510</v>
      </c>
      <c r="G4260" t="s">
        <v>10967</v>
      </c>
      <c r="H4260" t="s">
        <v>13874</v>
      </c>
      <c r="I4260" t="s">
        <v>18507</v>
      </c>
      <c r="J4260" t="s">
        <v>18509</v>
      </c>
      <c r="L4260" t="s">
        <v>19574</v>
      </c>
      <c r="O4260" t="s">
        <v>20887</v>
      </c>
      <c r="P4260" t="s">
        <v>20919</v>
      </c>
      <c r="Q4260" t="s">
        <v>20989</v>
      </c>
      <c r="U4260" t="s">
        <v>22032</v>
      </c>
      <c r="W4260" t="s">
        <v>22917</v>
      </c>
      <c r="X4260" t="s">
        <v>23268</v>
      </c>
    </row>
    <row r="4261" spans="1:24">
      <c r="A4261" s="1">
        <v>4276</v>
      </c>
      <c r="C4261" t="s">
        <v>3511</v>
      </c>
      <c r="G4261" t="s">
        <v>10967</v>
      </c>
      <c r="H4261" t="s">
        <v>13874</v>
      </c>
      <c r="I4261" t="s">
        <v>18507</v>
      </c>
      <c r="J4261" t="s">
        <v>18509</v>
      </c>
      <c r="L4261" t="s">
        <v>19508</v>
      </c>
      <c r="O4261" t="s">
        <v>20888</v>
      </c>
      <c r="P4261" t="s">
        <v>20920</v>
      </c>
      <c r="Q4261" t="s">
        <v>20991</v>
      </c>
      <c r="U4261" t="s">
        <v>22034</v>
      </c>
      <c r="W4261" t="s">
        <v>22918</v>
      </c>
    </row>
    <row r="4262" spans="1:24">
      <c r="A4262" s="1">
        <v>4277</v>
      </c>
      <c r="C4262" t="s">
        <v>3512</v>
      </c>
      <c r="G4262" t="s">
        <v>10967</v>
      </c>
      <c r="H4262" t="s">
        <v>13875</v>
      </c>
      <c r="I4262" t="s">
        <v>18507</v>
      </c>
      <c r="J4262" t="s">
        <v>18509</v>
      </c>
      <c r="L4262" t="s">
        <v>19488</v>
      </c>
      <c r="O4262" t="s">
        <v>20887</v>
      </c>
      <c r="P4262" t="s">
        <v>20919</v>
      </c>
      <c r="Q4262" t="s">
        <v>20989</v>
      </c>
      <c r="U4262" t="s">
        <v>22032</v>
      </c>
      <c r="W4262" t="s">
        <v>22917</v>
      </c>
      <c r="X4262" t="s">
        <v>23269</v>
      </c>
    </row>
    <row r="4263" spans="1:24">
      <c r="A4263" s="1">
        <v>4278</v>
      </c>
      <c r="C4263" t="s">
        <v>3513</v>
      </c>
      <c r="G4263" t="s">
        <v>10967</v>
      </c>
      <c r="H4263" t="s">
        <v>13875</v>
      </c>
      <c r="I4263" t="s">
        <v>18507</v>
      </c>
      <c r="J4263" t="s">
        <v>18509</v>
      </c>
      <c r="L4263" t="s">
        <v>19565</v>
      </c>
      <c r="O4263" t="s">
        <v>20887</v>
      </c>
      <c r="P4263" t="s">
        <v>20919</v>
      </c>
      <c r="Q4263" t="s">
        <v>20989</v>
      </c>
      <c r="U4263" t="s">
        <v>22032</v>
      </c>
      <c r="W4263" t="s">
        <v>22917</v>
      </c>
      <c r="X4263" t="s">
        <v>23270</v>
      </c>
    </row>
    <row r="4264" spans="1:24">
      <c r="A4264" s="1">
        <v>4279</v>
      </c>
      <c r="C4264" t="s">
        <v>3514</v>
      </c>
      <c r="G4264" t="s">
        <v>10967</v>
      </c>
      <c r="H4264" t="s">
        <v>13876</v>
      </c>
      <c r="I4264" t="s">
        <v>18507</v>
      </c>
      <c r="J4264" t="s">
        <v>18509</v>
      </c>
      <c r="L4264" t="s">
        <v>19507</v>
      </c>
      <c r="O4264" t="s">
        <v>20888</v>
      </c>
      <c r="P4264" t="s">
        <v>65</v>
      </c>
      <c r="Q4264" t="s">
        <v>20990</v>
      </c>
      <c r="R4264" t="s">
        <v>21118</v>
      </c>
      <c r="S4264" t="s">
        <v>21153</v>
      </c>
      <c r="T4264" t="s">
        <v>21434</v>
      </c>
      <c r="U4264" t="s">
        <v>22033</v>
      </c>
    </row>
    <row r="4265" spans="1:24">
      <c r="A4265" s="1">
        <v>4280</v>
      </c>
      <c r="C4265" t="s">
        <v>3515</v>
      </c>
      <c r="G4265" t="s">
        <v>10967</v>
      </c>
      <c r="H4265" t="s">
        <v>13877</v>
      </c>
      <c r="I4265" t="s">
        <v>18507</v>
      </c>
      <c r="J4265" t="s">
        <v>18509</v>
      </c>
      <c r="L4265" t="s">
        <v>19508</v>
      </c>
      <c r="O4265" t="s">
        <v>20888</v>
      </c>
      <c r="P4265" t="s">
        <v>20920</v>
      </c>
      <c r="Q4265" t="s">
        <v>20991</v>
      </c>
      <c r="U4265" t="s">
        <v>22034</v>
      </c>
      <c r="W4265" t="s">
        <v>22918</v>
      </c>
    </row>
    <row r="4266" spans="1:24">
      <c r="A4266" s="1">
        <v>4281</v>
      </c>
      <c r="C4266" t="s">
        <v>3516</v>
      </c>
      <c r="G4266" t="s">
        <v>10967</v>
      </c>
      <c r="H4266" t="s">
        <v>13878</v>
      </c>
      <c r="I4266" t="s">
        <v>18507</v>
      </c>
      <c r="J4266" t="s">
        <v>18509</v>
      </c>
      <c r="L4266" t="s">
        <v>19491</v>
      </c>
      <c r="O4266" t="s">
        <v>20887</v>
      </c>
      <c r="P4266" t="s">
        <v>20919</v>
      </c>
      <c r="Q4266" t="s">
        <v>20989</v>
      </c>
      <c r="U4266" t="s">
        <v>22032</v>
      </c>
      <c r="W4266" t="s">
        <v>22917</v>
      </c>
      <c r="X4266" t="s">
        <v>23269</v>
      </c>
    </row>
    <row r="4267" spans="1:24">
      <c r="A4267" s="1">
        <v>4282</v>
      </c>
      <c r="C4267" t="s">
        <v>3517</v>
      </c>
      <c r="G4267" t="s">
        <v>10967</v>
      </c>
      <c r="H4267" t="s">
        <v>13879</v>
      </c>
      <c r="I4267" t="s">
        <v>18507</v>
      </c>
      <c r="J4267" t="s">
        <v>18509</v>
      </c>
      <c r="L4267" t="s">
        <v>19507</v>
      </c>
      <c r="O4267" t="s">
        <v>20888</v>
      </c>
      <c r="P4267" t="s">
        <v>65</v>
      </c>
      <c r="Q4267" t="s">
        <v>20990</v>
      </c>
      <c r="R4267" t="s">
        <v>21118</v>
      </c>
      <c r="S4267" t="s">
        <v>21153</v>
      </c>
      <c r="T4267" t="s">
        <v>21434</v>
      </c>
      <c r="U4267" t="s">
        <v>22033</v>
      </c>
    </row>
    <row r="4268" spans="1:24">
      <c r="A4268" s="1">
        <v>4283</v>
      </c>
      <c r="C4268" t="s">
        <v>3518</v>
      </c>
      <c r="G4268" t="s">
        <v>10967</v>
      </c>
      <c r="H4268" t="s">
        <v>13879</v>
      </c>
      <c r="I4268" t="s">
        <v>18507</v>
      </c>
      <c r="J4268" t="s">
        <v>18509</v>
      </c>
      <c r="L4268" t="s">
        <v>19508</v>
      </c>
      <c r="O4268" t="s">
        <v>20888</v>
      </c>
      <c r="P4268" t="s">
        <v>20920</v>
      </c>
      <c r="Q4268" t="s">
        <v>20991</v>
      </c>
      <c r="U4268" t="s">
        <v>22034</v>
      </c>
      <c r="W4268" t="s">
        <v>22918</v>
      </c>
    </row>
    <row r="4269" spans="1:24">
      <c r="A4269" s="1">
        <v>4284</v>
      </c>
      <c r="C4269" t="s">
        <v>3519</v>
      </c>
      <c r="G4269" t="s">
        <v>10967</v>
      </c>
      <c r="H4269" t="s">
        <v>13880</v>
      </c>
      <c r="I4269" t="s">
        <v>18507</v>
      </c>
      <c r="J4269" t="s">
        <v>18509</v>
      </c>
      <c r="L4269" t="s">
        <v>19582</v>
      </c>
      <c r="O4269" t="s">
        <v>20887</v>
      </c>
      <c r="P4269" t="s">
        <v>20919</v>
      </c>
      <c r="Q4269" t="s">
        <v>20989</v>
      </c>
      <c r="U4269" t="s">
        <v>22032</v>
      </c>
      <c r="W4269" t="s">
        <v>22917</v>
      </c>
      <c r="X4269" t="s">
        <v>23270</v>
      </c>
    </row>
    <row r="4270" spans="1:24">
      <c r="A4270" s="1">
        <v>4285</v>
      </c>
      <c r="C4270" t="s">
        <v>3520</v>
      </c>
      <c r="G4270" t="s">
        <v>10967</v>
      </c>
      <c r="H4270" t="s">
        <v>13881</v>
      </c>
      <c r="I4270" t="s">
        <v>18507</v>
      </c>
      <c r="J4270" t="s">
        <v>18509</v>
      </c>
      <c r="L4270" t="s">
        <v>19507</v>
      </c>
      <c r="O4270" t="s">
        <v>20888</v>
      </c>
      <c r="P4270" t="s">
        <v>65</v>
      </c>
      <c r="Q4270" t="s">
        <v>20990</v>
      </c>
      <c r="R4270" t="s">
        <v>21118</v>
      </c>
      <c r="S4270" t="s">
        <v>21153</v>
      </c>
      <c r="T4270" t="s">
        <v>21433</v>
      </c>
      <c r="U4270" t="s">
        <v>22033</v>
      </c>
    </row>
    <row r="4271" spans="1:24">
      <c r="A4271" s="1">
        <v>4286</v>
      </c>
      <c r="C4271" t="s">
        <v>3521</v>
      </c>
      <c r="G4271" t="s">
        <v>10967</v>
      </c>
      <c r="H4271" t="s">
        <v>13881</v>
      </c>
      <c r="I4271" t="s">
        <v>18507</v>
      </c>
      <c r="J4271" t="s">
        <v>18509</v>
      </c>
      <c r="L4271" t="s">
        <v>19508</v>
      </c>
      <c r="O4271" t="s">
        <v>20888</v>
      </c>
      <c r="P4271" t="s">
        <v>20920</v>
      </c>
      <c r="Q4271" t="s">
        <v>20991</v>
      </c>
      <c r="U4271" t="s">
        <v>22034</v>
      </c>
      <c r="W4271" t="s">
        <v>22918</v>
      </c>
    </row>
    <row r="4272" spans="1:24">
      <c r="A4272" s="1">
        <v>4287</v>
      </c>
      <c r="C4272" t="s">
        <v>3522</v>
      </c>
      <c r="G4272" t="s">
        <v>10967</v>
      </c>
      <c r="H4272" t="s">
        <v>13881</v>
      </c>
      <c r="I4272" t="s">
        <v>18507</v>
      </c>
      <c r="J4272" t="s">
        <v>18509</v>
      </c>
      <c r="L4272" t="s">
        <v>19542</v>
      </c>
      <c r="O4272" t="s">
        <v>20887</v>
      </c>
      <c r="P4272" t="s">
        <v>20919</v>
      </c>
      <c r="Q4272" t="s">
        <v>20989</v>
      </c>
      <c r="U4272" t="s">
        <v>22032</v>
      </c>
      <c r="W4272" t="s">
        <v>22917</v>
      </c>
      <c r="X4272" t="s">
        <v>23268</v>
      </c>
    </row>
    <row r="4273" spans="1:24">
      <c r="A4273" s="1">
        <v>4288</v>
      </c>
      <c r="C4273" t="s">
        <v>3523</v>
      </c>
      <c r="G4273" t="s">
        <v>10967</v>
      </c>
      <c r="H4273" t="s">
        <v>13882</v>
      </c>
      <c r="I4273" t="s">
        <v>18507</v>
      </c>
      <c r="J4273" t="s">
        <v>18509</v>
      </c>
      <c r="L4273" t="s">
        <v>19507</v>
      </c>
      <c r="O4273" t="s">
        <v>20888</v>
      </c>
      <c r="P4273" t="s">
        <v>65</v>
      </c>
      <c r="Q4273" t="s">
        <v>20990</v>
      </c>
      <c r="R4273" t="s">
        <v>21118</v>
      </c>
      <c r="S4273" t="s">
        <v>21153</v>
      </c>
      <c r="T4273" t="s">
        <v>21432</v>
      </c>
      <c r="U4273" t="s">
        <v>22033</v>
      </c>
    </row>
    <row r="4274" spans="1:24">
      <c r="A4274" s="1">
        <v>4289</v>
      </c>
      <c r="C4274" t="s">
        <v>3524</v>
      </c>
      <c r="G4274" t="s">
        <v>10967</v>
      </c>
      <c r="H4274" t="s">
        <v>13882</v>
      </c>
      <c r="I4274" t="s">
        <v>18507</v>
      </c>
      <c r="J4274" t="s">
        <v>18509</v>
      </c>
      <c r="L4274" t="s">
        <v>19562</v>
      </c>
      <c r="O4274" t="s">
        <v>20887</v>
      </c>
      <c r="P4274" t="s">
        <v>20919</v>
      </c>
      <c r="Q4274" t="s">
        <v>20989</v>
      </c>
      <c r="U4274" t="s">
        <v>22032</v>
      </c>
      <c r="W4274" t="s">
        <v>22917</v>
      </c>
      <c r="X4274" t="s">
        <v>23267</v>
      </c>
    </row>
    <row r="4275" spans="1:24">
      <c r="A4275" s="1">
        <v>4290</v>
      </c>
      <c r="C4275" t="s">
        <v>3525</v>
      </c>
      <c r="G4275" t="s">
        <v>10967</v>
      </c>
      <c r="H4275" t="s">
        <v>13883</v>
      </c>
      <c r="I4275" t="s">
        <v>18507</v>
      </c>
      <c r="J4275" t="s">
        <v>18509</v>
      </c>
      <c r="L4275" t="s">
        <v>19508</v>
      </c>
      <c r="O4275" t="s">
        <v>20888</v>
      </c>
      <c r="P4275" t="s">
        <v>20920</v>
      </c>
      <c r="Q4275" t="s">
        <v>20991</v>
      </c>
      <c r="U4275" t="s">
        <v>22034</v>
      </c>
      <c r="W4275" t="s">
        <v>22918</v>
      </c>
    </row>
    <row r="4276" spans="1:24">
      <c r="A4276" s="1">
        <v>4291</v>
      </c>
      <c r="C4276" t="s">
        <v>3526</v>
      </c>
      <c r="G4276" t="s">
        <v>10967</v>
      </c>
      <c r="H4276" t="s">
        <v>13884</v>
      </c>
      <c r="I4276" t="s">
        <v>18507</v>
      </c>
      <c r="J4276" t="s">
        <v>18521</v>
      </c>
      <c r="K4276" t="s">
        <v>18581</v>
      </c>
      <c r="L4276" t="s">
        <v>19603</v>
      </c>
      <c r="N4276" t="s">
        <v>38</v>
      </c>
      <c r="P4276" t="s">
        <v>20951</v>
      </c>
      <c r="Q4276" t="s">
        <v>21048</v>
      </c>
      <c r="U4276" t="s">
        <v>22721</v>
      </c>
      <c r="W4276" t="s">
        <v>22918</v>
      </c>
    </row>
    <row r="4277" spans="1:24">
      <c r="A4277" s="1">
        <v>4292</v>
      </c>
      <c r="C4277" t="s">
        <v>3527</v>
      </c>
      <c r="G4277" t="s">
        <v>10967</v>
      </c>
      <c r="H4277" t="s">
        <v>13884</v>
      </c>
      <c r="I4277" t="s">
        <v>18507</v>
      </c>
      <c r="J4277" t="s">
        <v>18521</v>
      </c>
      <c r="K4277" t="s">
        <v>18581</v>
      </c>
      <c r="L4277" t="s">
        <v>19603</v>
      </c>
      <c r="N4277" t="s">
        <v>38</v>
      </c>
      <c r="P4277" t="s">
        <v>38</v>
      </c>
      <c r="Q4277" t="s">
        <v>21049</v>
      </c>
      <c r="U4277" t="s">
        <v>22722</v>
      </c>
      <c r="W4277" t="s">
        <v>22921</v>
      </c>
    </row>
    <row r="4278" spans="1:24">
      <c r="A4278" s="1">
        <v>4293</v>
      </c>
      <c r="B4278" t="s">
        <v>38</v>
      </c>
      <c r="C4278" t="s">
        <v>3527</v>
      </c>
      <c r="D4278" t="s">
        <v>9856</v>
      </c>
      <c r="E4278" t="s">
        <v>10905</v>
      </c>
      <c r="F4278" t="s">
        <v>10919</v>
      </c>
      <c r="H4278" t="s">
        <v>13885</v>
      </c>
      <c r="V4278">
        <f>72859386 ¼àÐFïWQAHX3713ECACS                                                                                           CACS N  ---                   ---         N</f>
        <v>0</v>
      </c>
    </row>
    <row r="4279" spans="1:24">
      <c r="A4279" s="1">
        <v>4294</v>
      </c>
      <c r="C4279" t="s">
        <v>3528</v>
      </c>
      <c r="G4279" t="s">
        <v>10967</v>
      </c>
      <c r="H4279" t="s">
        <v>13886</v>
      </c>
      <c r="I4279" t="s">
        <v>18507</v>
      </c>
      <c r="J4279" t="s">
        <v>18509</v>
      </c>
      <c r="L4279" t="s">
        <v>19507</v>
      </c>
      <c r="O4279" t="s">
        <v>20888</v>
      </c>
      <c r="P4279" t="s">
        <v>65</v>
      </c>
      <c r="Q4279" t="s">
        <v>20990</v>
      </c>
      <c r="R4279" t="s">
        <v>21118</v>
      </c>
      <c r="S4279" t="s">
        <v>21153</v>
      </c>
      <c r="T4279" t="s">
        <v>21346</v>
      </c>
      <c r="U4279" t="s">
        <v>22033</v>
      </c>
    </row>
    <row r="4280" spans="1:24">
      <c r="A4280" s="1">
        <v>4295</v>
      </c>
      <c r="C4280" t="s">
        <v>3529</v>
      </c>
      <c r="G4280" t="s">
        <v>10967</v>
      </c>
      <c r="H4280" t="s">
        <v>13886</v>
      </c>
      <c r="I4280" t="s">
        <v>18507</v>
      </c>
      <c r="J4280" t="s">
        <v>18509</v>
      </c>
      <c r="L4280" t="s">
        <v>19564</v>
      </c>
      <c r="O4280" t="s">
        <v>20887</v>
      </c>
      <c r="P4280" t="s">
        <v>20919</v>
      </c>
      <c r="Q4280" t="s">
        <v>20989</v>
      </c>
      <c r="U4280" t="s">
        <v>22032</v>
      </c>
      <c r="W4280" t="s">
        <v>22917</v>
      </c>
      <c r="X4280" t="s">
        <v>23165</v>
      </c>
    </row>
    <row r="4281" spans="1:24">
      <c r="A4281" s="1">
        <v>4296</v>
      </c>
      <c r="C4281" t="s">
        <v>3530</v>
      </c>
      <c r="G4281" t="s">
        <v>10967</v>
      </c>
      <c r="H4281" t="s">
        <v>13887</v>
      </c>
      <c r="I4281" t="s">
        <v>18507</v>
      </c>
      <c r="J4281" t="s">
        <v>18509</v>
      </c>
      <c r="L4281" t="s">
        <v>19508</v>
      </c>
      <c r="O4281" t="s">
        <v>20888</v>
      </c>
      <c r="P4281" t="s">
        <v>20920</v>
      </c>
      <c r="Q4281" t="s">
        <v>20991</v>
      </c>
      <c r="U4281" t="s">
        <v>22034</v>
      </c>
      <c r="W4281" t="s">
        <v>22918</v>
      </c>
    </row>
    <row r="4282" spans="1:24">
      <c r="A4282" s="1">
        <v>4297</v>
      </c>
      <c r="C4282" t="s">
        <v>3531</v>
      </c>
      <c r="G4282" t="s">
        <v>10967</v>
      </c>
      <c r="H4282" t="s">
        <v>13888</v>
      </c>
      <c r="I4282" t="s">
        <v>18507</v>
      </c>
      <c r="J4282" t="s">
        <v>18509</v>
      </c>
      <c r="L4282" t="s">
        <v>19507</v>
      </c>
      <c r="O4282" t="s">
        <v>20888</v>
      </c>
      <c r="P4282" t="s">
        <v>65</v>
      </c>
      <c r="Q4282" t="s">
        <v>20990</v>
      </c>
      <c r="R4282" t="s">
        <v>21118</v>
      </c>
      <c r="S4282" t="s">
        <v>21153</v>
      </c>
      <c r="T4282" t="s">
        <v>21346</v>
      </c>
      <c r="U4282" t="s">
        <v>22033</v>
      </c>
    </row>
    <row r="4283" spans="1:24">
      <c r="A4283" s="1">
        <v>4298</v>
      </c>
      <c r="C4283" t="s">
        <v>3532</v>
      </c>
      <c r="G4283" t="s">
        <v>10967</v>
      </c>
      <c r="H4283" t="s">
        <v>13888</v>
      </c>
      <c r="I4283" t="s">
        <v>18507</v>
      </c>
      <c r="J4283" t="s">
        <v>18509</v>
      </c>
      <c r="L4283" t="s">
        <v>19563</v>
      </c>
      <c r="O4283" t="s">
        <v>20887</v>
      </c>
      <c r="P4283" t="s">
        <v>20919</v>
      </c>
      <c r="Q4283" t="s">
        <v>20989</v>
      </c>
      <c r="U4283" t="s">
        <v>22032</v>
      </c>
      <c r="W4283" t="s">
        <v>22917</v>
      </c>
      <c r="X4283" t="s">
        <v>23165</v>
      </c>
    </row>
    <row r="4284" spans="1:24">
      <c r="A4284" s="1">
        <v>4299</v>
      </c>
      <c r="C4284" t="s">
        <v>3533</v>
      </c>
      <c r="G4284" t="s">
        <v>10967</v>
      </c>
      <c r="H4284" t="s">
        <v>13888</v>
      </c>
      <c r="I4284" t="s">
        <v>18507</v>
      </c>
      <c r="J4284" t="s">
        <v>18509</v>
      </c>
      <c r="L4284" t="s">
        <v>19508</v>
      </c>
      <c r="O4284" t="s">
        <v>20888</v>
      </c>
      <c r="P4284" t="s">
        <v>20920</v>
      </c>
      <c r="Q4284" t="s">
        <v>20991</v>
      </c>
      <c r="U4284" t="s">
        <v>22034</v>
      </c>
      <c r="W4284" t="s">
        <v>22918</v>
      </c>
    </row>
    <row r="4285" spans="1:24">
      <c r="A4285" s="1">
        <v>4300</v>
      </c>
      <c r="C4285" t="s">
        <v>3534</v>
      </c>
      <c r="G4285" t="s">
        <v>10967</v>
      </c>
      <c r="H4285" t="s">
        <v>13889</v>
      </c>
      <c r="I4285" t="s">
        <v>18507</v>
      </c>
      <c r="J4285" t="s">
        <v>18509</v>
      </c>
      <c r="L4285" t="s">
        <v>19507</v>
      </c>
      <c r="O4285" t="s">
        <v>20888</v>
      </c>
      <c r="P4285" t="s">
        <v>65</v>
      </c>
      <c r="Q4285" t="s">
        <v>20990</v>
      </c>
      <c r="R4285" t="s">
        <v>21118</v>
      </c>
      <c r="S4285" t="s">
        <v>21153</v>
      </c>
      <c r="T4285" t="s">
        <v>21346</v>
      </c>
      <c r="U4285" t="s">
        <v>22033</v>
      </c>
    </row>
    <row r="4286" spans="1:24">
      <c r="A4286" s="1">
        <v>4301</v>
      </c>
      <c r="C4286" t="s">
        <v>3535</v>
      </c>
      <c r="G4286" t="s">
        <v>10967</v>
      </c>
      <c r="H4286" t="s">
        <v>13889</v>
      </c>
      <c r="I4286" t="s">
        <v>18507</v>
      </c>
      <c r="J4286" t="s">
        <v>18509</v>
      </c>
      <c r="L4286" t="s">
        <v>19543</v>
      </c>
      <c r="O4286" t="s">
        <v>20887</v>
      </c>
      <c r="P4286" t="s">
        <v>20919</v>
      </c>
      <c r="Q4286" t="s">
        <v>20989</v>
      </c>
      <c r="U4286" t="s">
        <v>22032</v>
      </c>
      <c r="W4286" t="s">
        <v>22917</v>
      </c>
      <c r="X4286" t="s">
        <v>23165</v>
      </c>
    </row>
    <row r="4287" spans="1:24">
      <c r="A4287" s="1">
        <v>4302</v>
      </c>
      <c r="C4287" t="s">
        <v>3536</v>
      </c>
      <c r="G4287" t="s">
        <v>10967</v>
      </c>
      <c r="H4287" t="s">
        <v>13890</v>
      </c>
      <c r="I4287" t="s">
        <v>18507</v>
      </c>
      <c r="J4287" t="s">
        <v>18509</v>
      </c>
      <c r="L4287" t="s">
        <v>19508</v>
      </c>
      <c r="O4287" t="s">
        <v>20888</v>
      </c>
      <c r="P4287" t="s">
        <v>20920</v>
      </c>
      <c r="Q4287" t="s">
        <v>20991</v>
      </c>
      <c r="U4287" t="s">
        <v>22034</v>
      </c>
      <c r="W4287" t="s">
        <v>22918</v>
      </c>
    </row>
    <row r="4288" spans="1:24">
      <c r="A4288" s="1">
        <v>4303</v>
      </c>
      <c r="C4288" t="s">
        <v>3537</v>
      </c>
      <c r="G4288" t="s">
        <v>10967</v>
      </c>
      <c r="H4288" t="s">
        <v>13891</v>
      </c>
      <c r="I4288" t="s">
        <v>18507</v>
      </c>
      <c r="J4288" t="s">
        <v>18509</v>
      </c>
      <c r="L4288" t="s">
        <v>19507</v>
      </c>
      <c r="O4288" t="s">
        <v>20888</v>
      </c>
      <c r="P4288" t="s">
        <v>65</v>
      </c>
      <c r="Q4288" t="s">
        <v>20990</v>
      </c>
      <c r="R4288" t="s">
        <v>21118</v>
      </c>
      <c r="S4288" t="s">
        <v>21153</v>
      </c>
      <c r="T4288" t="s">
        <v>21435</v>
      </c>
      <c r="U4288" t="s">
        <v>22033</v>
      </c>
    </row>
    <row r="4289" spans="1:24">
      <c r="A4289" s="1">
        <v>4304</v>
      </c>
      <c r="C4289" t="s">
        <v>3538</v>
      </c>
      <c r="G4289" t="s">
        <v>10967</v>
      </c>
      <c r="H4289" t="s">
        <v>13891</v>
      </c>
      <c r="I4289" t="s">
        <v>18507</v>
      </c>
      <c r="J4289" t="s">
        <v>18509</v>
      </c>
      <c r="L4289" t="s">
        <v>19542</v>
      </c>
      <c r="O4289" t="s">
        <v>20887</v>
      </c>
      <c r="P4289" t="s">
        <v>20919</v>
      </c>
      <c r="Q4289" t="s">
        <v>20989</v>
      </c>
      <c r="U4289" t="s">
        <v>22032</v>
      </c>
      <c r="W4289" t="s">
        <v>22917</v>
      </c>
      <c r="X4289" t="s">
        <v>23271</v>
      </c>
    </row>
    <row r="4290" spans="1:24">
      <c r="A4290" s="1">
        <v>4305</v>
      </c>
      <c r="C4290" t="s">
        <v>3539</v>
      </c>
      <c r="G4290" t="s">
        <v>10967</v>
      </c>
      <c r="H4290" t="s">
        <v>13892</v>
      </c>
      <c r="I4290" t="s">
        <v>18507</v>
      </c>
      <c r="J4290" t="s">
        <v>18509</v>
      </c>
      <c r="L4290" t="s">
        <v>19508</v>
      </c>
      <c r="O4290" t="s">
        <v>20888</v>
      </c>
      <c r="P4290" t="s">
        <v>20920</v>
      </c>
      <c r="Q4290" t="s">
        <v>20991</v>
      </c>
      <c r="U4290" t="s">
        <v>22034</v>
      </c>
      <c r="W4290" t="s">
        <v>22918</v>
      </c>
    </row>
    <row r="4291" spans="1:24">
      <c r="A4291" s="1">
        <v>4306</v>
      </c>
      <c r="C4291" t="s">
        <v>3540</v>
      </c>
      <c r="G4291" t="s">
        <v>10967</v>
      </c>
      <c r="H4291" t="s">
        <v>13893</v>
      </c>
      <c r="I4291" t="s">
        <v>18507</v>
      </c>
      <c r="J4291" t="s">
        <v>18509</v>
      </c>
      <c r="L4291" t="s">
        <v>19507</v>
      </c>
      <c r="O4291" t="s">
        <v>20888</v>
      </c>
      <c r="P4291" t="s">
        <v>65</v>
      </c>
      <c r="Q4291" t="s">
        <v>20990</v>
      </c>
      <c r="R4291" t="s">
        <v>21118</v>
      </c>
      <c r="S4291" t="s">
        <v>21153</v>
      </c>
      <c r="T4291" t="s">
        <v>21435</v>
      </c>
      <c r="U4291" t="s">
        <v>22033</v>
      </c>
    </row>
    <row r="4292" spans="1:24">
      <c r="A4292" s="1">
        <v>4307</v>
      </c>
      <c r="C4292" t="s">
        <v>3541</v>
      </c>
      <c r="G4292" t="s">
        <v>10967</v>
      </c>
      <c r="H4292" t="s">
        <v>13893</v>
      </c>
      <c r="I4292" t="s">
        <v>18507</v>
      </c>
      <c r="J4292" t="s">
        <v>18509</v>
      </c>
      <c r="L4292" t="s">
        <v>19508</v>
      </c>
      <c r="O4292" t="s">
        <v>20888</v>
      </c>
      <c r="P4292" t="s">
        <v>20920</v>
      </c>
      <c r="Q4292" t="s">
        <v>20991</v>
      </c>
      <c r="U4292" t="s">
        <v>22034</v>
      </c>
      <c r="W4292" t="s">
        <v>22918</v>
      </c>
    </row>
    <row r="4293" spans="1:24">
      <c r="A4293" s="1">
        <v>4308</v>
      </c>
      <c r="C4293" t="s">
        <v>3542</v>
      </c>
      <c r="G4293" t="s">
        <v>10967</v>
      </c>
      <c r="H4293" t="s">
        <v>13894</v>
      </c>
      <c r="I4293" t="s">
        <v>18507</v>
      </c>
      <c r="J4293" t="s">
        <v>18509</v>
      </c>
      <c r="L4293" t="s">
        <v>19491</v>
      </c>
      <c r="O4293" t="s">
        <v>20887</v>
      </c>
      <c r="P4293" t="s">
        <v>20919</v>
      </c>
      <c r="Q4293" t="s">
        <v>20989</v>
      </c>
      <c r="U4293" t="s">
        <v>22032</v>
      </c>
      <c r="W4293" t="s">
        <v>22917</v>
      </c>
      <c r="X4293" t="s">
        <v>23271</v>
      </c>
    </row>
    <row r="4294" spans="1:24">
      <c r="A4294" s="1">
        <v>4309</v>
      </c>
      <c r="C4294" t="s">
        <v>3543</v>
      </c>
      <c r="G4294" t="s">
        <v>10967</v>
      </c>
      <c r="H4294" t="s">
        <v>13895</v>
      </c>
      <c r="I4294" t="s">
        <v>18507</v>
      </c>
      <c r="J4294" t="s">
        <v>18509</v>
      </c>
      <c r="L4294" t="s">
        <v>19490</v>
      </c>
      <c r="O4294" t="s">
        <v>20887</v>
      </c>
      <c r="P4294" t="s">
        <v>20919</v>
      </c>
      <c r="Q4294" t="s">
        <v>20989</v>
      </c>
      <c r="U4294" t="s">
        <v>22032</v>
      </c>
      <c r="W4294" t="s">
        <v>22917</v>
      </c>
      <c r="X4294" t="s">
        <v>23272</v>
      </c>
    </row>
    <row r="4295" spans="1:24">
      <c r="A4295" s="1">
        <v>4310</v>
      </c>
      <c r="C4295" t="s">
        <v>3544</v>
      </c>
      <c r="G4295" t="s">
        <v>10967</v>
      </c>
      <c r="H4295" t="s">
        <v>13896</v>
      </c>
      <c r="I4295" t="s">
        <v>18507</v>
      </c>
      <c r="J4295" t="s">
        <v>18509</v>
      </c>
      <c r="L4295" t="s">
        <v>19507</v>
      </c>
      <c r="O4295" t="s">
        <v>20888</v>
      </c>
      <c r="P4295" t="s">
        <v>65</v>
      </c>
      <c r="Q4295" t="s">
        <v>20990</v>
      </c>
      <c r="R4295" t="s">
        <v>21118</v>
      </c>
      <c r="S4295" t="s">
        <v>21153</v>
      </c>
      <c r="T4295" t="s">
        <v>21436</v>
      </c>
      <c r="U4295" t="s">
        <v>22033</v>
      </c>
    </row>
    <row r="4296" spans="1:24">
      <c r="A4296" s="1">
        <v>4311</v>
      </c>
      <c r="C4296" t="s">
        <v>3545</v>
      </c>
      <c r="G4296" t="s">
        <v>10967</v>
      </c>
      <c r="H4296" t="s">
        <v>13897</v>
      </c>
      <c r="I4296" t="s">
        <v>18507</v>
      </c>
      <c r="J4296" t="s">
        <v>18509</v>
      </c>
      <c r="L4296" t="s">
        <v>19508</v>
      </c>
      <c r="O4296" t="s">
        <v>20888</v>
      </c>
      <c r="P4296" t="s">
        <v>20920</v>
      </c>
      <c r="Q4296" t="s">
        <v>20991</v>
      </c>
      <c r="U4296" t="s">
        <v>22034</v>
      </c>
      <c r="W4296" t="s">
        <v>22918</v>
      </c>
    </row>
    <row r="4297" spans="1:24">
      <c r="A4297" s="1">
        <v>4312</v>
      </c>
      <c r="C4297" t="s">
        <v>3546</v>
      </c>
      <c r="G4297" t="s">
        <v>10967</v>
      </c>
      <c r="H4297" t="s">
        <v>13898</v>
      </c>
      <c r="I4297" t="s">
        <v>18507</v>
      </c>
      <c r="J4297" t="s">
        <v>18509</v>
      </c>
      <c r="L4297" t="s">
        <v>19562</v>
      </c>
      <c r="O4297" t="s">
        <v>20887</v>
      </c>
      <c r="P4297" t="s">
        <v>20919</v>
      </c>
      <c r="Q4297" t="s">
        <v>20989</v>
      </c>
      <c r="U4297" t="s">
        <v>22032</v>
      </c>
      <c r="W4297" t="s">
        <v>22917</v>
      </c>
      <c r="X4297" t="s">
        <v>23273</v>
      </c>
    </row>
    <row r="4298" spans="1:24">
      <c r="A4298" s="1">
        <v>4313</v>
      </c>
      <c r="C4298" t="s">
        <v>3547</v>
      </c>
      <c r="G4298" t="s">
        <v>10967</v>
      </c>
      <c r="H4298" t="s">
        <v>13899</v>
      </c>
      <c r="I4298" t="s">
        <v>18507</v>
      </c>
      <c r="J4298" t="s">
        <v>18509</v>
      </c>
      <c r="L4298" t="s">
        <v>19489</v>
      </c>
      <c r="O4298" t="s">
        <v>20887</v>
      </c>
      <c r="P4298" t="s">
        <v>20919</v>
      </c>
      <c r="Q4298" t="s">
        <v>20989</v>
      </c>
      <c r="U4298" t="s">
        <v>22032</v>
      </c>
      <c r="W4298" t="s">
        <v>22917</v>
      </c>
      <c r="X4298" t="s">
        <v>23273</v>
      </c>
    </row>
    <row r="4299" spans="1:24">
      <c r="A4299" s="1">
        <v>4314</v>
      </c>
      <c r="C4299" t="s">
        <v>3548</v>
      </c>
      <c r="G4299" t="s">
        <v>10967</v>
      </c>
      <c r="H4299" t="s">
        <v>13900</v>
      </c>
      <c r="I4299" t="s">
        <v>18507</v>
      </c>
      <c r="J4299" t="s">
        <v>18509</v>
      </c>
      <c r="L4299" t="s">
        <v>19507</v>
      </c>
      <c r="O4299" t="s">
        <v>20888</v>
      </c>
      <c r="P4299" t="s">
        <v>65</v>
      </c>
      <c r="Q4299" t="s">
        <v>20990</v>
      </c>
      <c r="R4299" t="s">
        <v>21118</v>
      </c>
      <c r="S4299" t="s">
        <v>21153</v>
      </c>
      <c r="T4299" t="s">
        <v>21423</v>
      </c>
      <c r="U4299" t="s">
        <v>22033</v>
      </c>
    </row>
    <row r="4300" spans="1:24">
      <c r="A4300" s="1">
        <v>4315</v>
      </c>
      <c r="C4300" t="s">
        <v>3549</v>
      </c>
      <c r="G4300" t="s">
        <v>10967</v>
      </c>
      <c r="H4300" t="s">
        <v>13901</v>
      </c>
      <c r="I4300" t="s">
        <v>18507</v>
      </c>
      <c r="J4300" t="s">
        <v>18509</v>
      </c>
      <c r="L4300" t="s">
        <v>19562</v>
      </c>
      <c r="O4300" t="s">
        <v>20887</v>
      </c>
      <c r="P4300" t="s">
        <v>20919</v>
      </c>
      <c r="Q4300" t="s">
        <v>20989</v>
      </c>
      <c r="U4300" t="s">
        <v>22032</v>
      </c>
      <c r="W4300" t="s">
        <v>22917</v>
      </c>
      <c r="X4300" t="s">
        <v>23259</v>
      </c>
    </row>
    <row r="4301" spans="1:24">
      <c r="A4301" s="1">
        <v>4316</v>
      </c>
      <c r="C4301" t="s">
        <v>3550</v>
      </c>
      <c r="G4301" t="s">
        <v>10967</v>
      </c>
      <c r="H4301" t="s">
        <v>13901</v>
      </c>
      <c r="I4301" t="s">
        <v>18507</v>
      </c>
      <c r="J4301" t="s">
        <v>18509</v>
      </c>
      <c r="L4301" t="s">
        <v>19508</v>
      </c>
      <c r="O4301" t="s">
        <v>20888</v>
      </c>
      <c r="P4301" t="s">
        <v>20920</v>
      </c>
      <c r="Q4301" t="s">
        <v>20991</v>
      </c>
      <c r="U4301" t="s">
        <v>22034</v>
      </c>
      <c r="W4301" t="s">
        <v>22918</v>
      </c>
    </row>
    <row r="4302" spans="1:24">
      <c r="A4302" s="1">
        <v>4317</v>
      </c>
      <c r="C4302" t="s">
        <v>3551</v>
      </c>
      <c r="G4302" t="s">
        <v>10967</v>
      </c>
      <c r="H4302" t="s">
        <v>13902</v>
      </c>
      <c r="I4302" t="s">
        <v>18507</v>
      </c>
      <c r="J4302" t="s">
        <v>18509</v>
      </c>
      <c r="L4302" t="s">
        <v>19582</v>
      </c>
      <c r="O4302" t="s">
        <v>20887</v>
      </c>
      <c r="P4302" t="s">
        <v>20919</v>
      </c>
      <c r="Q4302" t="s">
        <v>20989</v>
      </c>
      <c r="U4302" t="s">
        <v>22032</v>
      </c>
      <c r="W4302" t="s">
        <v>22917</v>
      </c>
      <c r="X4302" t="s">
        <v>23259</v>
      </c>
    </row>
    <row r="4303" spans="1:24">
      <c r="A4303" s="1">
        <v>4318</v>
      </c>
      <c r="C4303" t="s">
        <v>3552</v>
      </c>
      <c r="G4303" t="s">
        <v>10967</v>
      </c>
      <c r="H4303" t="s">
        <v>13903</v>
      </c>
      <c r="I4303" t="s">
        <v>18507</v>
      </c>
      <c r="J4303" t="s">
        <v>18509</v>
      </c>
      <c r="L4303" t="s">
        <v>19507</v>
      </c>
      <c r="O4303" t="s">
        <v>20888</v>
      </c>
      <c r="P4303" t="s">
        <v>65</v>
      </c>
      <c r="Q4303" t="s">
        <v>20990</v>
      </c>
      <c r="R4303" t="s">
        <v>21118</v>
      </c>
      <c r="S4303" t="s">
        <v>21153</v>
      </c>
      <c r="T4303" t="s">
        <v>21423</v>
      </c>
      <c r="U4303" t="s">
        <v>22033</v>
      </c>
    </row>
    <row r="4304" spans="1:24">
      <c r="A4304" s="1">
        <v>4319</v>
      </c>
      <c r="C4304" t="s">
        <v>3553</v>
      </c>
      <c r="G4304" t="s">
        <v>10967</v>
      </c>
      <c r="H4304" t="s">
        <v>13904</v>
      </c>
      <c r="I4304" t="s">
        <v>18507</v>
      </c>
      <c r="J4304" t="s">
        <v>18509</v>
      </c>
      <c r="L4304" t="s">
        <v>19508</v>
      </c>
      <c r="O4304" t="s">
        <v>20888</v>
      </c>
      <c r="P4304" t="s">
        <v>20920</v>
      </c>
      <c r="Q4304" t="s">
        <v>20991</v>
      </c>
      <c r="U4304" t="s">
        <v>22034</v>
      </c>
      <c r="W4304" t="s">
        <v>22918</v>
      </c>
    </row>
    <row r="4305" spans="1:25">
      <c r="A4305" s="1">
        <v>4320</v>
      </c>
      <c r="C4305" t="s">
        <v>3554</v>
      </c>
      <c r="G4305" t="s">
        <v>10967</v>
      </c>
      <c r="H4305" t="s">
        <v>13905</v>
      </c>
      <c r="I4305" t="s">
        <v>18507</v>
      </c>
      <c r="J4305" t="s">
        <v>18510</v>
      </c>
      <c r="L4305" t="s">
        <v>19604</v>
      </c>
      <c r="N4305" t="s">
        <v>32</v>
      </c>
      <c r="P4305" t="s">
        <v>32</v>
      </c>
      <c r="Q4305" t="s">
        <v>20992</v>
      </c>
      <c r="R4305" t="s">
        <v>21119</v>
      </c>
      <c r="S4305" t="s">
        <v>21154</v>
      </c>
      <c r="U4305" t="s">
        <v>22035</v>
      </c>
      <c r="Y4305" t="s">
        <v>23859</v>
      </c>
    </row>
    <row r="4306" spans="1:25">
      <c r="A4306" s="1">
        <v>4321</v>
      </c>
      <c r="B4306" t="s">
        <v>32</v>
      </c>
      <c r="C4306" t="s">
        <v>3554</v>
      </c>
      <c r="D4306" t="s">
        <v>9857</v>
      </c>
      <c r="E4306" t="s">
        <v>10905</v>
      </c>
      <c r="F4306" t="s">
        <v>10906</v>
      </c>
      <c r="H4306" t="s">
        <v>13905</v>
      </c>
      <c r="V4306">
        <f>72859413 pm¡Ã2024041krissy_g4@hotmail.com                              ANMLFException as file currently locked by another user for an Acct no 840012230000</f>
        <v>0</v>
      </c>
    </row>
    <row r="4307" spans="1:25">
      <c r="A4307" s="1">
        <v>4322</v>
      </c>
      <c r="C4307" t="s">
        <v>3555</v>
      </c>
      <c r="G4307" t="s">
        <v>10967</v>
      </c>
      <c r="H4307" t="s">
        <v>13906</v>
      </c>
      <c r="I4307" t="s">
        <v>18507</v>
      </c>
      <c r="J4307" t="s">
        <v>18510</v>
      </c>
      <c r="L4307" t="s">
        <v>19605</v>
      </c>
      <c r="N4307" t="s">
        <v>32</v>
      </c>
      <c r="P4307" t="s">
        <v>32</v>
      </c>
      <c r="Q4307" t="s">
        <v>20992</v>
      </c>
      <c r="R4307" t="s">
        <v>21119</v>
      </c>
      <c r="S4307" t="s">
        <v>21154</v>
      </c>
      <c r="U4307" t="s">
        <v>22035</v>
      </c>
      <c r="Y4307" t="s">
        <v>23860</v>
      </c>
    </row>
    <row r="4308" spans="1:25">
      <c r="A4308" s="1">
        <v>4323</v>
      </c>
      <c r="B4308" t="s">
        <v>32</v>
      </c>
      <c r="C4308" t="s">
        <v>3555</v>
      </c>
      <c r="D4308" t="s">
        <v>9858</v>
      </c>
      <c r="E4308" t="s">
        <v>10905</v>
      </c>
      <c r="F4308" t="s">
        <v>10906</v>
      </c>
      <c r="H4308" t="s">
        <v>13906</v>
      </c>
      <c r="V4308">
        <f>72859414 0&lt;I2024041djturanda@yahoo.com                               ANMLFException as file currently locked by another user for an Acct no 313660030000</f>
        <v>0</v>
      </c>
    </row>
    <row r="4309" spans="1:25">
      <c r="A4309" s="1">
        <v>4324</v>
      </c>
      <c r="C4309" t="s">
        <v>3556</v>
      </c>
      <c r="G4309" t="s">
        <v>10967</v>
      </c>
      <c r="H4309" t="s">
        <v>13907</v>
      </c>
      <c r="I4309" t="s">
        <v>18507</v>
      </c>
      <c r="J4309" t="s">
        <v>18510</v>
      </c>
      <c r="L4309" t="s">
        <v>19606</v>
      </c>
      <c r="N4309" t="s">
        <v>32</v>
      </c>
      <c r="P4309" t="s">
        <v>32</v>
      </c>
      <c r="Q4309" t="s">
        <v>20992</v>
      </c>
      <c r="R4309" t="s">
        <v>21119</v>
      </c>
      <c r="S4309" t="s">
        <v>21154</v>
      </c>
      <c r="U4309" t="s">
        <v>22035</v>
      </c>
      <c r="Y4309" t="s">
        <v>23861</v>
      </c>
    </row>
    <row r="4310" spans="1:25">
      <c r="A4310" s="1">
        <v>4325</v>
      </c>
      <c r="B4310" t="s">
        <v>32</v>
      </c>
      <c r="C4310" t="s">
        <v>3556</v>
      </c>
      <c r="D4310" t="s">
        <v>9859</v>
      </c>
      <c r="E4310" t="s">
        <v>10905</v>
      </c>
      <c r="F4310" t="s">
        <v>10906</v>
      </c>
      <c r="H4310" t="s">
        <v>13908</v>
      </c>
      <c r="V4310">
        <f>72859415 &gt;#Q2024041tampat74@gmail.com                               ANMLFException as file currently locked by another user for an Acct no 348079210000</f>
        <v>0</v>
      </c>
    </row>
    <row r="4311" spans="1:25">
      <c r="A4311" s="1">
        <v>4326</v>
      </c>
      <c r="C4311" t="s">
        <v>3557</v>
      </c>
      <c r="G4311" t="s">
        <v>10967</v>
      </c>
      <c r="H4311" t="s">
        <v>13909</v>
      </c>
      <c r="I4311" t="s">
        <v>18507</v>
      </c>
      <c r="J4311" t="s">
        <v>18510</v>
      </c>
      <c r="L4311" t="s">
        <v>19607</v>
      </c>
      <c r="N4311" t="s">
        <v>32</v>
      </c>
      <c r="P4311" t="s">
        <v>32</v>
      </c>
      <c r="Q4311" t="s">
        <v>20992</v>
      </c>
      <c r="R4311" t="s">
        <v>21119</v>
      </c>
      <c r="S4311" t="s">
        <v>21154</v>
      </c>
      <c r="U4311" t="s">
        <v>22035</v>
      </c>
      <c r="Y4311" t="s">
        <v>23862</v>
      </c>
    </row>
    <row r="4312" spans="1:25">
      <c r="A4312" s="1">
        <v>4327</v>
      </c>
      <c r="B4312" t="s">
        <v>32</v>
      </c>
      <c r="C4312" t="s">
        <v>3557</v>
      </c>
      <c r="D4312" t="s">
        <v>9860</v>
      </c>
      <c r="E4312" t="s">
        <v>10905</v>
      </c>
      <c r="F4312" t="s">
        <v>10906</v>
      </c>
      <c r="H4312" t="s">
        <v>13910</v>
      </c>
      <c r="V4312">
        <f>72859416 Ð`²¤O2024031moriehinds2@gmail.com                              BNMLFException as file currently locked by another user for an Acct no 342065570000</f>
        <v>0</v>
      </c>
    </row>
    <row r="4313" spans="1:25">
      <c r="A4313" s="1">
        <v>4328</v>
      </c>
      <c r="C4313" t="s">
        <v>3558</v>
      </c>
      <c r="G4313" t="s">
        <v>10967</v>
      </c>
      <c r="H4313" t="s">
        <v>13911</v>
      </c>
      <c r="I4313" t="s">
        <v>18507</v>
      </c>
      <c r="J4313" t="s">
        <v>18510</v>
      </c>
      <c r="L4313" t="s">
        <v>19608</v>
      </c>
      <c r="N4313" t="s">
        <v>32</v>
      </c>
      <c r="P4313" t="s">
        <v>32</v>
      </c>
      <c r="Q4313" t="s">
        <v>20992</v>
      </c>
      <c r="R4313" t="s">
        <v>21119</v>
      </c>
      <c r="S4313" t="s">
        <v>21154</v>
      </c>
      <c r="U4313" t="s">
        <v>22035</v>
      </c>
      <c r="Y4313" t="s">
        <v>23863</v>
      </c>
    </row>
    <row r="4314" spans="1:25">
      <c r="A4314" s="1">
        <v>4329</v>
      </c>
      <c r="B4314" t="s">
        <v>32</v>
      </c>
      <c r="C4314" t="s">
        <v>3558</v>
      </c>
      <c r="D4314" t="s">
        <v>9861</v>
      </c>
      <c r="E4314" t="s">
        <v>10905</v>
      </c>
      <c r="F4314" t="s">
        <v>10906</v>
      </c>
      <c r="H4314" t="s">
        <v>13911</v>
      </c>
      <c r="V4314">
        <f>72859417 @Ü'E2024041cavrilleogarro@yahoo.com                            BNMLFException as file currently locked by another user for an Acct no 297021480000</f>
        <v>0</v>
      </c>
    </row>
    <row r="4315" spans="1:25">
      <c r="A4315" s="1">
        <v>4330</v>
      </c>
      <c r="C4315" t="s">
        <v>3559</v>
      </c>
      <c r="G4315" t="s">
        <v>10967</v>
      </c>
      <c r="H4315" t="s">
        <v>13912</v>
      </c>
      <c r="I4315" t="s">
        <v>18507</v>
      </c>
      <c r="J4315" t="s">
        <v>18510</v>
      </c>
      <c r="L4315" t="s">
        <v>19609</v>
      </c>
      <c r="N4315" t="s">
        <v>32</v>
      </c>
      <c r="P4315" t="s">
        <v>32</v>
      </c>
      <c r="Q4315" t="s">
        <v>20992</v>
      </c>
      <c r="R4315" t="s">
        <v>21119</v>
      </c>
      <c r="S4315" t="s">
        <v>21154</v>
      </c>
      <c r="U4315" t="s">
        <v>22035</v>
      </c>
      <c r="Y4315" t="s">
        <v>23864</v>
      </c>
    </row>
    <row r="4316" spans="1:25">
      <c r="A4316" s="1">
        <v>4331</v>
      </c>
      <c r="B4316" t="s">
        <v>32</v>
      </c>
      <c r="C4316" t="s">
        <v>3559</v>
      </c>
      <c r="D4316" t="s">
        <v>9862</v>
      </c>
      <c r="E4316" t="s">
        <v>10905</v>
      </c>
      <c r="F4316" t="s">
        <v>10906</v>
      </c>
      <c r="H4316" t="s">
        <v>13913</v>
      </c>
      <c r="V4316">
        <f>72859418 ø8æÌ2024031tamika.campbell@ksac.gov.jm                           CNMLFException as file currently locked by another user for an Acct no 880032561400</f>
        <v>0</v>
      </c>
    </row>
    <row r="4317" spans="1:25">
      <c r="A4317" s="1">
        <v>4332</v>
      </c>
      <c r="C4317" t="s">
        <v>3560</v>
      </c>
      <c r="G4317" t="s">
        <v>10967</v>
      </c>
      <c r="H4317" t="s">
        <v>13914</v>
      </c>
      <c r="I4317" t="s">
        <v>18507</v>
      </c>
      <c r="J4317" t="s">
        <v>18510</v>
      </c>
      <c r="L4317" t="s">
        <v>19610</v>
      </c>
      <c r="N4317" t="s">
        <v>32</v>
      </c>
      <c r="P4317" t="s">
        <v>32</v>
      </c>
      <c r="Q4317" t="s">
        <v>20992</v>
      </c>
      <c r="R4317" t="s">
        <v>21119</v>
      </c>
      <c r="S4317" t="s">
        <v>21154</v>
      </c>
      <c r="U4317" t="s">
        <v>22035</v>
      </c>
      <c r="Y4317" t="s">
        <v>23865</v>
      </c>
    </row>
    <row r="4318" spans="1:25">
      <c r="A4318" s="1">
        <v>4333</v>
      </c>
      <c r="B4318" t="s">
        <v>32</v>
      </c>
      <c r="C4318" t="s">
        <v>3560</v>
      </c>
      <c r="D4318" t="s">
        <v>9863</v>
      </c>
      <c r="E4318" t="s">
        <v>10905</v>
      </c>
      <c r="F4318" t="s">
        <v>10906</v>
      </c>
      <c r="H4318" t="s">
        <v>13915</v>
      </c>
      <c r="V4318">
        <f>72859419 0@2024031kededradennis@gmail.com                             CNMLFException as file currently locked by another user for an Acct no 277429760000</f>
        <v>0</v>
      </c>
    </row>
    <row r="4319" spans="1:25">
      <c r="A4319" s="1">
        <v>4334</v>
      </c>
      <c r="C4319" t="s">
        <v>3561</v>
      </c>
      <c r="G4319" t="s">
        <v>10967</v>
      </c>
      <c r="H4319" t="s">
        <v>13916</v>
      </c>
      <c r="I4319" t="s">
        <v>18507</v>
      </c>
      <c r="J4319" t="s">
        <v>18510</v>
      </c>
      <c r="L4319" t="s">
        <v>19611</v>
      </c>
      <c r="N4319" t="s">
        <v>32</v>
      </c>
      <c r="P4319" t="s">
        <v>32</v>
      </c>
      <c r="Q4319" t="s">
        <v>20992</v>
      </c>
      <c r="R4319" t="s">
        <v>21119</v>
      </c>
      <c r="S4319" t="s">
        <v>21154</v>
      </c>
      <c r="U4319" t="s">
        <v>22035</v>
      </c>
      <c r="Y4319" t="s">
        <v>23866</v>
      </c>
    </row>
    <row r="4320" spans="1:25">
      <c r="A4320" s="1">
        <v>4335</v>
      </c>
      <c r="B4320" t="s">
        <v>32</v>
      </c>
      <c r="C4320" t="s">
        <v>3561</v>
      </c>
      <c r="D4320" t="s">
        <v>9864</v>
      </c>
      <c r="E4320" t="s">
        <v>10905</v>
      </c>
      <c r="F4320" t="s">
        <v>10906</v>
      </c>
      <c r="H4320" t="s">
        <v>13917</v>
      </c>
      <c r="V4320">
        <f>72859420 ÐEá\$2024041faypetgrave@cwjamica.com                            DNMLFException as file currently locked by another user for an Acct no 156177090000</f>
        <v>0</v>
      </c>
    </row>
    <row r="4321" spans="1:25">
      <c r="A4321" s="1">
        <v>4336</v>
      </c>
      <c r="C4321" t="s">
        <v>3562</v>
      </c>
      <c r="G4321" t="s">
        <v>10967</v>
      </c>
      <c r="H4321" t="s">
        <v>13918</v>
      </c>
      <c r="I4321" t="s">
        <v>18507</v>
      </c>
      <c r="J4321" t="s">
        <v>18510</v>
      </c>
      <c r="L4321" t="s">
        <v>19612</v>
      </c>
      <c r="N4321" t="s">
        <v>32</v>
      </c>
      <c r="P4321" t="s">
        <v>32</v>
      </c>
      <c r="Q4321" t="s">
        <v>20992</v>
      </c>
      <c r="R4321" t="s">
        <v>21119</v>
      </c>
      <c r="S4321" t="s">
        <v>21154</v>
      </c>
      <c r="U4321" t="s">
        <v>22035</v>
      </c>
      <c r="Y4321" t="s">
        <v>23869</v>
      </c>
    </row>
    <row r="4322" spans="1:25">
      <c r="A4322" s="1">
        <v>4337</v>
      </c>
      <c r="B4322" t="s">
        <v>32</v>
      </c>
      <c r="C4322" t="s">
        <v>3562</v>
      </c>
      <c r="D4322" t="s">
        <v>9865</v>
      </c>
      <c r="E4322" t="s">
        <v>10905</v>
      </c>
      <c r="F4322" t="s">
        <v>10906</v>
      </c>
      <c r="H4322" t="s">
        <v>13919</v>
      </c>
      <c r="V4322">
        <f>72859421 0&amp;3&amp;P2024041DUNROBPRIM@GMAIL.COM                              DNMLFException as file currently locked by another user for an Acct no 344238270000</f>
        <v>0</v>
      </c>
    </row>
    <row r="4323" spans="1:25">
      <c r="A4323" s="1">
        <v>4338</v>
      </c>
      <c r="C4323" t="s">
        <v>3563</v>
      </c>
      <c r="G4323" t="s">
        <v>10967</v>
      </c>
      <c r="H4323" t="s">
        <v>13920</v>
      </c>
      <c r="I4323" t="s">
        <v>18507</v>
      </c>
      <c r="J4323" t="s">
        <v>18510</v>
      </c>
      <c r="L4323" t="s">
        <v>19613</v>
      </c>
      <c r="N4323" t="s">
        <v>32</v>
      </c>
      <c r="P4323" t="s">
        <v>32</v>
      </c>
      <c r="Q4323" t="s">
        <v>20992</v>
      </c>
      <c r="R4323" t="s">
        <v>21119</v>
      </c>
      <c r="S4323" t="s">
        <v>21154</v>
      </c>
      <c r="U4323" t="s">
        <v>22035</v>
      </c>
      <c r="Y4323" t="s">
        <v>23868</v>
      </c>
    </row>
    <row r="4324" spans="1:25">
      <c r="A4324" s="1">
        <v>4339</v>
      </c>
      <c r="B4324" t="s">
        <v>32</v>
      </c>
      <c r="C4324" t="s">
        <v>3563</v>
      </c>
      <c r="D4324" t="s">
        <v>9866</v>
      </c>
      <c r="E4324" t="s">
        <v>10905</v>
      </c>
      <c r="F4324" t="s">
        <v>10906</v>
      </c>
      <c r="H4324" t="s">
        <v>13921</v>
      </c>
      <c r="V4324">
        <f>72859422 ÐÈQ(B2024041stamic123@gmail.com                               DNMLFException as file currently locked by another user for an Acct no 284144290000</f>
        <v>0</v>
      </c>
    </row>
    <row r="4325" spans="1:25">
      <c r="A4325" s="1">
        <v>4340</v>
      </c>
      <c r="C4325" t="s">
        <v>3564</v>
      </c>
      <c r="G4325" t="s">
        <v>10967</v>
      </c>
      <c r="H4325" t="s">
        <v>13922</v>
      </c>
      <c r="I4325" t="s">
        <v>18507</v>
      </c>
      <c r="J4325" t="s">
        <v>18510</v>
      </c>
      <c r="L4325" t="s">
        <v>19614</v>
      </c>
      <c r="N4325" t="s">
        <v>32</v>
      </c>
      <c r="P4325" t="s">
        <v>32</v>
      </c>
      <c r="Q4325" t="s">
        <v>20992</v>
      </c>
      <c r="R4325" t="s">
        <v>21119</v>
      </c>
      <c r="S4325" t="s">
        <v>21154</v>
      </c>
      <c r="U4325" t="s">
        <v>22035</v>
      </c>
      <c r="Y4325" t="s">
        <v>23867</v>
      </c>
    </row>
    <row r="4326" spans="1:25">
      <c r="A4326" s="1">
        <v>4341</v>
      </c>
      <c r="B4326" t="s">
        <v>32</v>
      </c>
      <c r="C4326" t="s">
        <v>3564</v>
      </c>
      <c r="D4326" t="s">
        <v>9867</v>
      </c>
      <c r="E4326" t="s">
        <v>10905</v>
      </c>
      <c r="F4326" t="s">
        <v>10906</v>
      </c>
      <c r="H4326" t="s">
        <v>13923</v>
      </c>
      <c r="V4326">
        <f>72859423 p°7ÖD2024041christinacaine1@gmail.com                            DNMLFException as file currently locked by another user for an Acct no 295651750000</f>
        <v>0</v>
      </c>
    </row>
    <row r="4327" spans="1:25">
      <c r="A4327" s="1">
        <v>4342</v>
      </c>
      <c r="C4327" t="s">
        <v>3565</v>
      </c>
      <c r="G4327" t="s">
        <v>10967</v>
      </c>
      <c r="H4327" t="s">
        <v>13924</v>
      </c>
      <c r="I4327" t="s">
        <v>18507</v>
      </c>
      <c r="J4327" t="s">
        <v>18510</v>
      </c>
      <c r="L4327" t="s">
        <v>19615</v>
      </c>
      <c r="N4327" t="s">
        <v>32</v>
      </c>
      <c r="P4327" t="s">
        <v>32</v>
      </c>
      <c r="Q4327" t="s">
        <v>20992</v>
      </c>
      <c r="R4327" t="s">
        <v>21119</v>
      </c>
      <c r="S4327" t="s">
        <v>21154</v>
      </c>
      <c r="U4327" t="s">
        <v>22035</v>
      </c>
      <c r="Y4327" t="s">
        <v>23870</v>
      </c>
    </row>
    <row r="4328" spans="1:25">
      <c r="A4328" s="1">
        <v>4343</v>
      </c>
      <c r="B4328" t="s">
        <v>32</v>
      </c>
      <c r="C4328" t="s">
        <v>3565</v>
      </c>
      <c r="D4328" t="s">
        <v>9868</v>
      </c>
      <c r="E4328" t="s">
        <v>10905</v>
      </c>
      <c r="F4328" t="s">
        <v>10906</v>
      </c>
      <c r="H4328" t="s">
        <v>13924</v>
      </c>
      <c r="V4328">
        <f>72859424 @äçNJ2024041romainbrown023@gmail.com                            ENMLFException as file currently locked by another user for an Acct no 319151400000</f>
        <v>0</v>
      </c>
    </row>
    <row r="4329" spans="1:25">
      <c r="A4329" s="1">
        <v>4344</v>
      </c>
      <c r="C4329" t="s">
        <v>3566</v>
      </c>
      <c r="G4329" t="s">
        <v>10967</v>
      </c>
      <c r="H4329" t="s">
        <v>13925</v>
      </c>
      <c r="I4329" t="s">
        <v>18507</v>
      </c>
      <c r="J4329" t="s">
        <v>18510</v>
      </c>
      <c r="L4329" t="s">
        <v>19616</v>
      </c>
      <c r="N4329" t="s">
        <v>32</v>
      </c>
      <c r="P4329" t="s">
        <v>32</v>
      </c>
      <c r="Q4329" t="s">
        <v>20992</v>
      </c>
      <c r="R4329" t="s">
        <v>21119</v>
      </c>
      <c r="S4329" t="s">
        <v>21154</v>
      </c>
      <c r="U4329" t="s">
        <v>22035</v>
      </c>
      <c r="Y4329" t="s">
        <v>23871</v>
      </c>
    </row>
    <row r="4330" spans="1:25">
      <c r="A4330" s="1">
        <v>4345</v>
      </c>
      <c r="B4330" t="s">
        <v>32</v>
      </c>
      <c r="C4330" t="s">
        <v>3566</v>
      </c>
      <c r="D4330" t="s">
        <v>9869</v>
      </c>
      <c r="E4330" t="s">
        <v>10905</v>
      </c>
      <c r="F4330" t="s">
        <v>10906</v>
      </c>
      <c r="H4330" t="s">
        <v>13926</v>
      </c>
      <c r="V4330">
        <f>72859425 @å~\J2024041sexychrisann1@gmail.com                             ENMLFException as file currently locked by another user for an Acct no 319379400000</f>
        <v>0</v>
      </c>
    </row>
    <row r="4331" spans="1:25">
      <c r="A4331" s="1">
        <v>4346</v>
      </c>
      <c r="C4331" t="s">
        <v>3567</v>
      </c>
      <c r="G4331" t="s">
        <v>10967</v>
      </c>
      <c r="H4331" t="s">
        <v>13927</v>
      </c>
      <c r="I4331" t="s">
        <v>18507</v>
      </c>
      <c r="J4331" t="s">
        <v>18510</v>
      </c>
      <c r="L4331" t="s">
        <v>19617</v>
      </c>
      <c r="N4331" t="s">
        <v>32</v>
      </c>
      <c r="P4331" t="s">
        <v>32</v>
      </c>
      <c r="Q4331" t="s">
        <v>20992</v>
      </c>
      <c r="R4331" t="s">
        <v>21119</v>
      </c>
      <c r="S4331" t="s">
        <v>21154</v>
      </c>
      <c r="U4331" t="s">
        <v>22035</v>
      </c>
      <c r="Y4331" t="s">
        <v>23872</v>
      </c>
    </row>
    <row r="4332" spans="1:25">
      <c r="A4332" s="1">
        <v>4347</v>
      </c>
      <c r="B4332" t="s">
        <v>32</v>
      </c>
      <c r="C4332" t="s">
        <v>3567</v>
      </c>
      <c r="D4332" t="s">
        <v>9870</v>
      </c>
      <c r="E4332" t="s">
        <v>10905</v>
      </c>
      <c r="F4332" t="s">
        <v>10906</v>
      </c>
      <c r="H4332" t="s">
        <v>13928</v>
      </c>
      <c r="V4332">
        <f>72859426 °7úA2024041ANDREHEPBURN_88@YAHOO.COM                            ENMLFException as file currently locked by another user for an Acct no 283368110000</f>
        <v>0</v>
      </c>
    </row>
    <row r="4333" spans="1:25">
      <c r="A4333" s="1">
        <v>4348</v>
      </c>
      <c r="C4333" t="s">
        <v>3568</v>
      </c>
      <c r="G4333" t="s">
        <v>10967</v>
      </c>
      <c r="H4333" t="s">
        <v>13929</v>
      </c>
      <c r="I4333" t="s">
        <v>18507</v>
      </c>
      <c r="J4333" t="s">
        <v>18510</v>
      </c>
      <c r="L4333" t="s">
        <v>19618</v>
      </c>
      <c r="N4333" t="s">
        <v>32</v>
      </c>
      <c r="P4333" t="s">
        <v>32</v>
      </c>
      <c r="Q4333" t="s">
        <v>20992</v>
      </c>
      <c r="R4333" t="s">
        <v>21119</v>
      </c>
      <c r="S4333" t="s">
        <v>21154</v>
      </c>
      <c r="U4333" t="s">
        <v>22035</v>
      </c>
      <c r="Y4333" t="s">
        <v>23873</v>
      </c>
    </row>
    <row r="4334" spans="1:25">
      <c r="A4334" s="1">
        <v>4349</v>
      </c>
      <c r="B4334" t="s">
        <v>32</v>
      </c>
      <c r="C4334" t="s">
        <v>3568</v>
      </c>
      <c r="D4334" t="s">
        <v>9871</v>
      </c>
      <c r="E4334" t="s">
        <v>10905</v>
      </c>
      <c r="F4334" t="s">
        <v>10906</v>
      </c>
      <c r="H4334" t="s">
        <v>13929</v>
      </c>
      <c r="V4334">
        <f>72859427 @ÝEÆI2024041orainthomas@gmail.com                              GNMLFException as file currently locked by another user for an Acct no 316859080000</f>
        <v>0</v>
      </c>
    </row>
    <row r="4335" spans="1:25">
      <c r="A4335" s="1">
        <v>4350</v>
      </c>
      <c r="C4335" t="s">
        <v>3569</v>
      </c>
      <c r="G4335" t="s">
        <v>10967</v>
      </c>
      <c r="H4335" t="s">
        <v>13930</v>
      </c>
      <c r="I4335" t="s">
        <v>18507</v>
      </c>
      <c r="J4335" t="s">
        <v>18509</v>
      </c>
      <c r="L4335" t="s">
        <v>19507</v>
      </c>
      <c r="O4335" t="s">
        <v>20888</v>
      </c>
      <c r="P4335" t="s">
        <v>65</v>
      </c>
      <c r="Q4335" t="s">
        <v>20990</v>
      </c>
      <c r="R4335" t="s">
        <v>21118</v>
      </c>
      <c r="S4335" t="s">
        <v>21153</v>
      </c>
      <c r="T4335" t="s">
        <v>21357</v>
      </c>
      <c r="U4335" t="s">
        <v>22033</v>
      </c>
    </row>
    <row r="4336" spans="1:25">
      <c r="A4336" s="1">
        <v>4351</v>
      </c>
      <c r="C4336" t="s">
        <v>3570</v>
      </c>
      <c r="G4336" t="s">
        <v>10967</v>
      </c>
      <c r="H4336" t="s">
        <v>13930</v>
      </c>
      <c r="I4336" t="s">
        <v>18507</v>
      </c>
      <c r="J4336" t="s">
        <v>18509</v>
      </c>
      <c r="L4336" t="s">
        <v>19582</v>
      </c>
      <c r="O4336" t="s">
        <v>20887</v>
      </c>
      <c r="P4336" t="s">
        <v>20919</v>
      </c>
      <c r="Q4336" t="s">
        <v>20989</v>
      </c>
      <c r="U4336" t="s">
        <v>22032</v>
      </c>
      <c r="W4336" t="s">
        <v>22917</v>
      </c>
      <c r="X4336" t="s">
        <v>23181</v>
      </c>
    </row>
    <row r="4337" spans="1:24">
      <c r="A4337" s="1">
        <v>4352</v>
      </c>
      <c r="C4337" t="s">
        <v>3571</v>
      </c>
      <c r="G4337" t="s">
        <v>10967</v>
      </c>
      <c r="H4337" t="s">
        <v>13931</v>
      </c>
      <c r="I4337" t="s">
        <v>18507</v>
      </c>
      <c r="J4337" t="s">
        <v>18509</v>
      </c>
      <c r="L4337" t="s">
        <v>19508</v>
      </c>
      <c r="O4337" t="s">
        <v>20888</v>
      </c>
      <c r="P4337" t="s">
        <v>20920</v>
      </c>
      <c r="Q4337" t="s">
        <v>20991</v>
      </c>
      <c r="U4337" t="s">
        <v>22034</v>
      </c>
      <c r="W4337" t="s">
        <v>22918</v>
      </c>
    </row>
    <row r="4338" spans="1:24">
      <c r="A4338" s="1">
        <v>4353</v>
      </c>
      <c r="C4338" t="s">
        <v>3572</v>
      </c>
      <c r="G4338" t="s">
        <v>10967</v>
      </c>
      <c r="H4338" t="s">
        <v>13932</v>
      </c>
      <c r="I4338" t="s">
        <v>18507</v>
      </c>
      <c r="J4338" t="s">
        <v>18509</v>
      </c>
      <c r="L4338" t="s">
        <v>19507</v>
      </c>
      <c r="O4338" t="s">
        <v>20888</v>
      </c>
      <c r="P4338" t="s">
        <v>65</v>
      </c>
      <c r="Q4338" t="s">
        <v>20990</v>
      </c>
      <c r="R4338" t="s">
        <v>21118</v>
      </c>
      <c r="S4338" t="s">
        <v>21153</v>
      </c>
      <c r="T4338" t="s">
        <v>21357</v>
      </c>
      <c r="U4338" t="s">
        <v>22033</v>
      </c>
    </row>
    <row r="4339" spans="1:24">
      <c r="A4339" s="1">
        <v>4354</v>
      </c>
      <c r="C4339" t="s">
        <v>3573</v>
      </c>
      <c r="G4339" t="s">
        <v>10967</v>
      </c>
      <c r="H4339" t="s">
        <v>13933</v>
      </c>
      <c r="I4339" t="s">
        <v>18507</v>
      </c>
      <c r="J4339" t="s">
        <v>18509</v>
      </c>
      <c r="L4339" t="s">
        <v>19508</v>
      </c>
      <c r="O4339" t="s">
        <v>20888</v>
      </c>
      <c r="P4339" t="s">
        <v>20920</v>
      </c>
      <c r="Q4339" t="s">
        <v>20991</v>
      </c>
      <c r="U4339" t="s">
        <v>22034</v>
      </c>
      <c r="W4339" t="s">
        <v>22918</v>
      </c>
    </row>
    <row r="4340" spans="1:24">
      <c r="A4340" s="1">
        <v>4355</v>
      </c>
      <c r="C4340" t="s">
        <v>3574</v>
      </c>
      <c r="G4340" t="s">
        <v>10967</v>
      </c>
      <c r="H4340" t="s">
        <v>13933</v>
      </c>
      <c r="I4340" t="s">
        <v>18507</v>
      </c>
      <c r="J4340" t="s">
        <v>18509</v>
      </c>
      <c r="L4340" t="s">
        <v>19562</v>
      </c>
      <c r="O4340" t="s">
        <v>20887</v>
      </c>
      <c r="P4340" t="s">
        <v>20919</v>
      </c>
      <c r="Q4340" t="s">
        <v>20989</v>
      </c>
      <c r="U4340" t="s">
        <v>22032</v>
      </c>
      <c r="W4340" t="s">
        <v>22917</v>
      </c>
      <c r="X4340" t="s">
        <v>23181</v>
      </c>
    </row>
    <row r="4341" spans="1:24">
      <c r="A4341" s="1">
        <v>4356</v>
      </c>
      <c r="C4341" t="s">
        <v>3575</v>
      </c>
      <c r="G4341" t="s">
        <v>10967</v>
      </c>
      <c r="H4341" t="s">
        <v>13934</v>
      </c>
      <c r="I4341" t="s">
        <v>18507</v>
      </c>
      <c r="J4341" t="s">
        <v>18509</v>
      </c>
      <c r="L4341" t="s">
        <v>19565</v>
      </c>
      <c r="O4341" t="s">
        <v>20887</v>
      </c>
      <c r="P4341" t="s">
        <v>20919</v>
      </c>
      <c r="Q4341" t="s">
        <v>20989</v>
      </c>
      <c r="U4341" t="s">
        <v>22032</v>
      </c>
      <c r="W4341" t="s">
        <v>22917</v>
      </c>
      <c r="X4341" t="s">
        <v>23273</v>
      </c>
    </row>
    <row r="4342" spans="1:24">
      <c r="A4342" s="1">
        <v>4357</v>
      </c>
      <c r="C4342" t="s">
        <v>3576</v>
      </c>
      <c r="G4342" t="s">
        <v>10967</v>
      </c>
      <c r="H4342" t="s">
        <v>13935</v>
      </c>
      <c r="I4342" t="s">
        <v>18507</v>
      </c>
      <c r="J4342" t="s">
        <v>18509</v>
      </c>
      <c r="L4342" t="s">
        <v>19487</v>
      </c>
      <c r="O4342" t="s">
        <v>20887</v>
      </c>
      <c r="P4342" t="s">
        <v>20919</v>
      </c>
      <c r="Q4342" t="s">
        <v>20989</v>
      </c>
      <c r="U4342" t="s">
        <v>22032</v>
      </c>
      <c r="W4342" t="s">
        <v>22917</v>
      </c>
      <c r="X4342" t="s">
        <v>23273</v>
      </c>
    </row>
    <row r="4343" spans="1:24">
      <c r="A4343" s="1">
        <v>4358</v>
      </c>
      <c r="C4343" t="s">
        <v>3577</v>
      </c>
      <c r="G4343" t="s">
        <v>10967</v>
      </c>
      <c r="H4343" t="s">
        <v>13936</v>
      </c>
      <c r="I4343" t="s">
        <v>18507</v>
      </c>
      <c r="J4343" t="s">
        <v>18509</v>
      </c>
      <c r="L4343" t="s">
        <v>19582</v>
      </c>
      <c r="O4343" t="s">
        <v>20887</v>
      </c>
      <c r="P4343" t="s">
        <v>20919</v>
      </c>
      <c r="Q4343" t="s">
        <v>20989</v>
      </c>
      <c r="U4343" t="s">
        <v>22032</v>
      </c>
      <c r="W4343" t="s">
        <v>22917</v>
      </c>
      <c r="X4343" t="s">
        <v>23273</v>
      </c>
    </row>
    <row r="4344" spans="1:24">
      <c r="A4344" s="1">
        <v>4359</v>
      </c>
      <c r="C4344" t="s">
        <v>3578</v>
      </c>
      <c r="G4344" t="s">
        <v>10967</v>
      </c>
      <c r="H4344" t="s">
        <v>13937</v>
      </c>
      <c r="I4344" t="s">
        <v>18507</v>
      </c>
      <c r="J4344" t="s">
        <v>18509</v>
      </c>
      <c r="L4344" t="s">
        <v>19507</v>
      </c>
      <c r="O4344" t="s">
        <v>20888</v>
      </c>
      <c r="P4344" t="s">
        <v>65</v>
      </c>
      <c r="Q4344" t="s">
        <v>20990</v>
      </c>
      <c r="R4344" t="s">
        <v>21118</v>
      </c>
      <c r="S4344" t="s">
        <v>21153</v>
      </c>
      <c r="T4344" t="s">
        <v>21437</v>
      </c>
      <c r="U4344" t="s">
        <v>22033</v>
      </c>
    </row>
    <row r="4345" spans="1:24">
      <c r="A4345" s="1">
        <v>4360</v>
      </c>
      <c r="C4345" t="s">
        <v>3579</v>
      </c>
      <c r="G4345" t="s">
        <v>10967</v>
      </c>
      <c r="H4345" t="s">
        <v>13937</v>
      </c>
      <c r="I4345" t="s">
        <v>18507</v>
      </c>
      <c r="J4345" t="s">
        <v>18509</v>
      </c>
      <c r="L4345" t="s">
        <v>19574</v>
      </c>
      <c r="O4345" t="s">
        <v>20887</v>
      </c>
      <c r="P4345" t="s">
        <v>20919</v>
      </c>
      <c r="Q4345" t="s">
        <v>20989</v>
      </c>
      <c r="U4345" t="s">
        <v>22032</v>
      </c>
      <c r="W4345" t="s">
        <v>22917</v>
      </c>
      <c r="X4345" t="s">
        <v>23274</v>
      </c>
    </row>
    <row r="4346" spans="1:24">
      <c r="A4346" s="1">
        <v>4361</v>
      </c>
      <c r="C4346" t="s">
        <v>3580</v>
      </c>
      <c r="G4346" t="s">
        <v>10967</v>
      </c>
      <c r="H4346" t="s">
        <v>13937</v>
      </c>
      <c r="I4346" t="s">
        <v>18507</v>
      </c>
      <c r="J4346" t="s">
        <v>18509</v>
      </c>
      <c r="L4346" t="s">
        <v>19508</v>
      </c>
      <c r="O4346" t="s">
        <v>20888</v>
      </c>
      <c r="P4346" t="s">
        <v>20920</v>
      </c>
      <c r="Q4346" t="s">
        <v>20991</v>
      </c>
      <c r="U4346" t="s">
        <v>22034</v>
      </c>
      <c r="W4346" t="s">
        <v>22918</v>
      </c>
    </row>
    <row r="4347" spans="1:24">
      <c r="A4347" s="1">
        <v>4362</v>
      </c>
      <c r="C4347" t="s">
        <v>3581</v>
      </c>
      <c r="G4347" t="s">
        <v>10967</v>
      </c>
      <c r="H4347" t="s">
        <v>13938</v>
      </c>
      <c r="I4347" t="s">
        <v>18507</v>
      </c>
      <c r="J4347" t="s">
        <v>18509</v>
      </c>
      <c r="L4347" t="s">
        <v>19507</v>
      </c>
      <c r="O4347" t="s">
        <v>20888</v>
      </c>
      <c r="P4347" t="s">
        <v>65</v>
      </c>
      <c r="Q4347" t="s">
        <v>20990</v>
      </c>
      <c r="R4347" t="s">
        <v>21118</v>
      </c>
      <c r="S4347" t="s">
        <v>21153</v>
      </c>
      <c r="T4347" t="s">
        <v>21438</v>
      </c>
      <c r="U4347" t="s">
        <v>22033</v>
      </c>
    </row>
    <row r="4348" spans="1:24">
      <c r="A4348" s="1">
        <v>4363</v>
      </c>
      <c r="C4348" t="s">
        <v>3582</v>
      </c>
      <c r="G4348" t="s">
        <v>10967</v>
      </c>
      <c r="H4348" t="s">
        <v>13938</v>
      </c>
      <c r="I4348" t="s">
        <v>18507</v>
      </c>
      <c r="J4348" t="s">
        <v>18509</v>
      </c>
      <c r="L4348" t="s">
        <v>19508</v>
      </c>
      <c r="O4348" t="s">
        <v>20888</v>
      </c>
      <c r="P4348" t="s">
        <v>20920</v>
      </c>
      <c r="Q4348" t="s">
        <v>20991</v>
      </c>
      <c r="U4348" t="s">
        <v>22034</v>
      </c>
      <c r="W4348" t="s">
        <v>22918</v>
      </c>
    </row>
    <row r="4349" spans="1:24">
      <c r="A4349" s="1">
        <v>4364</v>
      </c>
      <c r="C4349" t="s">
        <v>3583</v>
      </c>
      <c r="G4349" t="s">
        <v>10967</v>
      </c>
      <c r="H4349" t="s">
        <v>13938</v>
      </c>
      <c r="I4349" t="s">
        <v>18507</v>
      </c>
      <c r="J4349" t="s">
        <v>18509</v>
      </c>
      <c r="L4349" t="s">
        <v>19488</v>
      </c>
      <c r="O4349" t="s">
        <v>20887</v>
      </c>
      <c r="P4349" t="s">
        <v>20919</v>
      </c>
      <c r="Q4349" t="s">
        <v>20989</v>
      </c>
      <c r="U4349" t="s">
        <v>22032</v>
      </c>
      <c r="W4349" t="s">
        <v>22917</v>
      </c>
      <c r="X4349" t="s">
        <v>23275</v>
      </c>
    </row>
    <row r="4350" spans="1:24">
      <c r="A4350" s="1">
        <v>4365</v>
      </c>
      <c r="C4350" t="s">
        <v>3584</v>
      </c>
      <c r="G4350" t="s">
        <v>10967</v>
      </c>
      <c r="H4350" t="s">
        <v>13939</v>
      </c>
      <c r="I4350" t="s">
        <v>18507</v>
      </c>
      <c r="J4350" t="s">
        <v>18509</v>
      </c>
      <c r="L4350" t="s">
        <v>19491</v>
      </c>
      <c r="O4350" t="s">
        <v>20887</v>
      </c>
      <c r="P4350" t="s">
        <v>20919</v>
      </c>
      <c r="Q4350" t="s">
        <v>20989</v>
      </c>
      <c r="U4350" t="s">
        <v>22032</v>
      </c>
      <c r="W4350" t="s">
        <v>22917</v>
      </c>
      <c r="X4350" t="s">
        <v>23276</v>
      </c>
    </row>
    <row r="4351" spans="1:24">
      <c r="A4351" s="1">
        <v>4366</v>
      </c>
      <c r="C4351" t="s">
        <v>3585</v>
      </c>
      <c r="G4351" t="s">
        <v>10967</v>
      </c>
      <c r="H4351" t="s">
        <v>13940</v>
      </c>
      <c r="I4351" t="s">
        <v>18507</v>
      </c>
      <c r="J4351" t="s">
        <v>18509</v>
      </c>
      <c r="L4351" t="s">
        <v>19507</v>
      </c>
      <c r="O4351" t="s">
        <v>20888</v>
      </c>
      <c r="P4351" t="s">
        <v>65</v>
      </c>
      <c r="Q4351" t="s">
        <v>20990</v>
      </c>
      <c r="R4351" t="s">
        <v>21118</v>
      </c>
      <c r="S4351" t="s">
        <v>21153</v>
      </c>
      <c r="T4351" t="s">
        <v>21439</v>
      </c>
      <c r="U4351" t="s">
        <v>22033</v>
      </c>
    </row>
    <row r="4352" spans="1:24">
      <c r="A4352" s="1">
        <v>4367</v>
      </c>
      <c r="C4352" t="s">
        <v>3586</v>
      </c>
      <c r="G4352" t="s">
        <v>10967</v>
      </c>
      <c r="H4352" t="s">
        <v>13941</v>
      </c>
      <c r="I4352" t="s">
        <v>18507</v>
      </c>
      <c r="J4352" t="s">
        <v>18509</v>
      </c>
      <c r="L4352" t="s">
        <v>19508</v>
      </c>
      <c r="O4352" t="s">
        <v>20888</v>
      </c>
      <c r="P4352" t="s">
        <v>20920</v>
      </c>
      <c r="Q4352" t="s">
        <v>20991</v>
      </c>
      <c r="U4352" t="s">
        <v>22034</v>
      </c>
      <c r="W4352" t="s">
        <v>22918</v>
      </c>
    </row>
    <row r="4353" spans="1:24">
      <c r="A4353" s="1">
        <v>4368</v>
      </c>
      <c r="C4353" t="s">
        <v>3587</v>
      </c>
      <c r="G4353" t="s">
        <v>10967</v>
      </c>
      <c r="H4353" t="s">
        <v>13942</v>
      </c>
      <c r="I4353" t="s">
        <v>18507</v>
      </c>
      <c r="J4353" t="s">
        <v>18509</v>
      </c>
      <c r="L4353" t="s">
        <v>19507</v>
      </c>
      <c r="O4353" t="s">
        <v>20888</v>
      </c>
      <c r="P4353" t="s">
        <v>65</v>
      </c>
      <c r="Q4353" t="s">
        <v>20990</v>
      </c>
      <c r="R4353" t="s">
        <v>21118</v>
      </c>
      <c r="S4353" t="s">
        <v>21153</v>
      </c>
      <c r="T4353" t="s">
        <v>21440</v>
      </c>
      <c r="U4353" t="s">
        <v>22033</v>
      </c>
    </row>
    <row r="4354" spans="1:24">
      <c r="A4354" s="1">
        <v>4369</v>
      </c>
      <c r="C4354" t="s">
        <v>3588</v>
      </c>
      <c r="G4354" t="s">
        <v>10967</v>
      </c>
      <c r="H4354" t="s">
        <v>13942</v>
      </c>
      <c r="I4354" t="s">
        <v>18507</v>
      </c>
      <c r="J4354" t="s">
        <v>18509</v>
      </c>
      <c r="L4354" t="s">
        <v>19542</v>
      </c>
      <c r="O4354" t="s">
        <v>20887</v>
      </c>
      <c r="P4354" t="s">
        <v>20919</v>
      </c>
      <c r="Q4354" t="s">
        <v>20989</v>
      </c>
      <c r="U4354" t="s">
        <v>22032</v>
      </c>
      <c r="W4354" t="s">
        <v>22917</v>
      </c>
      <c r="X4354" t="s">
        <v>23277</v>
      </c>
    </row>
    <row r="4355" spans="1:24">
      <c r="A4355" s="1">
        <v>4370</v>
      </c>
      <c r="C4355" t="s">
        <v>3589</v>
      </c>
      <c r="G4355" t="s">
        <v>10967</v>
      </c>
      <c r="H4355" t="s">
        <v>13943</v>
      </c>
      <c r="I4355" t="s">
        <v>18507</v>
      </c>
      <c r="J4355" t="s">
        <v>18509</v>
      </c>
      <c r="L4355" t="s">
        <v>19508</v>
      </c>
      <c r="O4355" t="s">
        <v>20888</v>
      </c>
      <c r="P4355" t="s">
        <v>20920</v>
      </c>
      <c r="Q4355" t="s">
        <v>20991</v>
      </c>
      <c r="U4355" t="s">
        <v>22034</v>
      </c>
      <c r="W4355" t="s">
        <v>22918</v>
      </c>
    </row>
    <row r="4356" spans="1:24">
      <c r="A4356" s="1">
        <v>4371</v>
      </c>
      <c r="C4356" t="s">
        <v>3590</v>
      </c>
      <c r="G4356" t="s">
        <v>10967</v>
      </c>
      <c r="H4356" t="s">
        <v>13944</v>
      </c>
      <c r="I4356" t="s">
        <v>18507</v>
      </c>
      <c r="J4356" t="s">
        <v>18509</v>
      </c>
      <c r="L4356" t="s">
        <v>19543</v>
      </c>
      <c r="O4356" t="s">
        <v>20887</v>
      </c>
      <c r="P4356" t="s">
        <v>20919</v>
      </c>
      <c r="Q4356" t="s">
        <v>20989</v>
      </c>
      <c r="U4356" t="s">
        <v>22032</v>
      </c>
      <c r="W4356" t="s">
        <v>22917</v>
      </c>
      <c r="X4356" t="s">
        <v>23278</v>
      </c>
    </row>
    <row r="4357" spans="1:24">
      <c r="A4357" s="1">
        <v>4372</v>
      </c>
      <c r="C4357" t="s">
        <v>3591</v>
      </c>
      <c r="G4357" t="s">
        <v>10967</v>
      </c>
      <c r="H4357" t="s">
        <v>13944</v>
      </c>
      <c r="I4357" t="s">
        <v>18507</v>
      </c>
      <c r="J4357" t="s">
        <v>18509</v>
      </c>
      <c r="L4357" t="s">
        <v>19507</v>
      </c>
      <c r="O4357" t="s">
        <v>20888</v>
      </c>
      <c r="P4357" t="s">
        <v>65</v>
      </c>
      <c r="Q4357" t="s">
        <v>20990</v>
      </c>
      <c r="R4357" t="s">
        <v>21118</v>
      </c>
      <c r="S4357" t="s">
        <v>21153</v>
      </c>
      <c r="T4357" t="s">
        <v>21441</v>
      </c>
      <c r="U4357" t="s">
        <v>22033</v>
      </c>
    </row>
    <row r="4358" spans="1:24">
      <c r="A4358" s="1">
        <v>4373</v>
      </c>
      <c r="C4358" t="s">
        <v>3592</v>
      </c>
      <c r="G4358" t="s">
        <v>10967</v>
      </c>
      <c r="H4358" t="s">
        <v>13945</v>
      </c>
      <c r="I4358" t="s">
        <v>18507</v>
      </c>
      <c r="J4358" t="s">
        <v>18509</v>
      </c>
      <c r="L4358" t="s">
        <v>19508</v>
      </c>
      <c r="O4358" t="s">
        <v>20888</v>
      </c>
      <c r="P4358" t="s">
        <v>20920</v>
      </c>
      <c r="Q4358" t="s">
        <v>20991</v>
      </c>
      <c r="U4358" t="s">
        <v>22034</v>
      </c>
      <c r="W4358" t="s">
        <v>22918</v>
      </c>
    </row>
    <row r="4359" spans="1:24">
      <c r="A4359" s="1">
        <v>4374</v>
      </c>
      <c r="C4359" t="s">
        <v>3593</v>
      </c>
      <c r="G4359" t="s">
        <v>10967</v>
      </c>
      <c r="H4359" t="s">
        <v>13946</v>
      </c>
      <c r="I4359" t="s">
        <v>18507</v>
      </c>
      <c r="J4359" t="s">
        <v>18509</v>
      </c>
      <c r="L4359" t="s">
        <v>19565</v>
      </c>
      <c r="O4359" t="s">
        <v>20887</v>
      </c>
      <c r="P4359" t="s">
        <v>20919</v>
      </c>
      <c r="Q4359" t="s">
        <v>20989</v>
      </c>
      <c r="U4359" t="s">
        <v>22032</v>
      </c>
      <c r="W4359" t="s">
        <v>22917</v>
      </c>
      <c r="X4359" t="s">
        <v>23278</v>
      </c>
    </row>
    <row r="4360" spans="1:24">
      <c r="A4360" s="1">
        <v>4375</v>
      </c>
      <c r="C4360" t="s">
        <v>3594</v>
      </c>
      <c r="G4360" t="s">
        <v>10967</v>
      </c>
      <c r="H4360" t="s">
        <v>13947</v>
      </c>
      <c r="I4360" t="s">
        <v>18507</v>
      </c>
      <c r="J4360" t="s">
        <v>18509</v>
      </c>
      <c r="L4360" t="s">
        <v>19507</v>
      </c>
      <c r="O4360" t="s">
        <v>20888</v>
      </c>
      <c r="P4360" t="s">
        <v>65</v>
      </c>
      <c r="Q4360" t="s">
        <v>20990</v>
      </c>
      <c r="R4360" t="s">
        <v>21118</v>
      </c>
      <c r="S4360" t="s">
        <v>21153</v>
      </c>
      <c r="T4360" t="s">
        <v>21441</v>
      </c>
      <c r="U4360" t="s">
        <v>22033</v>
      </c>
    </row>
    <row r="4361" spans="1:24">
      <c r="A4361" s="1">
        <v>4376</v>
      </c>
      <c r="C4361" t="s">
        <v>3595</v>
      </c>
      <c r="G4361" t="s">
        <v>10967</v>
      </c>
      <c r="H4361" t="s">
        <v>13947</v>
      </c>
      <c r="I4361" t="s">
        <v>18507</v>
      </c>
      <c r="J4361" t="s">
        <v>18509</v>
      </c>
      <c r="L4361" t="s">
        <v>19508</v>
      </c>
      <c r="O4361" t="s">
        <v>20888</v>
      </c>
      <c r="P4361" t="s">
        <v>20920</v>
      </c>
      <c r="Q4361" t="s">
        <v>20991</v>
      </c>
      <c r="U4361" t="s">
        <v>22034</v>
      </c>
      <c r="W4361" t="s">
        <v>22918</v>
      </c>
    </row>
    <row r="4362" spans="1:24">
      <c r="A4362" s="1">
        <v>4377</v>
      </c>
      <c r="C4362" t="s">
        <v>3596</v>
      </c>
      <c r="G4362" t="s">
        <v>10967</v>
      </c>
      <c r="H4362" t="s">
        <v>13948</v>
      </c>
      <c r="I4362" t="s">
        <v>18507</v>
      </c>
      <c r="J4362" t="s">
        <v>18509</v>
      </c>
      <c r="L4362" t="s">
        <v>19562</v>
      </c>
      <c r="O4362" t="s">
        <v>20887</v>
      </c>
      <c r="P4362" t="s">
        <v>20919</v>
      </c>
      <c r="Q4362" t="s">
        <v>20989</v>
      </c>
      <c r="U4362" t="s">
        <v>22032</v>
      </c>
      <c r="W4362" t="s">
        <v>22917</v>
      </c>
      <c r="X4362" t="s">
        <v>23279</v>
      </c>
    </row>
    <row r="4363" spans="1:24">
      <c r="A4363" s="1">
        <v>4378</v>
      </c>
      <c r="C4363" t="s">
        <v>3597</v>
      </c>
      <c r="G4363" t="s">
        <v>10967</v>
      </c>
      <c r="H4363" t="s">
        <v>13949</v>
      </c>
      <c r="I4363" t="s">
        <v>18507</v>
      </c>
      <c r="J4363" t="s">
        <v>18509</v>
      </c>
      <c r="L4363" t="s">
        <v>19507</v>
      </c>
      <c r="O4363" t="s">
        <v>20888</v>
      </c>
      <c r="P4363" t="s">
        <v>65</v>
      </c>
      <c r="Q4363" t="s">
        <v>20990</v>
      </c>
      <c r="R4363" t="s">
        <v>21118</v>
      </c>
      <c r="S4363" t="s">
        <v>21153</v>
      </c>
      <c r="T4363" t="s">
        <v>21442</v>
      </c>
      <c r="U4363" t="s">
        <v>22033</v>
      </c>
    </row>
    <row r="4364" spans="1:24">
      <c r="A4364" s="1">
        <v>4379</v>
      </c>
      <c r="C4364" t="s">
        <v>3598</v>
      </c>
      <c r="G4364" t="s">
        <v>10967</v>
      </c>
      <c r="H4364" t="s">
        <v>13949</v>
      </c>
      <c r="I4364" t="s">
        <v>18507</v>
      </c>
      <c r="J4364" t="s">
        <v>18509</v>
      </c>
      <c r="L4364" t="s">
        <v>19508</v>
      </c>
      <c r="O4364" t="s">
        <v>20888</v>
      </c>
      <c r="P4364" t="s">
        <v>20920</v>
      </c>
      <c r="Q4364" t="s">
        <v>20991</v>
      </c>
      <c r="U4364" t="s">
        <v>22034</v>
      </c>
      <c r="W4364" t="s">
        <v>22918</v>
      </c>
    </row>
    <row r="4365" spans="1:24">
      <c r="A4365" s="1">
        <v>4380</v>
      </c>
      <c r="C4365" t="s">
        <v>3599</v>
      </c>
      <c r="G4365" t="s">
        <v>10967</v>
      </c>
      <c r="H4365" t="s">
        <v>13950</v>
      </c>
      <c r="I4365" t="s">
        <v>18507</v>
      </c>
      <c r="J4365" t="s">
        <v>18509</v>
      </c>
      <c r="L4365" t="s">
        <v>19507</v>
      </c>
      <c r="O4365" t="s">
        <v>20888</v>
      </c>
      <c r="P4365" t="s">
        <v>65</v>
      </c>
      <c r="Q4365" t="s">
        <v>20990</v>
      </c>
      <c r="R4365" t="s">
        <v>21118</v>
      </c>
      <c r="S4365" t="s">
        <v>21153</v>
      </c>
      <c r="T4365" t="s">
        <v>21440</v>
      </c>
      <c r="U4365" t="s">
        <v>22033</v>
      </c>
    </row>
    <row r="4366" spans="1:24">
      <c r="A4366" s="1">
        <v>4381</v>
      </c>
      <c r="C4366" t="s">
        <v>3600</v>
      </c>
      <c r="G4366" t="s">
        <v>10967</v>
      </c>
      <c r="H4366" t="s">
        <v>13950</v>
      </c>
      <c r="I4366" t="s">
        <v>18507</v>
      </c>
      <c r="J4366" t="s">
        <v>18509</v>
      </c>
      <c r="L4366" t="s">
        <v>19545</v>
      </c>
      <c r="O4366" t="s">
        <v>20887</v>
      </c>
      <c r="P4366" t="s">
        <v>20919</v>
      </c>
      <c r="Q4366" t="s">
        <v>20989</v>
      </c>
      <c r="U4366" t="s">
        <v>22032</v>
      </c>
      <c r="W4366" t="s">
        <v>22917</v>
      </c>
      <c r="X4366" t="s">
        <v>23277</v>
      </c>
    </row>
    <row r="4367" spans="1:24">
      <c r="A4367" s="1">
        <v>4382</v>
      </c>
      <c r="C4367" t="s">
        <v>3601</v>
      </c>
      <c r="G4367" t="s">
        <v>10967</v>
      </c>
      <c r="H4367" t="s">
        <v>13951</v>
      </c>
      <c r="I4367" t="s">
        <v>18507</v>
      </c>
      <c r="J4367" t="s">
        <v>18509</v>
      </c>
      <c r="L4367" t="s">
        <v>19508</v>
      </c>
      <c r="O4367" t="s">
        <v>20888</v>
      </c>
      <c r="P4367" t="s">
        <v>20920</v>
      </c>
      <c r="Q4367" t="s">
        <v>20991</v>
      </c>
      <c r="U4367" t="s">
        <v>22034</v>
      </c>
      <c r="W4367" t="s">
        <v>22918</v>
      </c>
    </row>
    <row r="4368" spans="1:24">
      <c r="A4368" s="1">
        <v>4383</v>
      </c>
      <c r="C4368" t="s">
        <v>3602</v>
      </c>
      <c r="G4368" t="s">
        <v>10967</v>
      </c>
      <c r="H4368" t="s">
        <v>13952</v>
      </c>
      <c r="I4368" t="s">
        <v>18507</v>
      </c>
      <c r="J4368" t="s">
        <v>18509</v>
      </c>
      <c r="L4368" t="s">
        <v>19507</v>
      </c>
      <c r="O4368" t="s">
        <v>20888</v>
      </c>
      <c r="P4368" t="s">
        <v>65</v>
      </c>
      <c r="Q4368" t="s">
        <v>20990</v>
      </c>
      <c r="R4368" t="s">
        <v>21118</v>
      </c>
      <c r="S4368" t="s">
        <v>21153</v>
      </c>
      <c r="T4368" t="s">
        <v>21439</v>
      </c>
      <c r="U4368" t="s">
        <v>22033</v>
      </c>
    </row>
    <row r="4369" spans="1:31">
      <c r="A4369" s="1">
        <v>4384</v>
      </c>
      <c r="C4369" t="s">
        <v>3603</v>
      </c>
      <c r="G4369" t="s">
        <v>10967</v>
      </c>
      <c r="H4369" t="s">
        <v>13953</v>
      </c>
      <c r="I4369" t="s">
        <v>18507</v>
      </c>
      <c r="J4369" t="s">
        <v>18509</v>
      </c>
      <c r="L4369" t="s">
        <v>19508</v>
      </c>
      <c r="O4369" t="s">
        <v>20888</v>
      </c>
      <c r="P4369" t="s">
        <v>20920</v>
      </c>
      <c r="Q4369" t="s">
        <v>20991</v>
      </c>
      <c r="U4369" t="s">
        <v>22034</v>
      </c>
      <c r="W4369" t="s">
        <v>22918</v>
      </c>
    </row>
    <row r="4370" spans="1:31">
      <c r="A4370" s="1">
        <v>4385</v>
      </c>
      <c r="C4370" t="s">
        <v>3604</v>
      </c>
      <c r="G4370" t="s">
        <v>10967</v>
      </c>
      <c r="H4370" t="s">
        <v>13953</v>
      </c>
      <c r="I4370" t="s">
        <v>18507</v>
      </c>
      <c r="J4370" t="s">
        <v>18509</v>
      </c>
      <c r="L4370" t="s">
        <v>19563</v>
      </c>
      <c r="O4370" t="s">
        <v>20887</v>
      </c>
      <c r="P4370" t="s">
        <v>20919</v>
      </c>
      <c r="Q4370" t="s">
        <v>20989</v>
      </c>
      <c r="U4370" t="s">
        <v>22032</v>
      </c>
      <c r="W4370" t="s">
        <v>22917</v>
      </c>
      <c r="X4370" t="s">
        <v>23276</v>
      </c>
    </row>
    <row r="4371" spans="1:31">
      <c r="A4371" s="1">
        <v>4386</v>
      </c>
      <c r="C4371" t="s">
        <v>3605</v>
      </c>
      <c r="G4371" t="s">
        <v>10967</v>
      </c>
      <c r="H4371" t="s">
        <v>13954</v>
      </c>
      <c r="I4371" t="s">
        <v>18507</v>
      </c>
      <c r="J4371" t="s">
        <v>18509</v>
      </c>
      <c r="L4371" t="s">
        <v>19507</v>
      </c>
      <c r="O4371" t="s">
        <v>20888</v>
      </c>
      <c r="P4371" t="s">
        <v>65</v>
      </c>
      <c r="Q4371" t="s">
        <v>20990</v>
      </c>
      <c r="R4371" t="s">
        <v>21118</v>
      </c>
      <c r="S4371" t="s">
        <v>21153</v>
      </c>
      <c r="T4371" t="s">
        <v>21438</v>
      </c>
      <c r="U4371" t="s">
        <v>22033</v>
      </c>
    </row>
    <row r="4372" spans="1:31">
      <c r="A4372" s="1">
        <v>4387</v>
      </c>
      <c r="C4372" t="s">
        <v>3606</v>
      </c>
      <c r="G4372" t="s">
        <v>10967</v>
      </c>
      <c r="H4372" t="s">
        <v>13954</v>
      </c>
      <c r="I4372" t="s">
        <v>18507</v>
      </c>
      <c r="J4372" t="s">
        <v>18509</v>
      </c>
      <c r="L4372" t="s">
        <v>19508</v>
      </c>
      <c r="O4372" t="s">
        <v>20888</v>
      </c>
      <c r="P4372" t="s">
        <v>20920</v>
      </c>
      <c r="Q4372" t="s">
        <v>20991</v>
      </c>
      <c r="U4372" t="s">
        <v>22034</v>
      </c>
      <c r="W4372" t="s">
        <v>22918</v>
      </c>
    </row>
    <row r="4373" spans="1:31">
      <c r="A4373" s="1">
        <v>4388</v>
      </c>
      <c r="C4373" t="s">
        <v>3607</v>
      </c>
      <c r="G4373" t="s">
        <v>10967</v>
      </c>
      <c r="H4373" t="s">
        <v>13954</v>
      </c>
      <c r="I4373" t="s">
        <v>18507</v>
      </c>
      <c r="J4373" t="s">
        <v>18509</v>
      </c>
      <c r="L4373" t="s">
        <v>19564</v>
      </c>
      <c r="O4373" t="s">
        <v>20887</v>
      </c>
      <c r="P4373" t="s">
        <v>20919</v>
      </c>
      <c r="Q4373" t="s">
        <v>20989</v>
      </c>
      <c r="U4373" t="s">
        <v>22032</v>
      </c>
      <c r="W4373" t="s">
        <v>22917</v>
      </c>
      <c r="X4373" t="s">
        <v>23275</v>
      </c>
    </row>
    <row r="4374" spans="1:31">
      <c r="A4374" s="1">
        <v>4389</v>
      </c>
      <c r="C4374" t="s">
        <v>3608</v>
      </c>
      <c r="G4374" t="s">
        <v>10967</v>
      </c>
      <c r="H4374" t="s">
        <v>13955</v>
      </c>
      <c r="I4374" t="s">
        <v>18507</v>
      </c>
      <c r="J4374" t="s">
        <v>18509</v>
      </c>
      <c r="L4374" t="s">
        <v>19490</v>
      </c>
      <c r="O4374" t="s">
        <v>20887</v>
      </c>
      <c r="P4374" t="s">
        <v>20919</v>
      </c>
      <c r="Q4374" t="s">
        <v>20989</v>
      </c>
      <c r="U4374" t="s">
        <v>22032</v>
      </c>
      <c r="W4374" t="s">
        <v>22917</v>
      </c>
      <c r="X4374" t="s">
        <v>23274</v>
      </c>
    </row>
    <row r="4375" spans="1:31">
      <c r="A4375" s="1">
        <v>4390</v>
      </c>
      <c r="C4375" t="s">
        <v>3609</v>
      </c>
      <c r="G4375" t="s">
        <v>10967</v>
      </c>
      <c r="H4375" t="s">
        <v>13955</v>
      </c>
      <c r="I4375" t="s">
        <v>18507</v>
      </c>
      <c r="J4375" t="s">
        <v>18509</v>
      </c>
      <c r="L4375" t="s">
        <v>19507</v>
      </c>
      <c r="O4375" t="s">
        <v>20888</v>
      </c>
      <c r="P4375" t="s">
        <v>65</v>
      </c>
      <c r="Q4375" t="s">
        <v>20990</v>
      </c>
      <c r="R4375" t="s">
        <v>21118</v>
      </c>
      <c r="S4375" t="s">
        <v>21153</v>
      </c>
      <c r="T4375" t="s">
        <v>21437</v>
      </c>
      <c r="U4375" t="s">
        <v>22033</v>
      </c>
    </row>
    <row r="4376" spans="1:31">
      <c r="A4376" s="1">
        <v>4391</v>
      </c>
      <c r="C4376" t="s">
        <v>3610</v>
      </c>
      <c r="G4376" t="s">
        <v>10967</v>
      </c>
      <c r="H4376" t="s">
        <v>13956</v>
      </c>
      <c r="I4376" t="s">
        <v>18507</v>
      </c>
      <c r="J4376" t="s">
        <v>18509</v>
      </c>
      <c r="L4376" t="s">
        <v>19508</v>
      </c>
      <c r="O4376" t="s">
        <v>20888</v>
      </c>
      <c r="P4376" t="s">
        <v>20920</v>
      </c>
      <c r="Q4376" t="s">
        <v>20991</v>
      </c>
      <c r="U4376" t="s">
        <v>22034</v>
      </c>
      <c r="W4376" t="s">
        <v>22918</v>
      </c>
    </row>
    <row r="4377" spans="1:31">
      <c r="A4377" s="1">
        <v>4392</v>
      </c>
      <c r="C4377" t="s">
        <v>3611</v>
      </c>
      <c r="G4377" t="s">
        <v>10967</v>
      </c>
      <c r="H4377" t="s">
        <v>13957</v>
      </c>
      <c r="I4377" t="s">
        <v>18507</v>
      </c>
      <c r="J4377" t="s">
        <v>18509</v>
      </c>
      <c r="L4377" t="s">
        <v>19507</v>
      </c>
      <c r="O4377" t="s">
        <v>20888</v>
      </c>
      <c r="P4377" t="s">
        <v>65</v>
      </c>
      <c r="Q4377" t="s">
        <v>20990</v>
      </c>
      <c r="R4377" t="s">
        <v>21118</v>
      </c>
      <c r="S4377" t="s">
        <v>21153</v>
      </c>
      <c r="T4377" t="s">
        <v>21222</v>
      </c>
      <c r="U4377" t="s">
        <v>22033</v>
      </c>
    </row>
    <row r="4378" spans="1:31">
      <c r="A4378" s="1">
        <v>4393</v>
      </c>
      <c r="C4378" t="s">
        <v>3612</v>
      </c>
      <c r="G4378" t="s">
        <v>10967</v>
      </c>
      <c r="H4378" t="s">
        <v>13957</v>
      </c>
      <c r="I4378" t="s">
        <v>18507</v>
      </c>
      <c r="J4378" t="s">
        <v>18509</v>
      </c>
      <c r="L4378" t="s">
        <v>19508</v>
      </c>
      <c r="O4378" t="s">
        <v>20888</v>
      </c>
      <c r="P4378" t="s">
        <v>20920</v>
      </c>
      <c r="Q4378" t="s">
        <v>20991</v>
      </c>
      <c r="U4378" t="s">
        <v>22034</v>
      </c>
      <c r="W4378" t="s">
        <v>22918</v>
      </c>
    </row>
    <row r="4379" spans="1:31">
      <c r="A4379" s="1">
        <v>4394</v>
      </c>
      <c r="C4379" t="s">
        <v>3613</v>
      </c>
      <c r="G4379" t="s">
        <v>10967</v>
      </c>
      <c r="H4379" t="s">
        <v>13957</v>
      </c>
      <c r="I4379" t="s">
        <v>18507</v>
      </c>
      <c r="J4379" t="s">
        <v>18509</v>
      </c>
      <c r="L4379" t="s">
        <v>19545</v>
      </c>
      <c r="O4379" t="s">
        <v>20887</v>
      </c>
      <c r="P4379" t="s">
        <v>20919</v>
      </c>
      <c r="Q4379" t="s">
        <v>20989</v>
      </c>
      <c r="U4379" t="s">
        <v>22032</v>
      </c>
      <c r="W4379" t="s">
        <v>22917</v>
      </c>
      <c r="X4379" t="s">
        <v>23026</v>
      </c>
    </row>
    <row r="4380" spans="1:31">
      <c r="A4380" s="1">
        <v>4395</v>
      </c>
      <c r="C4380" t="s">
        <v>3614</v>
      </c>
      <c r="G4380" t="s">
        <v>10967</v>
      </c>
      <c r="H4380" t="s">
        <v>13958</v>
      </c>
      <c r="I4380" t="s">
        <v>18507</v>
      </c>
      <c r="J4380" t="s">
        <v>18522</v>
      </c>
      <c r="K4380" t="s">
        <v>18581</v>
      </c>
      <c r="L4380" t="s">
        <v>19619</v>
      </c>
      <c r="N4380" t="s">
        <v>38</v>
      </c>
      <c r="P4380" t="s">
        <v>38</v>
      </c>
      <c r="Q4380" t="s">
        <v>21038</v>
      </c>
      <c r="U4380" t="s">
        <v>22723</v>
      </c>
      <c r="W4380" t="s">
        <v>22730</v>
      </c>
      <c r="AE4380" t="s">
        <v>23887</v>
      </c>
    </row>
    <row r="4381" spans="1:31">
      <c r="A4381" s="1">
        <v>4396</v>
      </c>
      <c r="B4381" t="s">
        <v>38</v>
      </c>
      <c r="C4381" t="s">
        <v>3614</v>
      </c>
      <c r="D4381" t="s">
        <v>9872</v>
      </c>
      <c r="E4381" t="s">
        <v>10905</v>
      </c>
      <c r="F4381" t="s">
        <v>10913</v>
      </c>
      <c r="H4381" t="s">
        <v>13959</v>
      </c>
      <c r="V4381">
        <f>72859473 	ï#gMRHA3734EKNS                                                                                           KNS N  Fitzrroy Cunnigham/Theresa McLean    8189332/4894060   N</f>
        <v>0</v>
      </c>
    </row>
    <row r="4382" spans="1:31">
      <c r="A4382" s="1">
        <v>4397</v>
      </c>
      <c r="C4382" t="s">
        <v>3615</v>
      </c>
      <c r="G4382" t="s">
        <v>10967</v>
      </c>
      <c r="H4382" t="s">
        <v>13960</v>
      </c>
      <c r="I4382" t="s">
        <v>18507</v>
      </c>
      <c r="J4382" t="s">
        <v>18509</v>
      </c>
      <c r="L4382" t="s">
        <v>19507</v>
      </c>
      <c r="O4382" t="s">
        <v>20888</v>
      </c>
      <c r="P4382" t="s">
        <v>65</v>
      </c>
      <c r="Q4382" t="s">
        <v>20990</v>
      </c>
      <c r="R4382" t="s">
        <v>21118</v>
      </c>
      <c r="S4382" t="s">
        <v>21153</v>
      </c>
      <c r="T4382" t="s">
        <v>21222</v>
      </c>
      <c r="U4382" t="s">
        <v>22033</v>
      </c>
    </row>
    <row r="4383" spans="1:31">
      <c r="A4383" s="1">
        <v>4398</v>
      </c>
      <c r="C4383" t="s">
        <v>3616</v>
      </c>
      <c r="G4383" t="s">
        <v>10967</v>
      </c>
      <c r="H4383" t="s">
        <v>13961</v>
      </c>
      <c r="I4383" t="s">
        <v>18507</v>
      </c>
      <c r="J4383" t="s">
        <v>18509</v>
      </c>
      <c r="L4383" t="s">
        <v>19508</v>
      </c>
      <c r="O4383" t="s">
        <v>20888</v>
      </c>
      <c r="P4383" t="s">
        <v>20920</v>
      </c>
      <c r="Q4383" t="s">
        <v>20991</v>
      </c>
      <c r="U4383" t="s">
        <v>22034</v>
      </c>
      <c r="W4383" t="s">
        <v>22918</v>
      </c>
    </row>
    <row r="4384" spans="1:31">
      <c r="A4384" s="1">
        <v>4399</v>
      </c>
      <c r="C4384" t="s">
        <v>3617</v>
      </c>
      <c r="G4384" t="s">
        <v>10967</v>
      </c>
      <c r="H4384" t="s">
        <v>13961</v>
      </c>
      <c r="I4384" t="s">
        <v>18507</v>
      </c>
      <c r="J4384" t="s">
        <v>18509</v>
      </c>
      <c r="L4384" t="s">
        <v>19542</v>
      </c>
      <c r="O4384" t="s">
        <v>20887</v>
      </c>
      <c r="P4384" t="s">
        <v>20919</v>
      </c>
      <c r="Q4384" t="s">
        <v>20989</v>
      </c>
      <c r="U4384" t="s">
        <v>22032</v>
      </c>
      <c r="W4384" t="s">
        <v>22917</v>
      </c>
      <c r="X4384" t="s">
        <v>23026</v>
      </c>
    </row>
    <row r="4385" spans="1:24">
      <c r="A4385" s="1">
        <v>4400</v>
      </c>
      <c r="C4385" t="s">
        <v>3618</v>
      </c>
      <c r="G4385" t="s">
        <v>10967</v>
      </c>
      <c r="H4385" t="s">
        <v>13962</v>
      </c>
      <c r="I4385" t="s">
        <v>18507</v>
      </c>
      <c r="J4385" t="s">
        <v>18509</v>
      </c>
      <c r="L4385" t="s">
        <v>19507</v>
      </c>
      <c r="O4385" t="s">
        <v>20888</v>
      </c>
      <c r="P4385" t="s">
        <v>65</v>
      </c>
      <c r="Q4385" t="s">
        <v>20990</v>
      </c>
      <c r="R4385" t="s">
        <v>21118</v>
      </c>
      <c r="S4385" t="s">
        <v>21153</v>
      </c>
      <c r="T4385" t="s">
        <v>21443</v>
      </c>
      <c r="U4385" t="s">
        <v>22033</v>
      </c>
    </row>
    <row r="4386" spans="1:24">
      <c r="A4386" s="1">
        <v>4401</v>
      </c>
      <c r="C4386" t="s">
        <v>3619</v>
      </c>
      <c r="G4386" t="s">
        <v>10967</v>
      </c>
      <c r="H4386" t="s">
        <v>13963</v>
      </c>
      <c r="I4386" t="s">
        <v>18507</v>
      </c>
      <c r="J4386" t="s">
        <v>18509</v>
      </c>
      <c r="L4386" t="s">
        <v>19582</v>
      </c>
      <c r="O4386" t="s">
        <v>20887</v>
      </c>
      <c r="P4386" t="s">
        <v>20919</v>
      </c>
      <c r="Q4386" t="s">
        <v>20989</v>
      </c>
      <c r="U4386" t="s">
        <v>22032</v>
      </c>
      <c r="W4386" t="s">
        <v>22917</v>
      </c>
      <c r="X4386" t="s">
        <v>23280</v>
      </c>
    </row>
    <row r="4387" spans="1:24">
      <c r="A4387" s="1">
        <v>4402</v>
      </c>
      <c r="C4387" t="s">
        <v>3620</v>
      </c>
      <c r="G4387" t="s">
        <v>10967</v>
      </c>
      <c r="H4387" t="s">
        <v>13963</v>
      </c>
      <c r="I4387" t="s">
        <v>18507</v>
      </c>
      <c r="J4387" t="s">
        <v>18509</v>
      </c>
      <c r="L4387" t="s">
        <v>19508</v>
      </c>
      <c r="O4387" t="s">
        <v>20888</v>
      </c>
      <c r="P4387" t="s">
        <v>20920</v>
      </c>
      <c r="Q4387" t="s">
        <v>20991</v>
      </c>
      <c r="U4387" t="s">
        <v>22034</v>
      </c>
      <c r="W4387" t="s">
        <v>22918</v>
      </c>
    </row>
    <row r="4388" spans="1:24">
      <c r="A4388" s="1">
        <v>4403</v>
      </c>
      <c r="C4388" t="s">
        <v>3621</v>
      </c>
      <c r="G4388" t="s">
        <v>10967</v>
      </c>
      <c r="H4388" t="s">
        <v>13964</v>
      </c>
      <c r="I4388" t="s">
        <v>18507</v>
      </c>
      <c r="J4388" t="s">
        <v>18509</v>
      </c>
      <c r="L4388" t="s">
        <v>19507</v>
      </c>
      <c r="O4388" t="s">
        <v>20888</v>
      </c>
      <c r="P4388" t="s">
        <v>65</v>
      </c>
      <c r="Q4388" t="s">
        <v>20990</v>
      </c>
      <c r="R4388" t="s">
        <v>21118</v>
      </c>
      <c r="S4388" t="s">
        <v>21153</v>
      </c>
      <c r="T4388" t="s">
        <v>21222</v>
      </c>
      <c r="U4388" t="s">
        <v>22033</v>
      </c>
    </row>
    <row r="4389" spans="1:24">
      <c r="A4389" s="1">
        <v>4404</v>
      </c>
      <c r="C4389" t="s">
        <v>3622</v>
      </c>
      <c r="G4389" t="s">
        <v>10967</v>
      </c>
      <c r="H4389" t="s">
        <v>13965</v>
      </c>
      <c r="I4389" t="s">
        <v>18507</v>
      </c>
      <c r="J4389" t="s">
        <v>18509</v>
      </c>
      <c r="L4389" t="s">
        <v>19508</v>
      </c>
      <c r="O4389" t="s">
        <v>20888</v>
      </c>
      <c r="P4389" t="s">
        <v>20920</v>
      </c>
      <c r="Q4389" t="s">
        <v>20991</v>
      </c>
      <c r="U4389" t="s">
        <v>22034</v>
      </c>
      <c r="W4389" t="s">
        <v>22918</v>
      </c>
    </row>
    <row r="4390" spans="1:24">
      <c r="A4390" s="1">
        <v>4405</v>
      </c>
      <c r="C4390" t="s">
        <v>3623</v>
      </c>
      <c r="G4390" t="s">
        <v>10967</v>
      </c>
      <c r="H4390" t="s">
        <v>13965</v>
      </c>
      <c r="I4390" t="s">
        <v>18507</v>
      </c>
      <c r="J4390" t="s">
        <v>18509</v>
      </c>
      <c r="L4390" t="s">
        <v>19543</v>
      </c>
      <c r="O4390" t="s">
        <v>20887</v>
      </c>
      <c r="P4390" t="s">
        <v>20919</v>
      </c>
      <c r="Q4390" t="s">
        <v>20989</v>
      </c>
      <c r="U4390" t="s">
        <v>22032</v>
      </c>
      <c r="W4390" t="s">
        <v>22917</v>
      </c>
      <c r="X4390" t="s">
        <v>23026</v>
      </c>
    </row>
    <row r="4391" spans="1:24">
      <c r="A4391" s="1">
        <v>4406</v>
      </c>
      <c r="C4391" t="s">
        <v>3624</v>
      </c>
      <c r="G4391" t="s">
        <v>10967</v>
      </c>
      <c r="H4391" t="s">
        <v>13966</v>
      </c>
      <c r="I4391" t="s">
        <v>18507</v>
      </c>
      <c r="J4391" t="s">
        <v>18509</v>
      </c>
      <c r="L4391" t="s">
        <v>19507</v>
      </c>
      <c r="O4391" t="s">
        <v>20888</v>
      </c>
      <c r="P4391" t="s">
        <v>65</v>
      </c>
      <c r="Q4391" t="s">
        <v>20990</v>
      </c>
      <c r="R4391" t="s">
        <v>21118</v>
      </c>
      <c r="S4391" t="s">
        <v>21153</v>
      </c>
      <c r="T4391" t="s">
        <v>21443</v>
      </c>
      <c r="U4391" t="s">
        <v>22033</v>
      </c>
    </row>
    <row r="4392" spans="1:24">
      <c r="A4392" s="1">
        <v>4407</v>
      </c>
      <c r="C4392" t="s">
        <v>3625</v>
      </c>
      <c r="G4392" t="s">
        <v>10967</v>
      </c>
      <c r="H4392" t="s">
        <v>13966</v>
      </c>
      <c r="I4392" t="s">
        <v>18507</v>
      </c>
      <c r="J4392" t="s">
        <v>18509</v>
      </c>
      <c r="L4392" t="s">
        <v>19545</v>
      </c>
      <c r="O4392" t="s">
        <v>20887</v>
      </c>
      <c r="P4392" t="s">
        <v>20919</v>
      </c>
      <c r="Q4392" t="s">
        <v>20989</v>
      </c>
      <c r="U4392" t="s">
        <v>22032</v>
      </c>
      <c r="W4392" t="s">
        <v>22917</v>
      </c>
      <c r="X4392" t="s">
        <v>23280</v>
      </c>
    </row>
    <row r="4393" spans="1:24">
      <c r="A4393" s="1">
        <v>4408</v>
      </c>
      <c r="C4393" t="s">
        <v>3626</v>
      </c>
      <c r="G4393" t="s">
        <v>10967</v>
      </c>
      <c r="H4393" t="s">
        <v>13966</v>
      </c>
      <c r="I4393" t="s">
        <v>18507</v>
      </c>
      <c r="J4393" t="s">
        <v>18509</v>
      </c>
      <c r="L4393" t="s">
        <v>19508</v>
      </c>
      <c r="O4393" t="s">
        <v>20888</v>
      </c>
      <c r="P4393" t="s">
        <v>20920</v>
      </c>
      <c r="Q4393" t="s">
        <v>20991</v>
      </c>
      <c r="U4393" t="s">
        <v>22034</v>
      </c>
      <c r="W4393" t="s">
        <v>22918</v>
      </c>
    </row>
    <row r="4394" spans="1:24">
      <c r="A4394" s="1">
        <v>4409</v>
      </c>
      <c r="C4394" t="s">
        <v>3627</v>
      </c>
      <c r="G4394" t="s">
        <v>10967</v>
      </c>
      <c r="H4394" t="s">
        <v>13967</v>
      </c>
      <c r="I4394" t="s">
        <v>18507</v>
      </c>
      <c r="J4394" t="s">
        <v>18509</v>
      </c>
      <c r="L4394" t="s">
        <v>19490</v>
      </c>
      <c r="O4394" t="s">
        <v>20887</v>
      </c>
      <c r="P4394" t="s">
        <v>20919</v>
      </c>
      <c r="Q4394" t="s">
        <v>20989</v>
      </c>
      <c r="U4394" t="s">
        <v>22032</v>
      </c>
      <c r="W4394" t="s">
        <v>22917</v>
      </c>
      <c r="X4394" t="s">
        <v>23234</v>
      </c>
    </row>
    <row r="4395" spans="1:24">
      <c r="A4395" s="1">
        <v>4410</v>
      </c>
      <c r="C4395" t="s">
        <v>3628</v>
      </c>
      <c r="G4395" t="s">
        <v>10967</v>
      </c>
      <c r="H4395" t="s">
        <v>13968</v>
      </c>
      <c r="I4395" t="s">
        <v>18507</v>
      </c>
      <c r="J4395" t="s">
        <v>18510</v>
      </c>
      <c r="L4395" t="s">
        <v>19620</v>
      </c>
      <c r="N4395" t="s">
        <v>44</v>
      </c>
      <c r="P4395" t="s">
        <v>20952</v>
      </c>
      <c r="Q4395" t="s">
        <v>21050</v>
      </c>
      <c r="R4395" t="s">
        <v>21135</v>
      </c>
      <c r="S4395" t="s">
        <v>21153</v>
      </c>
      <c r="T4395" t="s">
        <v>21444</v>
      </c>
      <c r="U4395" t="s">
        <v>22033</v>
      </c>
    </row>
    <row r="4396" spans="1:24">
      <c r="A4396" s="1">
        <v>4411</v>
      </c>
      <c r="C4396" t="s">
        <v>3629</v>
      </c>
      <c r="G4396" t="s">
        <v>10967</v>
      </c>
      <c r="H4396" t="s">
        <v>13969</v>
      </c>
      <c r="I4396" t="s">
        <v>18507</v>
      </c>
      <c r="J4396" t="s">
        <v>18510</v>
      </c>
      <c r="L4396" t="s">
        <v>19621</v>
      </c>
      <c r="N4396" t="s">
        <v>44</v>
      </c>
      <c r="P4396" t="s">
        <v>44</v>
      </c>
      <c r="Q4396" t="s">
        <v>21051</v>
      </c>
      <c r="U4396" t="s">
        <v>22724</v>
      </c>
      <c r="W4396" t="s">
        <v>22918</v>
      </c>
    </row>
    <row r="4397" spans="1:24">
      <c r="A4397" s="1">
        <v>4412</v>
      </c>
      <c r="B4397" t="s">
        <v>44</v>
      </c>
      <c r="C4397" t="s">
        <v>3629</v>
      </c>
      <c r="D4397" t="s">
        <v>9873</v>
      </c>
      <c r="E4397" t="s">
        <v>10905</v>
      </c>
      <c r="F4397" t="s">
        <v>10920</v>
      </c>
      <c r="H4397" t="s">
        <v>13969</v>
      </c>
      <c r="V4397">
        <f>72859488 ÀØs¹Y        HE3601e 0ÄPGFPN          R lî¹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4398" spans="1:24">
      <c r="A4398" s="1">
        <v>4413</v>
      </c>
      <c r="C4398" t="s">
        <v>3630</v>
      </c>
      <c r="G4398" t="s">
        <v>10967</v>
      </c>
      <c r="H4398" t="s">
        <v>13970</v>
      </c>
      <c r="I4398" t="s">
        <v>18507</v>
      </c>
      <c r="J4398" t="s">
        <v>18510</v>
      </c>
      <c r="L4398" t="s">
        <v>19622</v>
      </c>
      <c r="N4398" t="s">
        <v>44</v>
      </c>
      <c r="P4398" t="s">
        <v>20952</v>
      </c>
      <c r="Q4398" t="s">
        <v>21050</v>
      </c>
      <c r="R4398" t="s">
        <v>21135</v>
      </c>
      <c r="S4398" t="s">
        <v>21153</v>
      </c>
      <c r="T4398" t="s">
        <v>21444</v>
      </c>
      <c r="U4398" t="s">
        <v>22033</v>
      </c>
    </row>
    <row r="4399" spans="1:24">
      <c r="A4399" s="1">
        <v>4414</v>
      </c>
      <c r="C4399" t="s">
        <v>3631</v>
      </c>
      <c r="G4399" t="s">
        <v>10967</v>
      </c>
      <c r="H4399" t="s">
        <v>13971</v>
      </c>
      <c r="I4399" t="s">
        <v>18507</v>
      </c>
      <c r="J4399" t="s">
        <v>18510</v>
      </c>
      <c r="L4399" t="s">
        <v>19623</v>
      </c>
      <c r="N4399" t="s">
        <v>44</v>
      </c>
      <c r="P4399" t="s">
        <v>44</v>
      </c>
      <c r="Q4399" t="s">
        <v>21051</v>
      </c>
      <c r="U4399" t="s">
        <v>22724</v>
      </c>
      <c r="W4399" t="s">
        <v>22918</v>
      </c>
    </row>
    <row r="4400" spans="1:24">
      <c r="A4400" s="1">
        <v>4415</v>
      </c>
      <c r="B4400" t="s">
        <v>44</v>
      </c>
      <c r="C4400" t="s">
        <v>3631</v>
      </c>
      <c r="D4400" t="s">
        <v>9874</v>
      </c>
      <c r="E4400" t="s">
        <v>10905</v>
      </c>
      <c r="F4400" t="s">
        <v>10920</v>
      </c>
      <c r="H4400" t="s">
        <v>13971</v>
      </c>
      <c r="V4400">
        <f>72859490  ¼¹Y        HE3601e</f>
        <v>0</v>
      </c>
    </row>
    <row r="4401" spans="1:24">
      <c r="A4401" s="1">
        <v>4416</v>
      </c>
      <c r="C4401" t="s">
        <v>3632</v>
      </c>
      <c r="G4401" t="s">
        <v>10967</v>
      </c>
      <c r="H4401" t="s">
        <v>13972</v>
      </c>
      <c r="I4401" t="s">
        <v>18507</v>
      </c>
      <c r="J4401" t="s">
        <v>18509</v>
      </c>
      <c r="L4401" t="s">
        <v>19543</v>
      </c>
      <c r="O4401" t="s">
        <v>20887</v>
      </c>
      <c r="P4401" t="s">
        <v>20919</v>
      </c>
      <c r="Q4401" t="s">
        <v>20989</v>
      </c>
      <c r="U4401" t="s">
        <v>22032</v>
      </c>
      <c r="W4401" t="s">
        <v>22917</v>
      </c>
      <c r="X4401" t="s">
        <v>23281</v>
      </c>
    </row>
    <row r="4402" spans="1:24">
      <c r="A4402" s="1">
        <v>4417</v>
      </c>
      <c r="C4402" t="s">
        <v>3633</v>
      </c>
      <c r="G4402" t="s">
        <v>10967</v>
      </c>
      <c r="H4402" t="s">
        <v>13973</v>
      </c>
      <c r="I4402" t="s">
        <v>18507</v>
      </c>
      <c r="J4402" t="s">
        <v>18509</v>
      </c>
      <c r="L4402" t="s">
        <v>19507</v>
      </c>
      <c r="O4402" t="s">
        <v>20888</v>
      </c>
      <c r="P4402" t="s">
        <v>65</v>
      </c>
      <c r="Q4402" t="s">
        <v>20990</v>
      </c>
      <c r="R4402" t="s">
        <v>21118</v>
      </c>
      <c r="S4402" t="s">
        <v>21153</v>
      </c>
      <c r="T4402" t="s">
        <v>21445</v>
      </c>
      <c r="U4402" t="s">
        <v>22033</v>
      </c>
    </row>
    <row r="4403" spans="1:24">
      <c r="A4403" s="1">
        <v>4418</v>
      </c>
      <c r="C4403" t="s">
        <v>3634</v>
      </c>
      <c r="G4403" t="s">
        <v>10967</v>
      </c>
      <c r="H4403" t="s">
        <v>13973</v>
      </c>
      <c r="I4403" t="s">
        <v>18507</v>
      </c>
      <c r="J4403" t="s">
        <v>18509</v>
      </c>
      <c r="L4403" t="s">
        <v>19508</v>
      </c>
      <c r="O4403" t="s">
        <v>20888</v>
      </c>
      <c r="P4403" t="s">
        <v>20920</v>
      </c>
      <c r="Q4403" t="s">
        <v>20991</v>
      </c>
      <c r="U4403" t="s">
        <v>22034</v>
      </c>
      <c r="W4403" t="s">
        <v>22918</v>
      </c>
    </row>
    <row r="4404" spans="1:24">
      <c r="A4404" s="1">
        <v>4419</v>
      </c>
      <c r="C4404" t="s">
        <v>3635</v>
      </c>
      <c r="G4404" t="s">
        <v>10967</v>
      </c>
      <c r="H4404" t="s">
        <v>13974</v>
      </c>
      <c r="I4404" t="s">
        <v>18507</v>
      </c>
      <c r="J4404" t="s">
        <v>18509</v>
      </c>
      <c r="L4404" t="s">
        <v>19507</v>
      </c>
      <c r="O4404" t="s">
        <v>20888</v>
      </c>
      <c r="P4404" t="s">
        <v>65</v>
      </c>
      <c r="Q4404" t="s">
        <v>20990</v>
      </c>
      <c r="R4404" t="s">
        <v>21118</v>
      </c>
      <c r="S4404" t="s">
        <v>21153</v>
      </c>
      <c r="T4404" t="s">
        <v>21446</v>
      </c>
      <c r="U4404" t="s">
        <v>22033</v>
      </c>
    </row>
    <row r="4405" spans="1:24">
      <c r="A4405" s="1">
        <v>4420</v>
      </c>
      <c r="C4405" t="s">
        <v>3636</v>
      </c>
      <c r="G4405" t="s">
        <v>10967</v>
      </c>
      <c r="H4405" t="s">
        <v>13974</v>
      </c>
      <c r="I4405" t="s">
        <v>18507</v>
      </c>
      <c r="J4405" t="s">
        <v>18509</v>
      </c>
      <c r="L4405" t="s">
        <v>19508</v>
      </c>
      <c r="O4405" t="s">
        <v>20888</v>
      </c>
      <c r="P4405" t="s">
        <v>20920</v>
      </c>
      <c r="Q4405" t="s">
        <v>20991</v>
      </c>
      <c r="U4405" t="s">
        <v>22034</v>
      </c>
      <c r="W4405" t="s">
        <v>22918</v>
      </c>
    </row>
    <row r="4406" spans="1:24">
      <c r="A4406" s="1">
        <v>4421</v>
      </c>
      <c r="C4406" t="s">
        <v>3637</v>
      </c>
      <c r="G4406" t="s">
        <v>10967</v>
      </c>
      <c r="H4406" t="s">
        <v>13975</v>
      </c>
      <c r="I4406" t="s">
        <v>18507</v>
      </c>
      <c r="J4406" t="s">
        <v>18509</v>
      </c>
      <c r="L4406" t="s">
        <v>19574</v>
      </c>
      <c r="O4406" t="s">
        <v>20887</v>
      </c>
      <c r="P4406" t="s">
        <v>20919</v>
      </c>
      <c r="Q4406" t="s">
        <v>20989</v>
      </c>
      <c r="U4406" t="s">
        <v>22032</v>
      </c>
      <c r="W4406" t="s">
        <v>22917</v>
      </c>
      <c r="X4406" t="s">
        <v>23282</v>
      </c>
    </row>
    <row r="4407" spans="1:24">
      <c r="A4407" s="1">
        <v>4422</v>
      </c>
      <c r="C4407" t="s">
        <v>3638</v>
      </c>
      <c r="G4407" t="s">
        <v>10967</v>
      </c>
      <c r="H4407" t="s">
        <v>13976</v>
      </c>
      <c r="I4407" t="s">
        <v>18507</v>
      </c>
      <c r="J4407" t="s">
        <v>18509</v>
      </c>
      <c r="L4407" t="s">
        <v>19562</v>
      </c>
      <c r="O4407" t="s">
        <v>20887</v>
      </c>
      <c r="P4407" t="s">
        <v>20919</v>
      </c>
      <c r="Q4407" t="s">
        <v>20989</v>
      </c>
      <c r="U4407" t="s">
        <v>22032</v>
      </c>
      <c r="W4407" t="s">
        <v>22917</v>
      </c>
      <c r="X4407" t="s">
        <v>23282</v>
      </c>
    </row>
    <row r="4408" spans="1:24">
      <c r="A4408" s="1">
        <v>4423</v>
      </c>
      <c r="C4408" t="s">
        <v>3639</v>
      </c>
      <c r="G4408" t="s">
        <v>10967</v>
      </c>
      <c r="H4408" t="s">
        <v>13977</v>
      </c>
      <c r="I4408" t="s">
        <v>18507</v>
      </c>
      <c r="J4408" t="s">
        <v>18509</v>
      </c>
      <c r="L4408" t="s">
        <v>19507</v>
      </c>
      <c r="O4408" t="s">
        <v>20888</v>
      </c>
      <c r="P4408" t="s">
        <v>65</v>
      </c>
      <c r="Q4408" t="s">
        <v>20990</v>
      </c>
      <c r="R4408" t="s">
        <v>21118</v>
      </c>
      <c r="S4408" t="s">
        <v>21153</v>
      </c>
      <c r="T4408" t="s">
        <v>21446</v>
      </c>
      <c r="U4408" t="s">
        <v>22033</v>
      </c>
    </row>
    <row r="4409" spans="1:24">
      <c r="A4409" s="1">
        <v>4424</v>
      </c>
      <c r="C4409" t="s">
        <v>3640</v>
      </c>
      <c r="G4409" t="s">
        <v>10967</v>
      </c>
      <c r="H4409" t="s">
        <v>13977</v>
      </c>
      <c r="I4409" t="s">
        <v>18507</v>
      </c>
      <c r="J4409" t="s">
        <v>18509</v>
      </c>
      <c r="L4409" t="s">
        <v>19508</v>
      </c>
      <c r="O4409" t="s">
        <v>20888</v>
      </c>
      <c r="P4409" t="s">
        <v>20920</v>
      </c>
      <c r="Q4409" t="s">
        <v>20991</v>
      </c>
      <c r="U4409" t="s">
        <v>22034</v>
      </c>
      <c r="W4409" t="s">
        <v>22918</v>
      </c>
    </row>
    <row r="4410" spans="1:24">
      <c r="A4410" s="1">
        <v>4425</v>
      </c>
      <c r="C4410" t="s">
        <v>3641</v>
      </c>
      <c r="G4410" t="s">
        <v>10967</v>
      </c>
      <c r="H4410" t="s">
        <v>13978</v>
      </c>
      <c r="I4410" t="s">
        <v>18507</v>
      </c>
      <c r="J4410" t="s">
        <v>18509</v>
      </c>
      <c r="L4410" t="s">
        <v>19507</v>
      </c>
      <c r="O4410" t="s">
        <v>20888</v>
      </c>
      <c r="P4410" t="s">
        <v>65</v>
      </c>
      <c r="Q4410" t="s">
        <v>20990</v>
      </c>
      <c r="R4410" t="s">
        <v>21118</v>
      </c>
      <c r="S4410" t="s">
        <v>21153</v>
      </c>
      <c r="T4410" t="s">
        <v>21445</v>
      </c>
      <c r="U4410" t="s">
        <v>22033</v>
      </c>
    </row>
    <row r="4411" spans="1:24">
      <c r="A4411" s="1">
        <v>4426</v>
      </c>
      <c r="C4411" t="s">
        <v>3642</v>
      </c>
      <c r="G4411" t="s">
        <v>10967</v>
      </c>
      <c r="H4411" t="s">
        <v>13979</v>
      </c>
      <c r="I4411" t="s">
        <v>18507</v>
      </c>
      <c r="J4411" t="s">
        <v>18509</v>
      </c>
      <c r="L4411" t="s">
        <v>19487</v>
      </c>
      <c r="O4411" t="s">
        <v>20887</v>
      </c>
      <c r="P4411" t="s">
        <v>20919</v>
      </c>
      <c r="Q4411" t="s">
        <v>20989</v>
      </c>
      <c r="U4411" t="s">
        <v>22032</v>
      </c>
      <c r="W4411" t="s">
        <v>22917</v>
      </c>
      <c r="X4411" t="s">
        <v>23281</v>
      </c>
    </row>
    <row r="4412" spans="1:24">
      <c r="A4412" s="1">
        <v>4427</v>
      </c>
      <c r="C4412" t="s">
        <v>3643</v>
      </c>
      <c r="G4412" t="s">
        <v>10967</v>
      </c>
      <c r="H4412" t="s">
        <v>13979</v>
      </c>
      <c r="I4412" t="s">
        <v>18507</v>
      </c>
      <c r="J4412" t="s">
        <v>18509</v>
      </c>
      <c r="L4412" t="s">
        <v>19508</v>
      </c>
      <c r="O4412" t="s">
        <v>20888</v>
      </c>
      <c r="P4412" t="s">
        <v>20920</v>
      </c>
      <c r="Q4412" t="s">
        <v>20991</v>
      </c>
      <c r="U4412" t="s">
        <v>22034</v>
      </c>
      <c r="W4412" t="s">
        <v>22918</v>
      </c>
    </row>
    <row r="4413" spans="1:24">
      <c r="A4413" s="1">
        <v>4428</v>
      </c>
      <c r="C4413" t="s">
        <v>3644</v>
      </c>
      <c r="G4413" t="s">
        <v>10967</v>
      </c>
      <c r="H4413" t="s">
        <v>13980</v>
      </c>
      <c r="I4413" t="s">
        <v>18507</v>
      </c>
      <c r="J4413" t="s">
        <v>18511</v>
      </c>
      <c r="K4413" t="s">
        <v>18511</v>
      </c>
      <c r="L4413" t="s">
        <v>19583</v>
      </c>
      <c r="M4413" t="s">
        <v>20885</v>
      </c>
      <c r="P4413" t="s">
        <v>20950</v>
      </c>
      <c r="Q4413" t="s">
        <v>21046</v>
      </c>
      <c r="R4413" t="s">
        <v>21126</v>
      </c>
      <c r="S4413" t="s">
        <v>21153</v>
      </c>
      <c r="T4413" t="s">
        <v>21447</v>
      </c>
      <c r="U4413" t="s">
        <v>22033</v>
      </c>
    </row>
    <row r="4414" spans="1:24">
      <c r="A4414" s="1">
        <v>4429</v>
      </c>
      <c r="C4414" t="s">
        <v>3645</v>
      </c>
      <c r="G4414" t="s">
        <v>10967</v>
      </c>
      <c r="H4414" t="s">
        <v>13981</v>
      </c>
      <c r="I4414" t="s">
        <v>18507</v>
      </c>
      <c r="J4414" t="s">
        <v>18509</v>
      </c>
      <c r="L4414" t="s">
        <v>19543</v>
      </c>
      <c r="O4414" t="s">
        <v>20887</v>
      </c>
      <c r="P4414" t="s">
        <v>20919</v>
      </c>
      <c r="Q4414" t="s">
        <v>20989</v>
      </c>
      <c r="U4414" t="s">
        <v>22032</v>
      </c>
      <c r="W4414" t="s">
        <v>22917</v>
      </c>
      <c r="X4414" t="s">
        <v>23283</v>
      </c>
    </row>
    <row r="4415" spans="1:24">
      <c r="A4415" s="1">
        <v>4430</v>
      </c>
      <c r="C4415" t="s">
        <v>3646</v>
      </c>
      <c r="G4415" t="s">
        <v>10967</v>
      </c>
      <c r="H4415" t="s">
        <v>13982</v>
      </c>
      <c r="I4415" t="s">
        <v>18507</v>
      </c>
      <c r="J4415" t="s">
        <v>18509</v>
      </c>
      <c r="L4415" t="s">
        <v>19488</v>
      </c>
      <c r="O4415" t="s">
        <v>20887</v>
      </c>
      <c r="P4415" t="s">
        <v>20919</v>
      </c>
      <c r="Q4415" t="s">
        <v>20989</v>
      </c>
      <c r="U4415" t="s">
        <v>22032</v>
      </c>
      <c r="W4415" t="s">
        <v>22917</v>
      </c>
      <c r="X4415" t="s">
        <v>23283</v>
      </c>
    </row>
    <row r="4416" spans="1:24">
      <c r="A4416" s="1">
        <v>4431</v>
      </c>
      <c r="C4416" t="s">
        <v>3647</v>
      </c>
      <c r="G4416" t="s">
        <v>10967</v>
      </c>
      <c r="H4416" t="s">
        <v>13983</v>
      </c>
      <c r="I4416" t="s">
        <v>18507</v>
      </c>
      <c r="J4416" t="s">
        <v>18509</v>
      </c>
      <c r="L4416" t="s">
        <v>19507</v>
      </c>
      <c r="O4416" t="s">
        <v>20888</v>
      </c>
      <c r="P4416" t="s">
        <v>65</v>
      </c>
      <c r="Q4416" t="s">
        <v>20990</v>
      </c>
      <c r="R4416" t="s">
        <v>21118</v>
      </c>
      <c r="S4416" t="s">
        <v>21153</v>
      </c>
      <c r="T4416" t="s">
        <v>21437</v>
      </c>
      <c r="U4416" t="s">
        <v>22033</v>
      </c>
    </row>
    <row r="4417" spans="1:24">
      <c r="A4417" s="1">
        <v>4432</v>
      </c>
      <c r="C4417" t="s">
        <v>3648</v>
      </c>
      <c r="G4417" t="s">
        <v>10967</v>
      </c>
      <c r="H4417" t="s">
        <v>13983</v>
      </c>
      <c r="I4417" t="s">
        <v>18507</v>
      </c>
      <c r="J4417" t="s">
        <v>18509</v>
      </c>
      <c r="L4417" t="s">
        <v>19582</v>
      </c>
      <c r="O4417" t="s">
        <v>20887</v>
      </c>
      <c r="P4417" t="s">
        <v>20919</v>
      </c>
      <c r="Q4417" t="s">
        <v>20989</v>
      </c>
      <c r="U4417" t="s">
        <v>22032</v>
      </c>
      <c r="W4417" t="s">
        <v>22917</v>
      </c>
      <c r="X4417" t="s">
        <v>23274</v>
      </c>
    </row>
    <row r="4418" spans="1:24">
      <c r="A4418" s="1">
        <v>4433</v>
      </c>
      <c r="C4418" t="s">
        <v>3649</v>
      </c>
      <c r="G4418" t="s">
        <v>10967</v>
      </c>
      <c r="H4418" t="s">
        <v>13984</v>
      </c>
      <c r="I4418" t="s">
        <v>18507</v>
      </c>
      <c r="J4418" t="s">
        <v>18509</v>
      </c>
      <c r="L4418" t="s">
        <v>19508</v>
      </c>
      <c r="O4418" t="s">
        <v>20888</v>
      </c>
      <c r="P4418" t="s">
        <v>20920</v>
      </c>
      <c r="Q4418" t="s">
        <v>20991</v>
      </c>
      <c r="U4418" t="s">
        <v>22034</v>
      </c>
      <c r="W4418" t="s">
        <v>22918</v>
      </c>
    </row>
    <row r="4419" spans="1:24">
      <c r="A4419" s="1">
        <v>4434</v>
      </c>
      <c r="C4419" t="s">
        <v>3650</v>
      </c>
      <c r="G4419" t="s">
        <v>10967</v>
      </c>
      <c r="H4419" t="s">
        <v>13985</v>
      </c>
      <c r="I4419" t="s">
        <v>18507</v>
      </c>
      <c r="J4419" t="s">
        <v>18509</v>
      </c>
      <c r="L4419" t="s">
        <v>19507</v>
      </c>
      <c r="O4419" t="s">
        <v>20888</v>
      </c>
      <c r="P4419" t="s">
        <v>65</v>
      </c>
      <c r="Q4419" t="s">
        <v>20990</v>
      </c>
      <c r="R4419" t="s">
        <v>21118</v>
      </c>
      <c r="S4419" t="s">
        <v>21153</v>
      </c>
      <c r="T4419" t="s">
        <v>21440</v>
      </c>
      <c r="U4419" t="s">
        <v>22033</v>
      </c>
    </row>
    <row r="4420" spans="1:24">
      <c r="A4420" s="1">
        <v>4435</v>
      </c>
      <c r="C4420" t="s">
        <v>3651</v>
      </c>
      <c r="G4420" t="s">
        <v>10967</v>
      </c>
      <c r="H4420" t="s">
        <v>13986</v>
      </c>
      <c r="I4420" t="s">
        <v>18507</v>
      </c>
      <c r="J4420" t="s">
        <v>18509</v>
      </c>
      <c r="L4420" t="s">
        <v>19508</v>
      </c>
      <c r="O4420" t="s">
        <v>20888</v>
      </c>
      <c r="P4420" t="s">
        <v>20920</v>
      </c>
      <c r="Q4420" t="s">
        <v>20991</v>
      </c>
      <c r="U4420" t="s">
        <v>22034</v>
      </c>
      <c r="W4420" t="s">
        <v>22918</v>
      </c>
    </row>
    <row r="4421" spans="1:24">
      <c r="A4421" s="1">
        <v>4436</v>
      </c>
      <c r="C4421" t="s">
        <v>3652</v>
      </c>
      <c r="G4421" t="s">
        <v>10967</v>
      </c>
      <c r="H4421" t="s">
        <v>13986</v>
      </c>
      <c r="I4421" t="s">
        <v>18507</v>
      </c>
      <c r="J4421" t="s">
        <v>18509</v>
      </c>
      <c r="L4421" t="s">
        <v>19562</v>
      </c>
      <c r="O4421" t="s">
        <v>20887</v>
      </c>
      <c r="P4421" t="s">
        <v>20919</v>
      </c>
      <c r="Q4421" t="s">
        <v>20989</v>
      </c>
      <c r="U4421" t="s">
        <v>22032</v>
      </c>
      <c r="W4421" t="s">
        <v>22917</v>
      </c>
      <c r="X4421" t="s">
        <v>23277</v>
      </c>
    </row>
    <row r="4422" spans="1:24">
      <c r="A4422" s="1">
        <v>4437</v>
      </c>
      <c r="C4422" t="s">
        <v>3653</v>
      </c>
      <c r="G4422" t="s">
        <v>10967</v>
      </c>
      <c r="H4422" t="s">
        <v>13986</v>
      </c>
      <c r="I4422" t="s">
        <v>18507</v>
      </c>
      <c r="J4422" t="s">
        <v>18509</v>
      </c>
      <c r="L4422" t="s">
        <v>19487</v>
      </c>
      <c r="O4422" t="s">
        <v>20887</v>
      </c>
      <c r="P4422" t="s">
        <v>20919</v>
      </c>
      <c r="Q4422" t="s">
        <v>20989</v>
      </c>
      <c r="U4422" t="s">
        <v>22032</v>
      </c>
      <c r="W4422" t="s">
        <v>22917</v>
      </c>
      <c r="X4422" t="s">
        <v>23278</v>
      </c>
    </row>
    <row r="4423" spans="1:24">
      <c r="A4423" s="1">
        <v>4438</v>
      </c>
      <c r="C4423" t="s">
        <v>3654</v>
      </c>
      <c r="G4423" t="s">
        <v>10967</v>
      </c>
      <c r="H4423" t="s">
        <v>13987</v>
      </c>
      <c r="I4423" t="s">
        <v>18507</v>
      </c>
      <c r="J4423" t="s">
        <v>18509</v>
      </c>
      <c r="L4423" t="s">
        <v>19507</v>
      </c>
      <c r="O4423" t="s">
        <v>20888</v>
      </c>
      <c r="P4423" t="s">
        <v>65</v>
      </c>
      <c r="Q4423" t="s">
        <v>20990</v>
      </c>
      <c r="R4423" t="s">
        <v>21118</v>
      </c>
      <c r="S4423" t="s">
        <v>21153</v>
      </c>
      <c r="T4423" t="s">
        <v>21441</v>
      </c>
      <c r="U4423" t="s">
        <v>22033</v>
      </c>
    </row>
    <row r="4424" spans="1:24">
      <c r="A4424" s="1">
        <v>4439</v>
      </c>
      <c r="C4424" t="s">
        <v>3655</v>
      </c>
      <c r="G4424" t="s">
        <v>10967</v>
      </c>
      <c r="H4424" t="s">
        <v>13987</v>
      </c>
      <c r="I4424" t="s">
        <v>18507</v>
      </c>
      <c r="J4424" t="s">
        <v>18509</v>
      </c>
      <c r="L4424" t="s">
        <v>19508</v>
      </c>
      <c r="O4424" t="s">
        <v>20888</v>
      </c>
      <c r="P4424" t="s">
        <v>20920</v>
      </c>
      <c r="Q4424" t="s">
        <v>20991</v>
      </c>
      <c r="U4424" t="s">
        <v>22034</v>
      </c>
      <c r="W4424" t="s">
        <v>22918</v>
      </c>
    </row>
    <row r="4425" spans="1:24">
      <c r="A4425" s="1">
        <v>4440</v>
      </c>
      <c r="C4425" t="s">
        <v>3656</v>
      </c>
      <c r="G4425" t="s">
        <v>10967</v>
      </c>
      <c r="H4425" t="s">
        <v>13988</v>
      </c>
      <c r="I4425" t="s">
        <v>18507</v>
      </c>
      <c r="J4425" t="s">
        <v>18509</v>
      </c>
      <c r="L4425" t="s">
        <v>19507</v>
      </c>
      <c r="O4425" t="s">
        <v>20888</v>
      </c>
      <c r="P4425" t="s">
        <v>65</v>
      </c>
      <c r="Q4425" t="s">
        <v>20990</v>
      </c>
      <c r="R4425" t="s">
        <v>21118</v>
      </c>
      <c r="S4425" t="s">
        <v>21153</v>
      </c>
      <c r="T4425" t="s">
        <v>21438</v>
      </c>
      <c r="U4425" t="s">
        <v>22033</v>
      </c>
    </row>
    <row r="4426" spans="1:24">
      <c r="A4426" s="1">
        <v>4441</v>
      </c>
      <c r="C4426" t="s">
        <v>3657</v>
      </c>
      <c r="G4426" t="s">
        <v>10967</v>
      </c>
      <c r="H4426" t="s">
        <v>13988</v>
      </c>
      <c r="I4426" t="s">
        <v>18507</v>
      </c>
      <c r="J4426" t="s">
        <v>18509</v>
      </c>
      <c r="L4426" t="s">
        <v>19508</v>
      </c>
      <c r="O4426" t="s">
        <v>20888</v>
      </c>
      <c r="P4426" t="s">
        <v>20920</v>
      </c>
      <c r="Q4426" t="s">
        <v>20991</v>
      </c>
      <c r="U4426" t="s">
        <v>22034</v>
      </c>
      <c r="W4426" t="s">
        <v>22918</v>
      </c>
    </row>
    <row r="4427" spans="1:24">
      <c r="A4427" s="1">
        <v>4442</v>
      </c>
      <c r="C4427" t="s">
        <v>3658</v>
      </c>
      <c r="G4427" t="s">
        <v>10967</v>
      </c>
      <c r="H4427" t="s">
        <v>13989</v>
      </c>
      <c r="I4427" t="s">
        <v>18507</v>
      </c>
      <c r="J4427" t="s">
        <v>18509</v>
      </c>
      <c r="L4427" t="s">
        <v>19545</v>
      </c>
      <c r="O4427" t="s">
        <v>20887</v>
      </c>
      <c r="P4427" t="s">
        <v>20919</v>
      </c>
      <c r="Q4427" t="s">
        <v>20989</v>
      </c>
      <c r="U4427" t="s">
        <v>22032</v>
      </c>
      <c r="W4427" t="s">
        <v>22917</v>
      </c>
      <c r="X4427" t="s">
        <v>23278</v>
      </c>
    </row>
    <row r="4428" spans="1:24">
      <c r="A4428" s="1">
        <v>4443</v>
      </c>
      <c r="C4428" t="s">
        <v>3659</v>
      </c>
      <c r="G4428" t="s">
        <v>10967</v>
      </c>
      <c r="H4428" t="s">
        <v>13989</v>
      </c>
      <c r="I4428" t="s">
        <v>18507</v>
      </c>
      <c r="J4428" t="s">
        <v>18509</v>
      </c>
      <c r="L4428" t="s">
        <v>19507</v>
      </c>
      <c r="O4428" t="s">
        <v>20888</v>
      </c>
      <c r="P4428" t="s">
        <v>65</v>
      </c>
      <c r="Q4428" t="s">
        <v>20990</v>
      </c>
      <c r="R4428" t="s">
        <v>21118</v>
      </c>
      <c r="S4428" t="s">
        <v>21153</v>
      </c>
      <c r="T4428" t="s">
        <v>21441</v>
      </c>
      <c r="U4428" t="s">
        <v>22033</v>
      </c>
    </row>
    <row r="4429" spans="1:24">
      <c r="A4429" s="1">
        <v>4444</v>
      </c>
      <c r="C4429" t="s">
        <v>3660</v>
      </c>
      <c r="G4429" t="s">
        <v>10967</v>
      </c>
      <c r="H4429" t="s">
        <v>13989</v>
      </c>
      <c r="I4429" t="s">
        <v>18507</v>
      </c>
      <c r="J4429" t="s">
        <v>18509</v>
      </c>
      <c r="L4429" t="s">
        <v>19508</v>
      </c>
      <c r="O4429" t="s">
        <v>20888</v>
      </c>
      <c r="P4429" t="s">
        <v>20920</v>
      </c>
      <c r="Q4429" t="s">
        <v>20991</v>
      </c>
      <c r="U4429" t="s">
        <v>22034</v>
      </c>
      <c r="W4429" t="s">
        <v>22918</v>
      </c>
    </row>
    <row r="4430" spans="1:24">
      <c r="A4430" s="1">
        <v>4445</v>
      </c>
      <c r="C4430" t="s">
        <v>3661</v>
      </c>
      <c r="G4430" t="s">
        <v>10967</v>
      </c>
      <c r="H4430" t="s">
        <v>13990</v>
      </c>
      <c r="I4430" t="s">
        <v>18507</v>
      </c>
      <c r="J4430" t="s">
        <v>18509</v>
      </c>
      <c r="L4430" t="s">
        <v>19563</v>
      </c>
      <c r="O4430" t="s">
        <v>20887</v>
      </c>
      <c r="P4430" t="s">
        <v>20919</v>
      </c>
      <c r="Q4430" t="s">
        <v>20989</v>
      </c>
      <c r="U4430" t="s">
        <v>22032</v>
      </c>
      <c r="W4430" t="s">
        <v>22917</v>
      </c>
      <c r="X4430" t="s">
        <v>23275</v>
      </c>
    </row>
    <row r="4431" spans="1:24">
      <c r="A4431" s="1">
        <v>4446</v>
      </c>
      <c r="C4431" t="s">
        <v>3662</v>
      </c>
      <c r="G4431" t="s">
        <v>10967</v>
      </c>
      <c r="H4431" t="s">
        <v>13991</v>
      </c>
      <c r="I4431" t="s">
        <v>18507</v>
      </c>
      <c r="J4431" t="s">
        <v>18509</v>
      </c>
      <c r="L4431" t="s">
        <v>19507</v>
      </c>
      <c r="O4431" t="s">
        <v>20888</v>
      </c>
      <c r="P4431" t="s">
        <v>65</v>
      </c>
      <c r="Q4431" t="s">
        <v>20990</v>
      </c>
      <c r="R4431" t="s">
        <v>21118</v>
      </c>
      <c r="S4431" t="s">
        <v>21153</v>
      </c>
      <c r="T4431" t="s">
        <v>21439</v>
      </c>
      <c r="U4431" t="s">
        <v>22033</v>
      </c>
    </row>
    <row r="4432" spans="1:24">
      <c r="A4432" s="1">
        <v>4447</v>
      </c>
      <c r="C4432" t="s">
        <v>3663</v>
      </c>
      <c r="G4432" t="s">
        <v>10967</v>
      </c>
      <c r="H4432" t="s">
        <v>13992</v>
      </c>
      <c r="I4432" t="s">
        <v>18507</v>
      </c>
      <c r="J4432" t="s">
        <v>18509</v>
      </c>
      <c r="L4432" t="s">
        <v>19508</v>
      </c>
      <c r="O4432" t="s">
        <v>20888</v>
      </c>
      <c r="P4432" t="s">
        <v>20920</v>
      </c>
      <c r="Q4432" t="s">
        <v>20991</v>
      </c>
      <c r="U4432" t="s">
        <v>22034</v>
      </c>
      <c r="W4432" t="s">
        <v>22918</v>
      </c>
    </row>
    <row r="4433" spans="1:24">
      <c r="A4433" s="1">
        <v>4448</v>
      </c>
      <c r="C4433" t="s">
        <v>3664</v>
      </c>
      <c r="G4433" t="s">
        <v>10967</v>
      </c>
      <c r="H4433" t="s">
        <v>13992</v>
      </c>
      <c r="I4433" t="s">
        <v>18507</v>
      </c>
      <c r="J4433" t="s">
        <v>18509</v>
      </c>
      <c r="L4433" t="s">
        <v>19564</v>
      </c>
      <c r="O4433" t="s">
        <v>20887</v>
      </c>
      <c r="P4433" t="s">
        <v>20919</v>
      </c>
      <c r="Q4433" t="s">
        <v>20989</v>
      </c>
      <c r="U4433" t="s">
        <v>22032</v>
      </c>
      <c r="W4433" t="s">
        <v>22917</v>
      </c>
      <c r="X4433" t="s">
        <v>23276</v>
      </c>
    </row>
    <row r="4434" spans="1:24">
      <c r="A4434" s="1">
        <v>4449</v>
      </c>
      <c r="C4434" t="s">
        <v>3665</v>
      </c>
      <c r="G4434" t="s">
        <v>10967</v>
      </c>
      <c r="H4434" t="s">
        <v>13993</v>
      </c>
      <c r="I4434" t="s">
        <v>18507</v>
      </c>
      <c r="J4434" t="s">
        <v>18509</v>
      </c>
      <c r="L4434" t="s">
        <v>19507</v>
      </c>
      <c r="O4434" t="s">
        <v>20888</v>
      </c>
      <c r="P4434" t="s">
        <v>65</v>
      </c>
      <c r="Q4434" t="s">
        <v>20990</v>
      </c>
      <c r="R4434" t="s">
        <v>21118</v>
      </c>
      <c r="S4434" t="s">
        <v>21153</v>
      </c>
      <c r="T4434" t="s">
        <v>21440</v>
      </c>
      <c r="U4434" t="s">
        <v>22033</v>
      </c>
    </row>
    <row r="4435" spans="1:24">
      <c r="A4435" s="1">
        <v>4450</v>
      </c>
      <c r="C4435" t="s">
        <v>3666</v>
      </c>
      <c r="G4435" t="s">
        <v>10967</v>
      </c>
      <c r="H4435" t="s">
        <v>13993</v>
      </c>
      <c r="I4435" t="s">
        <v>18507</v>
      </c>
      <c r="J4435" t="s">
        <v>18509</v>
      </c>
      <c r="L4435" t="s">
        <v>19491</v>
      </c>
      <c r="O4435" t="s">
        <v>20887</v>
      </c>
      <c r="P4435" t="s">
        <v>20919</v>
      </c>
      <c r="Q4435" t="s">
        <v>20989</v>
      </c>
      <c r="U4435" t="s">
        <v>22032</v>
      </c>
      <c r="W4435" t="s">
        <v>22917</v>
      </c>
      <c r="X4435" t="s">
        <v>23277</v>
      </c>
    </row>
    <row r="4436" spans="1:24">
      <c r="A4436" s="1">
        <v>4451</v>
      </c>
      <c r="C4436" t="s">
        <v>3667</v>
      </c>
      <c r="G4436" t="s">
        <v>10967</v>
      </c>
      <c r="H4436" t="s">
        <v>13993</v>
      </c>
      <c r="I4436" t="s">
        <v>18507</v>
      </c>
      <c r="J4436" t="s">
        <v>18509</v>
      </c>
      <c r="L4436" t="s">
        <v>19508</v>
      </c>
      <c r="O4436" t="s">
        <v>20888</v>
      </c>
      <c r="P4436" t="s">
        <v>20920</v>
      </c>
      <c r="Q4436" t="s">
        <v>20991</v>
      </c>
      <c r="U4436" t="s">
        <v>22034</v>
      </c>
      <c r="W4436" t="s">
        <v>22918</v>
      </c>
    </row>
    <row r="4437" spans="1:24">
      <c r="A4437" s="1">
        <v>4452</v>
      </c>
      <c r="C4437" t="s">
        <v>3668</v>
      </c>
      <c r="G4437" t="s">
        <v>10967</v>
      </c>
      <c r="H4437" t="s">
        <v>13994</v>
      </c>
      <c r="I4437" t="s">
        <v>18507</v>
      </c>
      <c r="J4437" t="s">
        <v>18509</v>
      </c>
      <c r="L4437" t="s">
        <v>19507</v>
      </c>
      <c r="O4437" t="s">
        <v>20888</v>
      </c>
      <c r="P4437" t="s">
        <v>65</v>
      </c>
      <c r="Q4437" t="s">
        <v>20990</v>
      </c>
      <c r="R4437" t="s">
        <v>21118</v>
      </c>
      <c r="S4437" t="s">
        <v>21153</v>
      </c>
      <c r="T4437" t="s">
        <v>21439</v>
      </c>
      <c r="U4437" t="s">
        <v>22033</v>
      </c>
    </row>
    <row r="4438" spans="1:24">
      <c r="A4438" s="1">
        <v>4453</v>
      </c>
      <c r="C4438" t="s">
        <v>3669</v>
      </c>
      <c r="G4438" t="s">
        <v>10967</v>
      </c>
      <c r="H4438" t="s">
        <v>13994</v>
      </c>
      <c r="I4438" t="s">
        <v>18507</v>
      </c>
      <c r="J4438" t="s">
        <v>18509</v>
      </c>
      <c r="L4438" t="s">
        <v>19489</v>
      </c>
      <c r="O4438" t="s">
        <v>20887</v>
      </c>
      <c r="P4438" t="s">
        <v>20919</v>
      </c>
      <c r="Q4438" t="s">
        <v>20989</v>
      </c>
      <c r="U4438" t="s">
        <v>22032</v>
      </c>
      <c r="W4438" t="s">
        <v>22917</v>
      </c>
      <c r="X4438" t="s">
        <v>23276</v>
      </c>
    </row>
    <row r="4439" spans="1:24">
      <c r="A4439" s="1">
        <v>4454</v>
      </c>
      <c r="C4439" t="s">
        <v>3670</v>
      </c>
      <c r="G4439" t="s">
        <v>10967</v>
      </c>
      <c r="H4439" t="s">
        <v>13995</v>
      </c>
      <c r="I4439" t="s">
        <v>18507</v>
      </c>
      <c r="J4439" t="s">
        <v>18509</v>
      </c>
      <c r="L4439" t="s">
        <v>19508</v>
      </c>
      <c r="O4439" t="s">
        <v>20888</v>
      </c>
      <c r="P4439" t="s">
        <v>20920</v>
      </c>
      <c r="Q4439" t="s">
        <v>20991</v>
      </c>
      <c r="U4439" t="s">
        <v>22034</v>
      </c>
      <c r="W4439" t="s">
        <v>22918</v>
      </c>
    </row>
    <row r="4440" spans="1:24">
      <c r="A4440" s="1">
        <v>4455</v>
      </c>
      <c r="C4440" t="s">
        <v>3671</v>
      </c>
      <c r="G4440" t="s">
        <v>10967</v>
      </c>
      <c r="H4440" t="s">
        <v>13996</v>
      </c>
      <c r="I4440" t="s">
        <v>18507</v>
      </c>
      <c r="J4440" t="s">
        <v>18509</v>
      </c>
      <c r="L4440" t="s">
        <v>19488</v>
      </c>
      <c r="O4440" t="s">
        <v>20887</v>
      </c>
      <c r="P4440" t="s">
        <v>20919</v>
      </c>
      <c r="Q4440" t="s">
        <v>20989</v>
      </c>
      <c r="U4440" t="s">
        <v>22032</v>
      </c>
      <c r="W4440" t="s">
        <v>22917</v>
      </c>
      <c r="X4440" t="s">
        <v>23275</v>
      </c>
    </row>
    <row r="4441" spans="1:24">
      <c r="A4441" s="1">
        <v>4456</v>
      </c>
      <c r="C4441" t="s">
        <v>3672</v>
      </c>
      <c r="G4441" t="s">
        <v>10967</v>
      </c>
      <c r="H4441" t="s">
        <v>13997</v>
      </c>
      <c r="I4441" t="s">
        <v>18507</v>
      </c>
      <c r="J4441" t="s">
        <v>18509</v>
      </c>
      <c r="L4441" t="s">
        <v>19507</v>
      </c>
      <c r="O4441" t="s">
        <v>20888</v>
      </c>
      <c r="P4441" t="s">
        <v>65</v>
      </c>
      <c r="Q4441" t="s">
        <v>20990</v>
      </c>
      <c r="R4441" t="s">
        <v>21118</v>
      </c>
      <c r="S4441" t="s">
        <v>21153</v>
      </c>
      <c r="T4441" t="s">
        <v>21438</v>
      </c>
      <c r="U4441" t="s">
        <v>22033</v>
      </c>
    </row>
    <row r="4442" spans="1:24">
      <c r="A4442" s="1">
        <v>4457</v>
      </c>
      <c r="C4442" t="s">
        <v>3673</v>
      </c>
      <c r="G4442" t="s">
        <v>10967</v>
      </c>
      <c r="H4442" t="s">
        <v>13997</v>
      </c>
      <c r="I4442" t="s">
        <v>18507</v>
      </c>
      <c r="J4442" t="s">
        <v>18509</v>
      </c>
      <c r="L4442" t="s">
        <v>19508</v>
      </c>
      <c r="O4442" t="s">
        <v>20888</v>
      </c>
      <c r="P4442" t="s">
        <v>20920</v>
      </c>
      <c r="Q4442" t="s">
        <v>20991</v>
      </c>
      <c r="U4442" t="s">
        <v>22034</v>
      </c>
      <c r="W4442" t="s">
        <v>22918</v>
      </c>
    </row>
    <row r="4443" spans="1:24">
      <c r="A4443" s="1">
        <v>4458</v>
      </c>
      <c r="C4443" t="s">
        <v>3674</v>
      </c>
      <c r="G4443" t="s">
        <v>10967</v>
      </c>
      <c r="H4443" t="s">
        <v>13998</v>
      </c>
      <c r="I4443" t="s">
        <v>18507</v>
      </c>
      <c r="J4443" t="s">
        <v>18509</v>
      </c>
      <c r="L4443" t="s">
        <v>19507</v>
      </c>
      <c r="O4443" t="s">
        <v>20888</v>
      </c>
      <c r="P4443" t="s">
        <v>65</v>
      </c>
      <c r="Q4443" t="s">
        <v>20990</v>
      </c>
      <c r="R4443" t="s">
        <v>21118</v>
      </c>
      <c r="S4443" t="s">
        <v>21153</v>
      </c>
      <c r="T4443" t="s">
        <v>21437</v>
      </c>
      <c r="U4443" t="s">
        <v>22033</v>
      </c>
    </row>
    <row r="4444" spans="1:24">
      <c r="A4444" s="1">
        <v>4459</v>
      </c>
      <c r="C4444" t="s">
        <v>3675</v>
      </c>
      <c r="G4444" t="s">
        <v>10967</v>
      </c>
      <c r="H4444" t="s">
        <v>13998</v>
      </c>
      <c r="I4444" t="s">
        <v>18507</v>
      </c>
      <c r="J4444" t="s">
        <v>18509</v>
      </c>
      <c r="L4444" t="s">
        <v>19508</v>
      </c>
      <c r="O4444" t="s">
        <v>20888</v>
      </c>
      <c r="P4444" t="s">
        <v>20920</v>
      </c>
      <c r="Q4444" t="s">
        <v>20991</v>
      </c>
      <c r="U4444" t="s">
        <v>22034</v>
      </c>
      <c r="W4444" t="s">
        <v>22918</v>
      </c>
    </row>
    <row r="4445" spans="1:24">
      <c r="A4445" s="1">
        <v>4460</v>
      </c>
      <c r="C4445" t="s">
        <v>3676</v>
      </c>
      <c r="G4445" t="s">
        <v>10967</v>
      </c>
      <c r="H4445" t="s">
        <v>13999</v>
      </c>
      <c r="I4445" t="s">
        <v>18507</v>
      </c>
      <c r="J4445" t="s">
        <v>18509</v>
      </c>
      <c r="L4445" t="s">
        <v>19542</v>
      </c>
      <c r="O4445" t="s">
        <v>20887</v>
      </c>
      <c r="P4445" t="s">
        <v>20919</v>
      </c>
      <c r="Q4445" t="s">
        <v>20989</v>
      </c>
      <c r="U4445" t="s">
        <v>22032</v>
      </c>
      <c r="W4445" t="s">
        <v>22917</v>
      </c>
      <c r="X4445" t="s">
        <v>23274</v>
      </c>
    </row>
    <row r="4446" spans="1:24">
      <c r="A4446" s="1">
        <v>4461</v>
      </c>
      <c r="C4446" t="s">
        <v>3677</v>
      </c>
      <c r="G4446" t="s">
        <v>10967</v>
      </c>
      <c r="H4446" t="s">
        <v>14000</v>
      </c>
      <c r="I4446" t="s">
        <v>18507</v>
      </c>
      <c r="J4446" t="s">
        <v>18509</v>
      </c>
      <c r="L4446" t="s">
        <v>19574</v>
      </c>
      <c r="O4446" t="s">
        <v>20887</v>
      </c>
      <c r="P4446" t="s">
        <v>20919</v>
      </c>
      <c r="Q4446" t="s">
        <v>20989</v>
      </c>
      <c r="U4446" t="s">
        <v>22032</v>
      </c>
      <c r="W4446" t="s">
        <v>22917</v>
      </c>
      <c r="X4446" t="s">
        <v>23278</v>
      </c>
    </row>
    <row r="4447" spans="1:24">
      <c r="A4447" s="1">
        <v>4462</v>
      </c>
      <c r="C4447" t="s">
        <v>3678</v>
      </c>
      <c r="G4447" t="s">
        <v>10967</v>
      </c>
      <c r="H4447" t="s">
        <v>14001</v>
      </c>
      <c r="I4447" t="s">
        <v>18507</v>
      </c>
      <c r="J4447" t="s">
        <v>18509</v>
      </c>
      <c r="L4447" t="s">
        <v>19507</v>
      </c>
      <c r="O4447" t="s">
        <v>20888</v>
      </c>
      <c r="P4447" t="s">
        <v>65</v>
      </c>
      <c r="Q4447" t="s">
        <v>20990</v>
      </c>
      <c r="R4447" t="s">
        <v>21118</v>
      </c>
      <c r="S4447" t="s">
        <v>21153</v>
      </c>
      <c r="T4447" t="s">
        <v>21441</v>
      </c>
      <c r="U4447" t="s">
        <v>22033</v>
      </c>
    </row>
    <row r="4448" spans="1:24">
      <c r="A4448" s="1">
        <v>4463</v>
      </c>
      <c r="C4448" t="s">
        <v>3679</v>
      </c>
      <c r="G4448" t="s">
        <v>10967</v>
      </c>
      <c r="H4448" t="s">
        <v>14001</v>
      </c>
      <c r="I4448" t="s">
        <v>18507</v>
      </c>
      <c r="J4448" t="s">
        <v>18509</v>
      </c>
      <c r="L4448" t="s">
        <v>19508</v>
      </c>
      <c r="O4448" t="s">
        <v>20888</v>
      </c>
      <c r="P4448" t="s">
        <v>20920</v>
      </c>
      <c r="Q4448" t="s">
        <v>20991</v>
      </c>
      <c r="U4448" t="s">
        <v>22034</v>
      </c>
      <c r="W4448" t="s">
        <v>22918</v>
      </c>
    </row>
    <row r="4449" spans="1:24">
      <c r="A4449" s="1">
        <v>4464</v>
      </c>
      <c r="C4449" t="s">
        <v>3680</v>
      </c>
      <c r="G4449" t="s">
        <v>10967</v>
      </c>
      <c r="H4449" t="s">
        <v>14002</v>
      </c>
      <c r="I4449" t="s">
        <v>18507</v>
      </c>
      <c r="J4449" t="s">
        <v>18509</v>
      </c>
      <c r="L4449" t="s">
        <v>19507</v>
      </c>
      <c r="O4449" t="s">
        <v>20888</v>
      </c>
      <c r="P4449" t="s">
        <v>65</v>
      </c>
      <c r="Q4449" t="s">
        <v>20990</v>
      </c>
      <c r="R4449" t="s">
        <v>21118</v>
      </c>
      <c r="S4449" t="s">
        <v>21153</v>
      </c>
      <c r="T4449" t="s">
        <v>21439</v>
      </c>
      <c r="U4449" t="s">
        <v>22033</v>
      </c>
    </row>
    <row r="4450" spans="1:24">
      <c r="A4450" s="1">
        <v>4465</v>
      </c>
      <c r="C4450" t="s">
        <v>3681</v>
      </c>
      <c r="G4450" t="s">
        <v>10967</v>
      </c>
      <c r="H4450" t="s">
        <v>14002</v>
      </c>
      <c r="I4450" t="s">
        <v>18507</v>
      </c>
      <c r="J4450" t="s">
        <v>18509</v>
      </c>
      <c r="L4450" t="s">
        <v>19562</v>
      </c>
      <c r="O4450" t="s">
        <v>20887</v>
      </c>
      <c r="P4450" t="s">
        <v>20919</v>
      </c>
      <c r="Q4450" t="s">
        <v>20989</v>
      </c>
      <c r="U4450" t="s">
        <v>22032</v>
      </c>
      <c r="W4450" t="s">
        <v>22917</v>
      </c>
      <c r="X4450" t="s">
        <v>23276</v>
      </c>
    </row>
    <row r="4451" spans="1:24">
      <c r="A4451" s="1">
        <v>4466</v>
      </c>
      <c r="C4451" t="s">
        <v>3682</v>
      </c>
      <c r="G4451" t="s">
        <v>10967</v>
      </c>
      <c r="H4451" t="s">
        <v>14003</v>
      </c>
      <c r="I4451" t="s">
        <v>18507</v>
      </c>
      <c r="J4451" t="s">
        <v>18509</v>
      </c>
      <c r="L4451" t="s">
        <v>19508</v>
      </c>
      <c r="O4451" t="s">
        <v>20888</v>
      </c>
      <c r="P4451" t="s">
        <v>20920</v>
      </c>
      <c r="Q4451" t="s">
        <v>20991</v>
      </c>
      <c r="U4451" t="s">
        <v>22034</v>
      </c>
      <c r="W4451" t="s">
        <v>22918</v>
      </c>
    </row>
    <row r="4452" spans="1:24">
      <c r="A4452" s="1">
        <v>4467</v>
      </c>
      <c r="C4452" t="s">
        <v>3683</v>
      </c>
      <c r="G4452" t="s">
        <v>10967</v>
      </c>
      <c r="H4452" t="s">
        <v>14004</v>
      </c>
      <c r="I4452" t="s">
        <v>18507</v>
      </c>
      <c r="J4452" t="s">
        <v>18509</v>
      </c>
      <c r="L4452" t="s">
        <v>19507</v>
      </c>
      <c r="O4452" t="s">
        <v>20888</v>
      </c>
      <c r="P4452" t="s">
        <v>65</v>
      </c>
      <c r="Q4452" t="s">
        <v>20990</v>
      </c>
      <c r="R4452" t="s">
        <v>21118</v>
      </c>
      <c r="S4452" t="s">
        <v>21153</v>
      </c>
      <c r="T4452" t="s">
        <v>21440</v>
      </c>
      <c r="U4452" t="s">
        <v>22033</v>
      </c>
    </row>
    <row r="4453" spans="1:24">
      <c r="A4453" s="1">
        <v>4468</v>
      </c>
      <c r="C4453" t="s">
        <v>3684</v>
      </c>
      <c r="G4453" t="s">
        <v>10967</v>
      </c>
      <c r="H4453" t="s">
        <v>14004</v>
      </c>
      <c r="I4453" t="s">
        <v>18507</v>
      </c>
      <c r="J4453" t="s">
        <v>18509</v>
      </c>
      <c r="L4453" t="s">
        <v>19508</v>
      </c>
      <c r="O4453" t="s">
        <v>20888</v>
      </c>
      <c r="P4453" t="s">
        <v>20920</v>
      </c>
      <c r="Q4453" t="s">
        <v>20991</v>
      </c>
      <c r="U4453" t="s">
        <v>22034</v>
      </c>
      <c r="W4453" t="s">
        <v>22918</v>
      </c>
    </row>
    <row r="4454" spans="1:24">
      <c r="A4454" s="1">
        <v>4469</v>
      </c>
      <c r="C4454" t="s">
        <v>3685</v>
      </c>
      <c r="G4454" t="s">
        <v>10967</v>
      </c>
      <c r="H4454" t="s">
        <v>14005</v>
      </c>
      <c r="I4454" t="s">
        <v>18507</v>
      </c>
      <c r="J4454" t="s">
        <v>18509</v>
      </c>
      <c r="L4454" t="s">
        <v>19487</v>
      </c>
      <c r="O4454" t="s">
        <v>20887</v>
      </c>
      <c r="P4454" t="s">
        <v>20919</v>
      </c>
      <c r="Q4454" t="s">
        <v>20989</v>
      </c>
      <c r="U4454" t="s">
        <v>22032</v>
      </c>
      <c r="W4454" t="s">
        <v>22917</v>
      </c>
      <c r="X4454" t="s">
        <v>23277</v>
      </c>
    </row>
    <row r="4455" spans="1:24">
      <c r="A4455" s="1">
        <v>4470</v>
      </c>
      <c r="C4455" t="s">
        <v>3686</v>
      </c>
      <c r="G4455" t="s">
        <v>10967</v>
      </c>
      <c r="H4455" t="s">
        <v>14006</v>
      </c>
      <c r="I4455" t="s">
        <v>18507</v>
      </c>
      <c r="J4455" t="s">
        <v>18509</v>
      </c>
      <c r="L4455" t="s">
        <v>19507</v>
      </c>
      <c r="O4455" t="s">
        <v>20888</v>
      </c>
      <c r="P4455" t="s">
        <v>65</v>
      </c>
      <c r="Q4455" t="s">
        <v>20990</v>
      </c>
      <c r="R4455" t="s">
        <v>21118</v>
      </c>
      <c r="S4455" t="s">
        <v>21153</v>
      </c>
      <c r="T4455" t="s">
        <v>21438</v>
      </c>
      <c r="U4455" t="s">
        <v>22033</v>
      </c>
    </row>
    <row r="4456" spans="1:24">
      <c r="A4456" s="1">
        <v>4471</v>
      </c>
      <c r="C4456" t="s">
        <v>3687</v>
      </c>
      <c r="G4456" t="s">
        <v>10967</v>
      </c>
      <c r="H4456" t="s">
        <v>14006</v>
      </c>
      <c r="I4456" t="s">
        <v>18507</v>
      </c>
      <c r="J4456" t="s">
        <v>18509</v>
      </c>
      <c r="L4456" t="s">
        <v>19508</v>
      </c>
      <c r="O4456" t="s">
        <v>20888</v>
      </c>
      <c r="P4456" t="s">
        <v>20920</v>
      </c>
      <c r="Q4456" t="s">
        <v>20991</v>
      </c>
      <c r="U4456" t="s">
        <v>22034</v>
      </c>
      <c r="W4456" t="s">
        <v>22918</v>
      </c>
    </row>
    <row r="4457" spans="1:24">
      <c r="A4457" s="1">
        <v>4472</v>
      </c>
      <c r="C4457" t="s">
        <v>3688</v>
      </c>
      <c r="G4457" t="s">
        <v>10967</v>
      </c>
      <c r="H4457" t="s">
        <v>14006</v>
      </c>
      <c r="I4457" t="s">
        <v>18507</v>
      </c>
      <c r="J4457" t="s">
        <v>18509</v>
      </c>
      <c r="L4457" t="s">
        <v>19545</v>
      </c>
      <c r="O4457" t="s">
        <v>20887</v>
      </c>
      <c r="P4457" t="s">
        <v>20919</v>
      </c>
      <c r="Q4457" t="s">
        <v>20989</v>
      </c>
      <c r="U4457" t="s">
        <v>22032</v>
      </c>
      <c r="W4457" t="s">
        <v>22917</v>
      </c>
      <c r="X4457" t="s">
        <v>23275</v>
      </c>
    </row>
    <row r="4458" spans="1:24">
      <c r="A4458" s="1">
        <v>4473</v>
      </c>
      <c r="C4458" t="s">
        <v>3689</v>
      </c>
      <c r="G4458" t="s">
        <v>10967</v>
      </c>
      <c r="H4458" t="s">
        <v>14007</v>
      </c>
      <c r="I4458" t="s">
        <v>18507</v>
      </c>
      <c r="J4458" t="s">
        <v>18509</v>
      </c>
      <c r="L4458" t="s">
        <v>19507</v>
      </c>
      <c r="O4458" t="s">
        <v>20888</v>
      </c>
      <c r="P4458" t="s">
        <v>65</v>
      </c>
      <c r="Q4458" t="s">
        <v>20990</v>
      </c>
      <c r="R4458" t="s">
        <v>21118</v>
      </c>
      <c r="S4458" t="s">
        <v>21153</v>
      </c>
      <c r="T4458" t="s">
        <v>21437</v>
      </c>
      <c r="U4458" t="s">
        <v>22033</v>
      </c>
    </row>
    <row r="4459" spans="1:24">
      <c r="A4459" s="1">
        <v>4474</v>
      </c>
      <c r="C4459" t="s">
        <v>3690</v>
      </c>
      <c r="G4459" t="s">
        <v>10967</v>
      </c>
      <c r="H4459" t="s">
        <v>14007</v>
      </c>
      <c r="I4459" t="s">
        <v>18507</v>
      </c>
      <c r="J4459" t="s">
        <v>18509</v>
      </c>
      <c r="L4459" t="s">
        <v>19563</v>
      </c>
      <c r="O4459" t="s">
        <v>20887</v>
      </c>
      <c r="P4459" t="s">
        <v>20919</v>
      </c>
      <c r="Q4459" t="s">
        <v>20989</v>
      </c>
      <c r="U4459" t="s">
        <v>22032</v>
      </c>
      <c r="W4459" t="s">
        <v>22917</v>
      </c>
      <c r="X4459" t="s">
        <v>23274</v>
      </c>
    </row>
    <row r="4460" spans="1:24">
      <c r="A4460" s="1">
        <v>4475</v>
      </c>
      <c r="C4460" t="s">
        <v>3691</v>
      </c>
      <c r="G4460" t="s">
        <v>10967</v>
      </c>
      <c r="H4460" t="s">
        <v>14007</v>
      </c>
      <c r="I4460" t="s">
        <v>18507</v>
      </c>
      <c r="J4460" t="s">
        <v>18509</v>
      </c>
      <c r="L4460" t="s">
        <v>19508</v>
      </c>
      <c r="O4460" t="s">
        <v>20888</v>
      </c>
      <c r="P4460" t="s">
        <v>20920</v>
      </c>
      <c r="Q4460" t="s">
        <v>20991</v>
      </c>
      <c r="U4460" t="s">
        <v>22034</v>
      </c>
      <c r="W4460" t="s">
        <v>22918</v>
      </c>
    </row>
    <row r="4461" spans="1:24">
      <c r="A4461" s="1">
        <v>4476</v>
      </c>
      <c r="C4461" t="s">
        <v>3692</v>
      </c>
      <c r="G4461" t="s">
        <v>10967</v>
      </c>
      <c r="H4461" t="s">
        <v>14008</v>
      </c>
      <c r="I4461" t="s">
        <v>18507</v>
      </c>
      <c r="J4461" t="s">
        <v>18510</v>
      </c>
      <c r="L4461" t="s">
        <v>19624</v>
      </c>
      <c r="N4461" t="s">
        <v>44</v>
      </c>
      <c r="P4461" t="s">
        <v>20952</v>
      </c>
      <c r="Q4461" t="s">
        <v>21050</v>
      </c>
      <c r="R4461" t="s">
        <v>21135</v>
      </c>
      <c r="S4461" t="s">
        <v>21153</v>
      </c>
      <c r="T4461" t="s">
        <v>21444</v>
      </c>
      <c r="U4461" t="s">
        <v>22033</v>
      </c>
    </row>
    <row r="4462" spans="1:24">
      <c r="A4462" s="1">
        <v>4477</v>
      </c>
      <c r="C4462" t="s">
        <v>3693</v>
      </c>
      <c r="G4462" t="s">
        <v>10967</v>
      </c>
      <c r="H4462" t="s">
        <v>14009</v>
      </c>
      <c r="I4462" t="s">
        <v>18507</v>
      </c>
      <c r="J4462" t="s">
        <v>18510</v>
      </c>
      <c r="L4462" t="s">
        <v>19625</v>
      </c>
      <c r="N4462" t="s">
        <v>44</v>
      </c>
      <c r="P4462" t="s">
        <v>44</v>
      </c>
      <c r="Q4462" t="s">
        <v>21051</v>
      </c>
      <c r="U4462" t="s">
        <v>22724</v>
      </c>
      <c r="W4462" t="s">
        <v>22918</v>
      </c>
    </row>
    <row r="4463" spans="1:24">
      <c r="A4463" s="1">
        <v>4478</v>
      </c>
      <c r="B4463" t="s">
        <v>44</v>
      </c>
      <c r="C4463" t="s">
        <v>3693</v>
      </c>
      <c r="D4463" t="s">
        <v>9875</v>
      </c>
      <c r="E4463" t="s">
        <v>10905</v>
      </c>
      <c r="F4463" t="s">
        <v>10920</v>
      </c>
      <c r="H4463" t="s">
        <v>14009</v>
      </c>
      <c r="V4463">
        <f>72859552 @y¹Y        HE3601e uPGFPN          R `$</f>
        <v>0</v>
      </c>
    </row>
    <row r="4464" spans="1:24">
      <c r="A4464" s="1">
        <v>4481</v>
      </c>
      <c r="C4464" t="s">
        <v>3694</v>
      </c>
      <c r="G4464" t="s">
        <v>10967</v>
      </c>
      <c r="H4464" t="s">
        <v>14010</v>
      </c>
      <c r="I4464" t="s">
        <v>18507</v>
      </c>
      <c r="J4464" t="s">
        <v>18510</v>
      </c>
      <c r="L4464" t="s">
        <v>19626</v>
      </c>
      <c r="N4464" t="s">
        <v>44</v>
      </c>
      <c r="P4464" t="s">
        <v>20952</v>
      </c>
      <c r="Q4464" t="s">
        <v>21050</v>
      </c>
      <c r="R4464" t="s">
        <v>21135</v>
      </c>
      <c r="S4464" t="s">
        <v>21153</v>
      </c>
      <c r="T4464" t="s">
        <v>21444</v>
      </c>
      <c r="U4464" t="s">
        <v>22033</v>
      </c>
    </row>
    <row r="4465" spans="1:24">
      <c r="A4465" s="1">
        <v>4482</v>
      </c>
      <c r="C4465" t="s">
        <v>3695</v>
      </c>
      <c r="G4465" t="s">
        <v>10967</v>
      </c>
      <c r="H4465" t="s">
        <v>14010</v>
      </c>
      <c r="I4465" t="s">
        <v>18507</v>
      </c>
      <c r="J4465" t="s">
        <v>18510</v>
      </c>
      <c r="L4465" t="s">
        <v>19627</v>
      </c>
      <c r="N4465" t="s">
        <v>44</v>
      </c>
      <c r="P4465" t="s">
        <v>44</v>
      </c>
      <c r="Q4465" t="s">
        <v>21051</v>
      </c>
      <c r="U4465" t="s">
        <v>22724</v>
      </c>
      <c r="W4465" t="s">
        <v>22918</v>
      </c>
    </row>
    <row r="4466" spans="1:24">
      <c r="A4466" s="1">
        <v>4483</v>
      </c>
      <c r="B4466" t="s">
        <v>44</v>
      </c>
      <c r="C4466" t="s">
        <v>3695</v>
      </c>
      <c r="D4466" t="s">
        <v>9876</v>
      </c>
      <c r="E4466" t="s">
        <v>10905</v>
      </c>
      <c r="F4466" t="s">
        <v>10920</v>
      </c>
      <c r="H4466" t="s">
        <v>14010</v>
      </c>
      <c r="V4466">
        <f>72859554  B&amp;¹Y        HE3601e</f>
        <v>0</v>
      </c>
    </row>
    <row r="4467" spans="1:24">
      <c r="A4467" s="1">
        <v>4484</v>
      </c>
      <c r="C4467" t="s">
        <v>3696</v>
      </c>
      <c r="G4467" t="s">
        <v>10967</v>
      </c>
      <c r="H4467" t="s">
        <v>14011</v>
      </c>
      <c r="I4467" t="s">
        <v>18507</v>
      </c>
      <c r="J4467" t="s">
        <v>18509</v>
      </c>
      <c r="L4467" t="s">
        <v>19507</v>
      </c>
      <c r="O4467" t="s">
        <v>20888</v>
      </c>
      <c r="P4467" t="s">
        <v>65</v>
      </c>
      <c r="Q4467" t="s">
        <v>20990</v>
      </c>
      <c r="R4467" t="s">
        <v>21118</v>
      </c>
      <c r="S4467" t="s">
        <v>21153</v>
      </c>
      <c r="T4467" t="s">
        <v>21445</v>
      </c>
      <c r="U4467" t="s">
        <v>22033</v>
      </c>
    </row>
    <row r="4468" spans="1:24">
      <c r="A4468" s="1">
        <v>4485</v>
      </c>
      <c r="C4468" t="s">
        <v>3697</v>
      </c>
      <c r="G4468" t="s">
        <v>10967</v>
      </c>
      <c r="H4468" t="s">
        <v>14012</v>
      </c>
      <c r="I4468" t="s">
        <v>18507</v>
      </c>
      <c r="J4468" t="s">
        <v>18509</v>
      </c>
      <c r="L4468" t="s">
        <v>19508</v>
      </c>
      <c r="O4468" t="s">
        <v>20888</v>
      </c>
      <c r="P4468" t="s">
        <v>20920</v>
      </c>
      <c r="Q4468" t="s">
        <v>20991</v>
      </c>
      <c r="U4468" t="s">
        <v>22034</v>
      </c>
      <c r="W4468" t="s">
        <v>22918</v>
      </c>
    </row>
    <row r="4469" spans="1:24">
      <c r="A4469" s="1">
        <v>4486</v>
      </c>
      <c r="C4469" t="s">
        <v>3698</v>
      </c>
      <c r="G4469" t="s">
        <v>10967</v>
      </c>
      <c r="H4469" t="s">
        <v>14013</v>
      </c>
      <c r="I4469" t="s">
        <v>18507</v>
      </c>
      <c r="J4469" t="s">
        <v>18509</v>
      </c>
      <c r="L4469" t="s">
        <v>19487</v>
      </c>
      <c r="O4469" t="s">
        <v>20887</v>
      </c>
      <c r="P4469" t="s">
        <v>20919</v>
      </c>
      <c r="Q4469" t="s">
        <v>20989</v>
      </c>
      <c r="U4469" t="s">
        <v>22032</v>
      </c>
      <c r="W4469" t="s">
        <v>22917</v>
      </c>
      <c r="X4469" t="s">
        <v>23281</v>
      </c>
    </row>
    <row r="4470" spans="1:24">
      <c r="A4470" s="1">
        <v>4487</v>
      </c>
      <c r="C4470" t="s">
        <v>3699</v>
      </c>
      <c r="G4470" t="s">
        <v>10967</v>
      </c>
      <c r="H4470" t="s">
        <v>14014</v>
      </c>
      <c r="I4470" t="s">
        <v>18507</v>
      </c>
      <c r="J4470" t="s">
        <v>18509</v>
      </c>
      <c r="L4470" t="s">
        <v>19490</v>
      </c>
      <c r="O4470" t="s">
        <v>20887</v>
      </c>
      <c r="P4470" t="s">
        <v>20919</v>
      </c>
      <c r="Q4470" t="s">
        <v>20989</v>
      </c>
      <c r="U4470" t="s">
        <v>22032</v>
      </c>
      <c r="W4470" t="s">
        <v>22917</v>
      </c>
      <c r="X4470" t="s">
        <v>23281</v>
      </c>
    </row>
    <row r="4471" spans="1:24">
      <c r="A4471" s="1">
        <v>4488</v>
      </c>
      <c r="C4471" t="s">
        <v>3700</v>
      </c>
      <c r="G4471" t="s">
        <v>10967</v>
      </c>
      <c r="H4471" t="s">
        <v>14015</v>
      </c>
      <c r="I4471" t="s">
        <v>18507</v>
      </c>
      <c r="J4471" t="s">
        <v>18509</v>
      </c>
      <c r="L4471" t="s">
        <v>19507</v>
      </c>
      <c r="O4471" t="s">
        <v>20888</v>
      </c>
      <c r="P4471" t="s">
        <v>65</v>
      </c>
      <c r="Q4471" t="s">
        <v>20990</v>
      </c>
      <c r="R4471" t="s">
        <v>21118</v>
      </c>
      <c r="S4471" t="s">
        <v>21153</v>
      </c>
      <c r="T4471" t="s">
        <v>21445</v>
      </c>
      <c r="U4471" t="s">
        <v>22033</v>
      </c>
    </row>
    <row r="4472" spans="1:24">
      <c r="A4472" s="1">
        <v>4489</v>
      </c>
      <c r="C4472" t="s">
        <v>3701</v>
      </c>
      <c r="G4472" t="s">
        <v>10967</v>
      </c>
      <c r="H4472" t="s">
        <v>14015</v>
      </c>
      <c r="I4472" t="s">
        <v>18507</v>
      </c>
      <c r="J4472" t="s">
        <v>18509</v>
      </c>
      <c r="L4472" t="s">
        <v>19508</v>
      </c>
      <c r="O4472" t="s">
        <v>20888</v>
      </c>
      <c r="P4472" t="s">
        <v>20920</v>
      </c>
      <c r="Q4472" t="s">
        <v>20991</v>
      </c>
      <c r="U4472" t="s">
        <v>22034</v>
      </c>
      <c r="W4472" t="s">
        <v>22918</v>
      </c>
    </row>
    <row r="4473" spans="1:24">
      <c r="A4473" s="1">
        <v>4490</v>
      </c>
      <c r="C4473" t="s">
        <v>3702</v>
      </c>
      <c r="G4473" t="s">
        <v>10967</v>
      </c>
      <c r="H4473" t="s">
        <v>14016</v>
      </c>
      <c r="I4473" t="s">
        <v>18507</v>
      </c>
      <c r="J4473" t="s">
        <v>18509</v>
      </c>
      <c r="L4473" t="s">
        <v>19507</v>
      </c>
      <c r="O4473" t="s">
        <v>20888</v>
      </c>
      <c r="P4473" t="s">
        <v>65</v>
      </c>
      <c r="Q4473" t="s">
        <v>20990</v>
      </c>
      <c r="R4473" t="s">
        <v>21118</v>
      </c>
      <c r="S4473" t="s">
        <v>21153</v>
      </c>
      <c r="T4473" t="s">
        <v>21446</v>
      </c>
      <c r="U4473" t="s">
        <v>22033</v>
      </c>
    </row>
    <row r="4474" spans="1:24">
      <c r="A4474" s="1">
        <v>4491</v>
      </c>
      <c r="C4474" t="s">
        <v>3703</v>
      </c>
      <c r="G4474" t="s">
        <v>10967</v>
      </c>
      <c r="H4474" t="s">
        <v>14017</v>
      </c>
      <c r="I4474" t="s">
        <v>18507</v>
      </c>
      <c r="J4474" t="s">
        <v>18509</v>
      </c>
      <c r="L4474" t="s">
        <v>19564</v>
      </c>
      <c r="O4474" t="s">
        <v>20887</v>
      </c>
      <c r="P4474" t="s">
        <v>20919</v>
      </c>
      <c r="Q4474" t="s">
        <v>20989</v>
      </c>
      <c r="U4474" t="s">
        <v>22032</v>
      </c>
      <c r="W4474" t="s">
        <v>22917</v>
      </c>
      <c r="X4474" t="s">
        <v>23282</v>
      </c>
    </row>
    <row r="4475" spans="1:24">
      <c r="A4475" s="1">
        <v>4492</v>
      </c>
      <c r="C4475" t="s">
        <v>3704</v>
      </c>
      <c r="G4475" t="s">
        <v>10967</v>
      </c>
      <c r="H4475" t="s">
        <v>14017</v>
      </c>
      <c r="I4475" t="s">
        <v>18507</v>
      </c>
      <c r="J4475" t="s">
        <v>18509</v>
      </c>
      <c r="L4475" t="s">
        <v>19508</v>
      </c>
      <c r="O4475" t="s">
        <v>20888</v>
      </c>
      <c r="P4475" t="s">
        <v>20920</v>
      </c>
      <c r="Q4475" t="s">
        <v>20991</v>
      </c>
      <c r="U4475" t="s">
        <v>22034</v>
      </c>
      <c r="W4475" t="s">
        <v>22918</v>
      </c>
    </row>
    <row r="4476" spans="1:24">
      <c r="A4476" s="1">
        <v>4493</v>
      </c>
      <c r="C4476" t="s">
        <v>3705</v>
      </c>
      <c r="G4476" t="s">
        <v>10967</v>
      </c>
      <c r="H4476" t="s">
        <v>14018</v>
      </c>
      <c r="I4476" t="s">
        <v>18507</v>
      </c>
      <c r="J4476" t="s">
        <v>18509</v>
      </c>
      <c r="L4476" t="s">
        <v>19507</v>
      </c>
      <c r="O4476" t="s">
        <v>20888</v>
      </c>
      <c r="P4476" t="s">
        <v>65</v>
      </c>
      <c r="Q4476" t="s">
        <v>20990</v>
      </c>
      <c r="R4476" t="s">
        <v>21118</v>
      </c>
      <c r="S4476" t="s">
        <v>21153</v>
      </c>
      <c r="T4476" t="s">
        <v>21446</v>
      </c>
      <c r="U4476" t="s">
        <v>22033</v>
      </c>
    </row>
    <row r="4477" spans="1:24">
      <c r="A4477" s="1">
        <v>4494</v>
      </c>
      <c r="C4477" t="s">
        <v>3706</v>
      </c>
      <c r="G4477" t="s">
        <v>10967</v>
      </c>
      <c r="H4477" t="s">
        <v>14019</v>
      </c>
      <c r="I4477" t="s">
        <v>18507</v>
      </c>
      <c r="J4477" t="s">
        <v>18509</v>
      </c>
      <c r="L4477" t="s">
        <v>19508</v>
      </c>
      <c r="O4477" t="s">
        <v>20888</v>
      </c>
      <c r="P4477" t="s">
        <v>20920</v>
      </c>
      <c r="Q4477" t="s">
        <v>20991</v>
      </c>
      <c r="U4477" t="s">
        <v>22034</v>
      </c>
      <c r="W4477" t="s">
        <v>22918</v>
      </c>
    </row>
    <row r="4478" spans="1:24">
      <c r="A4478" s="1">
        <v>4495</v>
      </c>
      <c r="C4478" t="s">
        <v>3707</v>
      </c>
      <c r="G4478" t="s">
        <v>10967</v>
      </c>
      <c r="H4478" t="s">
        <v>14019</v>
      </c>
      <c r="I4478" t="s">
        <v>18507</v>
      </c>
      <c r="J4478" t="s">
        <v>18509</v>
      </c>
      <c r="L4478" t="s">
        <v>19491</v>
      </c>
      <c r="O4478" t="s">
        <v>20887</v>
      </c>
      <c r="P4478" t="s">
        <v>20919</v>
      </c>
      <c r="Q4478" t="s">
        <v>20989</v>
      </c>
      <c r="U4478" t="s">
        <v>22032</v>
      </c>
      <c r="W4478" t="s">
        <v>22917</v>
      </c>
      <c r="X4478" t="s">
        <v>23282</v>
      </c>
    </row>
    <row r="4479" spans="1:24">
      <c r="A4479" s="1">
        <v>4496</v>
      </c>
      <c r="C4479" t="s">
        <v>3708</v>
      </c>
      <c r="G4479" t="s">
        <v>10967</v>
      </c>
      <c r="H4479" t="s">
        <v>14020</v>
      </c>
      <c r="I4479" t="s">
        <v>18507</v>
      </c>
      <c r="J4479" t="s">
        <v>18509</v>
      </c>
      <c r="L4479" t="s">
        <v>19507</v>
      </c>
      <c r="O4479" t="s">
        <v>20888</v>
      </c>
      <c r="P4479" t="s">
        <v>65</v>
      </c>
      <c r="Q4479" t="s">
        <v>20990</v>
      </c>
      <c r="R4479" t="s">
        <v>21118</v>
      </c>
      <c r="S4479" t="s">
        <v>21153</v>
      </c>
      <c r="T4479" t="s">
        <v>21445</v>
      </c>
      <c r="U4479" t="s">
        <v>22033</v>
      </c>
    </row>
    <row r="4480" spans="1:24">
      <c r="A4480" s="1">
        <v>4497</v>
      </c>
      <c r="C4480" t="s">
        <v>3709</v>
      </c>
      <c r="G4480" t="s">
        <v>10967</v>
      </c>
      <c r="H4480" t="s">
        <v>14021</v>
      </c>
      <c r="I4480" t="s">
        <v>18507</v>
      </c>
      <c r="J4480" t="s">
        <v>18509</v>
      </c>
      <c r="L4480" t="s">
        <v>19489</v>
      </c>
      <c r="O4480" t="s">
        <v>20887</v>
      </c>
      <c r="P4480" t="s">
        <v>20919</v>
      </c>
      <c r="Q4480" t="s">
        <v>20989</v>
      </c>
      <c r="U4480" t="s">
        <v>22032</v>
      </c>
      <c r="W4480" t="s">
        <v>22917</v>
      </c>
      <c r="X4480" t="s">
        <v>23281</v>
      </c>
    </row>
    <row r="4481" spans="1:24">
      <c r="A4481" s="1">
        <v>4498</v>
      </c>
      <c r="C4481" t="s">
        <v>3710</v>
      </c>
      <c r="G4481" t="s">
        <v>10967</v>
      </c>
      <c r="H4481" t="s">
        <v>14021</v>
      </c>
      <c r="I4481" t="s">
        <v>18507</v>
      </c>
      <c r="J4481" t="s">
        <v>18509</v>
      </c>
      <c r="L4481" t="s">
        <v>19508</v>
      </c>
      <c r="O4481" t="s">
        <v>20888</v>
      </c>
      <c r="P4481" t="s">
        <v>20920</v>
      </c>
      <c r="Q4481" t="s">
        <v>20991</v>
      </c>
      <c r="U4481" t="s">
        <v>22034</v>
      </c>
      <c r="W4481" t="s">
        <v>22918</v>
      </c>
    </row>
    <row r="4482" spans="1:24">
      <c r="A4482" s="1">
        <v>4499</v>
      </c>
      <c r="C4482" t="s">
        <v>3711</v>
      </c>
      <c r="G4482" t="s">
        <v>10967</v>
      </c>
      <c r="H4482" t="s">
        <v>14022</v>
      </c>
      <c r="I4482" t="s">
        <v>18507</v>
      </c>
      <c r="J4482" t="s">
        <v>18509</v>
      </c>
      <c r="L4482" t="s">
        <v>19487</v>
      </c>
      <c r="O4482" t="s">
        <v>20887</v>
      </c>
      <c r="P4482" t="s">
        <v>20919</v>
      </c>
      <c r="Q4482" t="s">
        <v>20989</v>
      </c>
      <c r="U4482" t="s">
        <v>22032</v>
      </c>
      <c r="W4482" t="s">
        <v>22917</v>
      </c>
      <c r="X4482" t="s">
        <v>23282</v>
      </c>
    </row>
    <row r="4483" spans="1:24">
      <c r="A4483" s="1">
        <v>4500</v>
      </c>
      <c r="C4483" t="s">
        <v>3712</v>
      </c>
      <c r="G4483" t="s">
        <v>10967</v>
      </c>
      <c r="H4483" t="s">
        <v>14023</v>
      </c>
      <c r="I4483" t="s">
        <v>18507</v>
      </c>
      <c r="J4483" t="s">
        <v>18509</v>
      </c>
      <c r="L4483" t="s">
        <v>19507</v>
      </c>
      <c r="O4483" t="s">
        <v>20888</v>
      </c>
      <c r="P4483" t="s">
        <v>65</v>
      </c>
      <c r="Q4483" t="s">
        <v>20990</v>
      </c>
      <c r="R4483" t="s">
        <v>21118</v>
      </c>
      <c r="S4483" t="s">
        <v>21153</v>
      </c>
      <c r="T4483" t="s">
        <v>21446</v>
      </c>
      <c r="U4483" t="s">
        <v>22033</v>
      </c>
    </row>
    <row r="4484" spans="1:24">
      <c r="A4484" s="1">
        <v>4501</v>
      </c>
      <c r="C4484" t="s">
        <v>3713</v>
      </c>
      <c r="G4484" t="s">
        <v>10967</v>
      </c>
      <c r="H4484" t="s">
        <v>14024</v>
      </c>
      <c r="I4484" t="s">
        <v>18507</v>
      </c>
      <c r="J4484" t="s">
        <v>18509</v>
      </c>
      <c r="L4484" t="s">
        <v>19508</v>
      </c>
      <c r="O4484" t="s">
        <v>20888</v>
      </c>
      <c r="P4484" t="s">
        <v>20920</v>
      </c>
      <c r="Q4484" t="s">
        <v>20991</v>
      </c>
      <c r="U4484" t="s">
        <v>22034</v>
      </c>
      <c r="W4484" t="s">
        <v>22918</v>
      </c>
    </row>
    <row r="4485" spans="1:24">
      <c r="A4485" s="1">
        <v>4502</v>
      </c>
      <c r="C4485" t="s">
        <v>3714</v>
      </c>
      <c r="G4485" t="s">
        <v>10967</v>
      </c>
      <c r="H4485" t="s">
        <v>14025</v>
      </c>
      <c r="I4485" t="s">
        <v>18507</v>
      </c>
      <c r="J4485" t="s">
        <v>18509</v>
      </c>
      <c r="L4485" t="s">
        <v>19507</v>
      </c>
      <c r="O4485" t="s">
        <v>20888</v>
      </c>
      <c r="P4485" t="s">
        <v>65</v>
      </c>
      <c r="Q4485" t="s">
        <v>20990</v>
      </c>
      <c r="R4485" t="s">
        <v>21118</v>
      </c>
      <c r="S4485" t="s">
        <v>21153</v>
      </c>
      <c r="T4485" t="s">
        <v>21440</v>
      </c>
      <c r="U4485" t="s">
        <v>22033</v>
      </c>
    </row>
    <row r="4486" spans="1:24">
      <c r="A4486" s="1">
        <v>4503</v>
      </c>
      <c r="C4486" t="s">
        <v>3715</v>
      </c>
      <c r="G4486" t="s">
        <v>10967</v>
      </c>
      <c r="H4486" t="s">
        <v>14025</v>
      </c>
      <c r="I4486" t="s">
        <v>18507</v>
      </c>
      <c r="J4486" t="s">
        <v>18509</v>
      </c>
      <c r="L4486" t="s">
        <v>19562</v>
      </c>
      <c r="O4486" t="s">
        <v>20887</v>
      </c>
      <c r="P4486" t="s">
        <v>20919</v>
      </c>
      <c r="Q4486" t="s">
        <v>20989</v>
      </c>
      <c r="U4486" t="s">
        <v>22032</v>
      </c>
      <c r="W4486" t="s">
        <v>22917</v>
      </c>
      <c r="X4486" t="s">
        <v>23277</v>
      </c>
    </row>
    <row r="4487" spans="1:24">
      <c r="A4487" s="1">
        <v>4504</v>
      </c>
      <c r="C4487" t="s">
        <v>3716</v>
      </c>
      <c r="G4487" t="s">
        <v>10967</v>
      </c>
      <c r="H4487" t="s">
        <v>14025</v>
      </c>
      <c r="I4487" t="s">
        <v>18507</v>
      </c>
      <c r="J4487" t="s">
        <v>18509</v>
      </c>
      <c r="L4487" t="s">
        <v>19508</v>
      </c>
      <c r="O4487" t="s">
        <v>20888</v>
      </c>
      <c r="P4487" t="s">
        <v>20920</v>
      </c>
      <c r="Q4487" t="s">
        <v>20991</v>
      </c>
      <c r="U4487" t="s">
        <v>22034</v>
      </c>
      <c r="W4487" t="s">
        <v>22918</v>
      </c>
    </row>
    <row r="4488" spans="1:24">
      <c r="A4488" s="1">
        <v>4505</v>
      </c>
      <c r="C4488" t="s">
        <v>3717</v>
      </c>
      <c r="G4488" t="s">
        <v>10967</v>
      </c>
      <c r="H4488" t="s">
        <v>14026</v>
      </c>
      <c r="I4488" t="s">
        <v>18507</v>
      </c>
      <c r="J4488" t="s">
        <v>18509</v>
      </c>
      <c r="L4488" t="s">
        <v>19563</v>
      </c>
      <c r="O4488" t="s">
        <v>20887</v>
      </c>
      <c r="P4488" t="s">
        <v>20919</v>
      </c>
      <c r="Q4488" t="s">
        <v>20989</v>
      </c>
      <c r="U4488" t="s">
        <v>22032</v>
      </c>
      <c r="W4488" t="s">
        <v>22917</v>
      </c>
      <c r="X4488" t="s">
        <v>23274</v>
      </c>
    </row>
    <row r="4489" spans="1:24">
      <c r="A4489" s="1">
        <v>4506</v>
      </c>
      <c r="C4489" t="s">
        <v>3718</v>
      </c>
      <c r="G4489" t="s">
        <v>10967</v>
      </c>
      <c r="H4489" t="s">
        <v>14027</v>
      </c>
      <c r="I4489" t="s">
        <v>18507</v>
      </c>
      <c r="J4489" t="s">
        <v>18509</v>
      </c>
      <c r="L4489" t="s">
        <v>19507</v>
      </c>
      <c r="O4489" t="s">
        <v>20888</v>
      </c>
      <c r="P4489" t="s">
        <v>65</v>
      </c>
      <c r="Q4489" t="s">
        <v>20990</v>
      </c>
      <c r="R4489" t="s">
        <v>21118</v>
      </c>
      <c r="S4489" t="s">
        <v>21153</v>
      </c>
      <c r="T4489" t="s">
        <v>21437</v>
      </c>
      <c r="U4489" t="s">
        <v>22033</v>
      </c>
    </row>
    <row r="4490" spans="1:24">
      <c r="A4490" s="1">
        <v>4507</v>
      </c>
      <c r="C4490" t="s">
        <v>3719</v>
      </c>
      <c r="G4490" t="s">
        <v>10967</v>
      </c>
      <c r="H4490" t="s">
        <v>14027</v>
      </c>
      <c r="I4490" t="s">
        <v>18507</v>
      </c>
      <c r="J4490" t="s">
        <v>18509</v>
      </c>
      <c r="L4490" t="s">
        <v>19508</v>
      </c>
      <c r="O4490" t="s">
        <v>20888</v>
      </c>
      <c r="P4490" t="s">
        <v>20920</v>
      </c>
      <c r="Q4490" t="s">
        <v>20991</v>
      </c>
      <c r="U4490" t="s">
        <v>22034</v>
      </c>
      <c r="W4490" t="s">
        <v>22918</v>
      </c>
    </row>
    <row r="4491" spans="1:24">
      <c r="A4491" s="1">
        <v>4508</v>
      </c>
      <c r="C4491" t="s">
        <v>3720</v>
      </c>
      <c r="G4491" t="s">
        <v>10967</v>
      </c>
      <c r="H4491" t="s">
        <v>14028</v>
      </c>
      <c r="I4491" t="s">
        <v>18507</v>
      </c>
      <c r="J4491" t="s">
        <v>18509</v>
      </c>
      <c r="L4491" t="s">
        <v>19565</v>
      </c>
      <c r="O4491" t="s">
        <v>20887</v>
      </c>
      <c r="P4491" t="s">
        <v>20919</v>
      </c>
      <c r="Q4491" t="s">
        <v>20989</v>
      </c>
      <c r="U4491" t="s">
        <v>22032</v>
      </c>
      <c r="W4491" t="s">
        <v>22917</v>
      </c>
      <c r="X4491" t="s">
        <v>23278</v>
      </c>
    </row>
    <row r="4492" spans="1:24">
      <c r="A4492" s="1">
        <v>4509</v>
      </c>
      <c r="C4492" t="s">
        <v>3721</v>
      </c>
      <c r="G4492" t="s">
        <v>10967</v>
      </c>
      <c r="H4492" t="s">
        <v>14029</v>
      </c>
      <c r="I4492" t="s">
        <v>18507</v>
      </c>
      <c r="J4492" t="s">
        <v>18509</v>
      </c>
      <c r="L4492" t="s">
        <v>19507</v>
      </c>
      <c r="O4492" t="s">
        <v>20888</v>
      </c>
      <c r="P4492" t="s">
        <v>65</v>
      </c>
      <c r="Q4492" t="s">
        <v>20990</v>
      </c>
      <c r="R4492" t="s">
        <v>21118</v>
      </c>
      <c r="S4492" t="s">
        <v>21153</v>
      </c>
      <c r="T4492" t="s">
        <v>21441</v>
      </c>
      <c r="U4492" t="s">
        <v>22033</v>
      </c>
    </row>
    <row r="4493" spans="1:24">
      <c r="A4493" s="1">
        <v>4510</v>
      </c>
      <c r="C4493" t="s">
        <v>3722</v>
      </c>
      <c r="G4493" t="s">
        <v>10967</v>
      </c>
      <c r="H4493" t="s">
        <v>14030</v>
      </c>
      <c r="I4493" t="s">
        <v>18507</v>
      </c>
      <c r="J4493" t="s">
        <v>18509</v>
      </c>
      <c r="L4493" t="s">
        <v>19508</v>
      </c>
      <c r="O4493" t="s">
        <v>20888</v>
      </c>
      <c r="P4493" t="s">
        <v>20920</v>
      </c>
      <c r="Q4493" t="s">
        <v>20991</v>
      </c>
      <c r="U4493" t="s">
        <v>22034</v>
      </c>
      <c r="W4493" t="s">
        <v>22918</v>
      </c>
    </row>
    <row r="4494" spans="1:24">
      <c r="A4494" s="1">
        <v>4511</v>
      </c>
      <c r="C4494" t="s">
        <v>3723</v>
      </c>
      <c r="G4494" t="s">
        <v>10967</v>
      </c>
      <c r="H4494" t="s">
        <v>14031</v>
      </c>
      <c r="I4494" t="s">
        <v>18507</v>
      </c>
      <c r="J4494" t="s">
        <v>18509</v>
      </c>
      <c r="L4494" t="s">
        <v>19507</v>
      </c>
      <c r="O4494" t="s">
        <v>20888</v>
      </c>
      <c r="P4494" t="s">
        <v>65</v>
      </c>
      <c r="Q4494" t="s">
        <v>20990</v>
      </c>
      <c r="R4494" t="s">
        <v>21118</v>
      </c>
      <c r="S4494" t="s">
        <v>21153</v>
      </c>
      <c r="T4494" t="s">
        <v>21441</v>
      </c>
      <c r="U4494" t="s">
        <v>22033</v>
      </c>
    </row>
    <row r="4495" spans="1:24">
      <c r="A4495" s="1">
        <v>4512</v>
      </c>
      <c r="C4495" t="s">
        <v>3724</v>
      </c>
      <c r="G4495" t="s">
        <v>10967</v>
      </c>
      <c r="H4495" t="s">
        <v>14031</v>
      </c>
      <c r="I4495" t="s">
        <v>18507</v>
      </c>
      <c r="J4495" t="s">
        <v>18509</v>
      </c>
      <c r="L4495" t="s">
        <v>19508</v>
      </c>
      <c r="O4495" t="s">
        <v>20888</v>
      </c>
      <c r="P4495" t="s">
        <v>20920</v>
      </c>
      <c r="Q4495" t="s">
        <v>20991</v>
      </c>
      <c r="U4495" t="s">
        <v>22034</v>
      </c>
      <c r="W4495" t="s">
        <v>22918</v>
      </c>
    </row>
    <row r="4496" spans="1:24">
      <c r="A4496" s="1">
        <v>4513</v>
      </c>
      <c r="C4496" t="s">
        <v>3725</v>
      </c>
      <c r="G4496" t="s">
        <v>10967</v>
      </c>
      <c r="H4496" t="s">
        <v>14032</v>
      </c>
      <c r="I4496" t="s">
        <v>18507</v>
      </c>
      <c r="J4496" t="s">
        <v>18509</v>
      </c>
      <c r="L4496" t="s">
        <v>19564</v>
      </c>
      <c r="O4496" t="s">
        <v>20887</v>
      </c>
      <c r="P4496" t="s">
        <v>20919</v>
      </c>
      <c r="Q4496" t="s">
        <v>20989</v>
      </c>
      <c r="U4496" t="s">
        <v>22032</v>
      </c>
      <c r="W4496" t="s">
        <v>22917</v>
      </c>
      <c r="X4496" t="s">
        <v>23278</v>
      </c>
    </row>
    <row r="4497" spans="1:24">
      <c r="A4497" s="1">
        <v>4514</v>
      </c>
      <c r="C4497" t="s">
        <v>3726</v>
      </c>
      <c r="G4497" t="s">
        <v>10967</v>
      </c>
      <c r="H4497" t="s">
        <v>14033</v>
      </c>
      <c r="I4497" t="s">
        <v>18507</v>
      </c>
      <c r="J4497" t="s">
        <v>18509</v>
      </c>
      <c r="L4497" t="s">
        <v>19507</v>
      </c>
      <c r="O4497" t="s">
        <v>20888</v>
      </c>
      <c r="P4497" t="s">
        <v>65</v>
      </c>
      <c r="Q4497" t="s">
        <v>20990</v>
      </c>
      <c r="R4497" t="s">
        <v>21118</v>
      </c>
      <c r="S4497" t="s">
        <v>21153</v>
      </c>
      <c r="T4497" t="s">
        <v>21439</v>
      </c>
      <c r="U4497" t="s">
        <v>22033</v>
      </c>
    </row>
    <row r="4498" spans="1:24">
      <c r="A4498" s="1">
        <v>4515</v>
      </c>
      <c r="C4498" t="s">
        <v>3727</v>
      </c>
      <c r="G4498" t="s">
        <v>10967</v>
      </c>
      <c r="H4498" t="s">
        <v>14034</v>
      </c>
      <c r="I4498" t="s">
        <v>18507</v>
      </c>
      <c r="J4498" t="s">
        <v>18509</v>
      </c>
      <c r="L4498" t="s">
        <v>19508</v>
      </c>
      <c r="O4498" t="s">
        <v>20888</v>
      </c>
      <c r="P4498" t="s">
        <v>20920</v>
      </c>
      <c r="Q4498" t="s">
        <v>20991</v>
      </c>
      <c r="U4498" t="s">
        <v>22034</v>
      </c>
      <c r="W4498" t="s">
        <v>22918</v>
      </c>
    </row>
    <row r="4499" spans="1:24">
      <c r="A4499" s="1">
        <v>4516</v>
      </c>
      <c r="C4499" t="s">
        <v>3728</v>
      </c>
      <c r="G4499" t="s">
        <v>10967</v>
      </c>
      <c r="H4499" t="s">
        <v>14034</v>
      </c>
      <c r="I4499" t="s">
        <v>18507</v>
      </c>
      <c r="J4499" t="s">
        <v>18509</v>
      </c>
      <c r="L4499" t="s">
        <v>19491</v>
      </c>
      <c r="O4499" t="s">
        <v>20887</v>
      </c>
      <c r="P4499" t="s">
        <v>20919</v>
      </c>
      <c r="Q4499" t="s">
        <v>20989</v>
      </c>
      <c r="U4499" t="s">
        <v>22032</v>
      </c>
      <c r="W4499" t="s">
        <v>22917</v>
      </c>
      <c r="X4499" t="s">
        <v>23276</v>
      </c>
    </row>
    <row r="4500" spans="1:24">
      <c r="A4500" s="1">
        <v>4517</v>
      </c>
      <c r="C4500" t="s">
        <v>3729</v>
      </c>
      <c r="G4500" t="s">
        <v>10967</v>
      </c>
      <c r="H4500" t="s">
        <v>14035</v>
      </c>
      <c r="I4500" t="s">
        <v>18507</v>
      </c>
      <c r="J4500" t="s">
        <v>18509</v>
      </c>
      <c r="L4500" t="s">
        <v>19507</v>
      </c>
      <c r="O4500" t="s">
        <v>20888</v>
      </c>
      <c r="P4500" t="s">
        <v>65</v>
      </c>
      <c r="Q4500" t="s">
        <v>20990</v>
      </c>
      <c r="R4500" t="s">
        <v>21118</v>
      </c>
      <c r="S4500" t="s">
        <v>21153</v>
      </c>
      <c r="T4500" t="s">
        <v>21440</v>
      </c>
      <c r="U4500" t="s">
        <v>22033</v>
      </c>
    </row>
    <row r="4501" spans="1:24">
      <c r="A4501" s="1">
        <v>4518</v>
      </c>
      <c r="C4501" t="s">
        <v>3730</v>
      </c>
      <c r="G4501" t="s">
        <v>10967</v>
      </c>
      <c r="H4501" t="s">
        <v>14035</v>
      </c>
      <c r="I4501" t="s">
        <v>18507</v>
      </c>
      <c r="J4501" t="s">
        <v>18509</v>
      </c>
      <c r="L4501" t="s">
        <v>19488</v>
      </c>
      <c r="O4501" t="s">
        <v>20887</v>
      </c>
      <c r="P4501" t="s">
        <v>20919</v>
      </c>
      <c r="Q4501" t="s">
        <v>20989</v>
      </c>
      <c r="U4501" t="s">
        <v>22032</v>
      </c>
      <c r="W4501" t="s">
        <v>22917</v>
      </c>
      <c r="X4501" t="s">
        <v>23277</v>
      </c>
    </row>
    <row r="4502" spans="1:24">
      <c r="A4502" s="1">
        <v>4519</v>
      </c>
      <c r="C4502" t="s">
        <v>3731</v>
      </c>
      <c r="G4502" t="s">
        <v>10967</v>
      </c>
      <c r="H4502" t="s">
        <v>14035</v>
      </c>
      <c r="I4502" t="s">
        <v>18507</v>
      </c>
      <c r="J4502" t="s">
        <v>18509</v>
      </c>
      <c r="L4502" t="s">
        <v>19508</v>
      </c>
      <c r="O4502" t="s">
        <v>20888</v>
      </c>
      <c r="P4502" t="s">
        <v>20920</v>
      </c>
      <c r="Q4502" t="s">
        <v>20991</v>
      </c>
      <c r="U4502" t="s">
        <v>22034</v>
      </c>
      <c r="W4502" t="s">
        <v>22918</v>
      </c>
    </row>
    <row r="4503" spans="1:24">
      <c r="A4503" s="1">
        <v>4520</v>
      </c>
      <c r="C4503" t="s">
        <v>3732</v>
      </c>
      <c r="G4503" t="s">
        <v>10967</v>
      </c>
      <c r="H4503" t="s">
        <v>14036</v>
      </c>
      <c r="I4503" t="s">
        <v>18507</v>
      </c>
      <c r="J4503" t="s">
        <v>18509</v>
      </c>
      <c r="L4503" t="s">
        <v>19507</v>
      </c>
      <c r="O4503" t="s">
        <v>20888</v>
      </c>
      <c r="P4503" t="s">
        <v>65</v>
      </c>
      <c r="Q4503" t="s">
        <v>20990</v>
      </c>
      <c r="R4503" t="s">
        <v>21118</v>
      </c>
      <c r="S4503" t="s">
        <v>21153</v>
      </c>
      <c r="T4503" t="s">
        <v>21439</v>
      </c>
      <c r="U4503" t="s">
        <v>22033</v>
      </c>
    </row>
    <row r="4504" spans="1:24">
      <c r="A4504" s="1">
        <v>4521</v>
      </c>
      <c r="C4504" t="s">
        <v>3733</v>
      </c>
      <c r="G4504" t="s">
        <v>10967</v>
      </c>
      <c r="H4504" t="s">
        <v>14036</v>
      </c>
      <c r="I4504" t="s">
        <v>18507</v>
      </c>
      <c r="J4504" t="s">
        <v>18509</v>
      </c>
      <c r="L4504" t="s">
        <v>19543</v>
      </c>
      <c r="O4504" t="s">
        <v>20887</v>
      </c>
      <c r="P4504" t="s">
        <v>20919</v>
      </c>
      <c r="Q4504" t="s">
        <v>20989</v>
      </c>
      <c r="U4504" t="s">
        <v>22032</v>
      </c>
      <c r="W4504" t="s">
        <v>22917</v>
      </c>
      <c r="X4504" t="s">
        <v>23276</v>
      </c>
    </row>
    <row r="4505" spans="1:24">
      <c r="A4505" s="1">
        <v>4522</v>
      </c>
      <c r="C4505" t="s">
        <v>3734</v>
      </c>
      <c r="G4505" t="s">
        <v>10967</v>
      </c>
      <c r="H4505" t="s">
        <v>14036</v>
      </c>
      <c r="I4505" t="s">
        <v>18507</v>
      </c>
      <c r="J4505" t="s">
        <v>18509</v>
      </c>
      <c r="L4505" t="s">
        <v>19508</v>
      </c>
      <c r="O4505" t="s">
        <v>20888</v>
      </c>
      <c r="P4505" t="s">
        <v>20920</v>
      </c>
      <c r="Q4505" t="s">
        <v>20991</v>
      </c>
      <c r="U4505" t="s">
        <v>22034</v>
      </c>
      <c r="W4505" t="s">
        <v>22918</v>
      </c>
    </row>
    <row r="4506" spans="1:24">
      <c r="A4506" s="1">
        <v>4523</v>
      </c>
      <c r="C4506" t="s">
        <v>3735</v>
      </c>
      <c r="G4506" t="s">
        <v>10967</v>
      </c>
      <c r="H4506" t="s">
        <v>14037</v>
      </c>
      <c r="I4506" t="s">
        <v>18507</v>
      </c>
      <c r="J4506" t="s">
        <v>18509</v>
      </c>
      <c r="L4506" t="s">
        <v>19507</v>
      </c>
      <c r="O4506" t="s">
        <v>20888</v>
      </c>
      <c r="P4506" t="s">
        <v>65</v>
      </c>
      <c r="Q4506" t="s">
        <v>20990</v>
      </c>
      <c r="R4506" t="s">
        <v>21118</v>
      </c>
      <c r="S4506" t="s">
        <v>21153</v>
      </c>
      <c r="T4506" t="s">
        <v>21437</v>
      </c>
      <c r="U4506" t="s">
        <v>22033</v>
      </c>
    </row>
    <row r="4507" spans="1:24">
      <c r="A4507" s="1">
        <v>4524</v>
      </c>
      <c r="C4507" t="s">
        <v>3736</v>
      </c>
      <c r="G4507" t="s">
        <v>10967</v>
      </c>
      <c r="H4507" t="s">
        <v>14038</v>
      </c>
      <c r="I4507" t="s">
        <v>18507</v>
      </c>
      <c r="J4507" t="s">
        <v>18509</v>
      </c>
      <c r="L4507" t="s">
        <v>19508</v>
      </c>
      <c r="O4507" t="s">
        <v>20888</v>
      </c>
      <c r="P4507" t="s">
        <v>20920</v>
      </c>
      <c r="Q4507" t="s">
        <v>20991</v>
      </c>
      <c r="U4507" t="s">
        <v>22034</v>
      </c>
      <c r="W4507" t="s">
        <v>22918</v>
      </c>
    </row>
    <row r="4508" spans="1:24">
      <c r="A4508" s="1">
        <v>4525</v>
      </c>
      <c r="C4508" t="s">
        <v>3737</v>
      </c>
      <c r="G4508" t="s">
        <v>10967</v>
      </c>
      <c r="H4508" t="s">
        <v>14039</v>
      </c>
      <c r="I4508" t="s">
        <v>18507</v>
      </c>
      <c r="J4508" t="s">
        <v>18509</v>
      </c>
      <c r="L4508" t="s">
        <v>19542</v>
      </c>
      <c r="O4508" t="s">
        <v>20887</v>
      </c>
      <c r="P4508" t="s">
        <v>20919</v>
      </c>
      <c r="Q4508" t="s">
        <v>20989</v>
      </c>
      <c r="U4508" t="s">
        <v>22032</v>
      </c>
      <c r="W4508" t="s">
        <v>22917</v>
      </c>
      <c r="X4508" t="s">
        <v>23274</v>
      </c>
    </row>
    <row r="4509" spans="1:24">
      <c r="A4509" s="1">
        <v>4526</v>
      </c>
      <c r="C4509" t="s">
        <v>3738</v>
      </c>
      <c r="G4509" t="s">
        <v>10967</v>
      </c>
      <c r="H4509" t="s">
        <v>14039</v>
      </c>
      <c r="I4509" t="s">
        <v>18507</v>
      </c>
      <c r="J4509" t="s">
        <v>18509</v>
      </c>
      <c r="L4509" t="s">
        <v>19507</v>
      </c>
      <c r="O4509" t="s">
        <v>20888</v>
      </c>
      <c r="P4509" t="s">
        <v>65</v>
      </c>
      <c r="Q4509" t="s">
        <v>20990</v>
      </c>
      <c r="R4509" t="s">
        <v>21118</v>
      </c>
      <c r="S4509" t="s">
        <v>21153</v>
      </c>
      <c r="T4509" t="s">
        <v>21438</v>
      </c>
      <c r="U4509" t="s">
        <v>22033</v>
      </c>
    </row>
    <row r="4510" spans="1:24">
      <c r="A4510" s="1">
        <v>4527</v>
      </c>
      <c r="C4510" t="s">
        <v>3739</v>
      </c>
      <c r="G4510" t="s">
        <v>10967</v>
      </c>
      <c r="H4510" t="s">
        <v>14039</v>
      </c>
      <c r="I4510" t="s">
        <v>18507</v>
      </c>
      <c r="J4510" t="s">
        <v>18509</v>
      </c>
      <c r="L4510" t="s">
        <v>19508</v>
      </c>
      <c r="O4510" t="s">
        <v>20888</v>
      </c>
      <c r="P4510" t="s">
        <v>20920</v>
      </c>
      <c r="Q4510" t="s">
        <v>20991</v>
      </c>
      <c r="U4510" t="s">
        <v>22034</v>
      </c>
      <c r="W4510" t="s">
        <v>22918</v>
      </c>
    </row>
    <row r="4511" spans="1:24">
      <c r="A4511" s="1">
        <v>4528</v>
      </c>
      <c r="C4511" t="s">
        <v>3740</v>
      </c>
      <c r="G4511" t="s">
        <v>10967</v>
      </c>
      <c r="H4511" t="s">
        <v>14039</v>
      </c>
      <c r="I4511" t="s">
        <v>18507</v>
      </c>
      <c r="J4511" t="s">
        <v>18509</v>
      </c>
      <c r="L4511" t="s">
        <v>19582</v>
      </c>
      <c r="O4511" t="s">
        <v>20887</v>
      </c>
      <c r="P4511" t="s">
        <v>20919</v>
      </c>
      <c r="Q4511" t="s">
        <v>20989</v>
      </c>
      <c r="U4511" t="s">
        <v>22032</v>
      </c>
      <c r="W4511" t="s">
        <v>22917</v>
      </c>
      <c r="X4511" t="s">
        <v>23275</v>
      </c>
    </row>
    <row r="4512" spans="1:24">
      <c r="A4512" s="1">
        <v>4529</v>
      </c>
      <c r="C4512" t="s">
        <v>3741</v>
      </c>
      <c r="G4512" t="s">
        <v>10967</v>
      </c>
      <c r="H4512" t="s">
        <v>14040</v>
      </c>
      <c r="I4512" t="s">
        <v>18507</v>
      </c>
      <c r="J4512" t="s">
        <v>18509</v>
      </c>
      <c r="L4512" t="s">
        <v>19507</v>
      </c>
      <c r="O4512" t="s">
        <v>20888</v>
      </c>
      <c r="P4512" t="s">
        <v>65</v>
      </c>
      <c r="Q4512" t="s">
        <v>20990</v>
      </c>
      <c r="R4512" t="s">
        <v>21118</v>
      </c>
      <c r="S4512" t="s">
        <v>21153</v>
      </c>
      <c r="T4512" t="s">
        <v>21438</v>
      </c>
      <c r="U4512" t="s">
        <v>22033</v>
      </c>
    </row>
    <row r="4513" spans="1:24">
      <c r="A4513" s="1">
        <v>4530</v>
      </c>
      <c r="C4513" t="s">
        <v>3742</v>
      </c>
      <c r="G4513" t="s">
        <v>10967</v>
      </c>
      <c r="H4513" t="s">
        <v>14041</v>
      </c>
      <c r="I4513" t="s">
        <v>18507</v>
      </c>
      <c r="J4513" t="s">
        <v>18509</v>
      </c>
      <c r="L4513" t="s">
        <v>19487</v>
      </c>
      <c r="O4513" t="s">
        <v>20887</v>
      </c>
      <c r="P4513" t="s">
        <v>20919</v>
      </c>
      <c r="Q4513" t="s">
        <v>20989</v>
      </c>
      <c r="U4513" t="s">
        <v>22032</v>
      </c>
      <c r="W4513" t="s">
        <v>22917</v>
      </c>
      <c r="X4513" t="s">
        <v>23275</v>
      </c>
    </row>
    <row r="4514" spans="1:24">
      <c r="A4514" s="1">
        <v>4531</v>
      </c>
      <c r="C4514" t="s">
        <v>3743</v>
      </c>
      <c r="G4514" t="s">
        <v>10967</v>
      </c>
      <c r="H4514" t="s">
        <v>14041</v>
      </c>
      <c r="I4514" t="s">
        <v>18507</v>
      </c>
      <c r="J4514" t="s">
        <v>18509</v>
      </c>
      <c r="L4514" t="s">
        <v>19508</v>
      </c>
      <c r="O4514" t="s">
        <v>20888</v>
      </c>
      <c r="P4514" t="s">
        <v>20920</v>
      </c>
      <c r="Q4514" t="s">
        <v>20991</v>
      </c>
      <c r="U4514" t="s">
        <v>22034</v>
      </c>
      <c r="W4514" t="s">
        <v>22918</v>
      </c>
    </row>
    <row r="4515" spans="1:24">
      <c r="A4515" s="1">
        <v>4532</v>
      </c>
      <c r="C4515" t="s">
        <v>3744</v>
      </c>
      <c r="G4515" t="s">
        <v>10967</v>
      </c>
      <c r="H4515" t="s">
        <v>14042</v>
      </c>
      <c r="I4515" t="s">
        <v>18507</v>
      </c>
      <c r="J4515" t="s">
        <v>18510</v>
      </c>
      <c r="L4515" t="s">
        <v>19628</v>
      </c>
      <c r="N4515" t="s">
        <v>45</v>
      </c>
      <c r="P4515" t="s">
        <v>20953</v>
      </c>
      <c r="Q4515" t="s">
        <v>21052</v>
      </c>
      <c r="U4515" t="s">
        <v>22725</v>
      </c>
      <c r="W4515" t="s">
        <v>22932</v>
      </c>
    </row>
    <row r="4516" spans="1:24">
      <c r="A4516" s="1">
        <v>4533</v>
      </c>
      <c r="B4516" t="s">
        <v>45</v>
      </c>
      <c r="C4516" t="s">
        <v>3744</v>
      </c>
      <c r="D4516" t="s">
        <v>9877</v>
      </c>
      <c r="E4516" t="s">
        <v>10905</v>
      </c>
      <c r="F4516" t="s">
        <v>10921</v>
      </c>
      <c r="H4516" t="s">
        <v>14043</v>
      </c>
      <c r="V4516">
        <f>72859603 JAYN_SIM    </f>
        <v>0</v>
      </c>
    </row>
    <row r="4517" spans="1:24">
      <c r="A4517" s="1">
        <v>4534</v>
      </c>
      <c r="C4517" t="s">
        <v>3745</v>
      </c>
      <c r="G4517" t="s">
        <v>10967</v>
      </c>
      <c r="H4517" t="s">
        <v>14044</v>
      </c>
      <c r="I4517" t="s">
        <v>18507</v>
      </c>
      <c r="J4517" t="s">
        <v>18509</v>
      </c>
      <c r="L4517" t="s">
        <v>19507</v>
      </c>
      <c r="O4517" t="s">
        <v>20888</v>
      </c>
      <c r="P4517" t="s">
        <v>65</v>
      </c>
      <c r="Q4517" t="s">
        <v>20990</v>
      </c>
      <c r="R4517" t="s">
        <v>21118</v>
      </c>
      <c r="S4517" t="s">
        <v>21153</v>
      </c>
      <c r="T4517" t="s">
        <v>21443</v>
      </c>
      <c r="U4517" t="s">
        <v>22033</v>
      </c>
    </row>
    <row r="4518" spans="1:24">
      <c r="A4518" s="1">
        <v>4535</v>
      </c>
      <c r="C4518" t="s">
        <v>3746</v>
      </c>
      <c r="G4518" t="s">
        <v>10967</v>
      </c>
      <c r="H4518" t="s">
        <v>14044</v>
      </c>
      <c r="I4518" t="s">
        <v>18507</v>
      </c>
      <c r="J4518" t="s">
        <v>18509</v>
      </c>
      <c r="L4518" t="s">
        <v>19491</v>
      </c>
      <c r="O4518" t="s">
        <v>20887</v>
      </c>
      <c r="P4518" t="s">
        <v>20919</v>
      </c>
      <c r="Q4518" t="s">
        <v>20989</v>
      </c>
      <c r="U4518" t="s">
        <v>22032</v>
      </c>
      <c r="W4518" t="s">
        <v>22917</v>
      </c>
      <c r="X4518" t="s">
        <v>23280</v>
      </c>
    </row>
    <row r="4519" spans="1:24">
      <c r="A4519" s="1">
        <v>4536</v>
      </c>
      <c r="C4519" t="s">
        <v>3747</v>
      </c>
      <c r="G4519" t="s">
        <v>10967</v>
      </c>
      <c r="H4519" t="s">
        <v>14045</v>
      </c>
      <c r="I4519" t="s">
        <v>18507</v>
      </c>
      <c r="J4519" t="s">
        <v>18509</v>
      </c>
      <c r="L4519" t="s">
        <v>19508</v>
      </c>
      <c r="O4519" t="s">
        <v>20888</v>
      </c>
      <c r="P4519" t="s">
        <v>20920</v>
      </c>
      <c r="Q4519" t="s">
        <v>20991</v>
      </c>
      <c r="U4519" t="s">
        <v>22034</v>
      </c>
      <c r="W4519" t="s">
        <v>22918</v>
      </c>
    </row>
    <row r="4520" spans="1:24">
      <c r="A4520" s="1">
        <v>4537</v>
      </c>
      <c r="C4520" t="s">
        <v>3748</v>
      </c>
      <c r="G4520" t="s">
        <v>10967</v>
      </c>
      <c r="H4520" t="s">
        <v>14046</v>
      </c>
      <c r="I4520" t="s">
        <v>18507</v>
      </c>
      <c r="J4520" t="s">
        <v>18509</v>
      </c>
      <c r="L4520" t="s">
        <v>19507</v>
      </c>
      <c r="O4520" t="s">
        <v>20888</v>
      </c>
      <c r="P4520" t="s">
        <v>65</v>
      </c>
      <c r="Q4520" t="s">
        <v>20990</v>
      </c>
      <c r="R4520" t="s">
        <v>21118</v>
      </c>
      <c r="S4520" t="s">
        <v>21153</v>
      </c>
      <c r="T4520" t="s">
        <v>21443</v>
      </c>
      <c r="U4520" t="s">
        <v>22033</v>
      </c>
    </row>
    <row r="4521" spans="1:24">
      <c r="A4521" s="1">
        <v>4538</v>
      </c>
      <c r="C4521" t="s">
        <v>3749</v>
      </c>
      <c r="G4521" t="s">
        <v>10967</v>
      </c>
      <c r="H4521" t="s">
        <v>14046</v>
      </c>
      <c r="I4521" t="s">
        <v>18507</v>
      </c>
      <c r="J4521" t="s">
        <v>18509</v>
      </c>
      <c r="L4521" t="s">
        <v>19508</v>
      </c>
      <c r="O4521" t="s">
        <v>20888</v>
      </c>
      <c r="P4521" t="s">
        <v>20920</v>
      </c>
      <c r="Q4521" t="s">
        <v>20991</v>
      </c>
      <c r="U4521" t="s">
        <v>22034</v>
      </c>
      <c r="W4521" t="s">
        <v>22918</v>
      </c>
    </row>
    <row r="4522" spans="1:24">
      <c r="A4522" s="1">
        <v>4539</v>
      </c>
      <c r="C4522" t="s">
        <v>3750</v>
      </c>
      <c r="G4522" t="s">
        <v>10967</v>
      </c>
      <c r="H4522" t="s">
        <v>14046</v>
      </c>
      <c r="I4522" t="s">
        <v>18507</v>
      </c>
      <c r="J4522" t="s">
        <v>18509</v>
      </c>
      <c r="L4522" t="s">
        <v>19574</v>
      </c>
      <c r="O4522" t="s">
        <v>20887</v>
      </c>
      <c r="P4522" t="s">
        <v>20919</v>
      </c>
      <c r="Q4522" t="s">
        <v>20989</v>
      </c>
      <c r="U4522" t="s">
        <v>22032</v>
      </c>
      <c r="W4522" t="s">
        <v>22917</v>
      </c>
      <c r="X4522" t="s">
        <v>23280</v>
      </c>
    </row>
    <row r="4523" spans="1:24">
      <c r="A4523" s="1">
        <v>4540</v>
      </c>
      <c r="C4523" t="s">
        <v>3751</v>
      </c>
      <c r="G4523" t="s">
        <v>10967</v>
      </c>
      <c r="H4523" t="s">
        <v>14047</v>
      </c>
      <c r="I4523" t="s">
        <v>18507</v>
      </c>
      <c r="J4523" t="s">
        <v>18509</v>
      </c>
      <c r="L4523" t="s">
        <v>19545</v>
      </c>
      <c r="O4523" t="s">
        <v>20887</v>
      </c>
      <c r="P4523" t="s">
        <v>20919</v>
      </c>
      <c r="Q4523" t="s">
        <v>20989</v>
      </c>
      <c r="U4523" t="s">
        <v>22032</v>
      </c>
      <c r="W4523" t="s">
        <v>22917</v>
      </c>
      <c r="X4523" t="s">
        <v>23280</v>
      </c>
    </row>
    <row r="4524" spans="1:24">
      <c r="A4524" s="1">
        <v>4541</v>
      </c>
      <c r="C4524" t="s">
        <v>3752</v>
      </c>
      <c r="G4524" t="s">
        <v>10967</v>
      </c>
      <c r="H4524" t="s">
        <v>14047</v>
      </c>
      <c r="I4524" t="s">
        <v>18507</v>
      </c>
      <c r="J4524" t="s">
        <v>18509</v>
      </c>
      <c r="L4524" t="s">
        <v>19507</v>
      </c>
      <c r="O4524" t="s">
        <v>20888</v>
      </c>
      <c r="P4524" t="s">
        <v>65</v>
      </c>
      <c r="Q4524" t="s">
        <v>20990</v>
      </c>
      <c r="R4524" t="s">
        <v>21118</v>
      </c>
      <c r="S4524" t="s">
        <v>21153</v>
      </c>
      <c r="T4524" t="s">
        <v>21443</v>
      </c>
      <c r="U4524" t="s">
        <v>22033</v>
      </c>
    </row>
    <row r="4525" spans="1:24">
      <c r="A4525" s="1">
        <v>4542</v>
      </c>
      <c r="C4525" t="s">
        <v>3753</v>
      </c>
      <c r="G4525" t="s">
        <v>10967</v>
      </c>
      <c r="H4525" t="s">
        <v>14047</v>
      </c>
      <c r="I4525" t="s">
        <v>18507</v>
      </c>
      <c r="J4525" t="s">
        <v>18509</v>
      </c>
      <c r="L4525" t="s">
        <v>19508</v>
      </c>
      <c r="O4525" t="s">
        <v>20888</v>
      </c>
      <c r="P4525" t="s">
        <v>20920</v>
      </c>
      <c r="Q4525" t="s">
        <v>20991</v>
      </c>
      <c r="U4525" t="s">
        <v>22034</v>
      </c>
      <c r="W4525" t="s">
        <v>22918</v>
      </c>
    </row>
    <row r="4526" spans="1:24">
      <c r="A4526" s="1">
        <v>4543</v>
      </c>
      <c r="C4526" t="s">
        <v>3754</v>
      </c>
      <c r="G4526" t="s">
        <v>10967</v>
      </c>
      <c r="H4526" t="s">
        <v>14048</v>
      </c>
      <c r="I4526" t="s">
        <v>18507</v>
      </c>
      <c r="J4526" t="s">
        <v>18509</v>
      </c>
      <c r="L4526" t="s">
        <v>19489</v>
      </c>
      <c r="O4526" t="s">
        <v>20887</v>
      </c>
      <c r="P4526" t="s">
        <v>20919</v>
      </c>
      <c r="Q4526" t="s">
        <v>20989</v>
      </c>
      <c r="U4526" t="s">
        <v>22032</v>
      </c>
      <c r="W4526" t="s">
        <v>22917</v>
      </c>
      <c r="X4526" t="s">
        <v>23284</v>
      </c>
    </row>
    <row r="4527" spans="1:24">
      <c r="A4527" s="1">
        <v>4544</v>
      </c>
      <c r="C4527" t="s">
        <v>3755</v>
      </c>
      <c r="G4527" t="s">
        <v>10967</v>
      </c>
      <c r="H4527" t="s">
        <v>14049</v>
      </c>
      <c r="I4527" t="s">
        <v>18507</v>
      </c>
      <c r="J4527" t="s">
        <v>18509</v>
      </c>
      <c r="L4527" t="s">
        <v>19507</v>
      </c>
      <c r="O4527" t="s">
        <v>20888</v>
      </c>
      <c r="P4527" t="s">
        <v>65</v>
      </c>
      <c r="Q4527" t="s">
        <v>20990</v>
      </c>
      <c r="R4527" t="s">
        <v>21118</v>
      </c>
      <c r="S4527" t="s">
        <v>21153</v>
      </c>
      <c r="T4527" t="s">
        <v>21448</v>
      </c>
      <c r="U4527" t="s">
        <v>22033</v>
      </c>
    </row>
    <row r="4528" spans="1:24">
      <c r="A4528" s="1">
        <v>4545</v>
      </c>
      <c r="C4528" t="s">
        <v>3756</v>
      </c>
      <c r="G4528" t="s">
        <v>10967</v>
      </c>
      <c r="H4528" t="s">
        <v>14050</v>
      </c>
      <c r="I4528" t="s">
        <v>18507</v>
      </c>
      <c r="J4528" t="s">
        <v>18509</v>
      </c>
      <c r="L4528" t="s">
        <v>19508</v>
      </c>
      <c r="O4528" t="s">
        <v>20888</v>
      </c>
      <c r="P4528" t="s">
        <v>20920</v>
      </c>
      <c r="Q4528" t="s">
        <v>20991</v>
      </c>
      <c r="U4528" t="s">
        <v>22034</v>
      </c>
      <c r="W4528" t="s">
        <v>22918</v>
      </c>
    </row>
    <row r="4529" spans="1:24">
      <c r="A4529" s="1">
        <v>4546</v>
      </c>
      <c r="C4529" t="s">
        <v>3757</v>
      </c>
      <c r="G4529" t="s">
        <v>10967</v>
      </c>
      <c r="H4529" t="s">
        <v>14051</v>
      </c>
      <c r="I4529" t="s">
        <v>18507</v>
      </c>
      <c r="J4529" t="s">
        <v>18509</v>
      </c>
      <c r="L4529" t="s">
        <v>19563</v>
      </c>
      <c r="O4529" t="s">
        <v>20887</v>
      </c>
      <c r="P4529" t="s">
        <v>20919</v>
      </c>
      <c r="Q4529" t="s">
        <v>20989</v>
      </c>
      <c r="U4529" t="s">
        <v>22032</v>
      </c>
      <c r="W4529" t="s">
        <v>22917</v>
      </c>
      <c r="X4529" t="s">
        <v>23285</v>
      </c>
    </row>
    <row r="4530" spans="1:24">
      <c r="A4530" s="1">
        <v>4547</v>
      </c>
      <c r="C4530" t="s">
        <v>3758</v>
      </c>
      <c r="G4530" t="s">
        <v>10967</v>
      </c>
      <c r="H4530" t="s">
        <v>14052</v>
      </c>
      <c r="I4530" t="s">
        <v>18507</v>
      </c>
      <c r="J4530" t="s">
        <v>18509</v>
      </c>
      <c r="L4530" t="s">
        <v>19507</v>
      </c>
      <c r="O4530" t="s">
        <v>20888</v>
      </c>
      <c r="P4530" t="s">
        <v>65</v>
      </c>
      <c r="Q4530" t="s">
        <v>20990</v>
      </c>
      <c r="R4530" t="s">
        <v>21118</v>
      </c>
      <c r="S4530" t="s">
        <v>21153</v>
      </c>
      <c r="T4530" t="s">
        <v>21449</v>
      </c>
      <c r="U4530" t="s">
        <v>22033</v>
      </c>
    </row>
    <row r="4531" spans="1:24">
      <c r="A4531" s="1">
        <v>4548</v>
      </c>
      <c r="C4531" t="s">
        <v>3759</v>
      </c>
      <c r="G4531" t="s">
        <v>10967</v>
      </c>
      <c r="H4531" t="s">
        <v>14053</v>
      </c>
      <c r="I4531" t="s">
        <v>18507</v>
      </c>
      <c r="J4531" t="s">
        <v>18509</v>
      </c>
      <c r="L4531" t="s">
        <v>19508</v>
      </c>
      <c r="O4531" t="s">
        <v>20888</v>
      </c>
      <c r="P4531" t="s">
        <v>20920</v>
      </c>
      <c r="Q4531" t="s">
        <v>20991</v>
      </c>
      <c r="U4531" t="s">
        <v>22034</v>
      </c>
      <c r="W4531" t="s">
        <v>22918</v>
      </c>
    </row>
    <row r="4532" spans="1:24">
      <c r="A4532" s="1">
        <v>4549</v>
      </c>
      <c r="C4532" t="s">
        <v>3760</v>
      </c>
      <c r="G4532" t="s">
        <v>10967</v>
      </c>
      <c r="H4532" t="s">
        <v>14054</v>
      </c>
      <c r="I4532" t="s">
        <v>18507</v>
      </c>
      <c r="J4532" t="s">
        <v>18509</v>
      </c>
      <c r="L4532" t="s">
        <v>19488</v>
      </c>
      <c r="O4532" t="s">
        <v>20887</v>
      </c>
      <c r="P4532" t="s">
        <v>20919</v>
      </c>
      <c r="Q4532" t="s">
        <v>20989</v>
      </c>
      <c r="U4532" t="s">
        <v>22032</v>
      </c>
      <c r="W4532" t="s">
        <v>22917</v>
      </c>
      <c r="X4532" t="s">
        <v>23286</v>
      </c>
    </row>
    <row r="4533" spans="1:24">
      <c r="A4533" s="1">
        <v>4550</v>
      </c>
      <c r="C4533" t="s">
        <v>3761</v>
      </c>
      <c r="G4533" t="s">
        <v>10967</v>
      </c>
      <c r="H4533" t="s">
        <v>14055</v>
      </c>
      <c r="I4533" t="s">
        <v>18507</v>
      </c>
      <c r="J4533" t="s">
        <v>18509</v>
      </c>
      <c r="L4533" t="s">
        <v>19487</v>
      </c>
      <c r="O4533" t="s">
        <v>20887</v>
      </c>
      <c r="P4533" t="s">
        <v>20919</v>
      </c>
      <c r="Q4533" t="s">
        <v>20989</v>
      </c>
      <c r="U4533" t="s">
        <v>22032</v>
      </c>
      <c r="W4533" t="s">
        <v>22917</v>
      </c>
      <c r="X4533" t="s">
        <v>23285</v>
      </c>
    </row>
    <row r="4534" spans="1:24">
      <c r="A4534" s="1">
        <v>4551</v>
      </c>
      <c r="C4534" t="s">
        <v>3762</v>
      </c>
      <c r="G4534" t="s">
        <v>10967</v>
      </c>
      <c r="H4534" t="s">
        <v>14056</v>
      </c>
      <c r="I4534" t="s">
        <v>18507</v>
      </c>
      <c r="J4534" t="s">
        <v>18509</v>
      </c>
      <c r="L4534" t="s">
        <v>19507</v>
      </c>
      <c r="O4534" t="s">
        <v>20888</v>
      </c>
      <c r="P4534" t="s">
        <v>65</v>
      </c>
      <c r="Q4534" t="s">
        <v>20990</v>
      </c>
      <c r="R4534" t="s">
        <v>21118</v>
      </c>
      <c r="S4534" t="s">
        <v>21153</v>
      </c>
      <c r="T4534" t="s">
        <v>21448</v>
      </c>
      <c r="U4534" t="s">
        <v>22033</v>
      </c>
    </row>
    <row r="4535" spans="1:24">
      <c r="A4535" s="1">
        <v>4552</v>
      </c>
      <c r="C4535" t="s">
        <v>3763</v>
      </c>
      <c r="G4535" t="s">
        <v>10967</v>
      </c>
      <c r="H4535" t="s">
        <v>14057</v>
      </c>
      <c r="I4535" t="s">
        <v>18507</v>
      </c>
      <c r="J4535" t="s">
        <v>18509</v>
      </c>
      <c r="L4535" t="s">
        <v>19508</v>
      </c>
      <c r="O4535" t="s">
        <v>20888</v>
      </c>
      <c r="P4535" t="s">
        <v>20920</v>
      </c>
      <c r="Q4535" t="s">
        <v>20991</v>
      </c>
      <c r="U4535" t="s">
        <v>22034</v>
      </c>
      <c r="W4535" t="s">
        <v>22918</v>
      </c>
    </row>
    <row r="4536" spans="1:24">
      <c r="A4536" s="1">
        <v>4553</v>
      </c>
      <c r="C4536" t="s">
        <v>3764</v>
      </c>
      <c r="G4536" t="s">
        <v>10967</v>
      </c>
      <c r="H4536" t="s">
        <v>14058</v>
      </c>
      <c r="I4536" t="s">
        <v>18507</v>
      </c>
      <c r="J4536" t="s">
        <v>18509</v>
      </c>
      <c r="L4536" t="s">
        <v>19574</v>
      </c>
      <c r="O4536" t="s">
        <v>20887</v>
      </c>
      <c r="P4536" t="s">
        <v>20919</v>
      </c>
      <c r="Q4536" t="s">
        <v>20989</v>
      </c>
      <c r="U4536" t="s">
        <v>22032</v>
      </c>
      <c r="W4536" t="s">
        <v>22917</v>
      </c>
      <c r="X4536" t="s">
        <v>23284</v>
      </c>
    </row>
    <row r="4537" spans="1:24">
      <c r="A4537" s="1">
        <v>4554</v>
      </c>
      <c r="C4537" t="s">
        <v>3765</v>
      </c>
      <c r="G4537" t="s">
        <v>10967</v>
      </c>
      <c r="H4537" t="s">
        <v>14059</v>
      </c>
      <c r="I4537" t="s">
        <v>18507</v>
      </c>
      <c r="J4537" t="s">
        <v>18509</v>
      </c>
      <c r="L4537" t="s">
        <v>19490</v>
      </c>
      <c r="O4537" t="s">
        <v>20887</v>
      </c>
      <c r="P4537" t="s">
        <v>20919</v>
      </c>
      <c r="Q4537" t="s">
        <v>20989</v>
      </c>
      <c r="U4537" t="s">
        <v>22032</v>
      </c>
      <c r="W4537" t="s">
        <v>22917</v>
      </c>
      <c r="X4537" t="s">
        <v>23286</v>
      </c>
    </row>
    <row r="4538" spans="1:24">
      <c r="A4538" s="1">
        <v>4555</v>
      </c>
      <c r="C4538" t="s">
        <v>3766</v>
      </c>
      <c r="G4538" t="s">
        <v>10967</v>
      </c>
      <c r="H4538" t="s">
        <v>14060</v>
      </c>
      <c r="I4538" t="s">
        <v>18507</v>
      </c>
      <c r="J4538" t="s">
        <v>18509</v>
      </c>
      <c r="L4538" t="s">
        <v>19507</v>
      </c>
      <c r="O4538" t="s">
        <v>20888</v>
      </c>
      <c r="P4538" t="s">
        <v>65</v>
      </c>
      <c r="Q4538" t="s">
        <v>20990</v>
      </c>
      <c r="R4538" t="s">
        <v>21118</v>
      </c>
      <c r="S4538" t="s">
        <v>21153</v>
      </c>
      <c r="T4538" t="s">
        <v>21449</v>
      </c>
      <c r="U4538" t="s">
        <v>22033</v>
      </c>
    </row>
    <row r="4539" spans="1:24">
      <c r="A4539" s="1">
        <v>4556</v>
      </c>
      <c r="C4539" t="s">
        <v>3767</v>
      </c>
      <c r="G4539" t="s">
        <v>10967</v>
      </c>
      <c r="H4539" t="s">
        <v>14061</v>
      </c>
      <c r="I4539" t="s">
        <v>18507</v>
      </c>
      <c r="J4539" t="s">
        <v>18509</v>
      </c>
      <c r="L4539" t="s">
        <v>19508</v>
      </c>
      <c r="O4539" t="s">
        <v>20888</v>
      </c>
      <c r="P4539" t="s">
        <v>20920</v>
      </c>
      <c r="Q4539" t="s">
        <v>20991</v>
      </c>
      <c r="U4539" t="s">
        <v>22034</v>
      </c>
      <c r="W4539" t="s">
        <v>22918</v>
      </c>
    </row>
    <row r="4540" spans="1:24">
      <c r="A4540" s="1">
        <v>4557</v>
      </c>
      <c r="C4540" t="s">
        <v>3768</v>
      </c>
      <c r="G4540" t="s">
        <v>10967</v>
      </c>
      <c r="H4540" t="s">
        <v>14062</v>
      </c>
      <c r="I4540" t="s">
        <v>18507</v>
      </c>
      <c r="J4540" t="s">
        <v>18509</v>
      </c>
      <c r="L4540" t="s">
        <v>19507</v>
      </c>
      <c r="O4540" t="s">
        <v>20888</v>
      </c>
      <c r="P4540" t="s">
        <v>65</v>
      </c>
      <c r="Q4540" t="s">
        <v>20990</v>
      </c>
      <c r="R4540" t="s">
        <v>21118</v>
      </c>
      <c r="S4540" t="s">
        <v>21153</v>
      </c>
      <c r="T4540" t="s">
        <v>21236</v>
      </c>
      <c r="U4540" t="s">
        <v>22033</v>
      </c>
    </row>
    <row r="4541" spans="1:24">
      <c r="A4541" s="1">
        <v>4558</v>
      </c>
      <c r="C4541" t="s">
        <v>3769</v>
      </c>
      <c r="G4541" t="s">
        <v>10967</v>
      </c>
      <c r="H4541" t="s">
        <v>14062</v>
      </c>
      <c r="I4541" t="s">
        <v>18507</v>
      </c>
      <c r="J4541" t="s">
        <v>18509</v>
      </c>
      <c r="L4541" t="s">
        <v>19545</v>
      </c>
      <c r="O4541" t="s">
        <v>20887</v>
      </c>
      <c r="P4541" t="s">
        <v>20919</v>
      </c>
      <c r="Q4541" t="s">
        <v>20989</v>
      </c>
      <c r="U4541" t="s">
        <v>22032</v>
      </c>
      <c r="W4541" t="s">
        <v>22917</v>
      </c>
      <c r="X4541" t="s">
        <v>23044</v>
      </c>
    </row>
    <row r="4542" spans="1:24">
      <c r="A4542" s="1">
        <v>4559</v>
      </c>
      <c r="C4542" t="s">
        <v>3770</v>
      </c>
      <c r="G4542" t="s">
        <v>10967</v>
      </c>
      <c r="H4542" t="s">
        <v>14062</v>
      </c>
      <c r="I4542" t="s">
        <v>18507</v>
      </c>
      <c r="J4542" t="s">
        <v>18509</v>
      </c>
      <c r="L4542" t="s">
        <v>19508</v>
      </c>
      <c r="O4542" t="s">
        <v>20888</v>
      </c>
      <c r="P4542" t="s">
        <v>20920</v>
      </c>
      <c r="Q4542" t="s">
        <v>20991</v>
      </c>
      <c r="U4542" t="s">
        <v>22034</v>
      </c>
      <c r="W4542" t="s">
        <v>22918</v>
      </c>
    </row>
    <row r="4543" spans="1:24">
      <c r="A4543" s="1">
        <v>4560</v>
      </c>
      <c r="C4543" t="s">
        <v>3771</v>
      </c>
      <c r="G4543" t="s">
        <v>10967</v>
      </c>
      <c r="H4543" t="s">
        <v>14063</v>
      </c>
      <c r="I4543" t="s">
        <v>18507</v>
      </c>
      <c r="J4543" t="s">
        <v>18509</v>
      </c>
      <c r="L4543" t="s">
        <v>19543</v>
      </c>
      <c r="O4543" t="s">
        <v>20887</v>
      </c>
      <c r="P4543" t="s">
        <v>20919</v>
      </c>
      <c r="Q4543" t="s">
        <v>20989</v>
      </c>
      <c r="U4543" t="s">
        <v>22032</v>
      </c>
      <c r="W4543" t="s">
        <v>22917</v>
      </c>
      <c r="X4543" t="s">
        <v>23287</v>
      </c>
    </row>
    <row r="4544" spans="1:24">
      <c r="A4544" s="1">
        <v>4561</v>
      </c>
      <c r="C4544" t="s">
        <v>3772</v>
      </c>
      <c r="G4544" t="s">
        <v>10967</v>
      </c>
      <c r="H4544" t="s">
        <v>14064</v>
      </c>
      <c r="I4544" t="s">
        <v>18507</v>
      </c>
      <c r="J4544" t="s">
        <v>18509</v>
      </c>
      <c r="L4544" t="s">
        <v>19507</v>
      </c>
      <c r="O4544" t="s">
        <v>20888</v>
      </c>
      <c r="P4544" t="s">
        <v>65</v>
      </c>
      <c r="Q4544" t="s">
        <v>20990</v>
      </c>
      <c r="R4544" t="s">
        <v>21118</v>
      </c>
      <c r="S4544" t="s">
        <v>21153</v>
      </c>
      <c r="T4544" t="s">
        <v>21450</v>
      </c>
      <c r="U4544" t="s">
        <v>22033</v>
      </c>
    </row>
    <row r="4545" spans="1:25">
      <c r="A4545" s="1">
        <v>4562</v>
      </c>
      <c r="C4545" t="s">
        <v>3773</v>
      </c>
      <c r="G4545" t="s">
        <v>10967</v>
      </c>
      <c r="H4545" t="s">
        <v>14064</v>
      </c>
      <c r="I4545" t="s">
        <v>18507</v>
      </c>
      <c r="J4545" t="s">
        <v>18509</v>
      </c>
      <c r="L4545" t="s">
        <v>19545</v>
      </c>
      <c r="O4545" t="s">
        <v>20887</v>
      </c>
      <c r="P4545" t="s">
        <v>20919</v>
      </c>
      <c r="Q4545" t="s">
        <v>20989</v>
      </c>
      <c r="U4545" t="s">
        <v>22032</v>
      </c>
      <c r="W4545" t="s">
        <v>22917</v>
      </c>
      <c r="X4545" t="s">
        <v>23288</v>
      </c>
    </row>
    <row r="4546" spans="1:25">
      <c r="A4546" s="1">
        <v>4563</v>
      </c>
      <c r="C4546" t="s">
        <v>3774</v>
      </c>
      <c r="G4546" t="s">
        <v>10967</v>
      </c>
      <c r="H4546" t="s">
        <v>14065</v>
      </c>
      <c r="I4546" t="s">
        <v>18507</v>
      </c>
      <c r="J4546" t="s">
        <v>18509</v>
      </c>
      <c r="L4546" t="s">
        <v>19508</v>
      </c>
      <c r="O4546" t="s">
        <v>20888</v>
      </c>
      <c r="P4546" t="s">
        <v>20920</v>
      </c>
      <c r="Q4546" t="s">
        <v>20991</v>
      </c>
      <c r="U4546" t="s">
        <v>22034</v>
      </c>
      <c r="W4546" t="s">
        <v>22918</v>
      </c>
    </row>
    <row r="4547" spans="1:25">
      <c r="A4547" s="1">
        <v>4564</v>
      </c>
      <c r="C4547" t="s">
        <v>3775</v>
      </c>
      <c r="G4547" t="s">
        <v>10967</v>
      </c>
      <c r="H4547" t="s">
        <v>14066</v>
      </c>
      <c r="I4547" t="s">
        <v>18507</v>
      </c>
      <c r="J4547" t="s">
        <v>18509</v>
      </c>
      <c r="L4547" t="s">
        <v>19491</v>
      </c>
      <c r="O4547" t="s">
        <v>20887</v>
      </c>
      <c r="P4547" t="s">
        <v>20919</v>
      </c>
      <c r="Q4547" t="s">
        <v>20989</v>
      </c>
      <c r="U4547" t="s">
        <v>22032</v>
      </c>
      <c r="W4547" t="s">
        <v>22917</v>
      </c>
      <c r="X4547" t="s">
        <v>23185</v>
      </c>
    </row>
    <row r="4548" spans="1:25">
      <c r="A4548" s="1">
        <v>4565</v>
      </c>
      <c r="C4548" t="s">
        <v>3776</v>
      </c>
      <c r="G4548" t="s">
        <v>10967</v>
      </c>
      <c r="H4548" t="s">
        <v>14067</v>
      </c>
      <c r="I4548" t="s">
        <v>18507</v>
      </c>
      <c r="J4548" t="s">
        <v>18509</v>
      </c>
      <c r="L4548" t="s">
        <v>19507</v>
      </c>
      <c r="O4548" t="s">
        <v>20888</v>
      </c>
      <c r="P4548" t="s">
        <v>65</v>
      </c>
      <c r="Q4548" t="s">
        <v>20990</v>
      </c>
      <c r="R4548" t="s">
        <v>21118</v>
      </c>
      <c r="S4548" t="s">
        <v>21153</v>
      </c>
      <c r="T4548" t="s">
        <v>21361</v>
      </c>
      <c r="U4548" t="s">
        <v>22033</v>
      </c>
    </row>
    <row r="4549" spans="1:25">
      <c r="A4549" s="1">
        <v>4566</v>
      </c>
      <c r="C4549" t="s">
        <v>3777</v>
      </c>
      <c r="G4549" t="s">
        <v>10967</v>
      </c>
      <c r="H4549" t="s">
        <v>14067</v>
      </c>
      <c r="I4549" t="s">
        <v>18507</v>
      </c>
      <c r="J4549" t="s">
        <v>18509</v>
      </c>
      <c r="L4549" t="s">
        <v>19508</v>
      </c>
      <c r="O4549" t="s">
        <v>20888</v>
      </c>
      <c r="P4549" t="s">
        <v>20920</v>
      </c>
      <c r="Q4549" t="s">
        <v>20991</v>
      </c>
      <c r="U4549" t="s">
        <v>22034</v>
      </c>
      <c r="W4549" t="s">
        <v>22918</v>
      </c>
    </row>
    <row r="4550" spans="1:25">
      <c r="A4550" s="1">
        <v>4567</v>
      </c>
      <c r="C4550" t="s">
        <v>3778</v>
      </c>
      <c r="G4550" t="s">
        <v>10967</v>
      </c>
      <c r="H4550" t="s">
        <v>14068</v>
      </c>
      <c r="I4550" t="s">
        <v>18507</v>
      </c>
      <c r="J4550" t="s">
        <v>18511</v>
      </c>
      <c r="K4550" t="s">
        <v>18511</v>
      </c>
      <c r="L4550" t="s">
        <v>19583</v>
      </c>
      <c r="M4550" t="s">
        <v>20885</v>
      </c>
      <c r="P4550" t="s">
        <v>20950</v>
      </c>
      <c r="Q4550" t="s">
        <v>21046</v>
      </c>
      <c r="R4550" t="s">
        <v>21126</v>
      </c>
      <c r="S4550" t="s">
        <v>21153</v>
      </c>
      <c r="T4550" t="s">
        <v>21451</v>
      </c>
      <c r="U4550" t="s">
        <v>22033</v>
      </c>
    </row>
    <row r="4551" spans="1:25">
      <c r="A4551" s="1">
        <v>4568</v>
      </c>
      <c r="C4551" t="s">
        <v>3779</v>
      </c>
      <c r="G4551" t="s">
        <v>10967</v>
      </c>
      <c r="H4551" t="s">
        <v>14069</v>
      </c>
      <c r="I4551" t="s">
        <v>18507</v>
      </c>
      <c r="J4551" t="s">
        <v>18509</v>
      </c>
      <c r="L4551" t="s">
        <v>19507</v>
      </c>
      <c r="O4551" t="s">
        <v>20888</v>
      </c>
      <c r="P4551" t="s">
        <v>65</v>
      </c>
      <c r="Q4551" t="s">
        <v>20990</v>
      </c>
      <c r="R4551" t="s">
        <v>21118</v>
      </c>
      <c r="S4551" t="s">
        <v>21153</v>
      </c>
      <c r="T4551" t="s">
        <v>21452</v>
      </c>
      <c r="U4551" t="s">
        <v>22033</v>
      </c>
    </row>
    <row r="4552" spans="1:25">
      <c r="A4552" s="1">
        <v>4569</v>
      </c>
      <c r="C4552" t="s">
        <v>3780</v>
      </c>
      <c r="G4552" t="s">
        <v>10967</v>
      </c>
      <c r="H4552" t="s">
        <v>14069</v>
      </c>
      <c r="I4552" t="s">
        <v>18507</v>
      </c>
      <c r="J4552" t="s">
        <v>18509</v>
      </c>
      <c r="L4552" t="s">
        <v>19491</v>
      </c>
      <c r="O4552" t="s">
        <v>20887</v>
      </c>
      <c r="P4552" t="s">
        <v>20919</v>
      </c>
      <c r="Q4552" t="s">
        <v>20989</v>
      </c>
      <c r="U4552" t="s">
        <v>22032</v>
      </c>
      <c r="W4552" t="s">
        <v>22917</v>
      </c>
      <c r="X4552" t="s">
        <v>23289</v>
      </c>
    </row>
    <row r="4553" spans="1:25">
      <c r="A4553" s="1">
        <v>4570</v>
      </c>
      <c r="C4553" t="s">
        <v>3781</v>
      </c>
      <c r="G4553" t="s">
        <v>10967</v>
      </c>
      <c r="H4553" t="s">
        <v>14069</v>
      </c>
      <c r="I4553" t="s">
        <v>18507</v>
      </c>
      <c r="J4553" t="s">
        <v>18509</v>
      </c>
      <c r="L4553" t="s">
        <v>19508</v>
      </c>
      <c r="O4553" t="s">
        <v>20888</v>
      </c>
      <c r="P4553" t="s">
        <v>20920</v>
      </c>
      <c r="Q4553" t="s">
        <v>20991</v>
      </c>
      <c r="U4553" t="s">
        <v>22034</v>
      </c>
      <c r="W4553" t="s">
        <v>22918</v>
      </c>
    </row>
    <row r="4554" spans="1:25">
      <c r="A4554" s="1">
        <v>4571</v>
      </c>
      <c r="C4554" t="s">
        <v>3782</v>
      </c>
      <c r="G4554" t="s">
        <v>10967</v>
      </c>
      <c r="H4554" t="s">
        <v>14070</v>
      </c>
      <c r="I4554" t="s">
        <v>18507</v>
      </c>
      <c r="J4554" t="s">
        <v>18509</v>
      </c>
      <c r="L4554" t="s">
        <v>19565</v>
      </c>
      <c r="O4554" t="s">
        <v>20887</v>
      </c>
      <c r="P4554" t="s">
        <v>20919</v>
      </c>
      <c r="Q4554" t="s">
        <v>20989</v>
      </c>
      <c r="U4554" t="s">
        <v>22032</v>
      </c>
      <c r="W4554" t="s">
        <v>22917</v>
      </c>
      <c r="X4554" t="s">
        <v>23289</v>
      </c>
    </row>
    <row r="4555" spans="1:25">
      <c r="A4555" s="1">
        <v>4572</v>
      </c>
      <c r="C4555" t="s">
        <v>3783</v>
      </c>
      <c r="G4555" t="s">
        <v>10967</v>
      </c>
      <c r="H4555" t="s">
        <v>14071</v>
      </c>
      <c r="I4555" t="s">
        <v>18507</v>
      </c>
      <c r="J4555" t="s">
        <v>18509</v>
      </c>
      <c r="L4555" t="s">
        <v>19507</v>
      </c>
      <c r="O4555" t="s">
        <v>20888</v>
      </c>
      <c r="P4555" t="s">
        <v>65</v>
      </c>
      <c r="Q4555" t="s">
        <v>20990</v>
      </c>
      <c r="R4555" t="s">
        <v>21118</v>
      </c>
      <c r="S4555" t="s">
        <v>21153</v>
      </c>
      <c r="T4555" t="s">
        <v>21452</v>
      </c>
      <c r="U4555" t="s">
        <v>22033</v>
      </c>
    </row>
    <row r="4556" spans="1:25">
      <c r="A4556" s="1">
        <v>4573</v>
      </c>
      <c r="C4556" t="s">
        <v>3784</v>
      </c>
      <c r="G4556" t="s">
        <v>10967</v>
      </c>
      <c r="H4556" t="s">
        <v>14071</v>
      </c>
      <c r="I4556" t="s">
        <v>18507</v>
      </c>
      <c r="J4556" t="s">
        <v>18509</v>
      </c>
      <c r="L4556" t="s">
        <v>19508</v>
      </c>
      <c r="O4556" t="s">
        <v>20888</v>
      </c>
      <c r="P4556" t="s">
        <v>20920</v>
      </c>
      <c r="Q4556" t="s">
        <v>20991</v>
      </c>
      <c r="U4556" t="s">
        <v>22034</v>
      </c>
      <c r="W4556" t="s">
        <v>22918</v>
      </c>
    </row>
    <row r="4557" spans="1:25">
      <c r="A4557" s="1">
        <v>4574</v>
      </c>
      <c r="C4557" t="s">
        <v>3785</v>
      </c>
      <c r="G4557" t="s">
        <v>10967</v>
      </c>
      <c r="H4557" t="s">
        <v>14072</v>
      </c>
      <c r="I4557" t="s">
        <v>18507</v>
      </c>
      <c r="J4557" t="s">
        <v>18510</v>
      </c>
      <c r="L4557" t="s">
        <v>19629</v>
      </c>
      <c r="N4557" t="s">
        <v>32</v>
      </c>
      <c r="P4557" t="s">
        <v>32</v>
      </c>
      <c r="Q4557" t="s">
        <v>20992</v>
      </c>
      <c r="R4557" t="s">
        <v>21119</v>
      </c>
      <c r="S4557" t="s">
        <v>21154</v>
      </c>
      <c r="U4557" t="s">
        <v>22035</v>
      </c>
      <c r="Y4557" t="s">
        <v>23859</v>
      </c>
    </row>
    <row r="4558" spans="1:25">
      <c r="A4558" s="1">
        <v>4575</v>
      </c>
      <c r="B4558" t="s">
        <v>32</v>
      </c>
      <c r="C4558" t="s">
        <v>3785</v>
      </c>
      <c r="D4558" t="s">
        <v>9878</v>
      </c>
      <c r="E4558" t="s">
        <v>10905</v>
      </c>
      <c r="F4558" t="s">
        <v>10906</v>
      </c>
      <c r="H4558" t="s">
        <v>14072</v>
      </c>
      <c r="V4558">
        <f>72859644 pm¡Ã2024041krissy_g4@hotmail.com                              ANMLFException as file currently locked by another user for an Acct no 840012230000</f>
        <v>0</v>
      </c>
    </row>
    <row r="4559" spans="1:25">
      <c r="A4559" s="1">
        <v>4576</v>
      </c>
      <c r="C4559" t="s">
        <v>3786</v>
      </c>
      <c r="G4559" t="s">
        <v>10967</v>
      </c>
      <c r="H4559" t="s">
        <v>14073</v>
      </c>
      <c r="I4559" t="s">
        <v>18507</v>
      </c>
      <c r="J4559" t="s">
        <v>18510</v>
      </c>
      <c r="L4559" t="s">
        <v>19630</v>
      </c>
      <c r="N4559" t="s">
        <v>32</v>
      </c>
      <c r="P4559" t="s">
        <v>32</v>
      </c>
      <c r="Q4559" t="s">
        <v>20992</v>
      </c>
      <c r="R4559" t="s">
        <v>21119</v>
      </c>
      <c r="S4559" t="s">
        <v>21154</v>
      </c>
      <c r="U4559" t="s">
        <v>22035</v>
      </c>
      <c r="Y4559" t="s">
        <v>23860</v>
      </c>
    </row>
    <row r="4560" spans="1:25">
      <c r="A4560" s="1">
        <v>4577</v>
      </c>
      <c r="B4560" t="s">
        <v>32</v>
      </c>
      <c r="C4560" t="s">
        <v>3786</v>
      </c>
      <c r="D4560" t="s">
        <v>9879</v>
      </c>
      <c r="E4560" t="s">
        <v>10905</v>
      </c>
      <c r="F4560" t="s">
        <v>10906</v>
      </c>
      <c r="H4560" t="s">
        <v>14074</v>
      </c>
      <c r="V4560">
        <f>72859645 0&lt;I2024041djturanda@yahoo.com                               ANMLFException as file currently locked by another user for an Acct no 313660030000</f>
        <v>0</v>
      </c>
    </row>
    <row r="4561" spans="1:25">
      <c r="A4561" s="1">
        <v>4578</v>
      </c>
      <c r="C4561" t="s">
        <v>3787</v>
      </c>
      <c r="G4561" t="s">
        <v>10967</v>
      </c>
      <c r="H4561" t="s">
        <v>14075</v>
      </c>
      <c r="I4561" t="s">
        <v>18507</v>
      </c>
      <c r="J4561" t="s">
        <v>18510</v>
      </c>
      <c r="L4561" t="s">
        <v>19631</v>
      </c>
      <c r="N4561" t="s">
        <v>32</v>
      </c>
      <c r="P4561" t="s">
        <v>32</v>
      </c>
      <c r="Q4561" t="s">
        <v>20992</v>
      </c>
      <c r="R4561" t="s">
        <v>21119</v>
      </c>
      <c r="S4561" t="s">
        <v>21154</v>
      </c>
      <c r="U4561" t="s">
        <v>22035</v>
      </c>
      <c r="Y4561" t="s">
        <v>23861</v>
      </c>
    </row>
    <row r="4562" spans="1:25">
      <c r="A4562" s="1">
        <v>4579</v>
      </c>
      <c r="B4562" t="s">
        <v>32</v>
      </c>
      <c r="C4562" t="s">
        <v>3787</v>
      </c>
      <c r="D4562" t="s">
        <v>9880</v>
      </c>
      <c r="E4562" t="s">
        <v>10905</v>
      </c>
      <c r="F4562" t="s">
        <v>10906</v>
      </c>
      <c r="H4562" t="s">
        <v>14076</v>
      </c>
      <c r="V4562">
        <f>72859646 &gt;#Q2024041tampat74@gmail.com                               ANMLFException as file currently locked by another user for an Acct no 348079210000</f>
        <v>0</v>
      </c>
    </row>
    <row r="4563" spans="1:25">
      <c r="A4563" s="1">
        <v>4580</v>
      </c>
      <c r="C4563" t="s">
        <v>3788</v>
      </c>
      <c r="G4563" t="s">
        <v>10967</v>
      </c>
      <c r="H4563" t="s">
        <v>14077</v>
      </c>
      <c r="I4563" t="s">
        <v>18507</v>
      </c>
      <c r="J4563" t="s">
        <v>18510</v>
      </c>
      <c r="L4563" t="s">
        <v>19632</v>
      </c>
      <c r="N4563" t="s">
        <v>32</v>
      </c>
      <c r="P4563" t="s">
        <v>32</v>
      </c>
      <c r="Q4563" t="s">
        <v>20992</v>
      </c>
      <c r="R4563" t="s">
        <v>21119</v>
      </c>
      <c r="S4563" t="s">
        <v>21154</v>
      </c>
      <c r="U4563" t="s">
        <v>22035</v>
      </c>
      <c r="Y4563" t="s">
        <v>23862</v>
      </c>
    </row>
    <row r="4564" spans="1:25">
      <c r="A4564" s="1">
        <v>4581</v>
      </c>
      <c r="B4564" t="s">
        <v>32</v>
      </c>
      <c r="C4564" t="s">
        <v>3788</v>
      </c>
      <c r="D4564" t="s">
        <v>9881</v>
      </c>
      <c r="E4564" t="s">
        <v>10905</v>
      </c>
      <c r="F4564" t="s">
        <v>10906</v>
      </c>
      <c r="H4564" t="s">
        <v>14077</v>
      </c>
      <c r="V4564">
        <f>72859647 Ð`²¤O2024031moriehinds2@gmail.com                              BNMLFException as file currently locked by another user for an Acct no 342065570000</f>
        <v>0</v>
      </c>
    </row>
    <row r="4565" spans="1:25">
      <c r="A4565" s="1">
        <v>4582</v>
      </c>
      <c r="C4565" t="s">
        <v>3789</v>
      </c>
      <c r="G4565" t="s">
        <v>10967</v>
      </c>
      <c r="H4565" t="s">
        <v>14078</v>
      </c>
      <c r="I4565" t="s">
        <v>18507</v>
      </c>
      <c r="J4565" t="s">
        <v>18510</v>
      </c>
      <c r="L4565" t="s">
        <v>19633</v>
      </c>
      <c r="N4565" t="s">
        <v>32</v>
      </c>
      <c r="P4565" t="s">
        <v>32</v>
      </c>
      <c r="Q4565" t="s">
        <v>20992</v>
      </c>
      <c r="R4565" t="s">
        <v>21119</v>
      </c>
      <c r="S4565" t="s">
        <v>21154</v>
      </c>
      <c r="U4565" t="s">
        <v>22035</v>
      </c>
      <c r="Y4565" t="s">
        <v>23863</v>
      </c>
    </row>
    <row r="4566" spans="1:25">
      <c r="A4566" s="1">
        <v>4583</v>
      </c>
      <c r="B4566" t="s">
        <v>32</v>
      </c>
      <c r="C4566" t="s">
        <v>3789</v>
      </c>
      <c r="D4566" t="s">
        <v>9882</v>
      </c>
      <c r="E4566" t="s">
        <v>10905</v>
      </c>
      <c r="F4566" t="s">
        <v>10906</v>
      </c>
      <c r="H4566" t="s">
        <v>14078</v>
      </c>
      <c r="V4566">
        <f>72859648 @Ü'E2024041cavrilleogarro@yahoo.com                            BNMLFException as file currently locked by another user for an Acct no 297021480000</f>
        <v>0</v>
      </c>
    </row>
    <row r="4567" spans="1:25">
      <c r="A4567" s="1">
        <v>4584</v>
      </c>
      <c r="C4567" t="s">
        <v>3790</v>
      </c>
      <c r="G4567" t="s">
        <v>10967</v>
      </c>
      <c r="H4567" t="s">
        <v>14079</v>
      </c>
      <c r="I4567" t="s">
        <v>18507</v>
      </c>
      <c r="J4567" t="s">
        <v>18510</v>
      </c>
      <c r="L4567" t="s">
        <v>19634</v>
      </c>
      <c r="N4567" t="s">
        <v>32</v>
      </c>
      <c r="P4567" t="s">
        <v>32</v>
      </c>
      <c r="Q4567" t="s">
        <v>20992</v>
      </c>
      <c r="R4567" t="s">
        <v>21119</v>
      </c>
      <c r="S4567" t="s">
        <v>21154</v>
      </c>
      <c r="U4567" t="s">
        <v>22035</v>
      </c>
      <c r="Y4567" t="s">
        <v>23864</v>
      </c>
    </row>
    <row r="4568" spans="1:25">
      <c r="A4568" s="1">
        <v>4585</v>
      </c>
      <c r="B4568" t="s">
        <v>32</v>
      </c>
      <c r="C4568" t="s">
        <v>3790</v>
      </c>
      <c r="D4568" t="s">
        <v>9883</v>
      </c>
      <c r="E4568" t="s">
        <v>10905</v>
      </c>
      <c r="F4568" t="s">
        <v>10906</v>
      </c>
      <c r="H4568" t="s">
        <v>14079</v>
      </c>
      <c r="V4568">
        <f>72859649 ø8æÌ2024031tamika.campbell@ksac.gov.jm                           CNMLFException as file currently locked by another user for an Acct no 880032561400</f>
        <v>0</v>
      </c>
    </row>
    <row r="4569" spans="1:25">
      <c r="A4569" s="1">
        <v>4586</v>
      </c>
      <c r="C4569" t="s">
        <v>3791</v>
      </c>
      <c r="G4569" t="s">
        <v>10967</v>
      </c>
      <c r="H4569" t="s">
        <v>14080</v>
      </c>
      <c r="I4569" t="s">
        <v>18507</v>
      </c>
      <c r="J4569" t="s">
        <v>18510</v>
      </c>
      <c r="L4569" t="s">
        <v>19635</v>
      </c>
      <c r="N4569" t="s">
        <v>32</v>
      </c>
      <c r="P4569" t="s">
        <v>32</v>
      </c>
      <c r="Q4569" t="s">
        <v>20992</v>
      </c>
      <c r="R4569" t="s">
        <v>21119</v>
      </c>
      <c r="S4569" t="s">
        <v>21154</v>
      </c>
      <c r="U4569" t="s">
        <v>22035</v>
      </c>
      <c r="Y4569" t="s">
        <v>23865</v>
      </c>
    </row>
    <row r="4570" spans="1:25">
      <c r="A4570" s="1">
        <v>4587</v>
      </c>
      <c r="B4570" t="s">
        <v>32</v>
      </c>
      <c r="C4570" t="s">
        <v>3791</v>
      </c>
      <c r="D4570" t="s">
        <v>9884</v>
      </c>
      <c r="E4570" t="s">
        <v>10905</v>
      </c>
      <c r="F4570" t="s">
        <v>10906</v>
      </c>
      <c r="H4570" t="s">
        <v>14080</v>
      </c>
      <c r="V4570">
        <f>72859650 0@2024031kededradennis@gmail.com                             CNMLFException as file currently locked by another user for an Acct no 277429760000</f>
        <v>0</v>
      </c>
    </row>
    <row r="4571" spans="1:25">
      <c r="A4571" s="1">
        <v>4588</v>
      </c>
      <c r="C4571" t="s">
        <v>3792</v>
      </c>
      <c r="G4571" t="s">
        <v>10967</v>
      </c>
      <c r="H4571" t="s">
        <v>14081</v>
      </c>
      <c r="I4571" t="s">
        <v>18507</v>
      </c>
      <c r="J4571" t="s">
        <v>18510</v>
      </c>
      <c r="L4571" t="s">
        <v>19636</v>
      </c>
      <c r="N4571" t="s">
        <v>32</v>
      </c>
      <c r="P4571" t="s">
        <v>32</v>
      </c>
      <c r="Q4571" t="s">
        <v>20992</v>
      </c>
      <c r="R4571" t="s">
        <v>21119</v>
      </c>
      <c r="S4571" t="s">
        <v>21154</v>
      </c>
      <c r="U4571" t="s">
        <v>22035</v>
      </c>
      <c r="Y4571" t="s">
        <v>23866</v>
      </c>
    </row>
    <row r="4572" spans="1:25">
      <c r="A4572" s="1">
        <v>4589</v>
      </c>
      <c r="B4572" t="s">
        <v>32</v>
      </c>
      <c r="C4572" t="s">
        <v>3792</v>
      </c>
      <c r="D4572" t="s">
        <v>9885</v>
      </c>
      <c r="E4572" t="s">
        <v>10905</v>
      </c>
      <c r="F4572" t="s">
        <v>10906</v>
      </c>
      <c r="H4572" t="s">
        <v>14081</v>
      </c>
      <c r="V4572">
        <f>72859651 ÐEá\$2024041faypetgrave@cwjamica.com                            DNMLFException as file currently locked by another user for an Acct no 156177090000</f>
        <v>0</v>
      </c>
    </row>
    <row r="4573" spans="1:25">
      <c r="A4573" s="1">
        <v>4590</v>
      </c>
      <c r="C4573" t="s">
        <v>3793</v>
      </c>
      <c r="G4573" t="s">
        <v>10967</v>
      </c>
      <c r="H4573" t="s">
        <v>14082</v>
      </c>
      <c r="I4573" t="s">
        <v>18507</v>
      </c>
      <c r="J4573" t="s">
        <v>18510</v>
      </c>
      <c r="L4573" t="s">
        <v>19637</v>
      </c>
      <c r="N4573" t="s">
        <v>32</v>
      </c>
      <c r="P4573" t="s">
        <v>32</v>
      </c>
      <c r="Q4573" t="s">
        <v>20992</v>
      </c>
      <c r="R4573" t="s">
        <v>21119</v>
      </c>
      <c r="S4573" t="s">
        <v>21154</v>
      </c>
      <c r="U4573" t="s">
        <v>22035</v>
      </c>
      <c r="Y4573" t="s">
        <v>23868</v>
      </c>
    </row>
    <row r="4574" spans="1:25">
      <c r="A4574" s="1">
        <v>4591</v>
      </c>
      <c r="B4574" t="s">
        <v>32</v>
      </c>
      <c r="C4574" t="s">
        <v>3793</v>
      </c>
      <c r="D4574" t="s">
        <v>9886</v>
      </c>
      <c r="E4574" t="s">
        <v>10905</v>
      </c>
      <c r="F4574" t="s">
        <v>10906</v>
      </c>
      <c r="H4574" t="s">
        <v>14083</v>
      </c>
      <c r="V4574">
        <f>72859652 ÐÈQ(B2024041stamic123@gmail.com                               DNMLFException as file currently locked by another user for an Acct no 284144290000</f>
        <v>0</v>
      </c>
    </row>
    <row r="4575" spans="1:25">
      <c r="A4575" s="1">
        <v>4592</v>
      </c>
      <c r="C4575" t="s">
        <v>3794</v>
      </c>
      <c r="G4575" t="s">
        <v>10967</v>
      </c>
      <c r="H4575" t="s">
        <v>14084</v>
      </c>
      <c r="I4575" t="s">
        <v>18507</v>
      </c>
      <c r="J4575" t="s">
        <v>18510</v>
      </c>
      <c r="L4575" t="s">
        <v>19638</v>
      </c>
      <c r="N4575" t="s">
        <v>32</v>
      </c>
      <c r="P4575" t="s">
        <v>32</v>
      </c>
      <c r="Q4575" t="s">
        <v>20992</v>
      </c>
      <c r="R4575" t="s">
        <v>21119</v>
      </c>
      <c r="S4575" t="s">
        <v>21154</v>
      </c>
      <c r="U4575" t="s">
        <v>22035</v>
      </c>
      <c r="Y4575" t="s">
        <v>23869</v>
      </c>
    </row>
    <row r="4576" spans="1:25">
      <c r="A4576" s="1">
        <v>4593</v>
      </c>
      <c r="B4576" t="s">
        <v>32</v>
      </c>
      <c r="C4576" t="s">
        <v>3794</v>
      </c>
      <c r="D4576" t="s">
        <v>9887</v>
      </c>
      <c r="E4576" t="s">
        <v>10905</v>
      </c>
      <c r="F4576" t="s">
        <v>10906</v>
      </c>
      <c r="H4576" t="s">
        <v>14084</v>
      </c>
      <c r="V4576">
        <f>72859653 0&amp;3&amp;P2024041DUNROBPRIM@GMAIL.COM                              DNMLFException as file currently locked by another user for an Acct no 344238270000</f>
        <v>0</v>
      </c>
    </row>
    <row r="4577" spans="1:25">
      <c r="A4577" s="1">
        <v>4594</v>
      </c>
      <c r="C4577" t="s">
        <v>3795</v>
      </c>
      <c r="G4577" t="s">
        <v>10967</v>
      </c>
      <c r="H4577" t="s">
        <v>14085</v>
      </c>
      <c r="I4577" t="s">
        <v>18507</v>
      </c>
      <c r="J4577" t="s">
        <v>18510</v>
      </c>
      <c r="L4577" t="s">
        <v>19639</v>
      </c>
      <c r="N4577" t="s">
        <v>32</v>
      </c>
      <c r="P4577" t="s">
        <v>32</v>
      </c>
      <c r="Q4577" t="s">
        <v>20992</v>
      </c>
      <c r="R4577" t="s">
        <v>21119</v>
      </c>
      <c r="S4577" t="s">
        <v>21154</v>
      </c>
      <c r="U4577" t="s">
        <v>22035</v>
      </c>
      <c r="Y4577" t="s">
        <v>23867</v>
      </c>
    </row>
    <row r="4578" spans="1:25">
      <c r="A4578" s="1">
        <v>4595</v>
      </c>
      <c r="B4578" t="s">
        <v>32</v>
      </c>
      <c r="C4578" t="s">
        <v>3795</v>
      </c>
      <c r="D4578" t="s">
        <v>9888</v>
      </c>
      <c r="E4578" t="s">
        <v>10905</v>
      </c>
      <c r="F4578" t="s">
        <v>10906</v>
      </c>
      <c r="H4578" t="s">
        <v>14086</v>
      </c>
      <c r="V4578">
        <f>72859654 p°7ÖD2024041christinacaine1@gmail.com                            DNMLFException as file currently locked by another user for an Acct no 295651750000</f>
        <v>0</v>
      </c>
    </row>
    <row r="4579" spans="1:25">
      <c r="A4579" s="1">
        <v>4596</v>
      </c>
      <c r="C4579" t="s">
        <v>3796</v>
      </c>
      <c r="G4579" t="s">
        <v>10967</v>
      </c>
      <c r="H4579" t="s">
        <v>14087</v>
      </c>
      <c r="I4579" t="s">
        <v>18507</v>
      </c>
      <c r="J4579" t="s">
        <v>18510</v>
      </c>
      <c r="L4579" t="s">
        <v>19640</v>
      </c>
      <c r="N4579" t="s">
        <v>32</v>
      </c>
      <c r="P4579" t="s">
        <v>32</v>
      </c>
      <c r="Q4579" t="s">
        <v>20992</v>
      </c>
      <c r="R4579" t="s">
        <v>21119</v>
      </c>
      <c r="S4579" t="s">
        <v>21154</v>
      </c>
      <c r="U4579" t="s">
        <v>22035</v>
      </c>
      <c r="Y4579" t="s">
        <v>23870</v>
      </c>
    </row>
    <row r="4580" spans="1:25">
      <c r="A4580" s="1">
        <v>4597</v>
      </c>
      <c r="B4580" t="s">
        <v>32</v>
      </c>
      <c r="C4580" t="s">
        <v>3796</v>
      </c>
      <c r="D4580" t="s">
        <v>9889</v>
      </c>
      <c r="E4580" t="s">
        <v>10905</v>
      </c>
      <c r="F4580" t="s">
        <v>10906</v>
      </c>
      <c r="H4580" t="s">
        <v>14087</v>
      </c>
      <c r="V4580">
        <f>72859655 @äçNJ2024041romainbrown023@gmail.com                            ENMLFException as file currently locked by another user for an Acct no 319151400000</f>
        <v>0</v>
      </c>
    </row>
    <row r="4581" spans="1:25">
      <c r="A4581" s="1">
        <v>4598</v>
      </c>
      <c r="C4581" t="s">
        <v>3797</v>
      </c>
      <c r="G4581" t="s">
        <v>10967</v>
      </c>
      <c r="H4581" t="s">
        <v>14088</v>
      </c>
      <c r="I4581" t="s">
        <v>18507</v>
      </c>
      <c r="J4581" t="s">
        <v>18510</v>
      </c>
      <c r="L4581" t="s">
        <v>19641</v>
      </c>
      <c r="N4581" t="s">
        <v>32</v>
      </c>
      <c r="P4581" t="s">
        <v>32</v>
      </c>
      <c r="Q4581" t="s">
        <v>20992</v>
      </c>
      <c r="R4581" t="s">
        <v>21119</v>
      </c>
      <c r="S4581" t="s">
        <v>21154</v>
      </c>
      <c r="U4581" t="s">
        <v>22035</v>
      </c>
      <c r="Y4581" t="s">
        <v>23871</v>
      </c>
    </row>
    <row r="4582" spans="1:25">
      <c r="A4582" s="1">
        <v>4599</v>
      </c>
      <c r="B4582" t="s">
        <v>32</v>
      </c>
      <c r="C4582" t="s">
        <v>3797</v>
      </c>
      <c r="D4582" t="s">
        <v>9890</v>
      </c>
      <c r="E4582" t="s">
        <v>10905</v>
      </c>
      <c r="F4582" t="s">
        <v>10906</v>
      </c>
      <c r="H4582" t="s">
        <v>14088</v>
      </c>
      <c r="V4582">
        <f>72859656 @å~\J2024041sexychrisann1@gmail.com                             ENMLFException as file currently locked by another user for an Acct no 319379400000</f>
        <v>0</v>
      </c>
    </row>
    <row r="4583" spans="1:25">
      <c r="A4583" s="1">
        <v>4600</v>
      </c>
      <c r="C4583" t="s">
        <v>3798</v>
      </c>
      <c r="G4583" t="s">
        <v>10967</v>
      </c>
      <c r="H4583" t="s">
        <v>14089</v>
      </c>
      <c r="I4583" t="s">
        <v>18507</v>
      </c>
      <c r="J4583" t="s">
        <v>18510</v>
      </c>
      <c r="L4583" t="s">
        <v>19642</v>
      </c>
      <c r="N4583" t="s">
        <v>32</v>
      </c>
      <c r="P4583" t="s">
        <v>32</v>
      </c>
      <c r="Q4583" t="s">
        <v>20992</v>
      </c>
      <c r="R4583" t="s">
        <v>21119</v>
      </c>
      <c r="S4583" t="s">
        <v>21154</v>
      </c>
      <c r="U4583" t="s">
        <v>22035</v>
      </c>
      <c r="Y4583" t="s">
        <v>23872</v>
      </c>
    </row>
    <row r="4584" spans="1:25">
      <c r="A4584" s="1">
        <v>4601</v>
      </c>
      <c r="B4584" t="s">
        <v>32</v>
      </c>
      <c r="C4584" t="s">
        <v>3798</v>
      </c>
      <c r="D4584" t="s">
        <v>9891</v>
      </c>
      <c r="E4584" t="s">
        <v>10905</v>
      </c>
      <c r="F4584" t="s">
        <v>10906</v>
      </c>
      <c r="H4584" t="s">
        <v>14089</v>
      </c>
      <c r="V4584">
        <f>72859657 °7úA2024041ANDREHEPBURN_88@YAHOO.COM                            ENMLFException as file currently locked by another user for an Acct no 283368110000</f>
        <v>0</v>
      </c>
    </row>
    <row r="4585" spans="1:25">
      <c r="A4585" s="1">
        <v>4602</v>
      </c>
      <c r="C4585" t="s">
        <v>3799</v>
      </c>
      <c r="G4585" t="s">
        <v>10967</v>
      </c>
      <c r="H4585" t="s">
        <v>14090</v>
      </c>
      <c r="I4585" t="s">
        <v>18507</v>
      </c>
      <c r="J4585" t="s">
        <v>18509</v>
      </c>
      <c r="L4585" t="s">
        <v>19489</v>
      </c>
      <c r="O4585" t="s">
        <v>20887</v>
      </c>
      <c r="P4585" t="s">
        <v>20919</v>
      </c>
      <c r="Q4585" t="s">
        <v>20989</v>
      </c>
      <c r="U4585" t="s">
        <v>22032</v>
      </c>
      <c r="W4585" t="s">
        <v>22917</v>
      </c>
      <c r="X4585" t="s">
        <v>23290</v>
      </c>
    </row>
    <row r="4586" spans="1:25">
      <c r="A4586" s="1">
        <v>4603</v>
      </c>
      <c r="C4586" t="s">
        <v>3800</v>
      </c>
      <c r="G4586" t="s">
        <v>10967</v>
      </c>
      <c r="H4586" t="s">
        <v>14090</v>
      </c>
      <c r="I4586" t="s">
        <v>18507</v>
      </c>
      <c r="J4586" t="s">
        <v>18509</v>
      </c>
      <c r="L4586" t="s">
        <v>19507</v>
      </c>
      <c r="O4586" t="s">
        <v>20888</v>
      </c>
      <c r="P4586" t="s">
        <v>65</v>
      </c>
      <c r="Q4586" t="s">
        <v>20990</v>
      </c>
      <c r="R4586" t="s">
        <v>21118</v>
      </c>
      <c r="S4586" t="s">
        <v>21153</v>
      </c>
      <c r="T4586" t="s">
        <v>21453</v>
      </c>
      <c r="U4586" t="s">
        <v>22033</v>
      </c>
    </row>
    <row r="4587" spans="1:25">
      <c r="A4587" s="1">
        <v>4604</v>
      </c>
      <c r="C4587" t="s">
        <v>3801</v>
      </c>
      <c r="G4587" t="s">
        <v>10967</v>
      </c>
      <c r="H4587" t="s">
        <v>14090</v>
      </c>
      <c r="I4587" t="s">
        <v>18507</v>
      </c>
      <c r="J4587" t="s">
        <v>18509</v>
      </c>
      <c r="L4587" t="s">
        <v>19508</v>
      </c>
      <c r="O4587" t="s">
        <v>20888</v>
      </c>
      <c r="P4587" t="s">
        <v>20920</v>
      </c>
      <c r="Q4587" t="s">
        <v>20991</v>
      </c>
      <c r="U4587" t="s">
        <v>22034</v>
      </c>
      <c r="W4587" t="s">
        <v>22918</v>
      </c>
    </row>
    <row r="4588" spans="1:25">
      <c r="A4588" s="1">
        <v>4605</v>
      </c>
      <c r="C4588" t="s">
        <v>3802</v>
      </c>
      <c r="G4588" t="s">
        <v>10967</v>
      </c>
      <c r="H4588" t="s">
        <v>14091</v>
      </c>
      <c r="I4588" t="s">
        <v>18507</v>
      </c>
      <c r="J4588" t="s">
        <v>18510</v>
      </c>
      <c r="L4588" t="s">
        <v>19643</v>
      </c>
      <c r="N4588" t="s">
        <v>32</v>
      </c>
      <c r="P4588" t="s">
        <v>32</v>
      </c>
      <c r="Q4588" t="s">
        <v>20992</v>
      </c>
      <c r="R4588" t="s">
        <v>21119</v>
      </c>
      <c r="S4588" t="s">
        <v>21154</v>
      </c>
      <c r="U4588" t="s">
        <v>22035</v>
      </c>
      <c r="Y4588" t="s">
        <v>23873</v>
      </c>
    </row>
    <row r="4589" spans="1:25">
      <c r="A4589" s="1">
        <v>4606</v>
      </c>
      <c r="B4589" t="s">
        <v>32</v>
      </c>
      <c r="C4589" t="s">
        <v>3802</v>
      </c>
      <c r="D4589" t="s">
        <v>9892</v>
      </c>
      <c r="E4589" t="s">
        <v>10905</v>
      </c>
      <c r="F4589" t="s">
        <v>10906</v>
      </c>
      <c r="H4589" t="s">
        <v>14092</v>
      </c>
      <c r="V4589">
        <f>72859661 @ÝEÆI2024041orainthomas@gmail.com                              GNMLFException as file currently locked by another user for an Acct no 316859080000</f>
        <v>0</v>
      </c>
    </row>
    <row r="4590" spans="1:25">
      <c r="A4590" s="1">
        <v>4607</v>
      </c>
      <c r="C4590" t="s">
        <v>3803</v>
      </c>
      <c r="G4590" t="s">
        <v>10967</v>
      </c>
      <c r="H4590" t="s">
        <v>14093</v>
      </c>
      <c r="I4590" t="s">
        <v>18507</v>
      </c>
      <c r="J4590" t="s">
        <v>18509</v>
      </c>
      <c r="L4590" t="s">
        <v>19507</v>
      </c>
      <c r="O4590" t="s">
        <v>20888</v>
      </c>
      <c r="P4590" t="s">
        <v>65</v>
      </c>
      <c r="Q4590" t="s">
        <v>20990</v>
      </c>
      <c r="R4590" t="s">
        <v>21118</v>
      </c>
      <c r="S4590" t="s">
        <v>21153</v>
      </c>
      <c r="T4590" t="s">
        <v>21454</v>
      </c>
      <c r="U4590" t="s">
        <v>22033</v>
      </c>
    </row>
    <row r="4591" spans="1:25">
      <c r="A4591" s="1">
        <v>4608</v>
      </c>
      <c r="C4591" t="s">
        <v>3804</v>
      </c>
      <c r="G4591" t="s">
        <v>10967</v>
      </c>
      <c r="H4591" t="s">
        <v>14093</v>
      </c>
      <c r="I4591" t="s">
        <v>18507</v>
      </c>
      <c r="J4591" t="s">
        <v>18509</v>
      </c>
      <c r="L4591" t="s">
        <v>19545</v>
      </c>
      <c r="O4591" t="s">
        <v>20887</v>
      </c>
      <c r="P4591" t="s">
        <v>20919</v>
      </c>
      <c r="Q4591" t="s">
        <v>20989</v>
      </c>
      <c r="U4591" t="s">
        <v>22032</v>
      </c>
      <c r="W4591" t="s">
        <v>22917</v>
      </c>
      <c r="X4591" t="s">
        <v>23291</v>
      </c>
    </row>
    <row r="4592" spans="1:25">
      <c r="A4592" s="1">
        <v>4609</v>
      </c>
      <c r="C4592" t="s">
        <v>3805</v>
      </c>
      <c r="G4592" t="s">
        <v>10967</v>
      </c>
      <c r="H4592" t="s">
        <v>14094</v>
      </c>
      <c r="I4592" t="s">
        <v>18507</v>
      </c>
      <c r="J4592" t="s">
        <v>18509</v>
      </c>
      <c r="L4592" t="s">
        <v>19508</v>
      </c>
      <c r="O4592" t="s">
        <v>20888</v>
      </c>
      <c r="P4592" t="s">
        <v>20920</v>
      </c>
      <c r="Q4592" t="s">
        <v>20991</v>
      </c>
      <c r="U4592" t="s">
        <v>22034</v>
      </c>
      <c r="W4592" t="s">
        <v>22918</v>
      </c>
    </row>
    <row r="4593" spans="1:24">
      <c r="A4593" s="1">
        <v>4610</v>
      </c>
      <c r="C4593" t="s">
        <v>3806</v>
      </c>
      <c r="G4593" t="s">
        <v>10967</v>
      </c>
      <c r="H4593" t="s">
        <v>14095</v>
      </c>
      <c r="I4593" t="s">
        <v>18507</v>
      </c>
      <c r="J4593" t="s">
        <v>18509</v>
      </c>
      <c r="L4593" t="s">
        <v>19507</v>
      </c>
      <c r="O4593" t="s">
        <v>20888</v>
      </c>
      <c r="P4593" t="s">
        <v>65</v>
      </c>
      <c r="Q4593" t="s">
        <v>20990</v>
      </c>
      <c r="R4593" t="s">
        <v>21118</v>
      </c>
      <c r="S4593" t="s">
        <v>21153</v>
      </c>
      <c r="T4593" t="s">
        <v>21454</v>
      </c>
      <c r="U4593" t="s">
        <v>22033</v>
      </c>
    </row>
    <row r="4594" spans="1:24">
      <c r="A4594" s="1">
        <v>4611</v>
      </c>
      <c r="C4594" t="s">
        <v>3807</v>
      </c>
      <c r="G4594" t="s">
        <v>10967</v>
      </c>
      <c r="H4594" t="s">
        <v>14095</v>
      </c>
      <c r="I4594" t="s">
        <v>18507</v>
      </c>
      <c r="J4594" t="s">
        <v>18509</v>
      </c>
      <c r="L4594" t="s">
        <v>19491</v>
      </c>
      <c r="O4594" t="s">
        <v>20887</v>
      </c>
      <c r="P4594" t="s">
        <v>20919</v>
      </c>
      <c r="Q4594" t="s">
        <v>20989</v>
      </c>
      <c r="U4594" t="s">
        <v>22032</v>
      </c>
      <c r="W4594" t="s">
        <v>22917</v>
      </c>
      <c r="X4594" t="s">
        <v>23291</v>
      </c>
    </row>
    <row r="4595" spans="1:24">
      <c r="A4595" s="1">
        <v>4612</v>
      </c>
      <c r="C4595" t="s">
        <v>3808</v>
      </c>
      <c r="G4595" t="s">
        <v>10967</v>
      </c>
      <c r="H4595" t="s">
        <v>14095</v>
      </c>
      <c r="I4595" t="s">
        <v>18507</v>
      </c>
      <c r="J4595" t="s">
        <v>18509</v>
      </c>
      <c r="L4595" t="s">
        <v>19508</v>
      </c>
      <c r="O4595" t="s">
        <v>20888</v>
      </c>
      <c r="P4595" t="s">
        <v>20920</v>
      </c>
      <c r="Q4595" t="s">
        <v>20991</v>
      </c>
      <c r="U4595" t="s">
        <v>22034</v>
      </c>
      <c r="W4595" t="s">
        <v>22918</v>
      </c>
    </row>
    <row r="4596" spans="1:24">
      <c r="A4596" s="1">
        <v>4613</v>
      </c>
      <c r="C4596" t="s">
        <v>3809</v>
      </c>
      <c r="G4596" t="s">
        <v>10967</v>
      </c>
      <c r="H4596" t="s">
        <v>14096</v>
      </c>
      <c r="I4596" t="s">
        <v>18507</v>
      </c>
      <c r="J4596" t="s">
        <v>18509</v>
      </c>
      <c r="L4596" t="s">
        <v>19488</v>
      </c>
      <c r="O4596" t="s">
        <v>20887</v>
      </c>
      <c r="P4596" t="s">
        <v>20919</v>
      </c>
      <c r="Q4596" t="s">
        <v>20989</v>
      </c>
      <c r="U4596" t="s">
        <v>22032</v>
      </c>
      <c r="W4596" t="s">
        <v>22917</v>
      </c>
      <c r="X4596" t="s">
        <v>23292</v>
      </c>
    </row>
    <row r="4597" spans="1:24">
      <c r="A4597" s="1">
        <v>4614</v>
      </c>
      <c r="C4597" t="s">
        <v>3810</v>
      </c>
      <c r="G4597" t="s">
        <v>10967</v>
      </c>
      <c r="H4597" t="s">
        <v>14097</v>
      </c>
      <c r="I4597" t="s">
        <v>18507</v>
      </c>
      <c r="J4597" t="s">
        <v>18509</v>
      </c>
      <c r="L4597" t="s">
        <v>19490</v>
      </c>
      <c r="O4597" t="s">
        <v>20887</v>
      </c>
      <c r="P4597" t="s">
        <v>20919</v>
      </c>
      <c r="Q4597" t="s">
        <v>20989</v>
      </c>
      <c r="U4597" t="s">
        <v>22032</v>
      </c>
      <c r="W4597" t="s">
        <v>22917</v>
      </c>
      <c r="X4597" t="s">
        <v>23292</v>
      </c>
    </row>
    <row r="4598" spans="1:24">
      <c r="A4598" s="1">
        <v>4615</v>
      </c>
      <c r="C4598" t="s">
        <v>3811</v>
      </c>
      <c r="G4598" t="s">
        <v>10967</v>
      </c>
      <c r="H4598" t="s">
        <v>14098</v>
      </c>
      <c r="I4598" t="s">
        <v>18507</v>
      </c>
      <c r="J4598" t="s">
        <v>18509</v>
      </c>
      <c r="L4598" t="s">
        <v>19489</v>
      </c>
      <c r="O4598" t="s">
        <v>20887</v>
      </c>
      <c r="P4598" t="s">
        <v>20919</v>
      </c>
      <c r="Q4598" t="s">
        <v>20989</v>
      </c>
      <c r="U4598" t="s">
        <v>22032</v>
      </c>
      <c r="W4598" t="s">
        <v>22917</v>
      </c>
      <c r="X4598" t="s">
        <v>23293</v>
      </c>
    </row>
    <row r="4599" spans="1:24">
      <c r="A4599" s="1">
        <v>4616</v>
      </c>
      <c r="C4599" t="s">
        <v>3812</v>
      </c>
      <c r="G4599" t="s">
        <v>10967</v>
      </c>
      <c r="H4599" t="s">
        <v>14098</v>
      </c>
      <c r="I4599" t="s">
        <v>18507</v>
      </c>
      <c r="J4599" t="s">
        <v>18509</v>
      </c>
      <c r="L4599" t="s">
        <v>19545</v>
      </c>
      <c r="O4599" t="s">
        <v>20887</v>
      </c>
      <c r="P4599" t="s">
        <v>20919</v>
      </c>
      <c r="Q4599" t="s">
        <v>20989</v>
      </c>
      <c r="U4599" t="s">
        <v>22032</v>
      </c>
      <c r="W4599" t="s">
        <v>22917</v>
      </c>
      <c r="X4599" t="s">
        <v>23294</v>
      </c>
    </row>
    <row r="4600" spans="1:24">
      <c r="A4600" s="1">
        <v>4617</v>
      </c>
      <c r="C4600" t="s">
        <v>3813</v>
      </c>
      <c r="G4600" t="s">
        <v>10967</v>
      </c>
      <c r="H4600" t="s">
        <v>14099</v>
      </c>
      <c r="I4600" t="s">
        <v>18507</v>
      </c>
      <c r="J4600" t="s">
        <v>18509</v>
      </c>
      <c r="L4600" t="s">
        <v>19507</v>
      </c>
      <c r="O4600" t="s">
        <v>20888</v>
      </c>
      <c r="P4600" t="s">
        <v>65</v>
      </c>
      <c r="Q4600" t="s">
        <v>20990</v>
      </c>
      <c r="R4600" t="s">
        <v>21118</v>
      </c>
      <c r="S4600" t="s">
        <v>21153</v>
      </c>
      <c r="T4600" t="s">
        <v>21455</v>
      </c>
      <c r="U4600" t="s">
        <v>22033</v>
      </c>
    </row>
    <row r="4601" spans="1:24">
      <c r="A4601" s="1">
        <v>4618</v>
      </c>
      <c r="C4601" t="s">
        <v>3814</v>
      </c>
      <c r="G4601" t="s">
        <v>10967</v>
      </c>
      <c r="H4601" t="s">
        <v>14100</v>
      </c>
      <c r="I4601" t="s">
        <v>18507</v>
      </c>
      <c r="J4601" t="s">
        <v>18509</v>
      </c>
      <c r="L4601" t="s">
        <v>19508</v>
      </c>
      <c r="O4601" t="s">
        <v>20888</v>
      </c>
      <c r="P4601" t="s">
        <v>20920</v>
      </c>
      <c r="Q4601" t="s">
        <v>20991</v>
      </c>
      <c r="U4601" t="s">
        <v>22034</v>
      </c>
      <c r="W4601" t="s">
        <v>22918</v>
      </c>
    </row>
    <row r="4602" spans="1:24">
      <c r="A4602" s="1">
        <v>4619</v>
      </c>
      <c r="C4602" t="s">
        <v>3815</v>
      </c>
      <c r="G4602" t="s">
        <v>10967</v>
      </c>
      <c r="H4602" t="s">
        <v>14101</v>
      </c>
      <c r="I4602" t="s">
        <v>18507</v>
      </c>
      <c r="J4602" t="s">
        <v>18509</v>
      </c>
      <c r="L4602" t="s">
        <v>19507</v>
      </c>
      <c r="O4602" t="s">
        <v>20888</v>
      </c>
      <c r="P4602" t="s">
        <v>65</v>
      </c>
      <c r="Q4602" t="s">
        <v>20990</v>
      </c>
      <c r="R4602" t="s">
        <v>21118</v>
      </c>
      <c r="S4602" t="s">
        <v>21153</v>
      </c>
      <c r="T4602" t="s">
        <v>21456</v>
      </c>
      <c r="U4602" t="s">
        <v>22033</v>
      </c>
    </row>
    <row r="4603" spans="1:24">
      <c r="A4603" s="1">
        <v>4620</v>
      </c>
      <c r="C4603" t="s">
        <v>3816</v>
      </c>
      <c r="G4603" t="s">
        <v>10967</v>
      </c>
      <c r="H4603" t="s">
        <v>14101</v>
      </c>
      <c r="I4603" t="s">
        <v>18507</v>
      </c>
      <c r="J4603" t="s">
        <v>18509</v>
      </c>
      <c r="L4603" t="s">
        <v>19491</v>
      </c>
      <c r="O4603" t="s">
        <v>20887</v>
      </c>
      <c r="P4603" t="s">
        <v>20919</v>
      </c>
      <c r="Q4603" t="s">
        <v>20989</v>
      </c>
      <c r="U4603" t="s">
        <v>22032</v>
      </c>
      <c r="W4603" t="s">
        <v>22917</v>
      </c>
      <c r="X4603" t="s">
        <v>23295</v>
      </c>
    </row>
    <row r="4604" spans="1:24">
      <c r="A4604" s="1">
        <v>4621</v>
      </c>
      <c r="C4604" t="s">
        <v>3817</v>
      </c>
      <c r="G4604" t="s">
        <v>10967</v>
      </c>
      <c r="H4604" t="s">
        <v>14101</v>
      </c>
      <c r="I4604" t="s">
        <v>18507</v>
      </c>
      <c r="J4604" t="s">
        <v>18509</v>
      </c>
      <c r="L4604" t="s">
        <v>19508</v>
      </c>
      <c r="O4604" t="s">
        <v>20888</v>
      </c>
      <c r="P4604" t="s">
        <v>20920</v>
      </c>
      <c r="Q4604" t="s">
        <v>20991</v>
      </c>
      <c r="U4604" t="s">
        <v>22034</v>
      </c>
      <c r="W4604" t="s">
        <v>22918</v>
      </c>
    </row>
    <row r="4605" spans="1:24">
      <c r="A4605" s="1">
        <v>4622</v>
      </c>
      <c r="C4605" t="s">
        <v>3818</v>
      </c>
      <c r="G4605" t="s">
        <v>10967</v>
      </c>
      <c r="H4605" t="s">
        <v>14102</v>
      </c>
      <c r="I4605" t="s">
        <v>18507</v>
      </c>
      <c r="J4605" t="s">
        <v>18509</v>
      </c>
      <c r="L4605" t="s">
        <v>19507</v>
      </c>
      <c r="O4605" t="s">
        <v>20888</v>
      </c>
      <c r="P4605" t="s">
        <v>65</v>
      </c>
      <c r="Q4605" t="s">
        <v>20990</v>
      </c>
      <c r="R4605" t="s">
        <v>21118</v>
      </c>
      <c r="S4605" t="s">
        <v>21153</v>
      </c>
      <c r="T4605" t="s">
        <v>21457</v>
      </c>
      <c r="U4605" t="s">
        <v>22033</v>
      </c>
    </row>
    <row r="4606" spans="1:24">
      <c r="A4606" s="1">
        <v>4623</v>
      </c>
      <c r="C4606" t="s">
        <v>3819</v>
      </c>
      <c r="G4606" t="s">
        <v>10967</v>
      </c>
      <c r="H4606" t="s">
        <v>14103</v>
      </c>
      <c r="I4606" t="s">
        <v>18507</v>
      </c>
      <c r="J4606" t="s">
        <v>18509</v>
      </c>
      <c r="L4606" t="s">
        <v>19508</v>
      </c>
      <c r="O4606" t="s">
        <v>20888</v>
      </c>
      <c r="P4606" t="s">
        <v>20920</v>
      </c>
      <c r="Q4606" t="s">
        <v>20991</v>
      </c>
      <c r="U4606" t="s">
        <v>22034</v>
      </c>
      <c r="W4606" t="s">
        <v>22918</v>
      </c>
    </row>
    <row r="4607" spans="1:24">
      <c r="A4607" s="1">
        <v>4624</v>
      </c>
      <c r="C4607" t="s">
        <v>3820</v>
      </c>
      <c r="G4607" t="s">
        <v>10967</v>
      </c>
      <c r="H4607" t="s">
        <v>14104</v>
      </c>
      <c r="I4607" t="s">
        <v>18507</v>
      </c>
      <c r="J4607" t="s">
        <v>18509</v>
      </c>
      <c r="L4607" t="s">
        <v>19542</v>
      </c>
      <c r="O4607" t="s">
        <v>20887</v>
      </c>
      <c r="P4607" t="s">
        <v>20919</v>
      </c>
      <c r="Q4607" t="s">
        <v>20989</v>
      </c>
      <c r="U4607" t="s">
        <v>22032</v>
      </c>
      <c r="W4607" t="s">
        <v>22917</v>
      </c>
      <c r="X4607" t="s">
        <v>23296</v>
      </c>
    </row>
    <row r="4608" spans="1:24">
      <c r="A4608" s="1">
        <v>4625</v>
      </c>
      <c r="C4608" t="s">
        <v>3821</v>
      </c>
      <c r="G4608" t="s">
        <v>10967</v>
      </c>
      <c r="H4608" t="s">
        <v>14105</v>
      </c>
      <c r="I4608" t="s">
        <v>18507</v>
      </c>
      <c r="J4608" t="s">
        <v>18509</v>
      </c>
      <c r="L4608" t="s">
        <v>19507</v>
      </c>
      <c r="O4608" t="s">
        <v>20888</v>
      </c>
      <c r="P4608" t="s">
        <v>65</v>
      </c>
      <c r="Q4608" t="s">
        <v>20990</v>
      </c>
      <c r="R4608" t="s">
        <v>21118</v>
      </c>
      <c r="S4608" t="s">
        <v>21153</v>
      </c>
      <c r="T4608" t="s">
        <v>21458</v>
      </c>
      <c r="U4608" t="s">
        <v>22033</v>
      </c>
    </row>
    <row r="4609" spans="1:24">
      <c r="A4609" s="1">
        <v>4626</v>
      </c>
      <c r="C4609" t="s">
        <v>3822</v>
      </c>
      <c r="G4609" t="s">
        <v>10967</v>
      </c>
      <c r="H4609" t="s">
        <v>14105</v>
      </c>
      <c r="I4609" t="s">
        <v>18507</v>
      </c>
      <c r="J4609" t="s">
        <v>18509</v>
      </c>
      <c r="L4609" t="s">
        <v>19508</v>
      </c>
      <c r="O4609" t="s">
        <v>20888</v>
      </c>
      <c r="P4609" t="s">
        <v>20920</v>
      </c>
      <c r="Q4609" t="s">
        <v>20991</v>
      </c>
      <c r="U4609" t="s">
        <v>22034</v>
      </c>
      <c r="W4609" t="s">
        <v>22918</v>
      </c>
    </row>
    <row r="4610" spans="1:24">
      <c r="A4610" s="1">
        <v>4627</v>
      </c>
      <c r="C4610" t="s">
        <v>3823</v>
      </c>
      <c r="G4610" t="s">
        <v>10967</v>
      </c>
      <c r="H4610" t="s">
        <v>14106</v>
      </c>
      <c r="I4610" t="s">
        <v>18507</v>
      </c>
      <c r="J4610" t="s">
        <v>18509</v>
      </c>
      <c r="L4610" t="s">
        <v>19487</v>
      </c>
      <c r="O4610" t="s">
        <v>20887</v>
      </c>
      <c r="P4610" t="s">
        <v>20919</v>
      </c>
      <c r="Q4610" t="s">
        <v>20989</v>
      </c>
      <c r="U4610" t="s">
        <v>22032</v>
      </c>
      <c r="W4610" t="s">
        <v>22917</v>
      </c>
      <c r="X4610" t="s">
        <v>23297</v>
      </c>
    </row>
    <row r="4611" spans="1:24">
      <c r="A4611" s="1">
        <v>4628</v>
      </c>
      <c r="C4611" t="s">
        <v>3824</v>
      </c>
      <c r="G4611" t="s">
        <v>10967</v>
      </c>
      <c r="H4611" t="s">
        <v>14107</v>
      </c>
      <c r="I4611" t="s">
        <v>18507</v>
      </c>
      <c r="J4611" t="s">
        <v>18509</v>
      </c>
      <c r="L4611" t="s">
        <v>19565</v>
      </c>
      <c r="O4611" t="s">
        <v>20887</v>
      </c>
      <c r="P4611" t="s">
        <v>20919</v>
      </c>
      <c r="Q4611" t="s">
        <v>20989</v>
      </c>
      <c r="U4611" t="s">
        <v>22032</v>
      </c>
      <c r="W4611" t="s">
        <v>22917</v>
      </c>
      <c r="X4611" t="s">
        <v>23298</v>
      </c>
    </row>
    <row r="4612" spans="1:24">
      <c r="A4612" s="1">
        <v>4629</v>
      </c>
      <c r="C4612" t="s">
        <v>3825</v>
      </c>
      <c r="G4612" t="s">
        <v>10967</v>
      </c>
      <c r="H4612" t="s">
        <v>14108</v>
      </c>
      <c r="I4612" t="s">
        <v>18507</v>
      </c>
      <c r="J4612" t="s">
        <v>18509</v>
      </c>
      <c r="L4612" t="s">
        <v>19582</v>
      </c>
      <c r="O4612" t="s">
        <v>20887</v>
      </c>
      <c r="P4612" t="s">
        <v>20919</v>
      </c>
      <c r="Q4612" t="s">
        <v>20989</v>
      </c>
      <c r="U4612" t="s">
        <v>22032</v>
      </c>
      <c r="W4612" t="s">
        <v>22917</v>
      </c>
      <c r="X4612" t="s">
        <v>23299</v>
      </c>
    </row>
    <row r="4613" spans="1:24">
      <c r="A4613" s="1">
        <v>4630</v>
      </c>
      <c r="C4613" t="s">
        <v>3826</v>
      </c>
      <c r="G4613" t="s">
        <v>10967</v>
      </c>
      <c r="H4613" t="s">
        <v>14109</v>
      </c>
      <c r="I4613" t="s">
        <v>18507</v>
      </c>
      <c r="J4613" t="s">
        <v>18509</v>
      </c>
      <c r="L4613" t="s">
        <v>19507</v>
      </c>
      <c r="O4613" t="s">
        <v>20888</v>
      </c>
      <c r="P4613" t="s">
        <v>65</v>
      </c>
      <c r="Q4613" t="s">
        <v>20990</v>
      </c>
      <c r="R4613" t="s">
        <v>21118</v>
      </c>
      <c r="S4613" t="s">
        <v>21153</v>
      </c>
      <c r="T4613" t="s">
        <v>21459</v>
      </c>
      <c r="U4613" t="s">
        <v>22033</v>
      </c>
    </row>
    <row r="4614" spans="1:24">
      <c r="A4614" s="1">
        <v>4631</v>
      </c>
      <c r="C4614" t="s">
        <v>3827</v>
      </c>
      <c r="G4614" t="s">
        <v>10967</v>
      </c>
      <c r="H4614" t="s">
        <v>14109</v>
      </c>
      <c r="I4614" t="s">
        <v>18507</v>
      </c>
      <c r="J4614" t="s">
        <v>18509</v>
      </c>
      <c r="L4614" t="s">
        <v>19508</v>
      </c>
      <c r="O4614" t="s">
        <v>20888</v>
      </c>
      <c r="P4614" t="s">
        <v>20920</v>
      </c>
      <c r="Q4614" t="s">
        <v>20991</v>
      </c>
      <c r="U4614" t="s">
        <v>22034</v>
      </c>
      <c r="W4614" t="s">
        <v>22918</v>
      </c>
    </row>
    <row r="4615" spans="1:24">
      <c r="A4615" s="1">
        <v>4632</v>
      </c>
      <c r="C4615" t="s">
        <v>3828</v>
      </c>
      <c r="G4615" t="s">
        <v>10967</v>
      </c>
      <c r="H4615" t="s">
        <v>14110</v>
      </c>
      <c r="I4615" t="s">
        <v>18507</v>
      </c>
      <c r="J4615" t="s">
        <v>18509</v>
      </c>
      <c r="L4615" t="s">
        <v>19488</v>
      </c>
      <c r="O4615" t="s">
        <v>20887</v>
      </c>
      <c r="P4615" t="s">
        <v>20919</v>
      </c>
      <c r="Q4615" t="s">
        <v>20989</v>
      </c>
      <c r="U4615" t="s">
        <v>22032</v>
      </c>
      <c r="W4615" t="s">
        <v>22917</v>
      </c>
      <c r="X4615" t="s">
        <v>23300</v>
      </c>
    </row>
    <row r="4616" spans="1:24">
      <c r="A4616" s="1">
        <v>4633</v>
      </c>
      <c r="C4616" t="s">
        <v>3829</v>
      </c>
      <c r="G4616" t="s">
        <v>10967</v>
      </c>
      <c r="H4616" t="s">
        <v>14111</v>
      </c>
      <c r="I4616" t="s">
        <v>18507</v>
      </c>
      <c r="J4616" t="s">
        <v>18509</v>
      </c>
      <c r="L4616" t="s">
        <v>19507</v>
      </c>
      <c r="O4616" t="s">
        <v>20888</v>
      </c>
      <c r="P4616" t="s">
        <v>65</v>
      </c>
      <c r="Q4616" t="s">
        <v>20990</v>
      </c>
      <c r="R4616" t="s">
        <v>21118</v>
      </c>
      <c r="S4616" t="s">
        <v>21153</v>
      </c>
      <c r="T4616" t="s">
        <v>21453</v>
      </c>
      <c r="U4616" t="s">
        <v>22033</v>
      </c>
    </row>
    <row r="4617" spans="1:24">
      <c r="A4617" s="1">
        <v>4634</v>
      </c>
      <c r="C4617" t="s">
        <v>3830</v>
      </c>
      <c r="G4617" t="s">
        <v>10967</v>
      </c>
      <c r="H4617" t="s">
        <v>14112</v>
      </c>
      <c r="I4617" t="s">
        <v>18507</v>
      </c>
      <c r="J4617" t="s">
        <v>18509</v>
      </c>
      <c r="L4617" t="s">
        <v>19562</v>
      </c>
      <c r="O4617" t="s">
        <v>20887</v>
      </c>
      <c r="P4617" t="s">
        <v>20919</v>
      </c>
      <c r="Q4617" t="s">
        <v>20989</v>
      </c>
      <c r="U4617" t="s">
        <v>22032</v>
      </c>
      <c r="W4617" t="s">
        <v>22917</v>
      </c>
      <c r="X4617" t="s">
        <v>23290</v>
      </c>
    </row>
    <row r="4618" spans="1:24">
      <c r="A4618" s="1">
        <v>4635</v>
      </c>
      <c r="C4618" t="s">
        <v>3831</v>
      </c>
      <c r="G4618" t="s">
        <v>10967</v>
      </c>
      <c r="H4618" t="s">
        <v>14112</v>
      </c>
      <c r="I4618" t="s">
        <v>18507</v>
      </c>
      <c r="J4618" t="s">
        <v>18509</v>
      </c>
      <c r="L4618" t="s">
        <v>19508</v>
      </c>
      <c r="O4618" t="s">
        <v>20888</v>
      </c>
      <c r="P4618" t="s">
        <v>20920</v>
      </c>
      <c r="Q4618" t="s">
        <v>20991</v>
      </c>
      <c r="U4618" t="s">
        <v>22034</v>
      </c>
      <c r="W4618" t="s">
        <v>22918</v>
      </c>
    </row>
    <row r="4619" spans="1:24">
      <c r="A4619" s="1">
        <v>4636</v>
      </c>
      <c r="C4619" t="s">
        <v>3832</v>
      </c>
      <c r="G4619" t="s">
        <v>10967</v>
      </c>
      <c r="H4619" t="s">
        <v>14113</v>
      </c>
      <c r="I4619" t="s">
        <v>18507</v>
      </c>
      <c r="J4619" t="s">
        <v>18509</v>
      </c>
      <c r="L4619" t="s">
        <v>19487</v>
      </c>
      <c r="O4619" t="s">
        <v>20887</v>
      </c>
      <c r="P4619" t="s">
        <v>20919</v>
      </c>
      <c r="Q4619" t="s">
        <v>20989</v>
      </c>
      <c r="U4619" t="s">
        <v>22032</v>
      </c>
      <c r="W4619" t="s">
        <v>22917</v>
      </c>
      <c r="X4619" t="s">
        <v>23184</v>
      </c>
    </row>
    <row r="4620" spans="1:24">
      <c r="A4620" s="1">
        <v>4637</v>
      </c>
      <c r="C4620" t="s">
        <v>3833</v>
      </c>
      <c r="G4620" t="s">
        <v>10967</v>
      </c>
      <c r="H4620" t="s">
        <v>14114</v>
      </c>
      <c r="I4620" t="s">
        <v>18507</v>
      </c>
      <c r="J4620" t="s">
        <v>18509</v>
      </c>
      <c r="L4620" t="s">
        <v>19507</v>
      </c>
      <c r="O4620" t="s">
        <v>20888</v>
      </c>
      <c r="P4620" t="s">
        <v>65</v>
      </c>
      <c r="Q4620" t="s">
        <v>20990</v>
      </c>
      <c r="R4620" t="s">
        <v>21118</v>
      </c>
      <c r="S4620" t="s">
        <v>21153</v>
      </c>
      <c r="T4620" t="s">
        <v>21360</v>
      </c>
      <c r="U4620" t="s">
        <v>22033</v>
      </c>
    </row>
    <row r="4621" spans="1:24">
      <c r="A4621" s="1">
        <v>4638</v>
      </c>
      <c r="C4621" t="s">
        <v>3834</v>
      </c>
      <c r="G4621" t="s">
        <v>10967</v>
      </c>
      <c r="H4621" t="s">
        <v>14114</v>
      </c>
      <c r="I4621" t="s">
        <v>18507</v>
      </c>
      <c r="J4621" t="s">
        <v>18509</v>
      </c>
      <c r="L4621" t="s">
        <v>19508</v>
      </c>
      <c r="O4621" t="s">
        <v>20888</v>
      </c>
      <c r="P4621" t="s">
        <v>20920</v>
      </c>
      <c r="Q4621" t="s">
        <v>20991</v>
      </c>
      <c r="U4621" t="s">
        <v>22034</v>
      </c>
      <c r="W4621" t="s">
        <v>22918</v>
      </c>
    </row>
    <row r="4622" spans="1:24">
      <c r="A4622" s="1">
        <v>4639</v>
      </c>
      <c r="C4622" t="s">
        <v>3835</v>
      </c>
      <c r="G4622" t="s">
        <v>10967</v>
      </c>
      <c r="H4622" t="s">
        <v>14115</v>
      </c>
      <c r="I4622" t="s">
        <v>18507</v>
      </c>
      <c r="J4622" t="s">
        <v>18513</v>
      </c>
      <c r="L4622" t="s">
        <v>19644</v>
      </c>
      <c r="N4622" t="s">
        <v>36</v>
      </c>
      <c r="P4622" t="s">
        <v>20926</v>
      </c>
      <c r="Q4622" t="s">
        <v>21002</v>
      </c>
      <c r="U4622" t="s">
        <v>22726</v>
      </c>
      <c r="W4622" t="s">
        <v>22922</v>
      </c>
    </row>
    <row r="4623" spans="1:24">
      <c r="A4623" s="1">
        <v>4640</v>
      </c>
      <c r="C4623" t="s">
        <v>3836</v>
      </c>
      <c r="G4623" t="s">
        <v>10967</v>
      </c>
      <c r="H4623" t="s">
        <v>14116</v>
      </c>
      <c r="I4623" t="s">
        <v>18507</v>
      </c>
      <c r="J4623" t="s">
        <v>18513</v>
      </c>
      <c r="L4623" t="s">
        <v>19644</v>
      </c>
      <c r="N4623" t="s">
        <v>36</v>
      </c>
      <c r="P4623" t="s">
        <v>36</v>
      </c>
      <c r="Q4623" t="s">
        <v>21003</v>
      </c>
      <c r="U4623" t="s">
        <v>22045</v>
      </c>
      <c r="W4623" t="s">
        <v>22921</v>
      </c>
    </row>
    <row r="4624" spans="1:24">
      <c r="A4624" s="1">
        <v>4641</v>
      </c>
      <c r="B4624" t="s">
        <v>36</v>
      </c>
      <c r="C4624" t="s">
        <v>3836</v>
      </c>
      <c r="D4624" t="s">
        <v>9893</v>
      </c>
      <c r="E4624" t="s">
        <v>10905</v>
      </c>
      <c r="F4624" t="s">
        <v>10922</v>
      </c>
      <c r="H4624" t="s">
        <v>14117</v>
      </c>
      <c r="V4624">
        <f>72859695 (NORRIS_J  ACCEPT       .com                            DNMLFException as file currently locked by another user for an Acct no 295651750000</f>
        <v>0</v>
      </c>
    </row>
    <row r="4625" spans="1:24">
      <c r="A4625" s="1">
        <v>4642</v>
      </c>
      <c r="C4625" t="s">
        <v>3837</v>
      </c>
      <c r="G4625" t="s">
        <v>10967</v>
      </c>
      <c r="H4625" t="s">
        <v>14118</v>
      </c>
      <c r="I4625" t="s">
        <v>18507</v>
      </c>
      <c r="J4625" t="s">
        <v>18509</v>
      </c>
      <c r="L4625" t="s">
        <v>19565</v>
      </c>
      <c r="O4625" t="s">
        <v>20887</v>
      </c>
      <c r="P4625" t="s">
        <v>20919</v>
      </c>
      <c r="Q4625" t="s">
        <v>20989</v>
      </c>
      <c r="U4625" t="s">
        <v>22032</v>
      </c>
      <c r="W4625" t="s">
        <v>22917</v>
      </c>
      <c r="X4625" t="s">
        <v>23064</v>
      </c>
    </row>
    <row r="4626" spans="1:24">
      <c r="A4626" s="1">
        <v>4643</v>
      </c>
      <c r="C4626" t="s">
        <v>3838</v>
      </c>
      <c r="G4626" t="s">
        <v>10967</v>
      </c>
      <c r="H4626" t="s">
        <v>14119</v>
      </c>
      <c r="I4626" t="s">
        <v>18507</v>
      </c>
      <c r="J4626" t="s">
        <v>18509</v>
      </c>
      <c r="L4626" t="s">
        <v>19507</v>
      </c>
      <c r="O4626" t="s">
        <v>20888</v>
      </c>
      <c r="P4626" t="s">
        <v>65</v>
      </c>
      <c r="Q4626" t="s">
        <v>20990</v>
      </c>
      <c r="R4626" t="s">
        <v>21118</v>
      </c>
      <c r="S4626" t="s">
        <v>21153</v>
      </c>
      <c r="T4626" t="s">
        <v>21249</v>
      </c>
      <c r="U4626" t="s">
        <v>22033</v>
      </c>
    </row>
    <row r="4627" spans="1:24">
      <c r="A4627" s="1">
        <v>4644</v>
      </c>
      <c r="C4627" t="s">
        <v>3839</v>
      </c>
      <c r="G4627" t="s">
        <v>10967</v>
      </c>
      <c r="H4627" t="s">
        <v>14119</v>
      </c>
      <c r="I4627" t="s">
        <v>18507</v>
      </c>
      <c r="J4627" t="s">
        <v>18509</v>
      </c>
      <c r="L4627" t="s">
        <v>19508</v>
      </c>
      <c r="O4627" t="s">
        <v>20888</v>
      </c>
      <c r="P4627" t="s">
        <v>20920</v>
      </c>
      <c r="Q4627" t="s">
        <v>20991</v>
      </c>
      <c r="U4627" t="s">
        <v>22034</v>
      </c>
      <c r="W4627" t="s">
        <v>22918</v>
      </c>
    </row>
    <row r="4628" spans="1:24">
      <c r="A4628" s="1">
        <v>4645</v>
      </c>
      <c r="C4628" t="s">
        <v>3840</v>
      </c>
      <c r="G4628" t="s">
        <v>10967</v>
      </c>
      <c r="H4628" t="s">
        <v>14120</v>
      </c>
      <c r="I4628" t="s">
        <v>18507</v>
      </c>
      <c r="J4628" t="s">
        <v>18509</v>
      </c>
      <c r="L4628" t="s">
        <v>19507</v>
      </c>
      <c r="O4628" t="s">
        <v>20888</v>
      </c>
      <c r="P4628" t="s">
        <v>65</v>
      </c>
      <c r="Q4628" t="s">
        <v>20990</v>
      </c>
      <c r="R4628" t="s">
        <v>21118</v>
      </c>
      <c r="S4628" t="s">
        <v>21153</v>
      </c>
      <c r="T4628" t="s">
        <v>21460</v>
      </c>
      <c r="U4628" t="s">
        <v>22033</v>
      </c>
    </row>
    <row r="4629" spans="1:24">
      <c r="A4629" s="1">
        <v>4646</v>
      </c>
      <c r="C4629" t="s">
        <v>3841</v>
      </c>
      <c r="G4629" t="s">
        <v>10967</v>
      </c>
      <c r="H4629" t="s">
        <v>14120</v>
      </c>
      <c r="I4629" t="s">
        <v>18507</v>
      </c>
      <c r="J4629" t="s">
        <v>18509</v>
      </c>
      <c r="L4629" t="s">
        <v>19491</v>
      </c>
      <c r="O4629" t="s">
        <v>20887</v>
      </c>
      <c r="P4629" t="s">
        <v>20919</v>
      </c>
      <c r="Q4629" t="s">
        <v>20989</v>
      </c>
      <c r="U4629" t="s">
        <v>22032</v>
      </c>
      <c r="W4629" t="s">
        <v>22917</v>
      </c>
      <c r="X4629" t="s">
        <v>23301</v>
      </c>
    </row>
    <row r="4630" spans="1:24">
      <c r="A4630" s="1">
        <v>4647</v>
      </c>
      <c r="C4630" t="s">
        <v>3842</v>
      </c>
      <c r="G4630" t="s">
        <v>10967</v>
      </c>
      <c r="H4630" t="s">
        <v>14121</v>
      </c>
      <c r="I4630" t="s">
        <v>18507</v>
      </c>
      <c r="J4630" t="s">
        <v>18509</v>
      </c>
      <c r="L4630" t="s">
        <v>19508</v>
      </c>
      <c r="O4630" t="s">
        <v>20888</v>
      </c>
      <c r="P4630" t="s">
        <v>20920</v>
      </c>
      <c r="Q4630" t="s">
        <v>20991</v>
      </c>
      <c r="U4630" t="s">
        <v>22034</v>
      </c>
      <c r="W4630" t="s">
        <v>22918</v>
      </c>
    </row>
    <row r="4631" spans="1:24">
      <c r="A4631" s="1">
        <v>4648</v>
      </c>
      <c r="C4631" t="s">
        <v>3843</v>
      </c>
      <c r="G4631" t="s">
        <v>10967</v>
      </c>
      <c r="H4631" t="s">
        <v>14122</v>
      </c>
      <c r="I4631" t="s">
        <v>18507</v>
      </c>
      <c r="J4631" t="s">
        <v>18509</v>
      </c>
      <c r="L4631" t="s">
        <v>19488</v>
      </c>
      <c r="O4631" t="s">
        <v>20887</v>
      </c>
      <c r="P4631" t="s">
        <v>20919</v>
      </c>
      <c r="Q4631" t="s">
        <v>20989</v>
      </c>
      <c r="U4631" t="s">
        <v>22032</v>
      </c>
      <c r="W4631" t="s">
        <v>22917</v>
      </c>
      <c r="X4631" t="s">
        <v>23302</v>
      </c>
    </row>
    <row r="4632" spans="1:24">
      <c r="A4632" s="1">
        <v>4649</v>
      </c>
      <c r="C4632" t="s">
        <v>3844</v>
      </c>
      <c r="G4632" t="s">
        <v>10967</v>
      </c>
      <c r="H4632" t="s">
        <v>14123</v>
      </c>
      <c r="I4632" t="s">
        <v>18507</v>
      </c>
      <c r="J4632" t="s">
        <v>18509</v>
      </c>
      <c r="L4632" t="s">
        <v>19507</v>
      </c>
      <c r="O4632" t="s">
        <v>20888</v>
      </c>
      <c r="P4632" t="s">
        <v>65</v>
      </c>
      <c r="Q4632" t="s">
        <v>20990</v>
      </c>
      <c r="R4632" t="s">
        <v>21118</v>
      </c>
      <c r="S4632" t="s">
        <v>21153</v>
      </c>
      <c r="T4632" t="s">
        <v>21461</v>
      </c>
      <c r="U4632" t="s">
        <v>22033</v>
      </c>
    </row>
    <row r="4633" spans="1:24">
      <c r="A4633" s="1">
        <v>4650</v>
      </c>
      <c r="C4633" t="s">
        <v>3845</v>
      </c>
      <c r="G4633" t="s">
        <v>10967</v>
      </c>
      <c r="H4633" t="s">
        <v>14124</v>
      </c>
      <c r="I4633" t="s">
        <v>18507</v>
      </c>
      <c r="J4633" t="s">
        <v>18509</v>
      </c>
      <c r="L4633" t="s">
        <v>19508</v>
      </c>
      <c r="O4633" t="s">
        <v>20888</v>
      </c>
      <c r="P4633" t="s">
        <v>20920</v>
      </c>
      <c r="Q4633" t="s">
        <v>20991</v>
      </c>
      <c r="U4633" t="s">
        <v>22034</v>
      </c>
      <c r="W4633" t="s">
        <v>22918</v>
      </c>
    </row>
    <row r="4634" spans="1:24">
      <c r="A4634" s="1">
        <v>4651</v>
      </c>
      <c r="C4634" t="s">
        <v>3846</v>
      </c>
      <c r="G4634" t="s">
        <v>10967</v>
      </c>
      <c r="H4634" t="s">
        <v>14125</v>
      </c>
      <c r="I4634" t="s">
        <v>18507</v>
      </c>
      <c r="J4634" t="s">
        <v>18509</v>
      </c>
      <c r="L4634" t="s">
        <v>19543</v>
      </c>
      <c r="O4634" t="s">
        <v>20887</v>
      </c>
      <c r="P4634" t="s">
        <v>20919</v>
      </c>
      <c r="Q4634" t="s">
        <v>20989</v>
      </c>
      <c r="U4634" t="s">
        <v>22032</v>
      </c>
      <c r="W4634" t="s">
        <v>22917</v>
      </c>
      <c r="X4634" t="s">
        <v>23303</v>
      </c>
    </row>
    <row r="4635" spans="1:24">
      <c r="A4635" s="1">
        <v>4652</v>
      </c>
      <c r="C4635" t="s">
        <v>3847</v>
      </c>
      <c r="G4635" t="s">
        <v>10967</v>
      </c>
      <c r="H4635" t="s">
        <v>14125</v>
      </c>
      <c r="I4635" t="s">
        <v>18507</v>
      </c>
      <c r="J4635" t="s">
        <v>18509</v>
      </c>
      <c r="L4635" t="s">
        <v>19507</v>
      </c>
      <c r="O4635" t="s">
        <v>20888</v>
      </c>
      <c r="P4635" t="s">
        <v>65</v>
      </c>
      <c r="Q4635" t="s">
        <v>20990</v>
      </c>
      <c r="R4635" t="s">
        <v>21118</v>
      </c>
      <c r="S4635" t="s">
        <v>21153</v>
      </c>
      <c r="T4635" t="s">
        <v>21462</v>
      </c>
      <c r="U4635" t="s">
        <v>22033</v>
      </c>
    </row>
    <row r="4636" spans="1:24">
      <c r="A4636" s="1">
        <v>4653</v>
      </c>
      <c r="C4636" t="s">
        <v>3848</v>
      </c>
      <c r="G4636" t="s">
        <v>10967</v>
      </c>
      <c r="H4636" t="s">
        <v>14126</v>
      </c>
      <c r="I4636" t="s">
        <v>18507</v>
      </c>
      <c r="J4636" t="s">
        <v>18509</v>
      </c>
      <c r="L4636" t="s">
        <v>19508</v>
      </c>
      <c r="O4636" t="s">
        <v>20888</v>
      </c>
      <c r="P4636" t="s">
        <v>20920</v>
      </c>
      <c r="Q4636" t="s">
        <v>20991</v>
      </c>
      <c r="U4636" t="s">
        <v>22034</v>
      </c>
      <c r="W4636" t="s">
        <v>22918</v>
      </c>
    </row>
    <row r="4637" spans="1:24">
      <c r="A4637" s="1">
        <v>4654</v>
      </c>
      <c r="C4637" t="s">
        <v>3849</v>
      </c>
      <c r="G4637" t="s">
        <v>10967</v>
      </c>
      <c r="H4637" t="s">
        <v>14127</v>
      </c>
      <c r="I4637" t="s">
        <v>18507</v>
      </c>
      <c r="J4637" t="s">
        <v>18509</v>
      </c>
      <c r="L4637" t="s">
        <v>19563</v>
      </c>
      <c r="O4637" t="s">
        <v>20887</v>
      </c>
      <c r="P4637" t="s">
        <v>20919</v>
      </c>
      <c r="Q4637" t="s">
        <v>20989</v>
      </c>
      <c r="U4637" t="s">
        <v>22032</v>
      </c>
      <c r="W4637" t="s">
        <v>22917</v>
      </c>
      <c r="X4637" t="s">
        <v>23303</v>
      </c>
    </row>
    <row r="4638" spans="1:24">
      <c r="A4638" s="1">
        <v>4655</v>
      </c>
      <c r="C4638" t="s">
        <v>3850</v>
      </c>
      <c r="G4638" t="s">
        <v>10967</v>
      </c>
      <c r="H4638" t="s">
        <v>14128</v>
      </c>
      <c r="I4638" t="s">
        <v>18507</v>
      </c>
      <c r="J4638" t="s">
        <v>18509</v>
      </c>
      <c r="L4638" t="s">
        <v>19507</v>
      </c>
      <c r="O4638" t="s">
        <v>20888</v>
      </c>
      <c r="P4638" t="s">
        <v>65</v>
      </c>
      <c r="Q4638" t="s">
        <v>20990</v>
      </c>
      <c r="R4638" t="s">
        <v>21118</v>
      </c>
      <c r="S4638" t="s">
        <v>21153</v>
      </c>
      <c r="T4638" t="s">
        <v>21462</v>
      </c>
      <c r="U4638" t="s">
        <v>22033</v>
      </c>
    </row>
    <row r="4639" spans="1:24">
      <c r="A4639" s="1">
        <v>4656</v>
      </c>
      <c r="C4639" t="s">
        <v>3851</v>
      </c>
      <c r="G4639" t="s">
        <v>10967</v>
      </c>
      <c r="H4639" t="s">
        <v>14129</v>
      </c>
      <c r="I4639" t="s">
        <v>18507</v>
      </c>
      <c r="J4639" t="s">
        <v>18509</v>
      </c>
      <c r="L4639" t="s">
        <v>19508</v>
      </c>
      <c r="O4639" t="s">
        <v>20888</v>
      </c>
      <c r="P4639" t="s">
        <v>20920</v>
      </c>
      <c r="Q4639" t="s">
        <v>20991</v>
      </c>
      <c r="U4639" t="s">
        <v>22034</v>
      </c>
      <c r="W4639" t="s">
        <v>22918</v>
      </c>
    </row>
    <row r="4640" spans="1:24">
      <c r="A4640" s="1">
        <v>4657</v>
      </c>
      <c r="C4640" t="s">
        <v>3852</v>
      </c>
      <c r="G4640" t="s">
        <v>10967</v>
      </c>
      <c r="H4640" t="s">
        <v>14130</v>
      </c>
      <c r="I4640" t="s">
        <v>18507</v>
      </c>
      <c r="J4640" t="s">
        <v>18509</v>
      </c>
      <c r="L4640" t="s">
        <v>19490</v>
      </c>
      <c r="O4640" t="s">
        <v>20887</v>
      </c>
      <c r="P4640" t="s">
        <v>20919</v>
      </c>
      <c r="Q4640" t="s">
        <v>20989</v>
      </c>
      <c r="U4640" t="s">
        <v>22032</v>
      </c>
      <c r="W4640" t="s">
        <v>22917</v>
      </c>
      <c r="X4640" t="s">
        <v>23292</v>
      </c>
    </row>
    <row r="4641" spans="1:24">
      <c r="A4641" s="1">
        <v>4658</v>
      </c>
      <c r="C4641" t="s">
        <v>3853</v>
      </c>
      <c r="G4641" t="s">
        <v>10967</v>
      </c>
      <c r="H4641" t="s">
        <v>14131</v>
      </c>
      <c r="I4641" t="s">
        <v>18507</v>
      </c>
      <c r="J4641" t="s">
        <v>18509</v>
      </c>
      <c r="L4641" t="s">
        <v>19564</v>
      </c>
      <c r="O4641" t="s">
        <v>20887</v>
      </c>
      <c r="P4641" t="s">
        <v>20919</v>
      </c>
      <c r="Q4641" t="s">
        <v>20989</v>
      </c>
      <c r="U4641" t="s">
        <v>22032</v>
      </c>
      <c r="W4641" t="s">
        <v>22917</v>
      </c>
      <c r="X4641" t="s">
        <v>23292</v>
      </c>
    </row>
    <row r="4642" spans="1:24">
      <c r="A4642" s="1">
        <v>4659</v>
      </c>
      <c r="C4642" t="s">
        <v>3854</v>
      </c>
      <c r="G4642" t="s">
        <v>10967</v>
      </c>
      <c r="H4642" t="s">
        <v>14132</v>
      </c>
      <c r="I4642" t="s">
        <v>18507</v>
      </c>
      <c r="J4642" t="s">
        <v>18509</v>
      </c>
      <c r="L4642" t="s">
        <v>19491</v>
      </c>
      <c r="O4642" t="s">
        <v>20887</v>
      </c>
      <c r="P4642" t="s">
        <v>20919</v>
      </c>
      <c r="Q4642" t="s">
        <v>20989</v>
      </c>
      <c r="U4642" t="s">
        <v>22032</v>
      </c>
      <c r="W4642" t="s">
        <v>22917</v>
      </c>
      <c r="X4642" t="s">
        <v>23292</v>
      </c>
    </row>
    <row r="4643" spans="1:24">
      <c r="A4643" s="1">
        <v>4660</v>
      </c>
      <c r="C4643" t="s">
        <v>3855</v>
      </c>
      <c r="G4643" t="s">
        <v>10967</v>
      </c>
      <c r="H4643" t="s">
        <v>14133</v>
      </c>
      <c r="I4643" t="s">
        <v>18507</v>
      </c>
      <c r="J4643" t="s">
        <v>18509</v>
      </c>
      <c r="L4643" t="s">
        <v>19507</v>
      </c>
      <c r="O4643" t="s">
        <v>20888</v>
      </c>
      <c r="P4643" t="s">
        <v>65</v>
      </c>
      <c r="Q4643" t="s">
        <v>20990</v>
      </c>
      <c r="R4643" t="s">
        <v>21118</v>
      </c>
      <c r="S4643" t="s">
        <v>21153</v>
      </c>
      <c r="T4643" t="s">
        <v>21463</v>
      </c>
      <c r="U4643" t="s">
        <v>22033</v>
      </c>
    </row>
    <row r="4644" spans="1:24">
      <c r="A4644" s="1">
        <v>4661</v>
      </c>
      <c r="C4644" t="s">
        <v>3856</v>
      </c>
      <c r="G4644" t="s">
        <v>10967</v>
      </c>
      <c r="H4644" t="s">
        <v>14133</v>
      </c>
      <c r="I4644" t="s">
        <v>18507</v>
      </c>
      <c r="J4644" t="s">
        <v>18509</v>
      </c>
      <c r="L4644" t="s">
        <v>19545</v>
      </c>
      <c r="O4644" t="s">
        <v>20887</v>
      </c>
      <c r="P4644" t="s">
        <v>20919</v>
      </c>
      <c r="Q4644" t="s">
        <v>20989</v>
      </c>
      <c r="U4644" t="s">
        <v>22032</v>
      </c>
      <c r="W4644" t="s">
        <v>22917</v>
      </c>
      <c r="X4644" t="s">
        <v>23304</v>
      </c>
    </row>
    <row r="4645" spans="1:24">
      <c r="A4645" s="1">
        <v>4662</v>
      </c>
      <c r="C4645" t="s">
        <v>3857</v>
      </c>
      <c r="G4645" t="s">
        <v>10967</v>
      </c>
      <c r="H4645" t="s">
        <v>14134</v>
      </c>
      <c r="I4645" t="s">
        <v>18507</v>
      </c>
      <c r="J4645" t="s">
        <v>18509</v>
      </c>
      <c r="L4645" t="s">
        <v>19508</v>
      </c>
      <c r="O4645" t="s">
        <v>20888</v>
      </c>
      <c r="P4645" t="s">
        <v>20920</v>
      </c>
      <c r="Q4645" t="s">
        <v>20991</v>
      </c>
      <c r="U4645" t="s">
        <v>22034</v>
      </c>
      <c r="W4645" t="s">
        <v>22918</v>
      </c>
    </row>
    <row r="4646" spans="1:24">
      <c r="A4646" s="1">
        <v>4663</v>
      </c>
      <c r="C4646" t="s">
        <v>3858</v>
      </c>
      <c r="G4646" t="s">
        <v>10967</v>
      </c>
      <c r="H4646" t="s">
        <v>14135</v>
      </c>
      <c r="I4646" t="s">
        <v>18507</v>
      </c>
      <c r="J4646" t="s">
        <v>18509</v>
      </c>
      <c r="L4646" t="s">
        <v>19507</v>
      </c>
      <c r="O4646" t="s">
        <v>20888</v>
      </c>
      <c r="P4646" t="s">
        <v>65</v>
      </c>
      <c r="Q4646" t="s">
        <v>20990</v>
      </c>
      <c r="R4646" t="s">
        <v>21118</v>
      </c>
      <c r="S4646" t="s">
        <v>21153</v>
      </c>
      <c r="T4646" t="s">
        <v>21463</v>
      </c>
      <c r="U4646" t="s">
        <v>22033</v>
      </c>
    </row>
    <row r="4647" spans="1:24">
      <c r="A4647" s="1">
        <v>4664</v>
      </c>
      <c r="C4647" t="s">
        <v>3859</v>
      </c>
      <c r="G4647" t="s">
        <v>10967</v>
      </c>
      <c r="H4647" t="s">
        <v>14136</v>
      </c>
      <c r="I4647" t="s">
        <v>18507</v>
      </c>
      <c r="J4647" t="s">
        <v>18509</v>
      </c>
      <c r="L4647" t="s">
        <v>19565</v>
      </c>
      <c r="O4647" t="s">
        <v>20887</v>
      </c>
      <c r="P4647" t="s">
        <v>20919</v>
      </c>
      <c r="Q4647" t="s">
        <v>20989</v>
      </c>
      <c r="U4647" t="s">
        <v>22032</v>
      </c>
      <c r="W4647" t="s">
        <v>22917</v>
      </c>
      <c r="X4647" t="s">
        <v>23304</v>
      </c>
    </row>
    <row r="4648" spans="1:24">
      <c r="A4648" s="1">
        <v>4665</v>
      </c>
      <c r="C4648" t="s">
        <v>3860</v>
      </c>
      <c r="G4648" t="s">
        <v>10967</v>
      </c>
      <c r="H4648" t="s">
        <v>14136</v>
      </c>
      <c r="I4648" t="s">
        <v>18507</v>
      </c>
      <c r="J4648" t="s">
        <v>18509</v>
      </c>
      <c r="L4648" t="s">
        <v>19508</v>
      </c>
      <c r="O4648" t="s">
        <v>20888</v>
      </c>
      <c r="P4648" t="s">
        <v>20920</v>
      </c>
      <c r="Q4648" t="s">
        <v>20991</v>
      </c>
      <c r="U4648" t="s">
        <v>22034</v>
      </c>
      <c r="W4648" t="s">
        <v>22918</v>
      </c>
    </row>
    <row r="4649" spans="1:24">
      <c r="A4649" s="1">
        <v>4666</v>
      </c>
      <c r="C4649" t="s">
        <v>3861</v>
      </c>
      <c r="G4649" t="s">
        <v>10967</v>
      </c>
      <c r="H4649" t="s">
        <v>14137</v>
      </c>
      <c r="I4649" t="s">
        <v>18507</v>
      </c>
      <c r="J4649" t="s">
        <v>18511</v>
      </c>
      <c r="L4649" t="s">
        <v>19645</v>
      </c>
      <c r="O4649" t="s">
        <v>20915</v>
      </c>
      <c r="P4649" t="s">
        <v>20915</v>
      </c>
      <c r="Q4649" t="s">
        <v>20994</v>
      </c>
      <c r="U4649" t="s">
        <v>22727</v>
      </c>
      <c r="W4649" t="s">
        <v>22730</v>
      </c>
    </row>
    <row r="4650" spans="1:24">
      <c r="A4650" s="1">
        <v>4667</v>
      </c>
      <c r="C4650" t="s">
        <v>3862</v>
      </c>
      <c r="G4650" t="s">
        <v>10967</v>
      </c>
      <c r="H4650" t="s">
        <v>14138</v>
      </c>
      <c r="I4650" t="s">
        <v>18507</v>
      </c>
      <c r="J4650" t="s">
        <v>18509</v>
      </c>
      <c r="L4650" t="s">
        <v>19487</v>
      </c>
      <c r="O4650" t="s">
        <v>20887</v>
      </c>
      <c r="P4650" t="s">
        <v>20919</v>
      </c>
      <c r="Q4650" t="s">
        <v>20989</v>
      </c>
      <c r="U4650" t="s">
        <v>22032</v>
      </c>
      <c r="W4650" t="s">
        <v>22917</v>
      </c>
      <c r="X4650" t="s">
        <v>23305</v>
      </c>
    </row>
    <row r="4651" spans="1:24">
      <c r="A4651" s="1">
        <v>4668</v>
      </c>
      <c r="C4651" t="s">
        <v>3863</v>
      </c>
      <c r="G4651" t="s">
        <v>10967</v>
      </c>
      <c r="H4651" t="s">
        <v>14138</v>
      </c>
      <c r="I4651" t="s">
        <v>18507</v>
      </c>
      <c r="J4651" t="s">
        <v>18509</v>
      </c>
      <c r="L4651" t="s">
        <v>19507</v>
      </c>
      <c r="O4651" t="s">
        <v>20888</v>
      </c>
      <c r="P4651" t="s">
        <v>65</v>
      </c>
      <c r="Q4651" t="s">
        <v>20990</v>
      </c>
      <c r="R4651" t="s">
        <v>21118</v>
      </c>
      <c r="S4651" t="s">
        <v>21153</v>
      </c>
      <c r="T4651" t="s">
        <v>21464</v>
      </c>
      <c r="U4651" t="s">
        <v>22033</v>
      </c>
    </row>
    <row r="4652" spans="1:24">
      <c r="A4652" s="1">
        <v>4669</v>
      </c>
      <c r="C4652" t="s">
        <v>3864</v>
      </c>
      <c r="G4652" t="s">
        <v>10967</v>
      </c>
      <c r="H4652" t="s">
        <v>14139</v>
      </c>
      <c r="I4652" t="s">
        <v>18507</v>
      </c>
      <c r="J4652" t="s">
        <v>18509</v>
      </c>
      <c r="L4652" t="s">
        <v>19508</v>
      </c>
      <c r="O4652" t="s">
        <v>20888</v>
      </c>
      <c r="P4652" t="s">
        <v>20920</v>
      </c>
      <c r="Q4652" t="s">
        <v>20991</v>
      </c>
      <c r="U4652" t="s">
        <v>22034</v>
      </c>
      <c r="W4652" t="s">
        <v>22918</v>
      </c>
    </row>
    <row r="4653" spans="1:24">
      <c r="A4653" s="1">
        <v>4670</v>
      </c>
      <c r="C4653" t="s">
        <v>3865</v>
      </c>
      <c r="G4653" t="s">
        <v>10967</v>
      </c>
      <c r="H4653" t="s">
        <v>14140</v>
      </c>
      <c r="I4653" t="s">
        <v>18507</v>
      </c>
      <c r="J4653" t="s">
        <v>18509</v>
      </c>
      <c r="L4653" t="s">
        <v>19582</v>
      </c>
      <c r="O4653" t="s">
        <v>20887</v>
      </c>
      <c r="P4653" t="s">
        <v>20919</v>
      </c>
      <c r="Q4653" t="s">
        <v>20989</v>
      </c>
      <c r="U4653" t="s">
        <v>22032</v>
      </c>
      <c r="W4653" t="s">
        <v>22917</v>
      </c>
      <c r="X4653" t="s">
        <v>23305</v>
      </c>
    </row>
    <row r="4654" spans="1:24">
      <c r="A4654" s="1">
        <v>4671</v>
      </c>
      <c r="C4654" t="s">
        <v>3866</v>
      </c>
      <c r="G4654" t="s">
        <v>10967</v>
      </c>
      <c r="H4654" t="s">
        <v>14141</v>
      </c>
      <c r="I4654" t="s">
        <v>18507</v>
      </c>
      <c r="J4654" t="s">
        <v>18509</v>
      </c>
      <c r="L4654" t="s">
        <v>19507</v>
      </c>
      <c r="O4654" t="s">
        <v>20888</v>
      </c>
      <c r="P4654" t="s">
        <v>65</v>
      </c>
      <c r="Q4654" t="s">
        <v>20990</v>
      </c>
      <c r="R4654" t="s">
        <v>21118</v>
      </c>
      <c r="S4654" t="s">
        <v>21153</v>
      </c>
      <c r="T4654" t="s">
        <v>21464</v>
      </c>
      <c r="U4654" t="s">
        <v>22033</v>
      </c>
    </row>
    <row r="4655" spans="1:24">
      <c r="A4655" s="1">
        <v>4672</v>
      </c>
      <c r="C4655" t="s">
        <v>3867</v>
      </c>
      <c r="G4655" t="s">
        <v>10967</v>
      </c>
      <c r="H4655" t="s">
        <v>14142</v>
      </c>
      <c r="I4655" t="s">
        <v>18507</v>
      </c>
      <c r="J4655" t="s">
        <v>18509</v>
      </c>
      <c r="L4655" t="s">
        <v>19508</v>
      </c>
      <c r="O4655" t="s">
        <v>20888</v>
      </c>
      <c r="P4655" t="s">
        <v>20920</v>
      </c>
      <c r="Q4655" t="s">
        <v>20991</v>
      </c>
      <c r="U4655" t="s">
        <v>22034</v>
      </c>
      <c r="W4655" t="s">
        <v>22918</v>
      </c>
    </row>
    <row r="4656" spans="1:24">
      <c r="A4656" s="1">
        <v>4673</v>
      </c>
      <c r="C4656" t="s">
        <v>3868</v>
      </c>
      <c r="G4656" t="s">
        <v>10967</v>
      </c>
      <c r="H4656" t="s">
        <v>14143</v>
      </c>
      <c r="I4656" t="s">
        <v>18507</v>
      </c>
      <c r="J4656" t="s">
        <v>18509</v>
      </c>
      <c r="L4656" t="s">
        <v>19574</v>
      </c>
      <c r="O4656" t="s">
        <v>20887</v>
      </c>
      <c r="P4656" t="s">
        <v>20919</v>
      </c>
      <c r="Q4656" t="s">
        <v>20989</v>
      </c>
      <c r="U4656" t="s">
        <v>22032</v>
      </c>
      <c r="W4656" t="s">
        <v>22917</v>
      </c>
      <c r="X4656" t="s">
        <v>23306</v>
      </c>
    </row>
    <row r="4657" spans="1:24">
      <c r="A4657" s="1">
        <v>4674</v>
      </c>
      <c r="C4657" t="s">
        <v>3869</v>
      </c>
      <c r="G4657" t="s">
        <v>10967</v>
      </c>
      <c r="H4657" t="s">
        <v>14144</v>
      </c>
      <c r="I4657" t="s">
        <v>18507</v>
      </c>
      <c r="J4657" t="s">
        <v>18509</v>
      </c>
      <c r="L4657" t="s">
        <v>19507</v>
      </c>
      <c r="O4657" t="s">
        <v>20888</v>
      </c>
      <c r="P4657" t="s">
        <v>65</v>
      </c>
      <c r="Q4657" t="s">
        <v>20990</v>
      </c>
      <c r="R4657" t="s">
        <v>21118</v>
      </c>
      <c r="S4657" t="s">
        <v>21153</v>
      </c>
      <c r="T4657" t="s">
        <v>21465</v>
      </c>
      <c r="U4657" t="s">
        <v>22033</v>
      </c>
    </row>
    <row r="4658" spans="1:24">
      <c r="A4658" s="1">
        <v>4675</v>
      </c>
      <c r="C4658" t="s">
        <v>3870</v>
      </c>
      <c r="G4658" t="s">
        <v>10967</v>
      </c>
      <c r="H4658" t="s">
        <v>14145</v>
      </c>
      <c r="I4658" t="s">
        <v>18507</v>
      </c>
      <c r="J4658" t="s">
        <v>18509</v>
      </c>
      <c r="L4658" t="s">
        <v>19508</v>
      </c>
      <c r="O4658" t="s">
        <v>20888</v>
      </c>
      <c r="P4658" t="s">
        <v>20920</v>
      </c>
      <c r="Q4658" t="s">
        <v>20991</v>
      </c>
      <c r="U4658" t="s">
        <v>22034</v>
      </c>
      <c r="W4658" t="s">
        <v>22918</v>
      </c>
    </row>
    <row r="4659" spans="1:24">
      <c r="A4659" s="1">
        <v>4676</v>
      </c>
      <c r="C4659" t="s">
        <v>3871</v>
      </c>
      <c r="G4659" t="s">
        <v>10967</v>
      </c>
      <c r="H4659" t="s">
        <v>14146</v>
      </c>
      <c r="I4659" t="s">
        <v>18507</v>
      </c>
      <c r="J4659" t="s">
        <v>18509</v>
      </c>
      <c r="L4659" t="s">
        <v>19507</v>
      </c>
      <c r="O4659" t="s">
        <v>20888</v>
      </c>
      <c r="P4659" t="s">
        <v>65</v>
      </c>
      <c r="Q4659" t="s">
        <v>20990</v>
      </c>
      <c r="R4659" t="s">
        <v>21118</v>
      </c>
      <c r="S4659" t="s">
        <v>21153</v>
      </c>
      <c r="T4659" t="s">
        <v>21465</v>
      </c>
      <c r="U4659" t="s">
        <v>22033</v>
      </c>
    </row>
    <row r="4660" spans="1:24">
      <c r="A4660" s="1">
        <v>4677</v>
      </c>
      <c r="C4660" t="s">
        <v>3872</v>
      </c>
      <c r="G4660" t="s">
        <v>10967</v>
      </c>
      <c r="H4660" t="s">
        <v>14146</v>
      </c>
      <c r="I4660" t="s">
        <v>18507</v>
      </c>
      <c r="J4660" t="s">
        <v>18509</v>
      </c>
      <c r="L4660" t="s">
        <v>19508</v>
      </c>
      <c r="O4660" t="s">
        <v>20888</v>
      </c>
      <c r="P4660" t="s">
        <v>20920</v>
      </c>
      <c r="Q4660" t="s">
        <v>20991</v>
      </c>
      <c r="U4660" t="s">
        <v>22034</v>
      </c>
      <c r="W4660" t="s">
        <v>22918</v>
      </c>
    </row>
    <row r="4661" spans="1:24">
      <c r="A4661" s="1">
        <v>4678</v>
      </c>
      <c r="C4661" t="s">
        <v>3873</v>
      </c>
      <c r="G4661" t="s">
        <v>10967</v>
      </c>
      <c r="H4661" t="s">
        <v>14147</v>
      </c>
      <c r="I4661" t="s">
        <v>18507</v>
      </c>
      <c r="J4661" t="s">
        <v>18509</v>
      </c>
      <c r="L4661" t="s">
        <v>19489</v>
      </c>
      <c r="O4661" t="s">
        <v>20887</v>
      </c>
      <c r="P4661" t="s">
        <v>20919</v>
      </c>
      <c r="Q4661" t="s">
        <v>20989</v>
      </c>
      <c r="U4661" t="s">
        <v>22032</v>
      </c>
      <c r="W4661" t="s">
        <v>22917</v>
      </c>
      <c r="X4661" t="s">
        <v>23306</v>
      </c>
    </row>
    <row r="4662" spans="1:24">
      <c r="A4662" s="1">
        <v>4679</v>
      </c>
      <c r="C4662" t="s">
        <v>3874</v>
      </c>
      <c r="G4662" t="s">
        <v>10967</v>
      </c>
      <c r="H4662" t="s">
        <v>14148</v>
      </c>
      <c r="I4662" t="s">
        <v>18507</v>
      </c>
      <c r="J4662" t="s">
        <v>18509</v>
      </c>
      <c r="L4662" t="s">
        <v>19487</v>
      </c>
      <c r="O4662" t="s">
        <v>20887</v>
      </c>
      <c r="P4662" t="s">
        <v>20919</v>
      </c>
      <c r="Q4662" t="s">
        <v>20989</v>
      </c>
      <c r="U4662" t="s">
        <v>22032</v>
      </c>
      <c r="W4662" t="s">
        <v>22917</v>
      </c>
      <c r="X4662" t="s">
        <v>23301</v>
      </c>
    </row>
    <row r="4663" spans="1:24">
      <c r="A4663" s="1">
        <v>4680</v>
      </c>
      <c r="C4663" t="s">
        <v>3875</v>
      </c>
      <c r="G4663" t="s">
        <v>10967</v>
      </c>
      <c r="H4663" t="s">
        <v>14149</v>
      </c>
      <c r="I4663" t="s">
        <v>18507</v>
      </c>
      <c r="J4663" t="s">
        <v>18509</v>
      </c>
      <c r="L4663" t="s">
        <v>19507</v>
      </c>
      <c r="O4663" t="s">
        <v>20888</v>
      </c>
      <c r="P4663" t="s">
        <v>65</v>
      </c>
      <c r="Q4663" t="s">
        <v>20990</v>
      </c>
      <c r="R4663" t="s">
        <v>21118</v>
      </c>
      <c r="S4663" t="s">
        <v>21153</v>
      </c>
      <c r="T4663" t="s">
        <v>21460</v>
      </c>
      <c r="U4663" t="s">
        <v>22033</v>
      </c>
    </row>
    <row r="4664" spans="1:24">
      <c r="A4664" s="1">
        <v>4681</v>
      </c>
      <c r="C4664" t="s">
        <v>3876</v>
      </c>
      <c r="G4664" t="s">
        <v>10967</v>
      </c>
      <c r="H4664" t="s">
        <v>14149</v>
      </c>
      <c r="I4664" t="s">
        <v>18507</v>
      </c>
      <c r="J4664" t="s">
        <v>18509</v>
      </c>
      <c r="L4664" t="s">
        <v>19508</v>
      </c>
      <c r="O4664" t="s">
        <v>20888</v>
      </c>
      <c r="P4664" t="s">
        <v>20920</v>
      </c>
      <c r="Q4664" t="s">
        <v>20991</v>
      </c>
      <c r="U4664" t="s">
        <v>22034</v>
      </c>
      <c r="W4664" t="s">
        <v>22918</v>
      </c>
    </row>
    <row r="4665" spans="1:24">
      <c r="A4665" s="1">
        <v>4682</v>
      </c>
      <c r="C4665" t="s">
        <v>3877</v>
      </c>
      <c r="G4665" t="s">
        <v>10967</v>
      </c>
      <c r="H4665" t="s">
        <v>14150</v>
      </c>
      <c r="I4665" t="s">
        <v>18507</v>
      </c>
      <c r="J4665" t="s">
        <v>18509</v>
      </c>
      <c r="L4665" t="s">
        <v>19562</v>
      </c>
      <c r="O4665" t="s">
        <v>20887</v>
      </c>
      <c r="P4665" t="s">
        <v>20919</v>
      </c>
      <c r="Q4665" t="s">
        <v>20989</v>
      </c>
      <c r="U4665" t="s">
        <v>22032</v>
      </c>
      <c r="W4665" t="s">
        <v>22917</v>
      </c>
      <c r="X4665" t="s">
        <v>23307</v>
      </c>
    </row>
    <row r="4666" spans="1:24">
      <c r="A4666" s="1">
        <v>4683</v>
      </c>
      <c r="C4666" t="s">
        <v>3878</v>
      </c>
      <c r="G4666" t="s">
        <v>10967</v>
      </c>
      <c r="H4666" t="s">
        <v>14151</v>
      </c>
      <c r="I4666" t="s">
        <v>18507</v>
      </c>
      <c r="J4666" t="s">
        <v>18509</v>
      </c>
      <c r="L4666" t="s">
        <v>19489</v>
      </c>
      <c r="O4666" t="s">
        <v>20887</v>
      </c>
      <c r="P4666" t="s">
        <v>20919</v>
      </c>
      <c r="Q4666" t="s">
        <v>20989</v>
      </c>
      <c r="U4666" t="s">
        <v>22032</v>
      </c>
      <c r="W4666" t="s">
        <v>22917</v>
      </c>
      <c r="X4666" t="s">
        <v>23308</v>
      </c>
    </row>
    <row r="4667" spans="1:24">
      <c r="A4667" s="1">
        <v>4684</v>
      </c>
      <c r="C4667" t="s">
        <v>3879</v>
      </c>
      <c r="G4667" t="s">
        <v>10967</v>
      </c>
      <c r="H4667" t="s">
        <v>14152</v>
      </c>
      <c r="I4667" t="s">
        <v>18507</v>
      </c>
      <c r="J4667" t="s">
        <v>18509</v>
      </c>
      <c r="L4667" t="s">
        <v>19491</v>
      </c>
      <c r="O4667" t="s">
        <v>20887</v>
      </c>
      <c r="P4667" t="s">
        <v>20919</v>
      </c>
      <c r="Q4667" t="s">
        <v>20989</v>
      </c>
      <c r="U4667" t="s">
        <v>22032</v>
      </c>
      <c r="W4667" t="s">
        <v>22917</v>
      </c>
      <c r="X4667" t="s">
        <v>23309</v>
      </c>
    </row>
    <row r="4668" spans="1:24">
      <c r="A4668" s="1">
        <v>4685</v>
      </c>
      <c r="C4668" t="s">
        <v>3880</v>
      </c>
      <c r="G4668" t="s">
        <v>10967</v>
      </c>
      <c r="H4668" t="s">
        <v>14153</v>
      </c>
      <c r="I4668" t="s">
        <v>18507</v>
      </c>
      <c r="J4668" t="s">
        <v>18509</v>
      </c>
      <c r="L4668" t="s">
        <v>19563</v>
      </c>
      <c r="O4668" t="s">
        <v>20887</v>
      </c>
      <c r="P4668" t="s">
        <v>20919</v>
      </c>
      <c r="Q4668" t="s">
        <v>20989</v>
      </c>
      <c r="U4668" t="s">
        <v>22032</v>
      </c>
      <c r="W4668" t="s">
        <v>22917</v>
      </c>
      <c r="X4668" t="s">
        <v>23310</v>
      </c>
    </row>
    <row r="4669" spans="1:24">
      <c r="A4669" s="1">
        <v>4686</v>
      </c>
      <c r="C4669" t="s">
        <v>3881</v>
      </c>
      <c r="G4669" t="s">
        <v>10967</v>
      </c>
      <c r="H4669" t="s">
        <v>14154</v>
      </c>
      <c r="I4669" t="s">
        <v>18507</v>
      </c>
      <c r="J4669" t="s">
        <v>18509</v>
      </c>
      <c r="L4669" t="s">
        <v>19507</v>
      </c>
      <c r="O4669" t="s">
        <v>20888</v>
      </c>
      <c r="P4669" t="s">
        <v>65</v>
      </c>
      <c r="Q4669" t="s">
        <v>20990</v>
      </c>
      <c r="R4669" t="s">
        <v>21118</v>
      </c>
      <c r="S4669" t="s">
        <v>21153</v>
      </c>
      <c r="T4669" t="s">
        <v>21466</v>
      </c>
      <c r="U4669" t="s">
        <v>22033</v>
      </c>
    </row>
    <row r="4670" spans="1:24">
      <c r="A4670" s="1">
        <v>4687</v>
      </c>
      <c r="C4670" t="s">
        <v>3882</v>
      </c>
      <c r="G4670" t="s">
        <v>10967</v>
      </c>
      <c r="H4670" t="s">
        <v>14155</v>
      </c>
      <c r="I4670" t="s">
        <v>18507</v>
      </c>
      <c r="J4670" t="s">
        <v>18509</v>
      </c>
      <c r="L4670" t="s">
        <v>19508</v>
      </c>
      <c r="O4670" t="s">
        <v>20888</v>
      </c>
      <c r="P4670" t="s">
        <v>20920</v>
      </c>
      <c r="Q4670" t="s">
        <v>20991</v>
      </c>
      <c r="U4670" t="s">
        <v>22034</v>
      </c>
      <c r="W4670" t="s">
        <v>22918</v>
      </c>
    </row>
    <row r="4671" spans="1:24">
      <c r="A4671" s="1">
        <v>4688</v>
      </c>
      <c r="C4671" t="s">
        <v>3883</v>
      </c>
      <c r="G4671" t="s">
        <v>10967</v>
      </c>
      <c r="H4671" t="s">
        <v>14156</v>
      </c>
      <c r="I4671" t="s">
        <v>18507</v>
      </c>
      <c r="J4671" t="s">
        <v>18509</v>
      </c>
      <c r="L4671" t="s">
        <v>19545</v>
      </c>
      <c r="O4671" t="s">
        <v>20887</v>
      </c>
      <c r="P4671" t="s">
        <v>20919</v>
      </c>
      <c r="Q4671" t="s">
        <v>20989</v>
      </c>
      <c r="U4671" t="s">
        <v>22032</v>
      </c>
      <c r="W4671" t="s">
        <v>22917</v>
      </c>
      <c r="X4671" t="s">
        <v>23311</v>
      </c>
    </row>
    <row r="4672" spans="1:24">
      <c r="A4672" s="1">
        <v>4689</v>
      </c>
      <c r="C4672" t="s">
        <v>3884</v>
      </c>
      <c r="G4672" t="s">
        <v>10967</v>
      </c>
      <c r="H4672" t="s">
        <v>14157</v>
      </c>
      <c r="I4672" t="s">
        <v>18507</v>
      </c>
      <c r="J4672" t="s">
        <v>18509</v>
      </c>
      <c r="L4672" t="s">
        <v>19542</v>
      </c>
      <c r="O4672" t="s">
        <v>20887</v>
      </c>
      <c r="P4672" t="s">
        <v>20919</v>
      </c>
      <c r="Q4672" t="s">
        <v>20989</v>
      </c>
      <c r="U4672" t="s">
        <v>22032</v>
      </c>
      <c r="W4672" t="s">
        <v>22917</v>
      </c>
      <c r="X4672" t="s">
        <v>22954</v>
      </c>
    </row>
    <row r="4673" spans="1:24">
      <c r="A4673" s="1">
        <v>4690</v>
      </c>
      <c r="C4673" t="s">
        <v>3885</v>
      </c>
      <c r="G4673" t="s">
        <v>10967</v>
      </c>
      <c r="H4673" t="s">
        <v>14158</v>
      </c>
      <c r="I4673" t="s">
        <v>18507</v>
      </c>
      <c r="J4673" t="s">
        <v>18509</v>
      </c>
      <c r="L4673" t="s">
        <v>19574</v>
      </c>
      <c r="O4673" t="s">
        <v>20887</v>
      </c>
      <c r="P4673" t="s">
        <v>20919</v>
      </c>
      <c r="Q4673" t="s">
        <v>20989</v>
      </c>
      <c r="U4673" t="s">
        <v>22032</v>
      </c>
      <c r="W4673" t="s">
        <v>22917</v>
      </c>
      <c r="X4673" t="s">
        <v>22955</v>
      </c>
    </row>
    <row r="4674" spans="1:24">
      <c r="A4674" s="1">
        <v>4691</v>
      </c>
      <c r="C4674" t="s">
        <v>3886</v>
      </c>
      <c r="G4674" t="s">
        <v>10967</v>
      </c>
      <c r="H4674" t="s">
        <v>14159</v>
      </c>
      <c r="I4674" t="s">
        <v>18507</v>
      </c>
      <c r="J4674" t="s">
        <v>18509</v>
      </c>
      <c r="L4674" t="s">
        <v>19507</v>
      </c>
      <c r="O4674" t="s">
        <v>20888</v>
      </c>
      <c r="P4674" t="s">
        <v>65</v>
      </c>
      <c r="Q4674" t="s">
        <v>20990</v>
      </c>
      <c r="R4674" t="s">
        <v>21118</v>
      </c>
      <c r="S4674" t="s">
        <v>21153</v>
      </c>
      <c r="T4674" t="s">
        <v>21161</v>
      </c>
      <c r="U4674" t="s">
        <v>22033</v>
      </c>
    </row>
    <row r="4675" spans="1:24">
      <c r="A4675" s="1">
        <v>4692</v>
      </c>
      <c r="C4675" t="s">
        <v>3887</v>
      </c>
      <c r="G4675" t="s">
        <v>10967</v>
      </c>
      <c r="H4675" t="s">
        <v>14159</v>
      </c>
      <c r="I4675" t="s">
        <v>18507</v>
      </c>
      <c r="J4675" t="s">
        <v>18509</v>
      </c>
      <c r="L4675" t="s">
        <v>19508</v>
      </c>
      <c r="O4675" t="s">
        <v>20888</v>
      </c>
      <c r="P4675" t="s">
        <v>20920</v>
      </c>
      <c r="Q4675" t="s">
        <v>20991</v>
      </c>
      <c r="U4675" t="s">
        <v>22034</v>
      </c>
      <c r="W4675" t="s">
        <v>22918</v>
      </c>
    </row>
    <row r="4676" spans="1:24">
      <c r="A4676" s="1">
        <v>4693</v>
      </c>
      <c r="C4676" t="s">
        <v>3888</v>
      </c>
      <c r="G4676" t="s">
        <v>10967</v>
      </c>
      <c r="H4676" t="s">
        <v>14160</v>
      </c>
      <c r="I4676" t="s">
        <v>18507</v>
      </c>
      <c r="J4676" t="s">
        <v>18509</v>
      </c>
      <c r="L4676" t="s">
        <v>19542</v>
      </c>
      <c r="O4676" t="s">
        <v>20887</v>
      </c>
      <c r="P4676" t="s">
        <v>20919</v>
      </c>
      <c r="Q4676" t="s">
        <v>20989</v>
      </c>
      <c r="U4676" t="s">
        <v>22032</v>
      </c>
      <c r="W4676" t="s">
        <v>22917</v>
      </c>
      <c r="X4676" t="s">
        <v>23312</v>
      </c>
    </row>
    <row r="4677" spans="1:24">
      <c r="A4677" s="1">
        <v>4694</v>
      </c>
      <c r="C4677" t="s">
        <v>3889</v>
      </c>
      <c r="G4677" t="s">
        <v>10967</v>
      </c>
      <c r="H4677" t="s">
        <v>14161</v>
      </c>
      <c r="I4677" t="s">
        <v>18507</v>
      </c>
      <c r="J4677" t="s">
        <v>18509</v>
      </c>
      <c r="L4677" t="s">
        <v>19507</v>
      </c>
      <c r="O4677" t="s">
        <v>20888</v>
      </c>
      <c r="P4677" t="s">
        <v>65</v>
      </c>
      <c r="Q4677" t="s">
        <v>20990</v>
      </c>
      <c r="R4677" t="s">
        <v>21118</v>
      </c>
      <c r="S4677" t="s">
        <v>21153</v>
      </c>
      <c r="T4677" t="s">
        <v>21467</v>
      </c>
      <c r="U4677" t="s">
        <v>22033</v>
      </c>
    </row>
    <row r="4678" spans="1:24">
      <c r="A4678" s="1">
        <v>4695</v>
      </c>
      <c r="C4678" t="s">
        <v>3890</v>
      </c>
      <c r="G4678" t="s">
        <v>10967</v>
      </c>
      <c r="H4678" t="s">
        <v>14161</v>
      </c>
      <c r="I4678" t="s">
        <v>18507</v>
      </c>
      <c r="J4678" t="s">
        <v>18509</v>
      </c>
      <c r="L4678" t="s">
        <v>19508</v>
      </c>
      <c r="O4678" t="s">
        <v>20888</v>
      </c>
      <c r="P4678" t="s">
        <v>20920</v>
      </c>
      <c r="Q4678" t="s">
        <v>20991</v>
      </c>
      <c r="U4678" t="s">
        <v>22034</v>
      </c>
      <c r="W4678" t="s">
        <v>22918</v>
      </c>
    </row>
    <row r="4679" spans="1:24">
      <c r="A4679" s="1">
        <v>4696</v>
      </c>
      <c r="C4679" t="s">
        <v>3891</v>
      </c>
      <c r="G4679" t="s">
        <v>10967</v>
      </c>
      <c r="H4679" t="s">
        <v>14162</v>
      </c>
      <c r="I4679" t="s">
        <v>18507</v>
      </c>
      <c r="J4679" t="s">
        <v>18509</v>
      </c>
      <c r="L4679" t="s">
        <v>19507</v>
      </c>
      <c r="O4679" t="s">
        <v>20888</v>
      </c>
      <c r="P4679" t="s">
        <v>65</v>
      </c>
      <c r="Q4679" t="s">
        <v>20990</v>
      </c>
      <c r="R4679" t="s">
        <v>21118</v>
      </c>
      <c r="S4679" t="s">
        <v>21153</v>
      </c>
      <c r="T4679" t="s">
        <v>21468</v>
      </c>
      <c r="U4679" t="s">
        <v>22033</v>
      </c>
    </row>
    <row r="4680" spans="1:24">
      <c r="A4680" s="1">
        <v>4697</v>
      </c>
      <c r="C4680" t="s">
        <v>3892</v>
      </c>
      <c r="G4680" t="s">
        <v>10967</v>
      </c>
      <c r="H4680" t="s">
        <v>14163</v>
      </c>
      <c r="I4680" t="s">
        <v>18507</v>
      </c>
      <c r="J4680" t="s">
        <v>18509</v>
      </c>
      <c r="L4680" t="s">
        <v>19563</v>
      </c>
      <c r="O4680" t="s">
        <v>20887</v>
      </c>
      <c r="P4680" t="s">
        <v>20919</v>
      </c>
      <c r="Q4680" t="s">
        <v>20989</v>
      </c>
      <c r="U4680" t="s">
        <v>22032</v>
      </c>
      <c r="W4680" t="s">
        <v>22917</v>
      </c>
      <c r="X4680" t="s">
        <v>23313</v>
      </c>
    </row>
    <row r="4681" spans="1:24">
      <c r="A4681" s="1">
        <v>4698</v>
      </c>
      <c r="C4681" t="s">
        <v>3893</v>
      </c>
      <c r="G4681" t="s">
        <v>10967</v>
      </c>
      <c r="H4681" t="s">
        <v>14163</v>
      </c>
      <c r="I4681" t="s">
        <v>18507</v>
      </c>
      <c r="J4681" t="s">
        <v>18509</v>
      </c>
      <c r="L4681" t="s">
        <v>19508</v>
      </c>
      <c r="O4681" t="s">
        <v>20888</v>
      </c>
      <c r="P4681" t="s">
        <v>20920</v>
      </c>
      <c r="Q4681" t="s">
        <v>20991</v>
      </c>
      <c r="U4681" t="s">
        <v>22034</v>
      </c>
      <c r="W4681" t="s">
        <v>22918</v>
      </c>
    </row>
    <row r="4682" spans="1:24">
      <c r="A4682" s="1">
        <v>4699</v>
      </c>
      <c r="C4682" t="s">
        <v>3894</v>
      </c>
      <c r="G4682" t="s">
        <v>10967</v>
      </c>
      <c r="H4682" t="s">
        <v>14164</v>
      </c>
      <c r="I4682" t="s">
        <v>18507</v>
      </c>
      <c r="J4682" t="s">
        <v>18509</v>
      </c>
      <c r="L4682" t="s">
        <v>19562</v>
      </c>
      <c r="O4682" t="s">
        <v>20887</v>
      </c>
      <c r="P4682" t="s">
        <v>20919</v>
      </c>
      <c r="Q4682" t="s">
        <v>20989</v>
      </c>
      <c r="U4682" t="s">
        <v>22032</v>
      </c>
      <c r="W4682" t="s">
        <v>22917</v>
      </c>
      <c r="X4682" t="s">
        <v>23301</v>
      </c>
    </row>
    <row r="4683" spans="1:24">
      <c r="A4683" s="1">
        <v>4700</v>
      </c>
      <c r="C4683" t="s">
        <v>3895</v>
      </c>
      <c r="G4683" t="s">
        <v>10967</v>
      </c>
      <c r="H4683" t="s">
        <v>14165</v>
      </c>
      <c r="I4683" t="s">
        <v>18507</v>
      </c>
      <c r="J4683" t="s">
        <v>18509</v>
      </c>
      <c r="L4683" t="s">
        <v>19507</v>
      </c>
      <c r="O4683" t="s">
        <v>20888</v>
      </c>
      <c r="P4683" t="s">
        <v>65</v>
      </c>
      <c r="Q4683" t="s">
        <v>20990</v>
      </c>
      <c r="R4683" t="s">
        <v>21118</v>
      </c>
      <c r="S4683" t="s">
        <v>21153</v>
      </c>
      <c r="T4683" t="s">
        <v>21460</v>
      </c>
      <c r="U4683" t="s">
        <v>22033</v>
      </c>
    </row>
    <row r="4684" spans="1:24">
      <c r="A4684" s="1">
        <v>4701</v>
      </c>
      <c r="C4684" t="s">
        <v>3896</v>
      </c>
      <c r="G4684" t="s">
        <v>10967</v>
      </c>
      <c r="H4684" t="s">
        <v>14165</v>
      </c>
      <c r="I4684" t="s">
        <v>18507</v>
      </c>
      <c r="J4684" t="s">
        <v>18509</v>
      </c>
      <c r="L4684" t="s">
        <v>19508</v>
      </c>
      <c r="O4684" t="s">
        <v>20888</v>
      </c>
      <c r="P4684" t="s">
        <v>20920</v>
      </c>
      <c r="Q4684" t="s">
        <v>20991</v>
      </c>
      <c r="U4684" t="s">
        <v>22034</v>
      </c>
      <c r="W4684" t="s">
        <v>22918</v>
      </c>
    </row>
    <row r="4685" spans="1:24">
      <c r="A4685" s="1">
        <v>4702</v>
      </c>
      <c r="C4685" t="s">
        <v>3897</v>
      </c>
      <c r="G4685" t="s">
        <v>10967</v>
      </c>
      <c r="H4685" t="s">
        <v>14166</v>
      </c>
      <c r="I4685" t="s">
        <v>18507</v>
      </c>
      <c r="J4685" t="s">
        <v>18523</v>
      </c>
      <c r="L4685" t="s">
        <v>19646</v>
      </c>
      <c r="N4685" t="s">
        <v>39</v>
      </c>
      <c r="P4685" t="s">
        <v>20945</v>
      </c>
      <c r="Q4685" t="s">
        <v>21039</v>
      </c>
      <c r="U4685" t="s">
        <v>22714</v>
      </c>
      <c r="W4685" t="s">
        <v>22918</v>
      </c>
    </row>
    <row r="4686" spans="1:24">
      <c r="A4686" s="1">
        <v>4703</v>
      </c>
      <c r="C4686" t="s">
        <v>3898</v>
      </c>
      <c r="G4686" t="s">
        <v>10967</v>
      </c>
      <c r="H4686" t="s">
        <v>14167</v>
      </c>
      <c r="I4686" t="s">
        <v>18507</v>
      </c>
      <c r="J4686" t="s">
        <v>18523</v>
      </c>
      <c r="L4686" t="s">
        <v>19646</v>
      </c>
      <c r="N4686" t="s">
        <v>39</v>
      </c>
      <c r="P4686" t="s">
        <v>39</v>
      </c>
      <c r="Q4686" t="s">
        <v>21040</v>
      </c>
      <c r="U4686" t="s">
        <v>22715</v>
      </c>
      <c r="W4686" t="s">
        <v>22921</v>
      </c>
    </row>
    <row r="4687" spans="1:24">
      <c r="A4687" s="1">
        <v>4704</v>
      </c>
      <c r="B4687" t="s">
        <v>39</v>
      </c>
      <c r="C4687" t="s">
        <v>3898</v>
      </c>
      <c r="D4687" t="s">
        <v>9894</v>
      </c>
      <c r="E4687" t="s">
        <v>10905</v>
      </c>
      <c r="F4687" t="s">
        <v>10914</v>
      </c>
      <c r="H4687" t="s">
        <v>14167</v>
      </c>
      <c r="V4687">
        <f>72859757           7*O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BRYCE_ALEX YD     N                                                         </f>
        <v>0</v>
      </c>
    </row>
    <row r="4688" spans="1:24">
      <c r="A4688" s="1">
        <v>4705</v>
      </c>
      <c r="C4688" t="s">
        <v>3899</v>
      </c>
      <c r="G4688" t="s">
        <v>10967</v>
      </c>
      <c r="H4688" t="s">
        <v>14168</v>
      </c>
      <c r="I4688" t="s">
        <v>18507</v>
      </c>
      <c r="J4688" t="s">
        <v>18509</v>
      </c>
      <c r="L4688" t="s">
        <v>19565</v>
      </c>
      <c r="O4688" t="s">
        <v>20887</v>
      </c>
      <c r="P4688" t="s">
        <v>20919</v>
      </c>
      <c r="Q4688" t="s">
        <v>20989</v>
      </c>
      <c r="U4688" t="s">
        <v>22032</v>
      </c>
      <c r="W4688" t="s">
        <v>22917</v>
      </c>
      <c r="X4688" t="s">
        <v>23314</v>
      </c>
    </row>
    <row r="4689" spans="1:24">
      <c r="A4689" s="1">
        <v>4706</v>
      </c>
      <c r="C4689" t="s">
        <v>3900</v>
      </c>
      <c r="G4689" t="s">
        <v>10967</v>
      </c>
      <c r="H4689" t="s">
        <v>14169</v>
      </c>
      <c r="I4689" t="s">
        <v>18507</v>
      </c>
      <c r="J4689" t="s">
        <v>18509</v>
      </c>
      <c r="L4689" t="s">
        <v>19542</v>
      </c>
      <c r="O4689" t="s">
        <v>20887</v>
      </c>
      <c r="P4689" t="s">
        <v>20919</v>
      </c>
      <c r="Q4689" t="s">
        <v>20989</v>
      </c>
      <c r="U4689" t="s">
        <v>22032</v>
      </c>
      <c r="W4689" t="s">
        <v>22917</v>
      </c>
      <c r="X4689" t="s">
        <v>23314</v>
      </c>
    </row>
    <row r="4690" spans="1:24">
      <c r="A4690" s="1">
        <v>4707</v>
      </c>
      <c r="C4690" t="s">
        <v>3901</v>
      </c>
      <c r="G4690" t="s">
        <v>10967</v>
      </c>
      <c r="H4690" t="s">
        <v>14170</v>
      </c>
      <c r="I4690" t="s">
        <v>18507</v>
      </c>
      <c r="J4690" t="s">
        <v>18509</v>
      </c>
      <c r="L4690" t="s">
        <v>19565</v>
      </c>
      <c r="O4690" t="s">
        <v>20887</v>
      </c>
      <c r="P4690" t="s">
        <v>20919</v>
      </c>
      <c r="Q4690" t="s">
        <v>20989</v>
      </c>
      <c r="U4690" t="s">
        <v>22032</v>
      </c>
      <c r="W4690" t="s">
        <v>22917</v>
      </c>
      <c r="X4690" t="s">
        <v>23314</v>
      </c>
    </row>
    <row r="4691" spans="1:24">
      <c r="A4691" s="1">
        <v>4708</v>
      </c>
      <c r="C4691" t="s">
        <v>3902</v>
      </c>
      <c r="G4691" t="s">
        <v>10967</v>
      </c>
      <c r="H4691" t="s">
        <v>14171</v>
      </c>
      <c r="I4691" t="s">
        <v>18507</v>
      </c>
      <c r="J4691" t="s">
        <v>18509</v>
      </c>
      <c r="L4691" t="s">
        <v>19582</v>
      </c>
      <c r="O4691" t="s">
        <v>20887</v>
      </c>
      <c r="P4691" t="s">
        <v>20919</v>
      </c>
      <c r="Q4691" t="s">
        <v>20989</v>
      </c>
      <c r="U4691" t="s">
        <v>22032</v>
      </c>
      <c r="W4691" t="s">
        <v>22917</v>
      </c>
      <c r="X4691" t="s">
        <v>23314</v>
      </c>
    </row>
    <row r="4692" spans="1:24">
      <c r="A4692" s="1">
        <v>4709</v>
      </c>
      <c r="C4692" t="s">
        <v>3903</v>
      </c>
      <c r="G4692" t="s">
        <v>10967</v>
      </c>
      <c r="H4692" t="s">
        <v>14172</v>
      </c>
      <c r="I4692" t="s">
        <v>18507</v>
      </c>
      <c r="J4692" t="s">
        <v>18509</v>
      </c>
      <c r="L4692" t="s">
        <v>19563</v>
      </c>
      <c r="O4692" t="s">
        <v>20887</v>
      </c>
      <c r="P4692" t="s">
        <v>20919</v>
      </c>
      <c r="Q4692" t="s">
        <v>20989</v>
      </c>
      <c r="U4692" t="s">
        <v>22032</v>
      </c>
      <c r="W4692" t="s">
        <v>22917</v>
      </c>
      <c r="X4692" t="s">
        <v>23315</v>
      </c>
    </row>
    <row r="4693" spans="1:24">
      <c r="A4693" s="1">
        <v>4710</v>
      </c>
      <c r="C4693" t="s">
        <v>3904</v>
      </c>
      <c r="G4693" t="s">
        <v>10967</v>
      </c>
      <c r="H4693" t="s">
        <v>14173</v>
      </c>
      <c r="I4693" t="s">
        <v>18507</v>
      </c>
      <c r="J4693" t="s">
        <v>18509</v>
      </c>
      <c r="L4693" t="s">
        <v>19507</v>
      </c>
      <c r="O4693" t="s">
        <v>20888</v>
      </c>
      <c r="P4693" t="s">
        <v>65</v>
      </c>
      <c r="Q4693" t="s">
        <v>20990</v>
      </c>
      <c r="R4693" t="s">
        <v>21118</v>
      </c>
      <c r="S4693" t="s">
        <v>21153</v>
      </c>
      <c r="T4693" t="s">
        <v>21469</v>
      </c>
      <c r="U4693" t="s">
        <v>22033</v>
      </c>
    </row>
    <row r="4694" spans="1:24">
      <c r="A4694" s="1">
        <v>4711</v>
      </c>
      <c r="C4694" t="s">
        <v>3905</v>
      </c>
      <c r="G4694" t="s">
        <v>10967</v>
      </c>
      <c r="H4694" t="s">
        <v>14174</v>
      </c>
      <c r="I4694" t="s">
        <v>18507</v>
      </c>
      <c r="J4694" t="s">
        <v>18509</v>
      </c>
      <c r="L4694" t="s">
        <v>19508</v>
      </c>
      <c r="O4694" t="s">
        <v>20888</v>
      </c>
      <c r="P4694" t="s">
        <v>20920</v>
      </c>
      <c r="Q4694" t="s">
        <v>20991</v>
      </c>
      <c r="U4694" t="s">
        <v>22034</v>
      </c>
      <c r="W4694" t="s">
        <v>22918</v>
      </c>
    </row>
    <row r="4695" spans="1:24">
      <c r="A4695" s="1">
        <v>4712</v>
      </c>
      <c r="C4695" t="s">
        <v>3906</v>
      </c>
      <c r="G4695" t="s">
        <v>10967</v>
      </c>
      <c r="H4695" t="s">
        <v>14175</v>
      </c>
      <c r="I4695" t="s">
        <v>18507</v>
      </c>
      <c r="J4695" t="s">
        <v>18509</v>
      </c>
      <c r="L4695" t="s">
        <v>19565</v>
      </c>
      <c r="O4695" t="s">
        <v>20887</v>
      </c>
      <c r="P4695" t="s">
        <v>20919</v>
      </c>
      <c r="Q4695" t="s">
        <v>20989</v>
      </c>
      <c r="U4695" t="s">
        <v>22032</v>
      </c>
      <c r="W4695" t="s">
        <v>22917</v>
      </c>
      <c r="X4695" t="s">
        <v>23315</v>
      </c>
    </row>
    <row r="4696" spans="1:24">
      <c r="A4696" s="1">
        <v>4713</v>
      </c>
      <c r="C4696" t="s">
        <v>3907</v>
      </c>
      <c r="G4696" t="s">
        <v>10967</v>
      </c>
      <c r="H4696" t="s">
        <v>14176</v>
      </c>
      <c r="I4696" t="s">
        <v>18507</v>
      </c>
      <c r="J4696" t="s">
        <v>18509</v>
      </c>
      <c r="L4696" t="s">
        <v>19507</v>
      </c>
      <c r="O4696" t="s">
        <v>20888</v>
      </c>
      <c r="P4696" t="s">
        <v>65</v>
      </c>
      <c r="Q4696" t="s">
        <v>20990</v>
      </c>
      <c r="R4696" t="s">
        <v>21118</v>
      </c>
      <c r="S4696" t="s">
        <v>21153</v>
      </c>
      <c r="T4696" t="s">
        <v>21469</v>
      </c>
      <c r="U4696" t="s">
        <v>22033</v>
      </c>
    </row>
    <row r="4697" spans="1:24">
      <c r="A4697" s="1">
        <v>4714</v>
      </c>
      <c r="C4697" t="s">
        <v>3908</v>
      </c>
      <c r="G4697" t="s">
        <v>10967</v>
      </c>
      <c r="H4697" t="s">
        <v>14176</v>
      </c>
      <c r="I4697" t="s">
        <v>18507</v>
      </c>
      <c r="J4697" t="s">
        <v>18509</v>
      </c>
      <c r="L4697" t="s">
        <v>19508</v>
      </c>
      <c r="O4697" t="s">
        <v>20888</v>
      </c>
      <c r="P4697" t="s">
        <v>20920</v>
      </c>
      <c r="Q4697" t="s">
        <v>20991</v>
      </c>
      <c r="U4697" t="s">
        <v>22034</v>
      </c>
      <c r="W4697" t="s">
        <v>22918</v>
      </c>
    </row>
    <row r="4698" spans="1:24">
      <c r="A4698" s="1">
        <v>4715</v>
      </c>
      <c r="C4698" t="s">
        <v>3909</v>
      </c>
      <c r="G4698" t="s">
        <v>10967</v>
      </c>
      <c r="H4698" t="s">
        <v>14177</v>
      </c>
      <c r="I4698" t="s">
        <v>18507</v>
      </c>
      <c r="J4698" t="s">
        <v>18509</v>
      </c>
      <c r="L4698" t="s">
        <v>19507</v>
      </c>
      <c r="O4698" t="s">
        <v>20888</v>
      </c>
      <c r="P4698" t="s">
        <v>65</v>
      </c>
      <c r="Q4698" t="s">
        <v>20990</v>
      </c>
      <c r="R4698" t="s">
        <v>21118</v>
      </c>
      <c r="S4698" t="s">
        <v>21153</v>
      </c>
      <c r="T4698" t="s">
        <v>21470</v>
      </c>
      <c r="U4698" t="s">
        <v>22033</v>
      </c>
    </row>
    <row r="4699" spans="1:24">
      <c r="A4699" s="1">
        <v>4716</v>
      </c>
      <c r="C4699" t="s">
        <v>3910</v>
      </c>
      <c r="G4699" t="s">
        <v>10967</v>
      </c>
      <c r="H4699" t="s">
        <v>14177</v>
      </c>
      <c r="I4699" t="s">
        <v>18507</v>
      </c>
      <c r="J4699" t="s">
        <v>18509</v>
      </c>
      <c r="L4699" t="s">
        <v>19545</v>
      </c>
      <c r="O4699" t="s">
        <v>20887</v>
      </c>
      <c r="P4699" t="s">
        <v>20919</v>
      </c>
      <c r="Q4699" t="s">
        <v>20989</v>
      </c>
      <c r="U4699" t="s">
        <v>22032</v>
      </c>
      <c r="W4699" t="s">
        <v>22917</v>
      </c>
      <c r="X4699" t="s">
        <v>23316</v>
      </c>
    </row>
    <row r="4700" spans="1:24">
      <c r="A4700" s="1">
        <v>4717</v>
      </c>
      <c r="C4700" t="s">
        <v>3911</v>
      </c>
      <c r="G4700" t="s">
        <v>10967</v>
      </c>
      <c r="H4700" t="s">
        <v>14177</v>
      </c>
      <c r="I4700" t="s">
        <v>18507</v>
      </c>
      <c r="J4700" t="s">
        <v>18509</v>
      </c>
      <c r="L4700" t="s">
        <v>19508</v>
      </c>
      <c r="O4700" t="s">
        <v>20888</v>
      </c>
      <c r="P4700" t="s">
        <v>20920</v>
      </c>
      <c r="Q4700" t="s">
        <v>20991</v>
      </c>
      <c r="U4700" t="s">
        <v>22034</v>
      </c>
      <c r="W4700" t="s">
        <v>22918</v>
      </c>
    </row>
    <row r="4701" spans="1:24">
      <c r="A4701" s="1">
        <v>4718</v>
      </c>
      <c r="C4701" t="s">
        <v>3912</v>
      </c>
      <c r="G4701" t="s">
        <v>10967</v>
      </c>
      <c r="H4701" t="s">
        <v>14178</v>
      </c>
      <c r="I4701" t="s">
        <v>18507</v>
      </c>
      <c r="J4701" t="s">
        <v>18509</v>
      </c>
      <c r="L4701" t="s">
        <v>19542</v>
      </c>
      <c r="O4701" t="s">
        <v>20887</v>
      </c>
      <c r="P4701" t="s">
        <v>20919</v>
      </c>
      <c r="Q4701" t="s">
        <v>20989</v>
      </c>
      <c r="U4701" t="s">
        <v>22032</v>
      </c>
      <c r="W4701" t="s">
        <v>22917</v>
      </c>
      <c r="X4701" t="s">
        <v>23306</v>
      </c>
    </row>
    <row r="4702" spans="1:24">
      <c r="A4702" s="1">
        <v>4719</v>
      </c>
      <c r="C4702" t="s">
        <v>3913</v>
      </c>
      <c r="G4702" t="s">
        <v>10967</v>
      </c>
      <c r="H4702" t="s">
        <v>14179</v>
      </c>
      <c r="I4702" t="s">
        <v>18507</v>
      </c>
      <c r="J4702" t="s">
        <v>18509</v>
      </c>
      <c r="L4702" t="s">
        <v>19507</v>
      </c>
      <c r="O4702" t="s">
        <v>20888</v>
      </c>
      <c r="P4702" t="s">
        <v>65</v>
      </c>
      <c r="Q4702" t="s">
        <v>20990</v>
      </c>
      <c r="R4702" t="s">
        <v>21118</v>
      </c>
      <c r="S4702" t="s">
        <v>21153</v>
      </c>
      <c r="T4702" t="s">
        <v>21465</v>
      </c>
      <c r="U4702" t="s">
        <v>22033</v>
      </c>
    </row>
    <row r="4703" spans="1:24">
      <c r="A4703" s="1">
        <v>4720</v>
      </c>
      <c r="C4703" t="s">
        <v>3914</v>
      </c>
      <c r="G4703" t="s">
        <v>10967</v>
      </c>
      <c r="H4703" t="s">
        <v>14180</v>
      </c>
      <c r="I4703" t="s">
        <v>18507</v>
      </c>
      <c r="J4703" t="s">
        <v>18509</v>
      </c>
      <c r="L4703" t="s">
        <v>19508</v>
      </c>
      <c r="O4703" t="s">
        <v>20888</v>
      </c>
      <c r="P4703" t="s">
        <v>20920</v>
      </c>
      <c r="Q4703" t="s">
        <v>20991</v>
      </c>
      <c r="U4703" t="s">
        <v>22034</v>
      </c>
      <c r="W4703" t="s">
        <v>22918</v>
      </c>
    </row>
    <row r="4704" spans="1:24">
      <c r="A4704" s="1">
        <v>4721</v>
      </c>
      <c r="C4704" t="s">
        <v>3915</v>
      </c>
      <c r="G4704" t="s">
        <v>10967</v>
      </c>
      <c r="H4704" t="s">
        <v>14181</v>
      </c>
      <c r="I4704" t="s">
        <v>18507</v>
      </c>
      <c r="J4704" t="s">
        <v>18509</v>
      </c>
      <c r="L4704" t="s">
        <v>19507</v>
      </c>
      <c r="O4704" t="s">
        <v>20888</v>
      </c>
      <c r="P4704" t="s">
        <v>65</v>
      </c>
      <c r="Q4704" t="s">
        <v>20990</v>
      </c>
      <c r="R4704" t="s">
        <v>21118</v>
      </c>
      <c r="S4704" t="s">
        <v>21153</v>
      </c>
      <c r="T4704" t="s">
        <v>21465</v>
      </c>
      <c r="U4704" t="s">
        <v>22033</v>
      </c>
    </row>
    <row r="4705" spans="1:24">
      <c r="A4705" s="1">
        <v>4722</v>
      </c>
      <c r="C4705" t="s">
        <v>3916</v>
      </c>
      <c r="G4705" t="s">
        <v>10967</v>
      </c>
      <c r="H4705" t="s">
        <v>14182</v>
      </c>
      <c r="I4705" t="s">
        <v>18507</v>
      </c>
      <c r="J4705" t="s">
        <v>18509</v>
      </c>
      <c r="L4705" t="s">
        <v>19508</v>
      </c>
      <c r="O4705" t="s">
        <v>20888</v>
      </c>
      <c r="P4705" t="s">
        <v>20920</v>
      </c>
      <c r="Q4705" t="s">
        <v>20991</v>
      </c>
      <c r="U4705" t="s">
        <v>22034</v>
      </c>
      <c r="W4705" t="s">
        <v>22918</v>
      </c>
    </row>
    <row r="4706" spans="1:24">
      <c r="A4706" s="1">
        <v>4723</v>
      </c>
      <c r="C4706" t="s">
        <v>3917</v>
      </c>
      <c r="G4706" t="s">
        <v>10967</v>
      </c>
      <c r="H4706" t="s">
        <v>14183</v>
      </c>
      <c r="I4706" t="s">
        <v>18507</v>
      </c>
      <c r="J4706" t="s">
        <v>18509</v>
      </c>
      <c r="L4706" t="s">
        <v>19562</v>
      </c>
      <c r="O4706" t="s">
        <v>20887</v>
      </c>
      <c r="P4706" t="s">
        <v>20919</v>
      </c>
      <c r="Q4706" t="s">
        <v>20989</v>
      </c>
      <c r="U4706" t="s">
        <v>22032</v>
      </c>
      <c r="W4706" t="s">
        <v>22917</v>
      </c>
      <c r="X4706" t="s">
        <v>23306</v>
      </c>
    </row>
    <row r="4707" spans="1:24">
      <c r="A4707" s="1">
        <v>4724</v>
      </c>
      <c r="C4707" t="s">
        <v>3918</v>
      </c>
      <c r="G4707" t="s">
        <v>10967</v>
      </c>
      <c r="H4707" t="s">
        <v>14184</v>
      </c>
      <c r="I4707" t="s">
        <v>18507</v>
      </c>
      <c r="J4707" t="s">
        <v>18509</v>
      </c>
      <c r="L4707" t="s">
        <v>19507</v>
      </c>
      <c r="O4707" t="s">
        <v>20888</v>
      </c>
      <c r="P4707" t="s">
        <v>65</v>
      </c>
      <c r="Q4707" t="s">
        <v>20990</v>
      </c>
      <c r="R4707" t="s">
        <v>21118</v>
      </c>
      <c r="S4707" t="s">
        <v>21153</v>
      </c>
      <c r="T4707" t="s">
        <v>21465</v>
      </c>
      <c r="U4707" t="s">
        <v>22033</v>
      </c>
    </row>
    <row r="4708" spans="1:24">
      <c r="A4708" s="1">
        <v>4725</v>
      </c>
      <c r="C4708" t="s">
        <v>3919</v>
      </c>
      <c r="G4708" t="s">
        <v>10967</v>
      </c>
      <c r="H4708" t="s">
        <v>14185</v>
      </c>
      <c r="I4708" t="s">
        <v>18507</v>
      </c>
      <c r="J4708" t="s">
        <v>18509</v>
      </c>
      <c r="L4708" t="s">
        <v>19508</v>
      </c>
      <c r="O4708" t="s">
        <v>20888</v>
      </c>
      <c r="P4708" t="s">
        <v>20920</v>
      </c>
      <c r="Q4708" t="s">
        <v>20991</v>
      </c>
      <c r="U4708" t="s">
        <v>22034</v>
      </c>
      <c r="W4708" t="s">
        <v>22918</v>
      </c>
    </row>
    <row r="4709" spans="1:24">
      <c r="A4709" s="1">
        <v>4726</v>
      </c>
      <c r="C4709" t="s">
        <v>3920</v>
      </c>
      <c r="G4709" t="s">
        <v>10967</v>
      </c>
      <c r="H4709" t="s">
        <v>14185</v>
      </c>
      <c r="I4709" t="s">
        <v>18507</v>
      </c>
      <c r="J4709" t="s">
        <v>18509</v>
      </c>
      <c r="L4709" t="s">
        <v>19565</v>
      </c>
      <c r="O4709" t="s">
        <v>20887</v>
      </c>
      <c r="P4709" t="s">
        <v>20919</v>
      </c>
      <c r="Q4709" t="s">
        <v>20989</v>
      </c>
      <c r="U4709" t="s">
        <v>22032</v>
      </c>
      <c r="W4709" t="s">
        <v>22917</v>
      </c>
      <c r="X4709" t="s">
        <v>23306</v>
      </c>
    </row>
    <row r="4710" spans="1:24">
      <c r="A4710" s="1">
        <v>4727</v>
      </c>
      <c r="C4710" t="s">
        <v>3921</v>
      </c>
      <c r="G4710" t="s">
        <v>10967</v>
      </c>
      <c r="H4710" t="s">
        <v>14186</v>
      </c>
      <c r="I4710" t="s">
        <v>18507</v>
      </c>
      <c r="J4710" t="s">
        <v>18509</v>
      </c>
      <c r="L4710" t="s">
        <v>19545</v>
      </c>
      <c r="O4710" t="s">
        <v>20887</v>
      </c>
      <c r="P4710" t="s">
        <v>20919</v>
      </c>
      <c r="Q4710" t="s">
        <v>20989</v>
      </c>
      <c r="U4710" t="s">
        <v>22032</v>
      </c>
      <c r="W4710" t="s">
        <v>22917</v>
      </c>
      <c r="X4710" t="s">
        <v>23317</v>
      </c>
    </row>
    <row r="4711" spans="1:24">
      <c r="A4711" s="1">
        <v>4728</v>
      </c>
      <c r="C4711" t="s">
        <v>3922</v>
      </c>
      <c r="G4711" t="s">
        <v>10967</v>
      </c>
      <c r="H4711" t="s">
        <v>14187</v>
      </c>
      <c r="I4711" t="s">
        <v>18507</v>
      </c>
      <c r="J4711" t="s">
        <v>18509</v>
      </c>
      <c r="L4711" t="s">
        <v>19507</v>
      </c>
      <c r="O4711" t="s">
        <v>20888</v>
      </c>
      <c r="P4711" t="s">
        <v>65</v>
      </c>
      <c r="Q4711" t="s">
        <v>20990</v>
      </c>
      <c r="R4711" t="s">
        <v>21118</v>
      </c>
      <c r="S4711" t="s">
        <v>21153</v>
      </c>
      <c r="T4711" t="s">
        <v>21249</v>
      </c>
      <c r="U4711" t="s">
        <v>22033</v>
      </c>
    </row>
    <row r="4712" spans="1:24">
      <c r="A4712" s="1">
        <v>4729</v>
      </c>
      <c r="C4712" t="s">
        <v>3923</v>
      </c>
      <c r="G4712" t="s">
        <v>10967</v>
      </c>
      <c r="H4712" t="s">
        <v>14187</v>
      </c>
      <c r="I4712" t="s">
        <v>18507</v>
      </c>
      <c r="J4712" t="s">
        <v>18509</v>
      </c>
      <c r="L4712" t="s">
        <v>19488</v>
      </c>
      <c r="O4712" t="s">
        <v>20887</v>
      </c>
      <c r="P4712" t="s">
        <v>20919</v>
      </c>
      <c r="Q4712" t="s">
        <v>20989</v>
      </c>
      <c r="U4712" t="s">
        <v>22032</v>
      </c>
      <c r="W4712" t="s">
        <v>22917</v>
      </c>
      <c r="X4712" t="s">
        <v>23064</v>
      </c>
    </row>
    <row r="4713" spans="1:24">
      <c r="A4713" s="1">
        <v>4730</v>
      </c>
      <c r="C4713" t="s">
        <v>3924</v>
      </c>
      <c r="G4713" t="s">
        <v>10967</v>
      </c>
      <c r="H4713" t="s">
        <v>14187</v>
      </c>
      <c r="I4713" t="s">
        <v>18507</v>
      </c>
      <c r="J4713" t="s">
        <v>18509</v>
      </c>
      <c r="L4713" t="s">
        <v>19508</v>
      </c>
      <c r="O4713" t="s">
        <v>20888</v>
      </c>
      <c r="P4713" t="s">
        <v>20920</v>
      </c>
      <c r="Q4713" t="s">
        <v>20991</v>
      </c>
      <c r="U4713" t="s">
        <v>22034</v>
      </c>
      <c r="W4713" t="s">
        <v>22918</v>
      </c>
    </row>
    <row r="4714" spans="1:24">
      <c r="A4714" s="1">
        <v>4731</v>
      </c>
      <c r="C4714" t="s">
        <v>3925</v>
      </c>
      <c r="G4714" t="s">
        <v>10967</v>
      </c>
      <c r="H4714" t="s">
        <v>14188</v>
      </c>
      <c r="I4714" t="s">
        <v>18507</v>
      </c>
      <c r="J4714" t="s">
        <v>18509</v>
      </c>
      <c r="L4714" t="s">
        <v>19543</v>
      </c>
      <c r="O4714" t="s">
        <v>20887</v>
      </c>
      <c r="P4714" t="s">
        <v>20919</v>
      </c>
      <c r="Q4714" t="s">
        <v>20989</v>
      </c>
      <c r="U4714" t="s">
        <v>22032</v>
      </c>
      <c r="W4714" t="s">
        <v>22917</v>
      </c>
      <c r="X4714" t="s">
        <v>23315</v>
      </c>
    </row>
    <row r="4715" spans="1:24">
      <c r="A4715" s="1">
        <v>4732</v>
      </c>
      <c r="C4715" t="s">
        <v>3926</v>
      </c>
      <c r="G4715" t="s">
        <v>10967</v>
      </c>
      <c r="H4715" t="s">
        <v>14189</v>
      </c>
      <c r="I4715" t="s">
        <v>18507</v>
      </c>
      <c r="J4715" t="s">
        <v>18509</v>
      </c>
      <c r="L4715" t="s">
        <v>19507</v>
      </c>
      <c r="O4715" t="s">
        <v>20888</v>
      </c>
      <c r="P4715" t="s">
        <v>65</v>
      </c>
      <c r="Q4715" t="s">
        <v>20990</v>
      </c>
      <c r="R4715" t="s">
        <v>21118</v>
      </c>
      <c r="S4715" t="s">
        <v>21153</v>
      </c>
      <c r="T4715" t="s">
        <v>21469</v>
      </c>
      <c r="U4715" t="s">
        <v>22033</v>
      </c>
    </row>
    <row r="4716" spans="1:24">
      <c r="A4716" s="1">
        <v>4733</v>
      </c>
      <c r="C4716" t="s">
        <v>3927</v>
      </c>
      <c r="G4716" t="s">
        <v>10967</v>
      </c>
      <c r="H4716" t="s">
        <v>14189</v>
      </c>
      <c r="I4716" t="s">
        <v>18507</v>
      </c>
      <c r="J4716" t="s">
        <v>18509</v>
      </c>
      <c r="L4716" t="s">
        <v>19508</v>
      </c>
      <c r="O4716" t="s">
        <v>20888</v>
      </c>
      <c r="P4716" t="s">
        <v>20920</v>
      </c>
      <c r="Q4716" t="s">
        <v>20991</v>
      </c>
      <c r="U4716" t="s">
        <v>22034</v>
      </c>
      <c r="W4716" t="s">
        <v>22918</v>
      </c>
    </row>
    <row r="4717" spans="1:24">
      <c r="A4717" s="1">
        <v>4734</v>
      </c>
      <c r="C4717" t="s">
        <v>3928</v>
      </c>
      <c r="G4717" t="s">
        <v>10967</v>
      </c>
      <c r="H4717" t="s">
        <v>14190</v>
      </c>
      <c r="I4717" t="s">
        <v>18507</v>
      </c>
      <c r="J4717" t="s">
        <v>18509</v>
      </c>
      <c r="L4717" t="s">
        <v>19507</v>
      </c>
      <c r="O4717" t="s">
        <v>20888</v>
      </c>
      <c r="P4717" t="s">
        <v>65</v>
      </c>
      <c r="Q4717" t="s">
        <v>20990</v>
      </c>
      <c r="R4717" t="s">
        <v>21118</v>
      </c>
      <c r="S4717" t="s">
        <v>21153</v>
      </c>
      <c r="T4717" t="s">
        <v>21470</v>
      </c>
      <c r="U4717" t="s">
        <v>22033</v>
      </c>
    </row>
    <row r="4718" spans="1:24">
      <c r="A4718" s="1">
        <v>4735</v>
      </c>
      <c r="C4718" t="s">
        <v>3929</v>
      </c>
      <c r="G4718" t="s">
        <v>10967</v>
      </c>
      <c r="H4718" t="s">
        <v>14190</v>
      </c>
      <c r="I4718" t="s">
        <v>18507</v>
      </c>
      <c r="J4718" t="s">
        <v>18509</v>
      </c>
      <c r="L4718" t="s">
        <v>19488</v>
      </c>
      <c r="O4718" t="s">
        <v>20887</v>
      </c>
      <c r="P4718" t="s">
        <v>20919</v>
      </c>
      <c r="Q4718" t="s">
        <v>20989</v>
      </c>
      <c r="U4718" t="s">
        <v>22032</v>
      </c>
      <c r="W4718" t="s">
        <v>22917</v>
      </c>
      <c r="X4718" t="s">
        <v>23316</v>
      </c>
    </row>
    <row r="4719" spans="1:24">
      <c r="A4719" s="1">
        <v>4736</v>
      </c>
      <c r="C4719" t="s">
        <v>3930</v>
      </c>
      <c r="G4719" t="s">
        <v>10967</v>
      </c>
      <c r="H4719" t="s">
        <v>14190</v>
      </c>
      <c r="I4719" t="s">
        <v>18507</v>
      </c>
      <c r="J4719" t="s">
        <v>18509</v>
      </c>
      <c r="L4719" t="s">
        <v>19508</v>
      </c>
      <c r="O4719" t="s">
        <v>20888</v>
      </c>
      <c r="P4719" t="s">
        <v>20920</v>
      </c>
      <c r="Q4719" t="s">
        <v>20991</v>
      </c>
      <c r="U4719" t="s">
        <v>22034</v>
      </c>
      <c r="W4719" t="s">
        <v>22918</v>
      </c>
    </row>
    <row r="4720" spans="1:24">
      <c r="A4720" s="1">
        <v>4737</v>
      </c>
      <c r="C4720" t="s">
        <v>3931</v>
      </c>
      <c r="G4720" t="s">
        <v>10967</v>
      </c>
      <c r="H4720" t="s">
        <v>14191</v>
      </c>
      <c r="I4720" t="s">
        <v>18507</v>
      </c>
      <c r="J4720" t="s">
        <v>18509</v>
      </c>
      <c r="L4720" t="s">
        <v>19490</v>
      </c>
      <c r="O4720" t="s">
        <v>20887</v>
      </c>
      <c r="P4720" t="s">
        <v>20919</v>
      </c>
      <c r="Q4720" t="s">
        <v>20989</v>
      </c>
      <c r="U4720" t="s">
        <v>22032</v>
      </c>
      <c r="W4720" t="s">
        <v>22917</v>
      </c>
      <c r="X4720" t="s">
        <v>22987</v>
      </c>
    </row>
    <row r="4721" spans="1:24">
      <c r="A4721" s="1">
        <v>4738</v>
      </c>
      <c r="C4721" t="s">
        <v>3932</v>
      </c>
      <c r="G4721" t="s">
        <v>10967</v>
      </c>
      <c r="H4721" t="s">
        <v>14192</v>
      </c>
      <c r="I4721" t="s">
        <v>18507</v>
      </c>
      <c r="J4721" t="s">
        <v>18509</v>
      </c>
      <c r="L4721" t="s">
        <v>19582</v>
      </c>
      <c r="O4721" t="s">
        <v>20887</v>
      </c>
      <c r="P4721" t="s">
        <v>20919</v>
      </c>
      <c r="Q4721" t="s">
        <v>20989</v>
      </c>
      <c r="U4721" t="s">
        <v>22032</v>
      </c>
      <c r="W4721" t="s">
        <v>22917</v>
      </c>
      <c r="X4721" t="s">
        <v>23314</v>
      </c>
    </row>
    <row r="4722" spans="1:24">
      <c r="A4722" s="1">
        <v>4739</v>
      </c>
      <c r="C4722" t="s">
        <v>3933</v>
      </c>
      <c r="G4722" t="s">
        <v>10967</v>
      </c>
      <c r="H4722" t="s">
        <v>14193</v>
      </c>
      <c r="I4722" t="s">
        <v>18507</v>
      </c>
      <c r="J4722" t="s">
        <v>18509</v>
      </c>
      <c r="L4722" t="s">
        <v>19487</v>
      </c>
      <c r="O4722" t="s">
        <v>20887</v>
      </c>
      <c r="P4722" t="s">
        <v>20919</v>
      </c>
      <c r="Q4722" t="s">
        <v>20989</v>
      </c>
      <c r="U4722" t="s">
        <v>22032</v>
      </c>
      <c r="W4722" t="s">
        <v>22917</v>
      </c>
      <c r="X4722" t="s">
        <v>23314</v>
      </c>
    </row>
    <row r="4723" spans="1:24">
      <c r="A4723" s="1">
        <v>4740</v>
      </c>
      <c r="C4723" t="s">
        <v>3934</v>
      </c>
      <c r="G4723" t="s">
        <v>10967</v>
      </c>
      <c r="H4723" t="s">
        <v>14194</v>
      </c>
      <c r="I4723" t="s">
        <v>18507</v>
      </c>
      <c r="J4723" t="s">
        <v>18509</v>
      </c>
      <c r="L4723" t="s">
        <v>19545</v>
      </c>
      <c r="O4723" t="s">
        <v>20887</v>
      </c>
      <c r="P4723" t="s">
        <v>20919</v>
      </c>
      <c r="Q4723" t="s">
        <v>20989</v>
      </c>
      <c r="U4723" t="s">
        <v>22032</v>
      </c>
      <c r="W4723" t="s">
        <v>22917</v>
      </c>
      <c r="X4723" t="s">
        <v>23314</v>
      </c>
    </row>
    <row r="4724" spans="1:24">
      <c r="A4724" s="1">
        <v>4741</v>
      </c>
      <c r="C4724" t="s">
        <v>3935</v>
      </c>
      <c r="G4724" t="s">
        <v>10967</v>
      </c>
      <c r="H4724" t="s">
        <v>14195</v>
      </c>
      <c r="I4724" t="s">
        <v>18507</v>
      </c>
      <c r="J4724" t="s">
        <v>18509</v>
      </c>
      <c r="L4724" t="s">
        <v>19507</v>
      </c>
      <c r="O4724" t="s">
        <v>20888</v>
      </c>
      <c r="P4724" t="s">
        <v>65</v>
      </c>
      <c r="Q4724" t="s">
        <v>20990</v>
      </c>
      <c r="R4724" t="s">
        <v>21118</v>
      </c>
      <c r="S4724" t="s">
        <v>21153</v>
      </c>
      <c r="T4724" t="s">
        <v>21469</v>
      </c>
      <c r="U4724" t="s">
        <v>22033</v>
      </c>
    </row>
    <row r="4725" spans="1:24">
      <c r="A4725" s="1">
        <v>4742</v>
      </c>
      <c r="C4725" t="s">
        <v>3936</v>
      </c>
      <c r="G4725" t="s">
        <v>10967</v>
      </c>
      <c r="H4725" t="s">
        <v>14196</v>
      </c>
      <c r="I4725" t="s">
        <v>18507</v>
      </c>
      <c r="J4725" t="s">
        <v>18509</v>
      </c>
      <c r="L4725" t="s">
        <v>19508</v>
      </c>
      <c r="O4725" t="s">
        <v>20888</v>
      </c>
      <c r="P4725" t="s">
        <v>20920</v>
      </c>
      <c r="Q4725" t="s">
        <v>20991</v>
      </c>
      <c r="U4725" t="s">
        <v>22034</v>
      </c>
      <c r="W4725" t="s">
        <v>22918</v>
      </c>
    </row>
    <row r="4726" spans="1:24">
      <c r="A4726" s="1">
        <v>4743</v>
      </c>
      <c r="C4726" t="s">
        <v>3937</v>
      </c>
      <c r="G4726" t="s">
        <v>10967</v>
      </c>
      <c r="H4726" t="s">
        <v>14196</v>
      </c>
      <c r="I4726" t="s">
        <v>18507</v>
      </c>
      <c r="J4726" t="s">
        <v>18509</v>
      </c>
      <c r="L4726" t="s">
        <v>19542</v>
      </c>
      <c r="O4726" t="s">
        <v>20887</v>
      </c>
      <c r="P4726" t="s">
        <v>20919</v>
      </c>
      <c r="Q4726" t="s">
        <v>20989</v>
      </c>
      <c r="U4726" t="s">
        <v>22032</v>
      </c>
      <c r="W4726" t="s">
        <v>22917</v>
      </c>
      <c r="X4726" t="s">
        <v>23315</v>
      </c>
    </row>
    <row r="4727" spans="1:24">
      <c r="A4727" s="1">
        <v>4744</v>
      </c>
      <c r="C4727" t="s">
        <v>3938</v>
      </c>
      <c r="G4727" t="s">
        <v>10967</v>
      </c>
      <c r="H4727" t="s">
        <v>14197</v>
      </c>
      <c r="I4727" t="s">
        <v>18507</v>
      </c>
      <c r="J4727" t="s">
        <v>18509</v>
      </c>
      <c r="L4727" t="s">
        <v>19507</v>
      </c>
      <c r="O4727" t="s">
        <v>20888</v>
      </c>
      <c r="P4727" t="s">
        <v>65</v>
      </c>
      <c r="Q4727" t="s">
        <v>20990</v>
      </c>
      <c r="R4727" t="s">
        <v>21118</v>
      </c>
      <c r="S4727" t="s">
        <v>21153</v>
      </c>
      <c r="T4727" t="s">
        <v>21471</v>
      </c>
      <c r="U4727" t="s">
        <v>22033</v>
      </c>
    </row>
    <row r="4728" spans="1:24">
      <c r="A4728" s="1">
        <v>4745</v>
      </c>
      <c r="C4728" t="s">
        <v>3939</v>
      </c>
      <c r="G4728" t="s">
        <v>10967</v>
      </c>
      <c r="H4728" t="s">
        <v>14198</v>
      </c>
      <c r="I4728" t="s">
        <v>18507</v>
      </c>
      <c r="J4728" t="s">
        <v>18509</v>
      </c>
      <c r="L4728" t="s">
        <v>19542</v>
      </c>
      <c r="O4728" t="s">
        <v>20887</v>
      </c>
      <c r="P4728" t="s">
        <v>20919</v>
      </c>
      <c r="Q4728" t="s">
        <v>20989</v>
      </c>
      <c r="U4728" t="s">
        <v>22032</v>
      </c>
      <c r="W4728" t="s">
        <v>22917</v>
      </c>
      <c r="X4728" t="s">
        <v>23318</v>
      </c>
    </row>
    <row r="4729" spans="1:24">
      <c r="A4729" s="1">
        <v>4746</v>
      </c>
      <c r="C4729" t="s">
        <v>3940</v>
      </c>
      <c r="G4729" t="s">
        <v>10967</v>
      </c>
      <c r="H4729" t="s">
        <v>14198</v>
      </c>
      <c r="I4729" t="s">
        <v>18507</v>
      </c>
      <c r="J4729" t="s">
        <v>18509</v>
      </c>
      <c r="L4729" t="s">
        <v>19508</v>
      </c>
      <c r="O4729" t="s">
        <v>20888</v>
      </c>
      <c r="P4729" t="s">
        <v>20920</v>
      </c>
      <c r="Q4729" t="s">
        <v>20991</v>
      </c>
      <c r="U4729" t="s">
        <v>22034</v>
      </c>
      <c r="W4729" t="s">
        <v>22918</v>
      </c>
    </row>
    <row r="4730" spans="1:24">
      <c r="A4730" s="1">
        <v>4747</v>
      </c>
      <c r="C4730" t="s">
        <v>3941</v>
      </c>
      <c r="G4730" t="s">
        <v>10967</v>
      </c>
      <c r="H4730" t="s">
        <v>14199</v>
      </c>
      <c r="I4730" t="s">
        <v>18507</v>
      </c>
      <c r="J4730" t="s">
        <v>18509</v>
      </c>
      <c r="L4730" t="s">
        <v>19507</v>
      </c>
      <c r="O4730" t="s">
        <v>20888</v>
      </c>
      <c r="P4730" t="s">
        <v>65</v>
      </c>
      <c r="Q4730" t="s">
        <v>20990</v>
      </c>
      <c r="R4730" t="s">
        <v>21118</v>
      </c>
      <c r="S4730" t="s">
        <v>21153</v>
      </c>
      <c r="T4730" t="s">
        <v>21471</v>
      </c>
      <c r="U4730" t="s">
        <v>22033</v>
      </c>
    </row>
    <row r="4731" spans="1:24">
      <c r="A4731" s="1">
        <v>4748</v>
      </c>
      <c r="C4731" t="s">
        <v>3942</v>
      </c>
      <c r="G4731" t="s">
        <v>10967</v>
      </c>
      <c r="H4731" t="s">
        <v>14199</v>
      </c>
      <c r="I4731" t="s">
        <v>18507</v>
      </c>
      <c r="J4731" t="s">
        <v>18509</v>
      </c>
      <c r="L4731" t="s">
        <v>19562</v>
      </c>
      <c r="O4731" t="s">
        <v>20887</v>
      </c>
      <c r="P4731" t="s">
        <v>20919</v>
      </c>
      <c r="Q4731" t="s">
        <v>20989</v>
      </c>
      <c r="U4731" t="s">
        <v>22032</v>
      </c>
      <c r="W4731" t="s">
        <v>22917</v>
      </c>
      <c r="X4731" t="s">
        <v>23318</v>
      </c>
    </row>
    <row r="4732" spans="1:24">
      <c r="A4732" s="1">
        <v>4749</v>
      </c>
      <c r="C4732" t="s">
        <v>3943</v>
      </c>
      <c r="G4732" t="s">
        <v>10967</v>
      </c>
      <c r="H4732" t="s">
        <v>14200</v>
      </c>
      <c r="I4732" t="s">
        <v>18507</v>
      </c>
      <c r="J4732" t="s">
        <v>18509</v>
      </c>
      <c r="L4732" t="s">
        <v>19489</v>
      </c>
      <c r="O4732" t="s">
        <v>20887</v>
      </c>
      <c r="P4732" t="s">
        <v>20919</v>
      </c>
      <c r="Q4732" t="s">
        <v>20989</v>
      </c>
      <c r="U4732" t="s">
        <v>22032</v>
      </c>
      <c r="W4732" t="s">
        <v>22917</v>
      </c>
      <c r="X4732" t="s">
        <v>23037</v>
      </c>
    </row>
    <row r="4733" spans="1:24">
      <c r="A4733" s="1">
        <v>4750</v>
      </c>
      <c r="C4733" t="s">
        <v>3944</v>
      </c>
      <c r="G4733" t="s">
        <v>10967</v>
      </c>
      <c r="H4733" t="s">
        <v>14201</v>
      </c>
      <c r="I4733" t="s">
        <v>18507</v>
      </c>
      <c r="J4733" t="s">
        <v>18509</v>
      </c>
      <c r="L4733" t="s">
        <v>19508</v>
      </c>
      <c r="O4733" t="s">
        <v>20888</v>
      </c>
      <c r="P4733" t="s">
        <v>20920</v>
      </c>
      <c r="Q4733" t="s">
        <v>20991</v>
      </c>
      <c r="U4733" t="s">
        <v>22034</v>
      </c>
      <c r="W4733" t="s">
        <v>22918</v>
      </c>
    </row>
    <row r="4734" spans="1:24">
      <c r="A4734" s="1">
        <v>4751</v>
      </c>
      <c r="C4734" t="s">
        <v>3945</v>
      </c>
      <c r="G4734" t="s">
        <v>10967</v>
      </c>
      <c r="H4734" t="s">
        <v>14202</v>
      </c>
      <c r="I4734" t="s">
        <v>18507</v>
      </c>
      <c r="J4734" t="s">
        <v>18509</v>
      </c>
      <c r="L4734" t="s">
        <v>19507</v>
      </c>
      <c r="O4734" t="s">
        <v>20888</v>
      </c>
      <c r="P4734" t="s">
        <v>65</v>
      </c>
      <c r="Q4734" t="s">
        <v>20990</v>
      </c>
      <c r="R4734" t="s">
        <v>21118</v>
      </c>
      <c r="S4734" t="s">
        <v>21153</v>
      </c>
      <c r="T4734" t="s">
        <v>21230</v>
      </c>
      <c r="U4734" t="s">
        <v>22033</v>
      </c>
    </row>
    <row r="4735" spans="1:24">
      <c r="A4735" s="1">
        <v>4752</v>
      </c>
      <c r="C4735" t="s">
        <v>3946</v>
      </c>
      <c r="G4735" t="s">
        <v>10967</v>
      </c>
      <c r="H4735" t="s">
        <v>14203</v>
      </c>
      <c r="I4735" t="s">
        <v>18507</v>
      </c>
      <c r="J4735" t="s">
        <v>18509</v>
      </c>
      <c r="L4735" t="s">
        <v>19508</v>
      </c>
      <c r="O4735" t="s">
        <v>20888</v>
      </c>
      <c r="P4735" t="s">
        <v>20920</v>
      </c>
      <c r="Q4735" t="s">
        <v>20991</v>
      </c>
      <c r="U4735" t="s">
        <v>22034</v>
      </c>
      <c r="W4735" t="s">
        <v>22918</v>
      </c>
    </row>
    <row r="4736" spans="1:24">
      <c r="A4736" s="1">
        <v>4753</v>
      </c>
      <c r="C4736" t="s">
        <v>3947</v>
      </c>
      <c r="G4736" t="s">
        <v>10967</v>
      </c>
      <c r="H4736" t="s">
        <v>14204</v>
      </c>
      <c r="I4736" t="s">
        <v>18507</v>
      </c>
      <c r="J4736" t="s">
        <v>18509</v>
      </c>
      <c r="L4736" t="s">
        <v>19507</v>
      </c>
      <c r="O4736" t="s">
        <v>20888</v>
      </c>
      <c r="P4736" t="s">
        <v>65</v>
      </c>
      <c r="Q4736" t="s">
        <v>20990</v>
      </c>
      <c r="R4736" t="s">
        <v>21118</v>
      </c>
      <c r="S4736" t="s">
        <v>21153</v>
      </c>
      <c r="T4736" t="s">
        <v>21230</v>
      </c>
      <c r="U4736" t="s">
        <v>22033</v>
      </c>
    </row>
    <row r="4737" spans="1:25">
      <c r="A4737" s="1">
        <v>4754</v>
      </c>
      <c r="C4737" t="s">
        <v>3948</v>
      </c>
      <c r="G4737" t="s">
        <v>10967</v>
      </c>
      <c r="H4737" t="s">
        <v>14204</v>
      </c>
      <c r="I4737" t="s">
        <v>18507</v>
      </c>
      <c r="J4737" t="s">
        <v>18509</v>
      </c>
      <c r="L4737" t="s">
        <v>19565</v>
      </c>
      <c r="O4737" t="s">
        <v>20887</v>
      </c>
      <c r="P4737" t="s">
        <v>20919</v>
      </c>
      <c r="Q4737" t="s">
        <v>20989</v>
      </c>
      <c r="U4737" t="s">
        <v>22032</v>
      </c>
      <c r="W4737" t="s">
        <v>22917</v>
      </c>
      <c r="X4737" t="s">
        <v>23037</v>
      </c>
    </row>
    <row r="4738" spans="1:25">
      <c r="A4738" s="1">
        <v>4755</v>
      </c>
      <c r="C4738" t="s">
        <v>3949</v>
      </c>
      <c r="G4738" t="s">
        <v>10967</v>
      </c>
      <c r="H4738" t="s">
        <v>14204</v>
      </c>
      <c r="I4738" t="s">
        <v>18507</v>
      </c>
      <c r="J4738" t="s">
        <v>18509</v>
      </c>
      <c r="L4738" t="s">
        <v>19508</v>
      </c>
      <c r="O4738" t="s">
        <v>20888</v>
      </c>
      <c r="P4738" t="s">
        <v>20920</v>
      </c>
      <c r="Q4738" t="s">
        <v>20991</v>
      </c>
      <c r="U4738" t="s">
        <v>22034</v>
      </c>
      <c r="W4738" t="s">
        <v>22918</v>
      </c>
    </row>
    <row r="4739" spans="1:25">
      <c r="A4739" s="1">
        <v>4756</v>
      </c>
      <c r="C4739" t="s">
        <v>3950</v>
      </c>
      <c r="G4739" t="s">
        <v>10967</v>
      </c>
      <c r="H4739" t="s">
        <v>14205</v>
      </c>
      <c r="I4739" t="s">
        <v>18507</v>
      </c>
      <c r="J4739" t="s">
        <v>18510</v>
      </c>
      <c r="L4739" t="s">
        <v>19647</v>
      </c>
      <c r="N4739" t="s">
        <v>32</v>
      </c>
      <c r="P4739" t="s">
        <v>32</v>
      </c>
      <c r="Q4739" t="s">
        <v>20992</v>
      </c>
      <c r="R4739" t="s">
        <v>21119</v>
      </c>
      <c r="S4739" t="s">
        <v>21154</v>
      </c>
      <c r="U4739" t="s">
        <v>22035</v>
      </c>
      <c r="Y4739" t="s">
        <v>23859</v>
      </c>
    </row>
    <row r="4740" spans="1:25">
      <c r="A4740" s="1">
        <v>4757</v>
      </c>
      <c r="B4740" t="s">
        <v>32</v>
      </c>
      <c r="C4740" t="s">
        <v>3950</v>
      </c>
      <c r="D4740" t="s">
        <v>9895</v>
      </c>
      <c r="E4740" t="s">
        <v>10905</v>
      </c>
      <c r="F4740" t="s">
        <v>10906</v>
      </c>
      <c r="H4740" t="s">
        <v>14205</v>
      </c>
      <c r="V4740">
        <f>72859809 pm¡Ã2024041krissy_g4@hotmail.com                              ANMLFException as file currently locked by another user for an Acct no 840012230000</f>
        <v>0</v>
      </c>
    </row>
    <row r="4741" spans="1:25">
      <c r="A4741" s="1">
        <v>4758</v>
      </c>
      <c r="C4741" t="s">
        <v>3951</v>
      </c>
      <c r="G4741" t="s">
        <v>10967</v>
      </c>
      <c r="H4741" t="s">
        <v>14206</v>
      </c>
      <c r="I4741" t="s">
        <v>18507</v>
      </c>
      <c r="J4741" t="s">
        <v>18510</v>
      </c>
      <c r="L4741" t="s">
        <v>19648</v>
      </c>
      <c r="N4741" t="s">
        <v>32</v>
      </c>
      <c r="P4741" t="s">
        <v>32</v>
      </c>
      <c r="Q4741" t="s">
        <v>20992</v>
      </c>
      <c r="R4741" t="s">
        <v>21119</v>
      </c>
      <c r="S4741" t="s">
        <v>21154</v>
      </c>
      <c r="U4741" t="s">
        <v>22035</v>
      </c>
      <c r="Y4741" t="s">
        <v>23860</v>
      </c>
    </row>
    <row r="4742" spans="1:25">
      <c r="A4742" s="1">
        <v>4759</v>
      </c>
      <c r="B4742" t="s">
        <v>32</v>
      </c>
      <c r="C4742" t="s">
        <v>3951</v>
      </c>
      <c r="D4742" t="s">
        <v>9896</v>
      </c>
      <c r="E4742" t="s">
        <v>10905</v>
      </c>
      <c r="F4742" t="s">
        <v>10906</v>
      </c>
      <c r="H4742" t="s">
        <v>14206</v>
      </c>
      <c r="V4742">
        <f>72859810 0&lt;I2024041djturanda@yahoo.com                               ANMLFException as file currently locked by another user for an Acct no 313660030000</f>
        <v>0</v>
      </c>
    </row>
    <row r="4743" spans="1:25">
      <c r="A4743" s="1">
        <v>4760</v>
      </c>
      <c r="C4743" t="s">
        <v>3952</v>
      </c>
      <c r="G4743" t="s">
        <v>10967</v>
      </c>
      <c r="H4743" t="s">
        <v>14207</v>
      </c>
      <c r="I4743" t="s">
        <v>18507</v>
      </c>
      <c r="J4743" t="s">
        <v>18510</v>
      </c>
      <c r="L4743" t="s">
        <v>19649</v>
      </c>
      <c r="N4743" t="s">
        <v>32</v>
      </c>
      <c r="P4743" t="s">
        <v>32</v>
      </c>
      <c r="Q4743" t="s">
        <v>20992</v>
      </c>
      <c r="R4743" t="s">
        <v>21119</v>
      </c>
      <c r="S4743" t="s">
        <v>21154</v>
      </c>
      <c r="U4743" t="s">
        <v>22035</v>
      </c>
      <c r="Y4743" t="s">
        <v>23861</v>
      </c>
    </row>
    <row r="4744" spans="1:25">
      <c r="A4744" s="1">
        <v>4761</v>
      </c>
      <c r="B4744" t="s">
        <v>32</v>
      </c>
      <c r="C4744" t="s">
        <v>3952</v>
      </c>
      <c r="D4744" t="s">
        <v>9897</v>
      </c>
      <c r="E4744" t="s">
        <v>10905</v>
      </c>
      <c r="F4744" t="s">
        <v>10906</v>
      </c>
      <c r="H4744" t="s">
        <v>14207</v>
      </c>
      <c r="V4744">
        <f>72859811 &gt;#Q2024041tampat74@gmail.com                               ANMLFException as file currently locked by another user for an Acct no 348079210000</f>
        <v>0</v>
      </c>
    </row>
    <row r="4745" spans="1:25">
      <c r="A4745" s="1">
        <v>4762</v>
      </c>
      <c r="C4745" t="s">
        <v>3953</v>
      </c>
      <c r="G4745" t="s">
        <v>10967</v>
      </c>
      <c r="H4745" t="s">
        <v>14208</v>
      </c>
      <c r="I4745" t="s">
        <v>18507</v>
      </c>
      <c r="J4745" t="s">
        <v>18510</v>
      </c>
      <c r="L4745" t="s">
        <v>19650</v>
      </c>
      <c r="N4745" t="s">
        <v>32</v>
      </c>
      <c r="P4745" t="s">
        <v>32</v>
      </c>
      <c r="Q4745" t="s">
        <v>20992</v>
      </c>
      <c r="R4745" t="s">
        <v>21119</v>
      </c>
      <c r="S4745" t="s">
        <v>21154</v>
      </c>
      <c r="U4745" t="s">
        <v>22035</v>
      </c>
      <c r="Y4745" t="s">
        <v>23862</v>
      </c>
    </row>
    <row r="4746" spans="1:25">
      <c r="A4746" s="1">
        <v>4763</v>
      </c>
      <c r="B4746" t="s">
        <v>32</v>
      </c>
      <c r="C4746" t="s">
        <v>3953</v>
      </c>
      <c r="D4746" t="s">
        <v>9898</v>
      </c>
      <c r="E4746" t="s">
        <v>10905</v>
      </c>
      <c r="F4746" t="s">
        <v>10906</v>
      </c>
      <c r="H4746" t="s">
        <v>14209</v>
      </c>
      <c r="V4746">
        <f>72859812 Ð`²¤O2024031moriehinds2@gmail.com                              BNMLFException as file currently locked by another user for an Acct no 342065570000</f>
        <v>0</v>
      </c>
    </row>
    <row r="4747" spans="1:25">
      <c r="A4747" s="1">
        <v>4764</v>
      </c>
      <c r="C4747" t="s">
        <v>3954</v>
      </c>
      <c r="G4747" t="s">
        <v>10967</v>
      </c>
      <c r="H4747" t="s">
        <v>14210</v>
      </c>
      <c r="I4747" t="s">
        <v>18507</v>
      </c>
      <c r="J4747" t="s">
        <v>18510</v>
      </c>
      <c r="L4747" t="s">
        <v>19651</v>
      </c>
      <c r="N4747" t="s">
        <v>32</v>
      </c>
      <c r="P4747" t="s">
        <v>32</v>
      </c>
      <c r="Q4747" t="s">
        <v>20992</v>
      </c>
      <c r="R4747" t="s">
        <v>21119</v>
      </c>
      <c r="S4747" t="s">
        <v>21154</v>
      </c>
      <c r="U4747" t="s">
        <v>22035</v>
      </c>
      <c r="Y4747" t="s">
        <v>23863</v>
      </c>
    </row>
    <row r="4748" spans="1:25">
      <c r="A4748" s="1">
        <v>4765</v>
      </c>
      <c r="B4748" t="s">
        <v>32</v>
      </c>
      <c r="C4748" t="s">
        <v>3954</v>
      </c>
      <c r="D4748" t="s">
        <v>9899</v>
      </c>
      <c r="E4748" t="s">
        <v>10905</v>
      </c>
      <c r="F4748" t="s">
        <v>10906</v>
      </c>
      <c r="H4748" t="s">
        <v>14211</v>
      </c>
      <c r="V4748">
        <f>72859813 @Ü'E2024041cavrilleogarro@yahoo.com                            BNMLFException as file currently locked by another user for an Acct no 297021480000</f>
        <v>0</v>
      </c>
    </row>
    <row r="4749" spans="1:25">
      <c r="A4749" s="1">
        <v>4766</v>
      </c>
      <c r="C4749" t="s">
        <v>3955</v>
      </c>
      <c r="G4749" t="s">
        <v>10967</v>
      </c>
      <c r="H4749" t="s">
        <v>14212</v>
      </c>
      <c r="I4749" t="s">
        <v>18507</v>
      </c>
      <c r="J4749" t="s">
        <v>18510</v>
      </c>
      <c r="L4749" t="s">
        <v>19652</v>
      </c>
      <c r="N4749" t="s">
        <v>32</v>
      </c>
      <c r="P4749" t="s">
        <v>32</v>
      </c>
      <c r="Q4749" t="s">
        <v>20992</v>
      </c>
      <c r="R4749" t="s">
        <v>21119</v>
      </c>
      <c r="S4749" t="s">
        <v>21154</v>
      </c>
      <c r="U4749" t="s">
        <v>22035</v>
      </c>
      <c r="Y4749" t="s">
        <v>23864</v>
      </c>
    </row>
    <row r="4750" spans="1:25">
      <c r="A4750" s="1">
        <v>4767</v>
      </c>
      <c r="B4750" t="s">
        <v>32</v>
      </c>
      <c r="C4750" t="s">
        <v>3955</v>
      </c>
      <c r="D4750" t="s">
        <v>9900</v>
      </c>
      <c r="E4750" t="s">
        <v>10905</v>
      </c>
      <c r="F4750" t="s">
        <v>10906</v>
      </c>
      <c r="H4750" t="s">
        <v>14213</v>
      </c>
      <c r="V4750">
        <f>72859814 ø8æÌ2024031tamika.campbell@ksac.gov.jm                           CNMLFException as file currently locked by another user for an Acct no 880032561400</f>
        <v>0</v>
      </c>
    </row>
    <row r="4751" spans="1:25">
      <c r="A4751" s="1">
        <v>4768</v>
      </c>
      <c r="C4751" t="s">
        <v>3956</v>
      </c>
      <c r="G4751" t="s">
        <v>10967</v>
      </c>
      <c r="H4751" t="s">
        <v>14214</v>
      </c>
      <c r="I4751" t="s">
        <v>18507</v>
      </c>
      <c r="J4751" t="s">
        <v>18510</v>
      </c>
      <c r="L4751" t="s">
        <v>19653</v>
      </c>
      <c r="N4751" t="s">
        <v>32</v>
      </c>
      <c r="P4751" t="s">
        <v>32</v>
      </c>
      <c r="Q4751" t="s">
        <v>20992</v>
      </c>
      <c r="R4751" t="s">
        <v>21119</v>
      </c>
      <c r="S4751" t="s">
        <v>21154</v>
      </c>
      <c r="U4751" t="s">
        <v>22035</v>
      </c>
      <c r="Y4751" t="s">
        <v>23865</v>
      </c>
    </row>
    <row r="4752" spans="1:25">
      <c r="A4752" s="1">
        <v>4769</v>
      </c>
      <c r="B4752" t="s">
        <v>32</v>
      </c>
      <c r="C4752" t="s">
        <v>3956</v>
      </c>
      <c r="D4752" t="s">
        <v>9901</v>
      </c>
      <c r="E4752" t="s">
        <v>10905</v>
      </c>
      <c r="F4752" t="s">
        <v>10906</v>
      </c>
      <c r="H4752" t="s">
        <v>14215</v>
      </c>
      <c r="V4752">
        <f>72859815 0@2024031kededradennis@gmail.com                             CNMLFException as file currently locked by another user for an Acct no 277429760000</f>
        <v>0</v>
      </c>
    </row>
    <row r="4753" spans="1:25">
      <c r="A4753" s="1">
        <v>4770</v>
      </c>
      <c r="C4753" t="s">
        <v>3957</v>
      </c>
      <c r="G4753" t="s">
        <v>10967</v>
      </c>
      <c r="H4753" t="s">
        <v>14216</v>
      </c>
      <c r="I4753" t="s">
        <v>18507</v>
      </c>
      <c r="J4753" t="s">
        <v>18510</v>
      </c>
      <c r="L4753" t="s">
        <v>19654</v>
      </c>
      <c r="N4753" t="s">
        <v>32</v>
      </c>
      <c r="P4753" t="s">
        <v>32</v>
      </c>
      <c r="Q4753" t="s">
        <v>20992</v>
      </c>
      <c r="R4753" t="s">
        <v>21119</v>
      </c>
      <c r="S4753" t="s">
        <v>21154</v>
      </c>
      <c r="U4753" t="s">
        <v>22035</v>
      </c>
      <c r="Y4753" t="s">
        <v>23866</v>
      </c>
    </row>
    <row r="4754" spans="1:25">
      <c r="A4754" s="1">
        <v>4771</v>
      </c>
      <c r="B4754" t="s">
        <v>32</v>
      </c>
      <c r="C4754" t="s">
        <v>3957</v>
      </c>
      <c r="D4754" t="s">
        <v>9902</v>
      </c>
      <c r="E4754" t="s">
        <v>10905</v>
      </c>
      <c r="F4754" t="s">
        <v>10906</v>
      </c>
      <c r="H4754" t="s">
        <v>14216</v>
      </c>
      <c r="V4754">
        <f>72859816 ÐEá\$2024041faypetgrave@cwjamica.com                            DNMLFException as file currently locked by another user for an Acct no 156177090000</f>
        <v>0</v>
      </c>
    </row>
    <row r="4755" spans="1:25">
      <c r="A4755" s="1">
        <v>4772</v>
      </c>
      <c r="C4755" t="s">
        <v>3958</v>
      </c>
      <c r="G4755" t="s">
        <v>10967</v>
      </c>
      <c r="H4755" t="s">
        <v>14217</v>
      </c>
      <c r="I4755" t="s">
        <v>18507</v>
      </c>
      <c r="J4755" t="s">
        <v>18509</v>
      </c>
      <c r="L4755" t="s">
        <v>19507</v>
      </c>
      <c r="O4755" t="s">
        <v>20888</v>
      </c>
      <c r="P4755" t="s">
        <v>65</v>
      </c>
      <c r="Q4755" t="s">
        <v>20990</v>
      </c>
      <c r="R4755" t="s">
        <v>21118</v>
      </c>
      <c r="S4755" t="s">
        <v>21153</v>
      </c>
      <c r="T4755" t="s">
        <v>21470</v>
      </c>
      <c r="U4755" t="s">
        <v>22033</v>
      </c>
    </row>
    <row r="4756" spans="1:25">
      <c r="A4756" s="1">
        <v>4773</v>
      </c>
      <c r="C4756" t="s">
        <v>3959</v>
      </c>
      <c r="G4756" t="s">
        <v>10967</v>
      </c>
      <c r="H4756" t="s">
        <v>14217</v>
      </c>
      <c r="I4756" t="s">
        <v>18507</v>
      </c>
      <c r="J4756" t="s">
        <v>18509</v>
      </c>
      <c r="L4756" t="s">
        <v>19508</v>
      </c>
      <c r="O4756" t="s">
        <v>20888</v>
      </c>
      <c r="P4756" t="s">
        <v>20920</v>
      </c>
      <c r="Q4756" t="s">
        <v>20991</v>
      </c>
      <c r="U4756" t="s">
        <v>22034</v>
      </c>
      <c r="W4756" t="s">
        <v>22918</v>
      </c>
    </row>
    <row r="4757" spans="1:25">
      <c r="A4757" s="1">
        <v>4774</v>
      </c>
      <c r="C4757" t="s">
        <v>3960</v>
      </c>
      <c r="G4757" t="s">
        <v>10967</v>
      </c>
      <c r="H4757" t="s">
        <v>14217</v>
      </c>
      <c r="I4757" t="s">
        <v>18507</v>
      </c>
      <c r="J4757" t="s">
        <v>18509</v>
      </c>
      <c r="L4757" t="s">
        <v>19488</v>
      </c>
      <c r="O4757" t="s">
        <v>20887</v>
      </c>
      <c r="P4757" t="s">
        <v>20919</v>
      </c>
      <c r="Q4757" t="s">
        <v>20989</v>
      </c>
      <c r="U4757" t="s">
        <v>22032</v>
      </c>
      <c r="W4757" t="s">
        <v>22917</v>
      </c>
      <c r="X4757" t="s">
        <v>23316</v>
      </c>
    </row>
    <row r="4758" spans="1:25">
      <c r="A4758" s="1">
        <v>4775</v>
      </c>
      <c r="C4758" t="s">
        <v>3961</v>
      </c>
      <c r="G4758" t="s">
        <v>10967</v>
      </c>
      <c r="H4758" t="s">
        <v>14218</v>
      </c>
      <c r="I4758" t="s">
        <v>18507</v>
      </c>
      <c r="J4758" t="s">
        <v>18509</v>
      </c>
      <c r="L4758" t="s">
        <v>19507</v>
      </c>
      <c r="O4758" t="s">
        <v>20888</v>
      </c>
      <c r="P4758" t="s">
        <v>65</v>
      </c>
      <c r="Q4758" t="s">
        <v>20990</v>
      </c>
      <c r="R4758" t="s">
        <v>21118</v>
      </c>
      <c r="S4758" t="s">
        <v>21153</v>
      </c>
      <c r="T4758" t="s">
        <v>21469</v>
      </c>
      <c r="U4758" t="s">
        <v>22033</v>
      </c>
    </row>
    <row r="4759" spans="1:25">
      <c r="A4759" s="1">
        <v>4776</v>
      </c>
      <c r="C4759" t="s">
        <v>3962</v>
      </c>
      <c r="G4759" t="s">
        <v>10967</v>
      </c>
      <c r="H4759" t="s">
        <v>14218</v>
      </c>
      <c r="I4759" t="s">
        <v>18507</v>
      </c>
      <c r="J4759" t="s">
        <v>18509</v>
      </c>
      <c r="L4759" t="s">
        <v>19574</v>
      </c>
      <c r="O4759" t="s">
        <v>20887</v>
      </c>
      <c r="P4759" t="s">
        <v>20919</v>
      </c>
      <c r="Q4759" t="s">
        <v>20989</v>
      </c>
      <c r="U4759" t="s">
        <v>22032</v>
      </c>
      <c r="W4759" t="s">
        <v>22917</v>
      </c>
      <c r="X4759" t="s">
        <v>23315</v>
      </c>
    </row>
    <row r="4760" spans="1:25">
      <c r="A4760" s="1">
        <v>4777</v>
      </c>
      <c r="C4760" t="s">
        <v>3963</v>
      </c>
      <c r="G4760" t="s">
        <v>10967</v>
      </c>
      <c r="H4760" t="s">
        <v>14218</v>
      </c>
      <c r="I4760" t="s">
        <v>18507</v>
      </c>
      <c r="J4760" t="s">
        <v>18509</v>
      </c>
      <c r="L4760" t="s">
        <v>19508</v>
      </c>
      <c r="O4760" t="s">
        <v>20888</v>
      </c>
      <c r="P4760" t="s">
        <v>20920</v>
      </c>
      <c r="Q4760" t="s">
        <v>20991</v>
      </c>
      <c r="U4760" t="s">
        <v>22034</v>
      </c>
      <c r="W4760" t="s">
        <v>22918</v>
      </c>
    </row>
    <row r="4761" spans="1:25">
      <c r="A4761" s="1">
        <v>4778</v>
      </c>
      <c r="C4761" t="s">
        <v>3964</v>
      </c>
      <c r="G4761" t="s">
        <v>10967</v>
      </c>
      <c r="H4761" t="s">
        <v>14219</v>
      </c>
      <c r="I4761" t="s">
        <v>18507</v>
      </c>
      <c r="J4761" t="s">
        <v>18510</v>
      </c>
      <c r="L4761" t="s">
        <v>19655</v>
      </c>
      <c r="N4761" t="s">
        <v>32</v>
      </c>
      <c r="P4761" t="s">
        <v>32</v>
      </c>
      <c r="Q4761" t="s">
        <v>20992</v>
      </c>
      <c r="R4761" t="s">
        <v>21119</v>
      </c>
      <c r="S4761" t="s">
        <v>21154</v>
      </c>
      <c r="U4761" t="s">
        <v>22035</v>
      </c>
      <c r="Y4761" t="s">
        <v>23868</v>
      </c>
    </row>
    <row r="4762" spans="1:25">
      <c r="A4762" s="1">
        <v>4779</v>
      </c>
      <c r="B4762" t="s">
        <v>32</v>
      </c>
      <c r="C4762" t="s">
        <v>3964</v>
      </c>
      <c r="D4762" t="s">
        <v>9903</v>
      </c>
      <c r="E4762" t="s">
        <v>10905</v>
      </c>
      <c r="F4762" t="s">
        <v>10906</v>
      </c>
      <c r="H4762" t="s">
        <v>14220</v>
      </c>
      <c r="V4762">
        <f>72859823 ÐÈQ(B2024041stamic123@gmail.com                               DNMLFException as file currently locked by another user for an Acct no 284144290000</f>
        <v>0</v>
      </c>
    </row>
    <row r="4763" spans="1:25">
      <c r="A4763" s="1">
        <v>4780</v>
      </c>
      <c r="C4763" t="s">
        <v>3965</v>
      </c>
      <c r="G4763" t="s">
        <v>10967</v>
      </c>
      <c r="H4763" t="s">
        <v>14221</v>
      </c>
      <c r="I4763" t="s">
        <v>18507</v>
      </c>
      <c r="J4763" t="s">
        <v>18510</v>
      </c>
      <c r="L4763" t="s">
        <v>19656</v>
      </c>
      <c r="N4763" t="s">
        <v>32</v>
      </c>
      <c r="P4763" t="s">
        <v>32</v>
      </c>
      <c r="Q4763" t="s">
        <v>20992</v>
      </c>
      <c r="R4763" t="s">
        <v>21119</v>
      </c>
      <c r="S4763" t="s">
        <v>21154</v>
      </c>
      <c r="U4763" t="s">
        <v>22035</v>
      </c>
      <c r="Y4763" t="s">
        <v>23869</v>
      </c>
    </row>
    <row r="4764" spans="1:25">
      <c r="A4764" s="1">
        <v>4781</v>
      </c>
      <c r="B4764" t="s">
        <v>32</v>
      </c>
      <c r="C4764" t="s">
        <v>3965</v>
      </c>
      <c r="D4764" t="s">
        <v>9904</v>
      </c>
      <c r="E4764" t="s">
        <v>10905</v>
      </c>
      <c r="F4764" t="s">
        <v>10906</v>
      </c>
      <c r="H4764" t="s">
        <v>14221</v>
      </c>
      <c r="V4764">
        <f>72859824 0&amp;3&amp;P2024041DUNROBPRIM@GMAIL.COM                              DNMLFException as file currently locked by another user for an Acct no 344238270000</f>
        <v>0</v>
      </c>
    </row>
    <row r="4765" spans="1:25">
      <c r="A4765" s="1">
        <v>4782</v>
      </c>
      <c r="C4765" t="s">
        <v>3966</v>
      </c>
      <c r="G4765" t="s">
        <v>10967</v>
      </c>
      <c r="H4765" t="s">
        <v>14222</v>
      </c>
      <c r="I4765" t="s">
        <v>18507</v>
      </c>
      <c r="J4765" t="s">
        <v>18509</v>
      </c>
      <c r="L4765" t="s">
        <v>19507</v>
      </c>
      <c r="O4765" t="s">
        <v>20888</v>
      </c>
      <c r="P4765" t="s">
        <v>65</v>
      </c>
      <c r="Q4765" t="s">
        <v>20990</v>
      </c>
      <c r="R4765" t="s">
        <v>21118</v>
      </c>
      <c r="S4765" t="s">
        <v>21153</v>
      </c>
      <c r="T4765" t="s">
        <v>21230</v>
      </c>
      <c r="U4765" t="s">
        <v>22033</v>
      </c>
    </row>
    <row r="4766" spans="1:25">
      <c r="A4766" s="1">
        <v>4783</v>
      </c>
      <c r="C4766" t="s">
        <v>3967</v>
      </c>
      <c r="G4766" t="s">
        <v>10967</v>
      </c>
      <c r="H4766" t="s">
        <v>14222</v>
      </c>
      <c r="I4766" t="s">
        <v>18507</v>
      </c>
      <c r="J4766" t="s">
        <v>18509</v>
      </c>
      <c r="L4766" t="s">
        <v>19491</v>
      </c>
      <c r="O4766" t="s">
        <v>20887</v>
      </c>
      <c r="P4766" t="s">
        <v>20919</v>
      </c>
      <c r="Q4766" t="s">
        <v>20989</v>
      </c>
      <c r="U4766" t="s">
        <v>22032</v>
      </c>
      <c r="W4766" t="s">
        <v>22917</v>
      </c>
      <c r="X4766" t="s">
        <v>23037</v>
      </c>
    </row>
    <row r="4767" spans="1:25">
      <c r="A4767" s="1">
        <v>4784</v>
      </c>
      <c r="C4767" t="s">
        <v>3968</v>
      </c>
      <c r="G4767" t="s">
        <v>10967</v>
      </c>
      <c r="H4767" t="s">
        <v>14223</v>
      </c>
      <c r="I4767" t="s">
        <v>18507</v>
      </c>
      <c r="J4767" t="s">
        <v>18509</v>
      </c>
      <c r="L4767" t="s">
        <v>19508</v>
      </c>
      <c r="O4767" t="s">
        <v>20888</v>
      </c>
      <c r="P4767" t="s">
        <v>20920</v>
      </c>
      <c r="Q4767" t="s">
        <v>20991</v>
      </c>
      <c r="U4767" t="s">
        <v>22034</v>
      </c>
      <c r="W4767" t="s">
        <v>22918</v>
      </c>
    </row>
    <row r="4768" spans="1:25">
      <c r="A4768" s="1">
        <v>4785</v>
      </c>
      <c r="C4768" t="s">
        <v>3969</v>
      </c>
      <c r="G4768" t="s">
        <v>10967</v>
      </c>
      <c r="H4768" t="s">
        <v>14224</v>
      </c>
      <c r="I4768" t="s">
        <v>18507</v>
      </c>
      <c r="J4768" t="s">
        <v>18509</v>
      </c>
      <c r="L4768" t="s">
        <v>19582</v>
      </c>
      <c r="O4768" t="s">
        <v>20887</v>
      </c>
      <c r="P4768" t="s">
        <v>20919</v>
      </c>
      <c r="Q4768" t="s">
        <v>20989</v>
      </c>
      <c r="U4768" t="s">
        <v>22032</v>
      </c>
      <c r="W4768" t="s">
        <v>22917</v>
      </c>
      <c r="X4768" t="s">
        <v>23037</v>
      </c>
    </row>
    <row r="4769" spans="1:25">
      <c r="A4769" s="1">
        <v>4786</v>
      </c>
      <c r="C4769" t="s">
        <v>3970</v>
      </c>
      <c r="G4769" t="s">
        <v>10967</v>
      </c>
      <c r="H4769" t="s">
        <v>14225</v>
      </c>
      <c r="I4769" t="s">
        <v>18507</v>
      </c>
      <c r="J4769" t="s">
        <v>18509</v>
      </c>
      <c r="L4769" t="s">
        <v>19507</v>
      </c>
      <c r="O4769" t="s">
        <v>20888</v>
      </c>
      <c r="P4769" t="s">
        <v>65</v>
      </c>
      <c r="Q4769" t="s">
        <v>20990</v>
      </c>
      <c r="R4769" t="s">
        <v>21118</v>
      </c>
      <c r="S4769" t="s">
        <v>21153</v>
      </c>
      <c r="T4769" t="s">
        <v>21230</v>
      </c>
      <c r="U4769" t="s">
        <v>22033</v>
      </c>
    </row>
    <row r="4770" spans="1:25">
      <c r="A4770" s="1">
        <v>4787</v>
      </c>
      <c r="C4770" t="s">
        <v>3971</v>
      </c>
      <c r="G4770" t="s">
        <v>10967</v>
      </c>
      <c r="H4770" t="s">
        <v>14225</v>
      </c>
      <c r="I4770" t="s">
        <v>18507</v>
      </c>
      <c r="J4770" t="s">
        <v>18509</v>
      </c>
      <c r="L4770" t="s">
        <v>19508</v>
      </c>
      <c r="O4770" t="s">
        <v>20888</v>
      </c>
      <c r="P4770" t="s">
        <v>20920</v>
      </c>
      <c r="Q4770" t="s">
        <v>20991</v>
      </c>
      <c r="U4770" t="s">
        <v>22034</v>
      </c>
      <c r="W4770" t="s">
        <v>22918</v>
      </c>
    </row>
    <row r="4771" spans="1:25">
      <c r="A4771" s="1">
        <v>4788</v>
      </c>
      <c r="C4771" t="s">
        <v>3972</v>
      </c>
      <c r="G4771" t="s">
        <v>10967</v>
      </c>
      <c r="H4771" t="s">
        <v>14226</v>
      </c>
      <c r="I4771" t="s">
        <v>18507</v>
      </c>
      <c r="J4771" t="s">
        <v>18509</v>
      </c>
      <c r="L4771" t="s">
        <v>19574</v>
      </c>
      <c r="O4771" t="s">
        <v>20887</v>
      </c>
      <c r="P4771" t="s">
        <v>20919</v>
      </c>
      <c r="Q4771" t="s">
        <v>20989</v>
      </c>
      <c r="U4771" t="s">
        <v>22032</v>
      </c>
      <c r="W4771" t="s">
        <v>22917</v>
      </c>
      <c r="X4771" t="s">
        <v>23037</v>
      </c>
    </row>
    <row r="4772" spans="1:25">
      <c r="A4772" s="1">
        <v>4789</v>
      </c>
      <c r="C4772" t="s">
        <v>3973</v>
      </c>
      <c r="G4772" t="s">
        <v>10967</v>
      </c>
      <c r="H4772" t="s">
        <v>14226</v>
      </c>
      <c r="I4772" t="s">
        <v>18507</v>
      </c>
      <c r="J4772" t="s">
        <v>18509</v>
      </c>
      <c r="L4772" t="s">
        <v>19507</v>
      </c>
      <c r="O4772" t="s">
        <v>20888</v>
      </c>
      <c r="P4772" t="s">
        <v>65</v>
      </c>
      <c r="Q4772" t="s">
        <v>20990</v>
      </c>
      <c r="R4772" t="s">
        <v>21118</v>
      </c>
      <c r="S4772" t="s">
        <v>21153</v>
      </c>
      <c r="T4772" t="s">
        <v>21230</v>
      </c>
      <c r="U4772" t="s">
        <v>22033</v>
      </c>
    </row>
    <row r="4773" spans="1:25">
      <c r="A4773" s="1">
        <v>4790</v>
      </c>
      <c r="C4773" t="s">
        <v>3974</v>
      </c>
      <c r="G4773" t="s">
        <v>10967</v>
      </c>
      <c r="H4773" t="s">
        <v>14227</v>
      </c>
      <c r="I4773" t="s">
        <v>18507</v>
      </c>
      <c r="J4773" t="s">
        <v>18509</v>
      </c>
      <c r="L4773" t="s">
        <v>19508</v>
      </c>
      <c r="O4773" t="s">
        <v>20888</v>
      </c>
      <c r="P4773" t="s">
        <v>20920</v>
      </c>
      <c r="Q4773" t="s">
        <v>20991</v>
      </c>
      <c r="U4773" t="s">
        <v>22034</v>
      </c>
      <c r="W4773" t="s">
        <v>22918</v>
      </c>
    </row>
    <row r="4774" spans="1:25">
      <c r="A4774" s="1">
        <v>4791</v>
      </c>
      <c r="C4774" t="s">
        <v>3975</v>
      </c>
      <c r="G4774" t="s">
        <v>10967</v>
      </c>
      <c r="H4774" t="s">
        <v>14228</v>
      </c>
      <c r="I4774" t="s">
        <v>18507</v>
      </c>
      <c r="J4774" t="s">
        <v>18510</v>
      </c>
      <c r="L4774" t="s">
        <v>19657</v>
      </c>
      <c r="N4774" t="s">
        <v>32</v>
      </c>
      <c r="P4774" t="s">
        <v>32</v>
      </c>
      <c r="Q4774" t="s">
        <v>20992</v>
      </c>
      <c r="R4774" t="s">
        <v>21119</v>
      </c>
      <c r="S4774" t="s">
        <v>21154</v>
      </c>
      <c r="U4774" t="s">
        <v>22035</v>
      </c>
      <c r="Y4774" t="s">
        <v>23867</v>
      </c>
    </row>
    <row r="4775" spans="1:25">
      <c r="A4775" s="1">
        <v>4792</v>
      </c>
      <c r="B4775" t="s">
        <v>32</v>
      </c>
      <c r="C4775" t="s">
        <v>3975</v>
      </c>
      <c r="D4775" t="s">
        <v>9905</v>
      </c>
      <c r="E4775" t="s">
        <v>10905</v>
      </c>
      <c r="F4775" t="s">
        <v>10906</v>
      </c>
      <c r="H4775" t="s">
        <v>14228</v>
      </c>
      <c r="V4775">
        <f>72859834 p°7ÖD2024041christinacaine1@gmail.com                            DNMLFException as file currently locked by another user for an Acct no 295651750000</f>
        <v>0</v>
      </c>
    </row>
    <row r="4776" spans="1:25">
      <c r="A4776" s="1">
        <v>4793</v>
      </c>
      <c r="C4776" t="s">
        <v>3976</v>
      </c>
      <c r="G4776" t="s">
        <v>10967</v>
      </c>
      <c r="H4776" t="s">
        <v>14229</v>
      </c>
      <c r="I4776" t="s">
        <v>18507</v>
      </c>
      <c r="J4776" t="s">
        <v>18510</v>
      </c>
      <c r="L4776" t="s">
        <v>19658</v>
      </c>
      <c r="N4776" t="s">
        <v>32</v>
      </c>
      <c r="P4776" t="s">
        <v>32</v>
      </c>
      <c r="Q4776" t="s">
        <v>20992</v>
      </c>
      <c r="R4776" t="s">
        <v>21119</v>
      </c>
      <c r="S4776" t="s">
        <v>21154</v>
      </c>
      <c r="U4776" t="s">
        <v>22035</v>
      </c>
      <c r="Y4776" t="s">
        <v>23870</v>
      </c>
    </row>
    <row r="4777" spans="1:25">
      <c r="A4777" s="1">
        <v>4794</v>
      </c>
      <c r="B4777" t="s">
        <v>32</v>
      </c>
      <c r="C4777" t="s">
        <v>3976</v>
      </c>
      <c r="D4777" t="s">
        <v>9906</v>
      </c>
      <c r="E4777" t="s">
        <v>10905</v>
      </c>
      <c r="F4777" t="s">
        <v>10906</v>
      </c>
      <c r="H4777" t="s">
        <v>14230</v>
      </c>
      <c r="V4777">
        <f>72859835 @äçNJ2024041romainbrown023@gmail.com                            ENMLFException as file currently locked by another user for an Acct no 319151400000</f>
        <v>0</v>
      </c>
    </row>
    <row r="4778" spans="1:25">
      <c r="A4778" s="1">
        <v>4795</v>
      </c>
      <c r="C4778" t="s">
        <v>3977</v>
      </c>
      <c r="G4778" t="s">
        <v>10967</v>
      </c>
      <c r="H4778" t="s">
        <v>14231</v>
      </c>
      <c r="I4778" t="s">
        <v>18507</v>
      </c>
      <c r="J4778" t="s">
        <v>18510</v>
      </c>
      <c r="L4778" t="s">
        <v>19659</v>
      </c>
      <c r="N4778" t="s">
        <v>32</v>
      </c>
      <c r="P4778" t="s">
        <v>32</v>
      </c>
      <c r="Q4778" t="s">
        <v>20992</v>
      </c>
      <c r="R4778" t="s">
        <v>21119</v>
      </c>
      <c r="S4778" t="s">
        <v>21154</v>
      </c>
      <c r="U4778" t="s">
        <v>22035</v>
      </c>
      <c r="Y4778" t="s">
        <v>23871</v>
      </c>
    </row>
    <row r="4779" spans="1:25">
      <c r="A4779" s="1">
        <v>4796</v>
      </c>
      <c r="B4779" t="s">
        <v>32</v>
      </c>
      <c r="C4779" t="s">
        <v>3977</v>
      </c>
      <c r="D4779" t="s">
        <v>9907</v>
      </c>
      <c r="E4779" t="s">
        <v>10905</v>
      </c>
      <c r="F4779" t="s">
        <v>10906</v>
      </c>
      <c r="H4779" t="s">
        <v>14232</v>
      </c>
      <c r="V4779">
        <f>72859836 @å~\J2024041sexychrisann1@gmail.com                             ENMLFException as file currently locked by another user for an Acct no 319379400000</f>
        <v>0</v>
      </c>
    </row>
    <row r="4780" spans="1:25">
      <c r="A4780" s="1">
        <v>4797</v>
      </c>
      <c r="C4780" t="s">
        <v>3978</v>
      </c>
      <c r="G4780" t="s">
        <v>10967</v>
      </c>
      <c r="H4780" t="s">
        <v>14233</v>
      </c>
      <c r="I4780" t="s">
        <v>18507</v>
      </c>
      <c r="J4780" t="s">
        <v>18510</v>
      </c>
      <c r="L4780" t="s">
        <v>19660</v>
      </c>
      <c r="N4780" t="s">
        <v>32</v>
      </c>
      <c r="P4780" t="s">
        <v>32</v>
      </c>
      <c r="Q4780" t="s">
        <v>20992</v>
      </c>
      <c r="R4780" t="s">
        <v>21119</v>
      </c>
      <c r="S4780" t="s">
        <v>21154</v>
      </c>
      <c r="U4780" t="s">
        <v>22035</v>
      </c>
      <c r="Y4780" t="s">
        <v>23872</v>
      </c>
    </row>
    <row r="4781" spans="1:25">
      <c r="A4781" s="1">
        <v>4798</v>
      </c>
      <c r="B4781" t="s">
        <v>32</v>
      </c>
      <c r="C4781" t="s">
        <v>3978</v>
      </c>
      <c r="D4781" t="s">
        <v>9908</v>
      </c>
      <c r="E4781" t="s">
        <v>10905</v>
      </c>
      <c r="F4781" t="s">
        <v>10906</v>
      </c>
      <c r="H4781" t="s">
        <v>14234</v>
      </c>
      <c r="V4781">
        <f>72859837 °7úA2024041ANDREHEPBURN_88@YAHOO.COM                            ENMLFException as file currently locked by another user for an Acct no 283368110000</f>
        <v>0</v>
      </c>
    </row>
    <row r="4782" spans="1:25">
      <c r="A4782" s="1">
        <v>4799</v>
      </c>
      <c r="C4782" t="s">
        <v>3979</v>
      </c>
      <c r="G4782" t="s">
        <v>10967</v>
      </c>
      <c r="H4782" t="s">
        <v>14235</v>
      </c>
      <c r="I4782" t="s">
        <v>18507</v>
      </c>
      <c r="J4782" t="s">
        <v>18510</v>
      </c>
      <c r="L4782" t="s">
        <v>19661</v>
      </c>
      <c r="N4782" t="s">
        <v>32</v>
      </c>
      <c r="P4782" t="s">
        <v>32</v>
      </c>
      <c r="Q4782" t="s">
        <v>20992</v>
      </c>
      <c r="R4782" t="s">
        <v>21119</v>
      </c>
      <c r="S4782" t="s">
        <v>21154</v>
      </c>
      <c r="U4782" t="s">
        <v>22035</v>
      </c>
      <c r="Y4782" t="s">
        <v>23873</v>
      </c>
    </row>
    <row r="4783" spans="1:25">
      <c r="A4783" s="1">
        <v>4800</v>
      </c>
      <c r="B4783" t="s">
        <v>32</v>
      </c>
      <c r="C4783" t="s">
        <v>3979</v>
      </c>
      <c r="D4783" t="s">
        <v>9909</v>
      </c>
      <c r="E4783" t="s">
        <v>10905</v>
      </c>
      <c r="F4783" t="s">
        <v>10906</v>
      </c>
      <c r="H4783" t="s">
        <v>14235</v>
      </c>
      <c r="V4783">
        <f>72859838 @ÝEÆI2024041orainthomas@gmail.com                              GNMLFException as file currently locked by another user for an Acct no 316859080000</f>
        <v>0</v>
      </c>
    </row>
    <row r="4784" spans="1:25">
      <c r="A4784" s="1">
        <v>4801</v>
      </c>
      <c r="C4784" t="s">
        <v>3980</v>
      </c>
      <c r="G4784" t="s">
        <v>10967</v>
      </c>
      <c r="H4784" t="s">
        <v>14236</v>
      </c>
      <c r="I4784" t="s">
        <v>18507</v>
      </c>
      <c r="J4784" t="s">
        <v>18509</v>
      </c>
      <c r="L4784" t="s">
        <v>19563</v>
      </c>
      <c r="O4784" t="s">
        <v>20887</v>
      </c>
      <c r="P4784" t="s">
        <v>20919</v>
      </c>
      <c r="Q4784" t="s">
        <v>20989</v>
      </c>
      <c r="U4784" t="s">
        <v>22032</v>
      </c>
      <c r="W4784" t="s">
        <v>22917</v>
      </c>
      <c r="X4784" t="s">
        <v>23298</v>
      </c>
    </row>
    <row r="4785" spans="1:24">
      <c r="A4785" s="1">
        <v>4802</v>
      </c>
      <c r="C4785" t="s">
        <v>3981</v>
      </c>
      <c r="G4785" t="s">
        <v>10967</v>
      </c>
      <c r="H4785" t="s">
        <v>14236</v>
      </c>
      <c r="I4785" t="s">
        <v>18507</v>
      </c>
      <c r="J4785" t="s">
        <v>18509</v>
      </c>
      <c r="L4785" t="s">
        <v>19564</v>
      </c>
      <c r="O4785" t="s">
        <v>20887</v>
      </c>
      <c r="P4785" t="s">
        <v>20919</v>
      </c>
      <c r="Q4785" t="s">
        <v>20989</v>
      </c>
      <c r="U4785" t="s">
        <v>22032</v>
      </c>
      <c r="W4785" t="s">
        <v>22917</v>
      </c>
      <c r="X4785" t="s">
        <v>23296</v>
      </c>
    </row>
    <row r="4786" spans="1:24">
      <c r="A4786" s="1">
        <v>4803</v>
      </c>
      <c r="C4786" t="s">
        <v>3982</v>
      </c>
      <c r="G4786" t="s">
        <v>10967</v>
      </c>
      <c r="H4786" t="s">
        <v>14237</v>
      </c>
      <c r="I4786" t="s">
        <v>18507</v>
      </c>
      <c r="J4786" t="s">
        <v>18509</v>
      </c>
      <c r="L4786" t="s">
        <v>19490</v>
      </c>
      <c r="O4786" t="s">
        <v>20887</v>
      </c>
      <c r="P4786" t="s">
        <v>20919</v>
      </c>
      <c r="Q4786" t="s">
        <v>20989</v>
      </c>
      <c r="U4786" t="s">
        <v>22032</v>
      </c>
      <c r="W4786" t="s">
        <v>22917</v>
      </c>
      <c r="X4786" t="s">
        <v>23294</v>
      </c>
    </row>
    <row r="4787" spans="1:24">
      <c r="A4787" s="1">
        <v>4804</v>
      </c>
      <c r="C4787" t="s">
        <v>3983</v>
      </c>
      <c r="G4787" t="s">
        <v>10967</v>
      </c>
      <c r="H4787" t="s">
        <v>14237</v>
      </c>
      <c r="I4787" t="s">
        <v>18507</v>
      </c>
      <c r="J4787" t="s">
        <v>18509</v>
      </c>
      <c r="L4787" t="s">
        <v>19487</v>
      </c>
      <c r="O4787" t="s">
        <v>20887</v>
      </c>
      <c r="P4787" t="s">
        <v>20919</v>
      </c>
      <c r="Q4787" t="s">
        <v>20989</v>
      </c>
      <c r="U4787" t="s">
        <v>22032</v>
      </c>
      <c r="W4787" t="s">
        <v>22917</v>
      </c>
      <c r="X4787" t="s">
        <v>23300</v>
      </c>
    </row>
    <row r="4788" spans="1:24">
      <c r="A4788" s="1">
        <v>4805</v>
      </c>
      <c r="C4788" t="s">
        <v>3984</v>
      </c>
      <c r="G4788" t="s">
        <v>10967</v>
      </c>
      <c r="H4788" t="s">
        <v>14238</v>
      </c>
      <c r="I4788" t="s">
        <v>18507</v>
      </c>
      <c r="J4788" t="s">
        <v>18509</v>
      </c>
      <c r="L4788" t="s">
        <v>19507</v>
      </c>
      <c r="O4788" t="s">
        <v>20888</v>
      </c>
      <c r="P4788" t="s">
        <v>65</v>
      </c>
      <c r="Q4788" t="s">
        <v>20990</v>
      </c>
      <c r="R4788" t="s">
        <v>21118</v>
      </c>
      <c r="S4788" t="s">
        <v>21153</v>
      </c>
      <c r="T4788" t="s">
        <v>21458</v>
      </c>
      <c r="U4788" t="s">
        <v>22033</v>
      </c>
    </row>
    <row r="4789" spans="1:24">
      <c r="A4789" s="1">
        <v>4806</v>
      </c>
      <c r="C4789" t="s">
        <v>3985</v>
      </c>
      <c r="G4789" t="s">
        <v>10967</v>
      </c>
      <c r="H4789" t="s">
        <v>14238</v>
      </c>
      <c r="I4789" t="s">
        <v>18507</v>
      </c>
      <c r="J4789" t="s">
        <v>18509</v>
      </c>
      <c r="L4789" t="s">
        <v>19508</v>
      </c>
      <c r="O4789" t="s">
        <v>20888</v>
      </c>
      <c r="P4789" t="s">
        <v>20920</v>
      </c>
      <c r="Q4789" t="s">
        <v>20991</v>
      </c>
      <c r="U4789" t="s">
        <v>22034</v>
      </c>
      <c r="W4789" t="s">
        <v>22918</v>
      </c>
    </row>
    <row r="4790" spans="1:24">
      <c r="A4790" s="1">
        <v>4807</v>
      </c>
      <c r="C4790" t="s">
        <v>3986</v>
      </c>
      <c r="G4790" t="s">
        <v>10967</v>
      </c>
      <c r="H4790" t="s">
        <v>14239</v>
      </c>
      <c r="I4790" t="s">
        <v>18507</v>
      </c>
      <c r="J4790" t="s">
        <v>18509</v>
      </c>
      <c r="L4790" t="s">
        <v>19507</v>
      </c>
      <c r="O4790" t="s">
        <v>20888</v>
      </c>
      <c r="P4790" t="s">
        <v>65</v>
      </c>
      <c r="Q4790" t="s">
        <v>20990</v>
      </c>
      <c r="R4790" t="s">
        <v>21118</v>
      </c>
      <c r="S4790" t="s">
        <v>21153</v>
      </c>
      <c r="T4790" t="s">
        <v>21455</v>
      </c>
      <c r="U4790" t="s">
        <v>22033</v>
      </c>
    </row>
    <row r="4791" spans="1:24">
      <c r="A4791" s="1">
        <v>4808</v>
      </c>
      <c r="C4791" t="s">
        <v>3987</v>
      </c>
      <c r="G4791" t="s">
        <v>10967</v>
      </c>
      <c r="H4791" t="s">
        <v>14240</v>
      </c>
      <c r="I4791" t="s">
        <v>18507</v>
      </c>
      <c r="J4791" t="s">
        <v>18509</v>
      </c>
      <c r="L4791" t="s">
        <v>19508</v>
      </c>
      <c r="O4791" t="s">
        <v>20888</v>
      </c>
      <c r="P4791" t="s">
        <v>20920</v>
      </c>
      <c r="Q4791" t="s">
        <v>20991</v>
      </c>
      <c r="U4791" t="s">
        <v>22034</v>
      </c>
      <c r="W4791" t="s">
        <v>22918</v>
      </c>
    </row>
    <row r="4792" spans="1:24">
      <c r="A4792" s="1">
        <v>4809</v>
      </c>
      <c r="C4792" t="s">
        <v>3988</v>
      </c>
      <c r="G4792" t="s">
        <v>10967</v>
      </c>
      <c r="H4792" t="s">
        <v>14241</v>
      </c>
      <c r="I4792" t="s">
        <v>18507</v>
      </c>
      <c r="J4792" t="s">
        <v>18509</v>
      </c>
      <c r="L4792" t="s">
        <v>19507</v>
      </c>
      <c r="O4792" t="s">
        <v>20888</v>
      </c>
      <c r="P4792" t="s">
        <v>65</v>
      </c>
      <c r="Q4792" t="s">
        <v>20990</v>
      </c>
      <c r="R4792" t="s">
        <v>21118</v>
      </c>
      <c r="S4792" t="s">
        <v>21153</v>
      </c>
      <c r="T4792" t="s">
        <v>21457</v>
      </c>
      <c r="U4792" t="s">
        <v>22033</v>
      </c>
    </row>
    <row r="4793" spans="1:24">
      <c r="A4793" s="1">
        <v>4810</v>
      </c>
      <c r="C4793" t="s">
        <v>3989</v>
      </c>
      <c r="G4793" t="s">
        <v>10967</v>
      </c>
      <c r="H4793" t="s">
        <v>14242</v>
      </c>
      <c r="I4793" t="s">
        <v>18507</v>
      </c>
      <c r="J4793" t="s">
        <v>18509</v>
      </c>
      <c r="L4793" t="s">
        <v>19508</v>
      </c>
      <c r="O4793" t="s">
        <v>20888</v>
      </c>
      <c r="P4793" t="s">
        <v>20920</v>
      </c>
      <c r="Q4793" t="s">
        <v>20991</v>
      </c>
      <c r="U4793" t="s">
        <v>22034</v>
      </c>
      <c r="W4793" t="s">
        <v>22918</v>
      </c>
    </row>
    <row r="4794" spans="1:24">
      <c r="A4794" s="1">
        <v>4811</v>
      </c>
      <c r="C4794" t="s">
        <v>3990</v>
      </c>
      <c r="G4794" t="s">
        <v>10967</v>
      </c>
      <c r="H4794" t="s">
        <v>14242</v>
      </c>
      <c r="I4794" t="s">
        <v>18507</v>
      </c>
      <c r="J4794" t="s">
        <v>18509</v>
      </c>
      <c r="L4794" t="s">
        <v>19507</v>
      </c>
      <c r="O4794" t="s">
        <v>20888</v>
      </c>
      <c r="P4794" t="s">
        <v>65</v>
      </c>
      <c r="Q4794" t="s">
        <v>20990</v>
      </c>
      <c r="R4794" t="s">
        <v>21118</v>
      </c>
      <c r="S4794" t="s">
        <v>21153</v>
      </c>
      <c r="T4794" t="s">
        <v>21459</v>
      </c>
      <c r="U4794" t="s">
        <v>22033</v>
      </c>
    </row>
    <row r="4795" spans="1:24">
      <c r="A4795" s="1">
        <v>4812</v>
      </c>
      <c r="C4795" t="s">
        <v>3991</v>
      </c>
      <c r="G4795" t="s">
        <v>10967</v>
      </c>
      <c r="H4795" t="s">
        <v>14243</v>
      </c>
      <c r="I4795" t="s">
        <v>18507</v>
      </c>
      <c r="J4795" t="s">
        <v>18509</v>
      </c>
      <c r="L4795" t="s">
        <v>19508</v>
      </c>
      <c r="O4795" t="s">
        <v>20888</v>
      </c>
      <c r="P4795" t="s">
        <v>20920</v>
      </c>
      <c r="Q4795" t="s">
        <v>20991</v>
      </c>
      <c r="U4795" t="s">
        <v>22034</v>
      </c>
      <c r="W4795" t="s">
        <v>22918</v>
      </c>
    </row>
    <row r="4796" spans="1:24">
      <c r="A4796" s="1">
        <v>4813</v>
      </c>
      <c r="C4796" t="s">
        <v>3992</v>
      </c>
      <c r="G4796" t="s">
        <v>10967</v>
      </c>
      <c r="H4796" t="s">
        <v>14244</v>
      </c>
      <c r="I4796" t="s">
        <v>18507</v>
      </c>
      <c r="J4796" t="s">
        <v>18509</v>
      </c>
      <c r="L4796" t="s">
        <v>19545</v>
      </c>
      <c r="O4796" t="s">
        <v>20887</v>
      </c>
      <c r="P4796" t="s">
        <v>20919</v>
      </c>
      <c r="Q4796" t="s">
        <v>20989</v>
      </c>
      <c r="U4796" t="s">
        <v>22032</v>
      </c>
      <c r="W4796" t="s">
        <v>22917</v>
      </c>
      <c r="X4796" t="s">
        <v>23295</v>
      </c>
    </row>
    <row r="4797" spans="1:24">
      <c r="A4797" s="1">
        <v>4814</v>
      </c>
      <c r="C4797" t="s">
        <v>3993</v>
      </c>
      <c r="G4797" t="s">
        <v>10967</v>
      </c>
      <c r="H4797" t="s">
        <v>14245</v>
      </c>
      <c r="I4797" t="s">
        <v>18507</v>
      </c>
      <c r="J4797" t="s">
        <v>18509</v>
      </c>
      <c r="L4797" t="s">
        <v>19489</v>
      </c>
      <c r="O4797" t="s">
        <v>20887</v>
      </c>
      <c r="P4797" t="s">
        <v>20919</v>
      </c>
      <c r="Q4797" t="s">
        <v>20989</v>
      </c>
      <c r="U4797" t="s">
        <v>22032</v>
      </c>
      <c r="W4797" t="s">
        <v>22917</v>
      </c>
      <c r="X4797" t="s">
        <v>23293</v>
      </c>
    </row>
    <row r="4798" spans="1:24">
      <c r="A4798" s="1">
        <v>4815</v>
      </c>
      <c r="C4798" t="s">
        <v>3994</v>
      </c>
      <c r="G4798" t="s">
        <v>10967</v>
      </c>
      <c r="H4798" t="s">
        <v>14246</v>
      </c>
      <c r="I4798" t="s">
        <v>18507</v>
      </c>
      <c r="J4798" t="s">
        <v>18509</v>
      </c>
      <c r="L4798" t="s">
        <v>19507</v>
      </c>
      <c r="O4798" t="s">
        <v>20888</v>
      </c>
      <c r="P4798" t="s">
        <v>65</v>
      </c>
      <c r="Q4798" t="s">
        <v>20990</v>
      </c>
      <c r="R4798" t="s">
        <v>21118</v>
      </c>
      <c r="S4798" t="s">
        <v>21153</v>
      </c>
      <c r="T4798" t="s">
        <v>21456</v>
      </c>
      <c r="U4798" t="s">
        <v>22033</v>
      </c>
    </row>
    <row r="4799" spans="1:24">
      <c r="A4799" s="1">
        <v>4816</v>
      </c>
      <c r="C4799" t="s">
        <v>3995</v>
      </c>
      <c r="G4799" t="s">
        <v>10967</v>
      </c>
      <c r="H4799" t="s">
        <v>14246</v>
      </c>
      <c r="I4799" t="s">
        <v>18507</v>
      </c>
      <c r="J4799" t="s">
        <v>18509</v>
      </c>
      <c r="L4799" t="s">
        <v>19508</v>
      </c>
      <c r="O4799" t="s">
        <v>20888</v>
      </c>
      <c r="P4799" t="s">
        <v>20920</v>
      </c>
      <c r="Q4799" t="s">
        <v>20991</v>
      </c>
      <c r="U4799" t="s">
        <v>22034</v>
      </c>
      <c r="W4799" t="s">
        <v>22918</v>
      </c>
    </row>
    <row r="4800" spans="1:24">
      <c r="A4800" s="1">
        <v>4817</v>
      </c>
      <c r="C4800" t="s">
        <v>3996</v>
      </c>
      <c r="G4800" t="s">
        <v>10967</v>
      </c>
      <c r="H4800" t="s">
        <v>14247</v>
      </c>
      <c r="I4800" t="s">
        <v>18507</v>
      </c>
      <c r="J4800" t="s">
        <v>18509</v>
      </c>
      <c r="L4800" t="s">
        <v>19491</v>
      </c>
      <c r="O4800" t="s">
        <v>20887</v>
      </c>
      <c r="P4800" t="s">
        <v>20919</v>
      </c>
      <c r="Q4800" t="s">
        <v>20989</v>
      </c>
      <c r="U4800" t="s">
        <v>22032</v>
      </c>
      <c r="W4800" t="s">
        <v>22917</v>
      </c>
      <c r="X4800" t="s">
        <v>23299</v>
      </c>
    </row>
    <row r="4801" spans="1:24">
      <c r="A4801" s="1">
        <v>4818</v>
      </c>
      <c r="C4801" t="s">
        <v>3997</v>
      </c>
      <c r="G4801" t="s">
        <v>10967</v>
      </c>
      <c r="H4801" t="s">
        <v>14248</v>
      </c>
      <c r="I4801" t="s">
        <v>18507</v>
      </c>
      <c r="J4801" t="s">
        <v>18509</v>
      </c>
      <c r="L4801" t="s">
        <v>19582</v>
      </c>
      <c r="O4801" t="s">
        <v>20887</v>
      </c>
      <c r="P4801" t="s">
        <v>20919</v>
      </c>
      <c r="Q4801" t="s">
        <v>20989</v>
      </c>
      <c r="U4801" t="s">
        <v>22032</v>
      </c>
      <c r="W4801" t="s">
        <v>22917</v>
      </c>
      <c r="X4801" t="s">
        <v>23297</v>
      </c>
    </row>
    <row r="4802" spans="1:24">
      <c r="A4802" s="1">
        <v>4819</v>
      </c>
      <c r="C4802" t="s">
        <v>3998</v>
      </c>
      <c r="G4802" t="s">
        <v>10967</v>
      </c>
      <c r="H4802" t="s">
        <v>14249</v>
      </c>
      <c r="I4802" t="s">
        <v>18507</v>
      </c>
      <c r="J4802" t="s">
        <v>18509</v>
      </c>
      <c r="L4802" t="s">
        <v>19507</v>
      </c>
      <c r="O4802" t="s">
        <v>20888</v>
      </c>
      <c r="P4802" t="s">
        <v>65</v>
      </c>
      <c r="Q4802" t="s">
        <v>20990</v>
      </c>
      <c r="R4802" t="s">
        <v>21118</v>
      </c>
      <c r="S4802" t="s">
        <v>21153</v>
      </c>
      <c r="T4802" t="s">
        <v>21471</v>
      </c>
      <c r="U4802" t="s">
        <v>22033</v>
      </c>
    </row>
    <row r="4803" spans="1:24">
      <c r="A4803" s="1">
        <v>4820</v>
      </c>
      <c r="C4803" t="s">
        <v>3999</v>
      </c>
      <c r="G4803" t="s">
        <v>10967</v>
      </c>
      <c r="H4803" t="s">
        <v>14250</v>
      </c>
      <c r="I4803" t="s">
        <v>18507</v>
      </c>
      <c r="J4803" t="s">
        <v>18509</v>
      </c>
      <c r="L4803" t="s">
        <v>19542</v>
      </c>
      <c r="O4803" t="s">
        <v>20887</v>
      </c>
      <c r="P4803" t="s">
        <v>20919</v>
      </c>
      <c r="Q4803" t="s">
        <v>20989</v>
      </c>
      <c r="U4803" t="s">
        <v>22032</v>
      </c>
      <c r="W4803" t="s">
        <v>22917</v>
      </c>
      <c r="X4803" t="s">
        <v>23318</v>
      </c>
    </row>
    <row r="4804" spans="1:24">
      <c r="A4804" s="1">
        <v>4821</v>
      </c>
      <c r="C4804" t="s">
        <v>4000</v>
      </c>
      <c r="G4804" t="s">
        <v>10967</v>
      </c>
      <c r="H4804" t="s">
        <v>14251</v>
      </c>
      <c r="I4804" t="s">
        <v>18507</v>
      </c>
      <c r="J4804" t="s">
        <v>18509</v>
      </c>
      <c r="L4804" t="s">
        <v>19508</v>
      </c>
      <c r="O4804" t="s">
        <v>20888</v>
      </c>
      <c r="P4804" t="s">
        <v>20920</v>
      </c>
      <c r="Q4804" t="s">
        <v>20991</v>
      </c>
      <c r="U4804" t="s">
        <v>22034</v>
      </c>
      <c r="W4804" t="s">
        <v>22918</v>
      </c>
    </row>
    <row r="4805" spans="1:24">
      <c r="A4805" s="1">
        <v>4822</v>
      </c>
      <c r="C4805" t="s">
        <v>4001</v>
      </c>
      <c r="G4805" t="s">
        <v>10967</v>
      </c>
      <c r="H4805" t="s">
        <v>14252</v>
      </c>
      <c r="I4805" t="s">
        <v>18507</v>
      </c>
      <c r="J4805" t="s">
        <v>18509</v>
      </c>
      <c r="L4805" t="s">
        <v>19562</v>
      </c>
      <c r="O4805" t="s">
        <v>20887</v>
      </c>
      <c r="P4805" t="s">
        <v>20919</v>
      </c>
      <c r="Q4805" t="s">
        <v>20989</v>
      </c>
      <c r="U4805" t="s">
        <v>22032</v>
      </c>
      <c r="W4805" t="s">
        <v>22917</v>
      </c>
      <c r="X4805" t="s">
        <v>23318</v>
      </c>
    </row>
    <row r="4806" spans="1:24">
      <c r="A4806" s="1">
        <v>4823</v>
      </c>
      <c r="C4806" t="s">
        <v>4002</v>
      </c>
      <c r="G4806" t="s">
        <v>10967</v>
      </c>
      <c r="H4806" t="s">
        <v>14253</v>
      </c>
      <c r="I4806" t="s">
        <v>18507</v>
      </c>
      <c r="J4806" t="s">
        <v>18509</v>
      </c>
      <c r="L4806" t="s">
        <v>19507</v>
      </c>
      <c r="O4806" t="s">
        <v>20888</v>
      </c>
      <c r="P4806" t="s">
        <v>65</v>
      </c>
      <c r="Q4806" t="s">
        <v>20990</v>
      </c>
      <c r="R4806" t="s">
        <v>21118</v>
      </c>
      <c r="S4806" t="s">
        <v>21153</v>
      </c>
      <c r="T4806" t="s">
        <v>21471</v>
      </c>
      <c r="U4806" t="s">
        <v>22033</v>
      </c>
    </row>
    <row r="4807" spans="1:24">
      <c r="A4807" s="1">
        <v>4824</v>
      </c>
      <c r="C4807" t="s">
        <v>4003</v>
      </c>
      <c r="G4807" t="s">
        <v>10967</v>
      </c>
      <c r="H4807" t="s">
        <v>14253</v>
      </c>
      <c r="I4807" t="s">
        <v>18507</v>
      </c>
      <c r="J4807" t="s">
        <v>18509</v>
      </c>
      <c r="L4807" t="s">
        <v>19508</v>
      </c>
      <c r="O4807" t="s">
        <v>20888</v>
      </c>
      <c r="P4807" t="s">
        <v>20920</v>
      </c>
      <c r="Q4807" t="s">
        <v>20991</v>
      </c>
      <c r="U4807" t="s">
        <v>22034</v>
      </c>
      <c r="W4807" t="s">
        <v>22918</v>
      </c>
    </row>
    <row r="4808" spans="1:24">
      <c r="A4808" s="1">
        <v>4825</v>
      </c>
      <c r="C4808" t="s">
        <v>4004</v>
      </c>
      <c r="G4808" t="s">
        <v>10967</v>
      </c>
      <c r="H4808" t="s">
        <v>14254</v>
      </c>
      <c r="I4808" t="s">
        <v>18507</v>
      </c>
      <c r="J4808" t="s">
        <v>18509</v>
      </c>
      <c r="L4808" t="s">
        <v>19507</v>
      </c>
      <c r="O4808" t="s">
        <v>20888</v>
      </c>
      <c r="P4808" t="s">
        <v>65</v>
      </c>
      <c r="Q4808" t="s">
        <v>20990</v>
      </c>
      <c r="R4808" t="s">
        <v>21118</v>
      </c>
      <c r="S4808" t="s">
        <v>21153</v>
      </c>
      <c r="T4808" t="s">
        <v>21471</v>
      </c>
      <c r="U4808" t="s">
        <v>22033</v>
      </c>
    </row>
    <row r="4809" spans="1:24">
      <c r="A4809" s="1">
        <v>4826</v>
      </c>
      <c r="C4809" t="s">
        <v>4005</v>
      </c>
      <c r="G4809" t="s">
        <v>10967</v>
      </c>
      <c r="H4809" t="s">
        <v>14254</v>
      </c>
      <c r="I4809" t="s">
        <v>18507</v>
      </c>
      <c r="J4809" t="s">
        <v>18509</v>
      </c>
      <c r="L4809" t="s">
        <v>19574</v>
      </c>
      <c r="O4809" t="s">
        <v>20887</v>
      </c>
      <c r="P4809" t="s">
        <v>20919</v>
      </c>
      <c r="Q4809" t="s">
        <v>20989</v>
      </c>
      <c r="U4809" t="s">
        <v>22032</v>
      </c>
      <c r="W4809" t="s">
        <v>22917</v>
      </c>
      <c r="X4809" t="s">
        <v>23318</v>
      </c>
    </row>
    <row r="4810" spans="1:24">
      <c r="A4810" s="1">
        <v>4827</v>
      </c>
      <c r="C4810" t="s">
        <v>4006</v>
      </c>
      <c r="G4810" t="s">
        <v>10967</v>
      </c>
      <c r="H4810" t="s">
        <v>14254</v>
      </c>
      <c r="I4810" t="s">
        <v>18507</v>
      </c>
      <c r="J4810" t="s">
        <v>18509</v>
      </c>
      <c r="L4810" t="s">
        <v>19508</v>
      </c>
      <c r="O4810" t="s">
        <v>20888</v>
      </c>
      <c r="P4810" t="s">
        <v>20920</v>
      </c>
      <c r="Q4810" t="s">
        <v>20991</v>
      </c>
      <c r="U4810" t="s">
        <v>22034</v>
      </c>
      <c r="W4810" t="s">
        <v>22918</v>
      </c>
    </row>
    <row r="4811" spans="1:24">
      <c r="A4811" s="1">
        <v>4828</v>
      </c>
      <c r="C4811" t="s">
        <v>4007</v>
      </c>
      <c r="G4811" t="s">
        <v>10967</v>
      </c>
      <c r="H4811" t="s">
        <v>14255</v>
      </c>
      <c r="I4811" t="s">
        <v>18507</v>
      </c>
      <c r="J4811" t="s">
        <v>18509</v>
      </c>
      <c r="L4811" t="s">
        <v>19507</v>
      </c>
      <c r="O4811" t="s">
        <v>20888</v>
      </c>
      <c r="P4811" t="s">
        <v>65</v>
      </c>
      <c r="Q4811" t="s">
        <v>20990</v>
      </c>
      <c r="R4811" t="s">
        <v>21118</v>
      </c>
      <c r="S4811" t="s">
        <v>21153</v>
      </c>
      <c r="T4811" t="s">
        <v>21471</v>
      </c>
      <c r="U4811" t="s">
        <v>22033</v>
      </c>
    </row>
    <row r="4812" spans="1:24">
      <c r="A4812" s="1">
        <v>4829</v>
      </c>
      <c r="C4812" t="s">
        <v>4008</v>
      </c>
      <c r="G4812" t="s">
        <v>10967</v>
      </c>
      <c r="H4812" t="s">
        <v>14255</v>
      </c>
      <c r="I4812" t="s">
        <v>18507</v>
      </c>
      <c r="J4812" t="s">
        <v>18509</v>
      </c>
      <c r="L4812" t="s">
        <v>19508</v>
      </c>
      <c r="O4812" t="s">
        <v>20888</v>
      </c>
      <c r="P4812" t="s">
        <v>20920</v>
      </c>
      <c r="Q4812" t="s">
        <v>20991</v>
      </c>
      <c r="U4812" t="s">
        <v>22034</v>
      </c>
      <c r="W4812" t="s">
        <v>22918</v>
      </c>
    </row>
    <row r="4813" spans="1:24">
      <c r="A4813" s="1">
        <v>4830</v>
      </c>
      <c r="C4813" t="s">
        <v>4009</v>
      </c>
      <c r="G4813" t="s">
        <v>10967</v>
      </c>
      <c r="H4813" t="s">
        <v>14256</v>
      </c>
      <c r="I4813" t="s">
        <v>18507</v>
      </c>
      <c r="J4813" t="s">
        <v>18509</v>
      </c>
      <c r="L4813" t="s">
        <v>19491</v>
      </c>
      <c r="O4813" t="s">
        <v>20887</v>
      </c>
      <c r="P4813" t="s">
        <v>20919</v>
      </c>
      <c r="Q4813" t="s">
        <v>20989</v>
      </c>
      <c r="U4813" t="s">
        <v>22032</v>
      </c>
      <c r="W4813" t="s">
        <v>22917</v>
      </c>
      <c r="X4813" t="s">
        <v>23318</v>
      </c>
    </row>
    <row r="4814" spans="1:24">
      <c r="A4814" s="1">
        <v>4831</v>
      </c>
      <c r="C4814" t="s">
        <v>4010</v>
      </c>
      <c r="G4814" t="s">
        <v>10967</v>
      </c>
      <c r="H4814" t="s">
        <v>14257</v>
      </c>
      <c r="I4814" t="s">
        <v>18507</v>
      </c>
      <c r="J4814" t="s">
        <v>18509</v>
      </c>
      <c r="L4814" t="s">
        <v>19564</v>
      </c>
      <c r="O4814" t="s">
        <v>20887</v>
      </c>
      <c r="P4814" t="s">
        <v>20919</v>
      </c>
      <c r="Q4814" t="s">
        <v>20989</v>
      </c>
      <c r="U4814" t="s">
        <v>22032</v>
      </c>
      <c r="W4814" t="s">
        <v>22917</v>
      </c>
      <c r="X4814" t="s">
        <v>23318</v>
      </c>
    </row>
    <row r="4815" spans="1:24">
      <c r="A4815" s="1">
        <v>4832</v>
      </c>
      <c r="C4815" t="s">
        <v>4011</v>
      </c>
      <c r="G4815" t="s">
        <v>10967</v>
      </c>
      <c r="H4815" t="s">
        <v>14258</v>
      </c>
      <c r="I4815" t="s">
        <v>18507</v>
      </c>
      <c r="J4815" t="s">
        <v>18509</v>
      </c>
      <c r="L4815" t="s">
        <v>19507</v>
      </c>
      <c r="O4815" t="s">
        <v>20888</v>
      </c>
      <c r="P4815" t="s">
        <v>65</v>
      </c>
      <c r="Q4815" t="s">
        <v>20990</v>
      </c>
      <c r="R4815" t="s">
        <v>21118</v>
      </c>
      <c r="S4815" t="s">
        <v>21153</v>
      </c>
      <c r="T4815" t="s">
        <v>21471</v>
      </c>
      <c r="U4815" t="s">
        <v>22033</v>
      </c>
    </row>
    <row r="4816" spans="1:24">
      <c r="A4816" s="1">
        <v>4833</v>
      </c>
      <c r="C4816" t="s">
        <v>4012</v>
      </c>
      <c r="G4816" t="s">
        <v>10967</v>
      </c>
      <c r="H4816" t="s">
        <v>14258</v>
      </c>
      <c r="I4816" t="s">
        <v>18507</v>
      </c>
      <c r="J4816" t="s">
        <v>18509</v>
      </c>
      <c r="L4816" t="s">
        <v>19508</v>
      </c>
      <c r="O4816" t="s">
        <v>20888</v>
      </c>
      <c r="P4816" t="s">
        <v>20920</v>
      </c>
      <c r="Q4816" t="s">
        <v>20991</v>
      </c>
      <c r="U4816" t="s">
        <v>22034</v>
      </c>
      <c r="W4816" t="s">
        <v>22918</v>
      </c>
    </row>
    <row r="4817" spans="1:24">
      <c r="A4817" s="1">
        <v>4834</v>
      </c>
      <c r="C4817" t="s">
        <v>4013</v>
      </c>
      <c r="G4817" t="s">
        <v>10967</v>
      </c>
      <c r="H4817" t="s">
        <v>14259</v>
      </c>
      <c r="I4817" t="s">
        <v>18507</v>
      </c>
      <c r="J4817" t="s">
        <v>18509</v>
      </c>
      <c r="L4817" t="s">
        <v>19507</v>
      </c>
      <c r="O4817" t="s">
        <v>20888</v>
      </c>
      <c r="P4817" t="s">
        <v>65</v>
      </c>
      <c r="Q4817" t="s">
        <v>20990</v>
      </c>
      <c r="R4817" t="s">
        <v>21118</v>
      </c>
      <c r="S4817" t="s">
        <v>21153</v>
      </c>
      <c r="T4817" t="s">
        <v>21472</v>
      </c>
      <c r="U4817" t="s">
        <v>22033</v>
      </c>
    </row>
    <row r="4818" spans="1:24">
      <c r="A4818" s="1">
        <v>4835</v>
      </c>
      <c r="C4818" t="s">
        <v>4014</v>
      </c>
      <c r="G4818" t="s">
        <v>10967</v>
      </c>
      <c r="H4818" t="s">
        <v>14260</v>
      </c>
      <c r="I4818" t="s">
        <v>18507</v>
      </c>
      <c r="J4818" t="s">
        <v>18509</v>
      </c>
      <c r="L4818" t="s">
        <v>19582</v>
      </c>
      <c r="O4818" t="s">
        <v>20887</v>
      </c>
      <c r="P4818" t="s">
        <v>20919</v>
      </c>
      <c r="Q4818" t="s">
        <v>20989</v>
      </c>
      <c r="U4818" t="s">
        <v>22032</v>
      </c>
      <c r="W4818" t="s">
        <v>22917</v>
      </c>
      <c r="X4818" t="s">
        <v>23319</v>
      </c>
    </row>
    <row r="4819" spans="1:24">
      <c r="A4819" s="1">
        <v>4836</v>
      </c>
      <c r="C4819" t="s">
        <v>4015</v>
      </c>
      <c r="G4819" t="s">
        <v>10967</v>
      </c>
      <c r="H4819" t="s">
        <v>14260</v>
      </c>
      <c r="I4819" t="s">
        <v>18507</v>
      </c>
      <c r="J4819" t="s">
        <v>18509</v>
      </c>
      <c r="L4819" t="s">
        <v>19508</v>
      </c>
      <c r="O4819" t="s">
        <v>20888</v>
      </c>
      <c r="P4819" t="s">
        <v>20920</v>
      </c>
      <c r="Q4819" t="s">
        <v>20991</v>
      </c>
      <c r="U4819" t="s">
        <v>22034</v>
      </c>
      <c r="W4819" t="s">
        <v>22918</v>
      </c>
    </row>
    <row r="4820" spans="1:24">
      <c r="A4820" s="1">
        <v>4837</v>
      </c>
      <c r="C4820" t="s">
        <v>4016</v>
      </c>
      <c r="G4820" t="s">
        <v>10967</v>
      </c>
      <c r="H4820" t="s">
        <v>14261</v>
      </c>
      <c r="I4820" t="s">
        <v>18507</v>
      </c>
      <c r="J4820" t="s">
        <v>18509</v>
      </c>
      <c r="L4820" t="s">
        <v>19565</v>
      </c>
      <c r="O4820" t="s">
        <v>20887</v>
      </c>
      <c r="P4820" t="s">
        <v>20919</v>
      </c>
      <c r="Q4820" t="s">
        <v>20989</v>
      </c>
      <c r="U4820" t="s">
        <v>22032</v>
      </c>
      <c r="W4820" t="s">
        <v>22917</v>
      </c>
      <c r="X4820" t="s">
        <v>23320</v>
      </c>
    </row>
    <row r="4821" spans="1:24">
      <c r="A4821" s="1">
        <v>4838</v>
      </c>
      <c r="C4821" t="s">
        <v>4017</v>
      </c>
      <c r="G4821" t="s">
        <v>10967</v>
      </c>
      <c r="H4821" t="s">
        <v>14262</v>
      </c>
      <c r="I4821" t="s">
        <v>18507</v>
      </c>
      <c r="J4821" t="s">
        <v>18509</v>
      </c>
      <c r="L4821" t="s">
        <v>19563</v>
      </c>
      <c r="O4821" t="s">
        <v>20887</v>
      </c>
      <c r="P4821" t="s">
        <v>20919</v>
      </c>
      <c r="Q4821" t="s">
        <v>20989</v>
      </c>
      <c r="U4821" t="s">
        <v>22032</v>
      </c>
      <c r="W4821" t="s">
        <v>22917</v>
      </c>
      <c r="X4821" t="s">
        <v>23321</v>
      </c>
    </row>
    <row r="4822" spans="1:24">
      <c r="A4822" s="1">
        <v>4839</v>
      </c>
      <c r="C4822" t="s">
        <v>4018</v>
      </c>
      <c r="G4822" t="s">
        <v>10967</v>
      </c>
      <c r="H4822" t="s">
        <v>14263</v>
      </c>
      <c r="I4822" t="s">
        <v>18507</v>
      </c>
      <c r="J4822" t="s">
        <v>18509</v>
      </c>
      <c r="L4822" t="s">
        <v>19507</v>
      </c>
      <c r="O4822" t="s">
        <v>20888</v>
      </c>
      <c r="P4822" t="s">
        <v>65</v>
      </c>
      <c r="Q4822" t="s">
        <v>20990</v>
      </c>
      <c r="R4822" t="s">
        <v>21118</v>
      </c>
      <c r="S4822" t="s">
        <v>21153</v>
      </c>
      <c r="T4822" t="s">
        <v>21473</v>
      </c>
      <c r="U4822" t="s">
        <v>22033</v>
      </c>
    </row>
    <row r="4823" spans="1:24">
      <c r="A4823" s="1">
        <v>4840</v>
      </c>
      <c r="C4823" t="s">
        <v>4019</v>
      </c>
      <c r="G4823" t="s">
        <v>10967</v>
      </c>
      <c r="H4823" t="s">
        <v>14263</v>
      </c>
      <c r="I4823" t="s">
        <v>18507</v>
      </c>
      <c r="J4823" t="s">
        <v>18509</v>
      </c>
      <c r="L4823" t="s">
        <v>19508</v>
      </c>
      <c r="O4823" t="s">
        <v>20888</v>
      </c>
      <c r="P4823" t="s">
        <v>20920</v>
      </c>
      <c r="Q4823" t="s">
        <v>20991</v>
      </c>
      <c r="U4823" t="s">
        <v>22034</v>
      </c>
      <c r="W4823" t="s">
        <v>22918</v>
      </c>
    </row>
    <row r="4824" spans="1:24">
      <c r="A4824" s="1">
        <v>4841</v>
      </c>
      <c r="C4824" t="s">
        <v>4020</v>
      </c>
      <c r="G4824" t="s">
        <v>10967</v>
      </c>
      <c r="H4824" t="s">
        <v>14264</v>
      </c>
      <c r="I4824" t="s">
        <v>18507</v>
      </c>
      <c r="J4824" t="s">
        <v>18509</v>
      </c>
      <c r="L4824" t="s">
        <v>19564</v>
      </c>
      <c r="O4824" t="s">
        <v>20887</v>
      </c>
      <c r="P4824" t="s">
        <v>20919</v>
      </c>
      <c r="Q4824" t="s">
        <v>20989</v>
      </c>
      <c r="U4824" t="s">
        <v>22032</v>
      </c>
      <c r="W4824" t="s">
        <v>22917</v>
      </c>
      <c r="X4824" t="s">
        <v>23321</v>
      </c>
    </row>
    <row r="4825" spans="1:24">
      <c r="A4825" s="1">
        <v>4842</v>
      </c>
      <c r="C4825" t="s">
        <v>4021</v>
      </c>
      <c r="G4825" t="s">
        <v>10967</v>
      </c>
      <c r="H4825" t="s">
        <v>14265</v>
      </c>
      <c r="I4825" t="s">
        <v>18507</v>
      </c>
      <c r="J4825" t="s">
        <v>18509</v>
      </c>
      <c r="L4825" t="s">
        <v>19507</v>
      </c>
      <c r="O4825" t="s">
        <v>20888</v>
      </c>
      <c r="P4825" t="s">
        <v>65</v>
      </c>
      <c r="Q4825" t="s">
        <v>20990</v>
      </c>
      <c r="R4825" t="s">
        <v>21118</v>
      </c>
      <c r="S4825" t="s">
        <v>21153</v>
      </c>
      <c r="T4825" t="s">
        <v>21473</v>
      </c>
      <c r="U4825" t="s">
        <v>22033</v>
      </c>
    </row>
    <row r="4826" spans="1:24">
      <c r="A4826" s="1">
        <v>4843</v>
      </c>
      <c r="C4826" t="s">
        <v>4022</v>
      </c>
      <c r="G4826" t="s">
        <v>10967</v>
      </c>
      <c r="H4826" t="s">
        <v>14265</v>
      </c>
      <c r="I4826" t="s">
        <v>18507</v>
      </c>
      <c r="J4826" t="s">
        <v>18509</v>
      </c>
      <c r="L4826" t="s">
        <v>19508</v>
      </c>
      <c r="O4826" t="s">
        <v>20888</v>
      </c>
      <c r="P4826" t="s">
        <v>20920</v>
      </c>
      <c r="Q4826" t="s">
        <v>20991</v>
      </c>
      <c r="U4826" t="s">
        <v>22034</v>
      </c>
      <c r="W4826" t="s">
        <v>22918</v>
      </c>
    </row>
    <row r="4827" spans="1:24">
      <c r="A4827" s="1">
        <v>4844</v>
      </c>
      <c r="C4827" t="s">
        <v>4023</v>
      </c>
      <c r="G4827" t="s">
        <v>10967</v>
      </c>
      <c r="H4827" t="s">
        <v>14266</v>
      </c>
      <c r="I4827" t="s">
        <v>18507</v>
      </c>
      <c r="J4827" t="s">
        <v>18509</v>
      </c>
      <c r="L4827" t="s">
        <v>19507</v>
      </c>
      <c r="O4827" t="s">
        <v>20888</v>
      </c>
      <c r="P4827" t="s">
        <v>65</v>
      </c>
      <c r="Q4827" t="s">
        <v>20990</v>
      </c>
      <c r="R4827" t="s">
        <v>21118</v>
      </c>
      <c r="S4827" t="s">
        <v>21153</v>
      </c>
      <c r="T4827" t="s">
        <v>21474</v>
      </c>
      <c r="U4827" t="s">
        <v>22033</v>
      </c>
    </row>
    <row r="4828" spans="1:24">
      <c r="A4828" s="1">
        <v>4845</v>
      </c>
      <c r="C4828" t="s">
        <v>4024</v>
      </c>
      <c r="G4828" t="s">
        <v>10967</v>
      </c>
      <c r="H4828" t="s">
        <v>14266</v>
      </c>
      <c r="I4828" t="s">
        <v>18507</v>
      </c>
      <c r="J4828" t="s">
        <v>18509</v>
      </c>
      <c r="L4828" t="s">
        <v>19542</v>
      </c>
      <c r="O4828" t="s">
        <v>20887</v>
      </c>
      <c r="P4828" t="s">
        <v>20919</v>
      </c>
      <c r="Q4828" t="s">
        <v>20989</v>
      </c>
      <c r="U4828" t="s">
        <v>22032</v>
      </c>
      <c r="W4828" t="s">
        <v>22917</v>
      </c>
      <c r="X4828" t="s">
        <v>23322</v>
      </c>
    </row>
    <row r="4829" spans="1:24">
      <c r="A4829" s="1">
        <v>4846</v>
      </c>
      <c r="C4829" t="s">
        <v>4025</v>
      </c>
      <c r="G4829" t="s">
        <v>10967</v>
      </c>
      <c r="H4829" t="s">
        <v>14267</v>
      </c>
      <c r="I4829" t="s">
        <v>18507</v>
      </c>
      <c r="J4829" t="s">
        <v>18509</v>
      </c>
      <c r="L4829" t="s">
        <v>19508</v>
      </c>
      <c r="O4829" t="s">
        <v>20888</v>
      </c>
      <c r="P4829" t="s">
        <v>20920</v>
      </c>
      <c r="Q4829" t="s">
        <v>20991</v>
      </c>
      <c r="U4829" t="s">
        <v>22034</v>
      </c>
      <c r="W4829" t="s">
        <v>22918</v>
      </c>
    </row>
    <row r="4830" spans="1:24">
      <c r="A4830" s="1">
        <v>4847</v>
      </c>
      <c r="C4830" t="s">
        <v>4026</v>
      </c>
      <c r="G4830" t="s">
        <v>10967</v>
      </c>
      <c r="H4830" t="s">
        <v>14268</v>
      </c>
      <c r="I4830" t="s">
        <v>18507</v>
      </c>
      <c r="J4830" t="s">
        <v>18509</v>
      </c>
      <c r="L4830" t="s">
        <v>19574</v>
      </c>
      <c r="O4830" t="s">
        <v>20887</v>
      </c>
      <c r="P4830" t="s">
        <v>20919</v>
      </c>
      <c r="Q4830" t="s">
        <v>20989</v>
      </c>
      <c r="U4830" t="s">
        <v>22032</v>
      </c>
      <c r="W4830" t="s">
        <v>22917</v>
      </c>
      <c r="X4830" t="s">
        <v>23322</v>
      </c>
    </row>
    <row r="4831" spans="1:24">
      <c r="A4831" s="1">
        <v>4848</v>
      </c>
      <c r="C4831" t="s">
        <v>4027</v>
      </c>
      <c r="G4831" t="s">
        <v>10967</v>
      </c>
      <c r="H4831" t="s">
        <v>14268</v>
      </c>
      <c r="I4831" t="s">
        <v>18507</v>
      </c>
      <c r="J4831" t="s">
        <v>18509</v>
      </c>
      <c r="L4831" t="s">
        <v>19507</v>
      </c>
      <c r="O4831" t="s">
        <v>20888</v>
      </c>
      <c r="P4831" t="s">
        <v>65</v>
      </c>
      <c r="Q4831" t="s">
        <v>20990</v>
      </c>
      <c r="R4831" t="s">
        <v>21118</v>
      </c>
      <c r="S4831" t="s">
        <v>21153</v>
      </c>
      <c r="T4831" t="s">
        <v>21474</v>
      </c>
      <c r="U4831" t="s">
        <v>22033</v>
      </c>
    </row>
    <row r="4832" spans="1:24">
      <c r="A4832" s="1">
        <v>4849</v>
      </c>
      <c r="C4832" t="s">
        <v>4028</v>
      </c>
      <c r="G4832" t="s">
        <v>10967</v>
      </c>
      <c r="H4832" t="s">
        <v>14269</v>
      </c>
      <c r="I4832" t="s">
        <v>18507</v>
      </c>
      <c r="J4832" t="s">
        <v>18509</v>
      </c>
      <c r="L4832" t="s">
        <v>19508</v>
      </c>
      <c r="O4832" t="s">
        <v>20888</v>
      </c>
      <c r="P4832" t="s">
        <v>20920</v>
      </c>
      <c r="Q4832" t="s">
        <v>20991</v>
      </c>
      <c r="U4832" t="s">
        <v>22034</v>
      </c>
      <c r="W4832" t="s">
        <v>22918</v>
      </c>
    </row>
    <row r="4833" spans="1:24">
      <c r="A4833" s="1">
        <v>4850</v>
      </c>
      <c r="C4833" t="s">
        <v>4029</v>
      </c>
      <c r="G4833" t="s">
        <v>10967</v>
      </c>
      <c r="H4833" t="s">
        <v>14270</v>
      </c>
      <c r="I4833" t="s">
        <v>18507</v>
      </c>
      <c r="J4833" t="s">
        <v>18509</v>
      </c>
      <c r="L4833" t="s">
        <v>19542</v>
      </c>
      <c r="O4833" t="s">
        <v>20887</v>
      </c>
      <c r="P4833" t="s">
        <v>20919</v>
      </c>
      <c r="Q4833" t="s">
        <v>20989</v>
      </c>
      <c r="U4833" t="s">
        <v>22032</v>
      </c>
      <c r="W4833" t="s">
        <v>22917</v>
      </c>
      <c r="X4833" t="s">
        <v>23322</v>
      </c>
    </row>
    <row r="4834" spans="1:24">
      <c r="A4834" s="1">
        <v>4851</v>
      </c>
      <c r="C4834" t="s">
        <v>4030</v>
      </c>
      <c r="G4834" t="s">
        <v>10967</v>
      </c>
      <c r="H4834" t="s">
        <v>14271</v>
      </c>
      <c r="I4834" t="s">
        <v>18507</v>
      </c>
      <c r="J4834" t="s">
        <v>18509</v>
      </c>
      <c r="L4834" t="s">
        <v>19507</v>
      </c>
      <c r="O4834" t="s">
        <v>20888</v>
      </c>
      <c r="P4834" t="s">
        <v>65</v>
      </c>
      <c r="Q4834" t="s">
        <v>20990</v>
      </c>
      <c r="R4834" t="s">
        <v>21118</v>
      </c>
      <c r="S4834" t="s">
        <v>21153</v>
      </c>
      <c r="T4834" t="s">
        <v>21474</v>
      </c>
      <c r="U4834" t="s">
        <v>22033</v>
      </c>
    </row>
    <row r="4835" spans="1:24">
      <c r="A4835" s="1">
        <v>4852</v>
      </c>
      <c r="C4835" t="s">
        <v>4031</v>
      </c>
      <c r="G4835" t="s">
        <v>10967</v>
      </c>
      <c r="H4835" t="s">
        <v>14271</v>
      </c>
      <c r="I4835" t="s">
        <v>18507</v>
      </c>
      <c r="J4835" t="s">
        <v>18509</v>
      </c>
      <c r="L4835" t="s">
        <v>19508</v>
      </c>
      <c r="O4835" t="s">
        <v>20888</v>
      </c>
      <c r="P4835" t="s">
        <v>20920</v>
      </c>
      <c r="Q4835" t="s">
        <v>20991</v>
      </c>
      <c r="U4835" t="s">
        <v>22034</v>
      </c>
      <c r="W4835" t="s">
        <v>22918</v>
      </c>
    </row>
    <row r="4836" spans="1:24">
      <c r="A4836" s="1">
        <v>4853</v>
      </c>
      <c r="C4836" t="s">
        <v>4032</v>
      </c>
      <c r="G4836" t="s">
        <v>10967</v>
      </c>
      <c r="H4836" t="s">
        <v>14272</v>
      </c>
      <c r="I4836" t="s">
        <v>18507</v>
      </c>
      <c r="J4836" t="s">
        <v>18509</v>
      </c>
      <c r="L4836" t="s">
        <v>19507</v>
      </c>
      <c r="O4836" t="s">
        <v>20888</v>
      </c>
      <c r="P4836" t="s">
        <v>65</v>
      </c>
      <c r="Q4836" t="s">
        <v>20990</v>
      </c>
      <c r="R4836" t="s">
        <v>21118</v>
      </c>
      <c r="S4836" t="s">
        <v>21153</v>
      </c>
      <c r="T4836" t="s">
        <v>21474</v>
      </c>
      <c r="U4836" t="s">
        <v>22033</v>
      </c>
    </row>
    <row r="4837" spans="1:24">
      <c r="A4837" s="1">
        <v>4854</v>
      </c>
      <c r="C4837" t="s">
        <v>4033</v>
      </c>
      <c r="G4837" t="s">
        <v>10967</v>
      </c>
      <c r="H4837" t="s">
        <v>14273</v>
      </c>
      <c r="I4837" t="s">
        <v>18507</v>
      </c>
      <c r="J4837" t="s">
        <v>18509</v>
      </c>
      <c r="L4837" t="s">
        <v>19508</v>
      </c>
      <c r="O4837" t="s">
        <v>20888</v>
      </c>
      <c r="P4837" t="s">
        <v>20920</v>
      </c>
      <c r="Q4837" t="s">
        <v>20991</v>
      </c>
      <c r="U4837" t="s">
        <v>22034</v>
      </c>
      <c r="W4837" t="s">
        <v>22918</v>
      </c>
    </row>
    <row r="4838" spans="1:24">
      <c r="A4838" s="1">
        <v>4855</v>
      </c>
      <c r="C4838" t="s">
        <v>4034</v>
      </c>
      <c r="G4838" t="s">
        <v>10967</v>
      </c>
      <c r="H4838" t="s">
        <v>14274</v>
      </c>
      <c r="I4838" t="s">
        <v>18507</v>
      </c>
      <c r="J4838" t="s">
        <v>18509</v>
      </c>
      <c r="L4838" t="s">
        <v>19488</v>
      </c>
      <c r="O4838" t="s">
        <v>20887</v>
      </c>
      <c r="P4838" t="s">
        <v>20919</v>
      </c>
      <c r="Q4838" t="s">
        <v>20989</v>
      </c>
      <c r="U4838" t="s">
        <v>22032</v>
      </c>
      <c r="W4838" t="s">
        <v>22917</v>
      </c>
      <c r="X4838" t="s">
        <v>23322</v>
      </c>
    </row>
    <row r="4839" spans="1:24">
      <c r="A4839" s="1">
        <v>4856</v>
      </c>
      <c r="C4839" t="s">
        <v>4035</v>
      </c>
      <c r="G4839" t="s">
        <v>10967</v>
      </c>
      <c r="H4839" t="s">
        <v>14275</v>
      </c>
      <c r="I4839" t="s">
        <v>18507</v>
      </c>
      <c r="J4839" t="s">
        <v>18509</v>
      </c>
      <c r="L4839" t="s">
        <v>19507</v>
      </c>
      <c r="O4839" t="s">
        <v>20888</v>
      </c>
      <c r="P4839" t="s">
        <v>65</v>
      </c>
      <c r="Q4839" t="s">
        <v>20990</v>
      </c>
      <c r="R4839" t="s">
        <v>21118</v>
      </c>
      <c r="S4839" t="s">
        <v>21153</v>
      </c>
      <c r="T4839" t="s">
        <v>21474</v>
      </c>
      <c r="U4839" t="s">
        <v>22033</v>
      </c>
    </row>
    <row r="4840" spans="1:24">
      <c r="A4840" s="1">
        <v>4857</v>
      </c>
      <c r="C4840" t="s">
        <v>4036</v>
      </c>
      <c r="G4840" t="s">
        <v>10967</v>
      </c>
      <c r="H4840" t="s">
        <v>14275</v>
      </c>
      <c r="I4840" t="s">
        <v>18507</v>
      </c>
      <c r="J4840" t="s">
        <v>18509</v>
      </c>
      <c r="L4840" t="s">
        <v>19487</v>
      </c>
      <c r="O4840" t="s">
        <v>20887</v>
      </c>
      <c r="P4840" t="s">
        <v>20919</v>
      </c>
      <c r="Q4840" t="s">
        <v>20989</v>
      </c>
      <c r="U4840" t="s">
        <v>22032</v>
      </c>
      <c r="W4840" t="s">
        <v>22917</v>
      </c>
      <c r="X4840" t="s">
        <v>23322</v>
      </c>
    </row>
    <row r="4841" spans="1:24">
      <c r="A4841" s="1">
        <v>4858</v>
      </c>
      <c r="C4841" t="s">
        <v>4037</v>
      </c>
      <c r="G4841" t="s">
        <v>10967</v>
      </c>
      <c r="H4841" t="s">
        <v>14275</v>
      </c>
      <c r="I4841" t="s">
        <v>18507</v>
      </c>
      <c r="J4841" t="s">
        <v>18509</v>
      </c>
      <c r="L4841" t="s">
        <v>19508</v>
      </c>
      <c r="O4841" t="s">
        <v>20888</v>
      </c>
      <c r="P4841" t="s">
        <v>20920</v>
      </c>
      <c r="Q4841" t="s">
        <v>20991</v>
      </c>
      <c r="U4841" t="s">
        <v>22034</v>
      </c>
      <c r="W4841" t="s">
        <v>22918</v>
      </c>
    </row>
    <row r="4842" spans="1:24">
      <c r="A4842" s="1">
        <v>4859</v>
      </c>
      <c r="C4842" t="s">
        <v>4038</v>
      </c>
      <c r="G4842" t="s">
        <v>10967</v>
      </c>
      <c r="H4842" t="s">
        <v>14276</v>
      </c>
      <c r="I4842" t="s">
        <v>18507</v>
      </c>
      <c r="J4842" t="s">
        <v>18510</v>
      </c>
      <c r="L4842" t="s">
        <v>19662</v>
      </c>
      <c r="N4842" t="s">
        <v>37</v>
      </c>
      <c r="P4842" t="s">
        <v>20927</v>
      </c>
      <c r="Q4842" t="s">
        <v>21053</v>
      </c>
      <c r="U4842" t="s">
        <v>22728</v>
      </c>
      <c r="W4842" t="s">
        <v>22918</v>
      </c>
    </row>
    <row r="4843" spans="1:24">
      <c r="A4843" s="1">
        <v>4860</v>
      </c>
      <c r="C4843" t="s">
        <v>4039</v>
      </c>
      <c r="G4843" t="s">
        <v>10967</v>
      </c>
      <c r="H4843" t="s">
        <v>14277</v>
      </c>
      <c r="I4843" t="s">
        <v>18507</v>
      </c>
      <c r="J4843" t="s">
        <v>18510</v>
      </c>
      <c r="L4843" t="s">
        <v>19662</v>
      </c>
      <c r="N4843" t="s">
        <v>37</v>
      </c>
      <c r="P4843" t="s">
        <v>37</v>
      </c>
      <c r="Q4843" t="s">
        <v>21005</v>
      </c>
      <c r="U4843" t="s">
        <v>22729</v>
      </c>
      <c r="W4843" t="s">
        <v>22921</v>
      </c>
    </row>
    <row r="4844" spans="1:24">
      <c r="A4844" s="1">
        <v>4861</v>
      </c>
      <c r="B4844" t="s">
        <v>37</v>
      </c>
      <c r="C4844" t="s">
        <v>4039</v>
      </c>
      <c r="D4844" t="s">
        <v>9910</v>
      </c>
      <c r="E4844" t="s">
        <v>10905</v>
      </c>
      <c r="F4844" t="s">
        <v>10912</v>
      </c>
      <c r="H4844" t="s">
        <v>14277</v>
      </c>
      <c r="V4844">
        <f>72859898 ¯GOtz8769318789   YY YYYYY</f>
        <v>0</v>
      </c>
    </row>
    <row r="4845" spans="1:24">
      <c r="A4845" s="1">
        <v>4862</v>
      </c>
      <c r="C4845" t="s">
        <v>4040</v>
      </c>
      <c r="G4845" t="s">
        <v>10967</v>
      </c>
      <c r="H4845" t="s">
        <v>14278</v>
      </c>
      <c r="I4845" t="s">
        <v>18507</v>
      </c>
      <c r="J4845" t="s">
        <v>18510</v>
      </c>
      <c r="L4845" t="s">
        <v>19663</v>
      </c>
      <c r="N4845" t="s">
        <v>37</v>
      </c>
      <c r="P4845" t="s">
        <v>20927</v>
      </c>
      <c r="Q4845" t="s">
        <v>21053</v>
      </c>
      <c r="U4845" t="s">
        <v>22728</v>
      </c>
      <c r="W4845" t="s">
        <v>22918</v>
      </c>
    </row>
    <row r="4846" spans="1:24">
      <c r="A4846" s="1">
        <v>4863</v>
      </c>
      <c r="C4846" t="s">
        <v>4041</v>
      </c>
      <c r="G4846" t="s">
        <v>10967</v>
      </c>
      <c r="H4846" t="s">
        <v>14279</v>
      </c>
      <c r="I4846" t="s">
        <v>18507</v>
      </c>
      <c r="J4846" t="s">
        <v>18510</v>
      </c>
      <c r="L4846" t="s">
        <v>19663</v>
      </c>
      <c r="N4846" t="s">
        <v>37</v>
      </c>
      <c r="P4846" t="s">
        <v>37</v>
      </c>
      <c r="Q4846" t="s">
        <v>21005</v>
      </c>
      <c r="U4846" t="s">
        <v>22729</v>
      </c>
      <c r="W4846" t="s">
        <v>22921</v>
      </c>
    </row>
    <row r="4847" spans="1:24">
      <c r="A4847" s="1">
        <v>4864</v>
      </c>
      <c r="B4847" t="s">
        <v>37</v>
      </c>
      <c r="C4847" t="s">
        <v>4041</v>
      </c>
      <c r="D4847" t="s">
        <v>9911</v>
      </c>
      <c r="E4847" t="s">
        <v>10905</v>
      </c>
      <c r="F4847" t="s">
        <v>10912</v>
      </c>
      <c r="H4847" t="s">
        <v>14279</v>
      </c>
      <c r="V4847">
        <f>72859900 ¯GOtz8769318789   YY YYYYY</f>
        <v>0</v>
      </c>
    </row>
    <row r="4848" spans="1:24">
      <c r="A4848" s="1">
        <v>4865</v>
      </c>
      <c r="C4848" t="s">
        <v>4042</v>
      </c>
      <c r="G4848" t="s">
        <v>10967</v>
      </c>
      <c r="H4848" t="s">
        <v>14280</v>
      </c>
      <c r="I4848" t="s">
        <v>18507</v>
      </c>
      <c r="J4848" t="s">
        <v>18509</v>
      </c>
      <c r="L4848" t="s">
        <v>19507</v>
      </c>
      <c r="O4848" t="s">
        <v>20888</v>
      </c>
      <c r="P4848" t="s">
        <v>65</v>
      </c>
      <c r="Q4848" t="s">
        <v>20990</v>
      </c>
      <c r="R4848" t="s">
        <v>21118</v>
      </c>
      <c r="S4848" t="s">
        <v>21153</v>
      </c>
      <c r="T4848" t="s">
        <v>21235</v>
      </c>
      <c r="U4848" t="s">
        <v>22033</v>
      </c>
    </row>
    <row r="4849" spans="1:24">
      <c r="A4849" s="1">
        <v>4866</v>
      </c>
      <c r="C4849" t="s">
        <v>4043</v>
      </c>
      <c r="G4849" t="s">
        <v>10967</v>
      </c>
      <c r="H4849" t="s">
        <v>14280</v>
      </c>
      <c r="I4849" t="s">
        <v>18507</v>
      </c>
      <c r="J4849" t="s">
        <v>18509</v>
      </c>
      <c r="L4849" t="s">
        <v>19564</v>
      </c>
      <c r="O4849" t="s">
        <v>20887</v>
      </c>
      <c r="P4849" t="s">
        <v>20919</v>
      </c>
      <c r="Q4849" t="s">
        <v>20989</v>
      </c>
      <c r="U4849" t="s">
        <v>22032</v>
      </c>
      <c r="W4849" t="s">
        <v>22917</v>
      </c>
      <c r="X4849" t="s">
        <v>23043</v>
      </c>
    </row>
    <row r="4850" spans="1:24">
      <c r="A4850" s="1">
        <v>4867</v>
      </c>
      <c r="C4850" t="s">
        <v>4044</v>
      </c>
      <c r="G4850" t="s">
        <v>10967</v>
      </c>
      <c r="H4850" t="s">
        <v>14280</v>
      </c>
      <c r="I4850" t="s">
        <v>18507</v>
      </c>
      <c r="J4850" t="s">
        <v>18509</v>
      </c>
      <c r="L4850" t="s">
        <v>19508</v>
      </c>
      <c r="O4850" t="s">
        <v>20888</v>
      </c>
      <c r="P4850" t="s">
        <v>20920</v>
      </c>
      <c r="Q4850" t="s">
        <v>20991</v>
      </c>
      <c r="U4850" t="s">
        <v>22034</v>
      </c>
      <c r="W4850" t="s">
        <v>22918</v>
      </c>
    </row>
    <row r="4851" spans="1:24">
      <c r="A4851" s="1">
        <v>4868</v>
      </c>
      <c r="C4851" t="s">
        <v>4045</v>
      </c>
      <c r="G4851" t="s">
        <v>10967</v>
      </c>
      <c r="H4851" t="s">
        <v>14281</v>
      </c>
      <c r="I4851" t="s">
        <v>18507</v>
      </c>
      <c r="J4851" t="s">
        <v>18509</v>
      </c>
      <c r="L4851" t="s">
        <v>19507</v>
      </c>
      <c r="O4851" t="s">
        <v>20888</v>
      </c>
      <c r="P4851" t="s">
        <v>65</v>
      </c>
      <c r="Q4851" t="s">
        <v>20990</v>
      </c>
      <c r="R4851" t="s">
        <v>21118</v>
      </c>
      <c r="S4851" t="s">
        <v>21153</v>
      </c>
      <c r="T4851" t="s">
        <v>21235</v>
      </c>
      <c r="U4851" t="s">
        <v>22033</v>
      </c>
    </row>
    <row r="4852" spans="1:24">
      <c r="A4852" s="1">
        <v>4869</v>
      </c>
      <c r="C4852" t="s">
        <v>4046</v>
      </c>
      <c r="G4852" t="s">
        <v>10967</v>
      </c>
      <c r="H4852" t="s">
        <v>14282</v>
      </c>
      <c r="I4852" t="s">
        <v>18507</v>
      </c>
      <c r="J4852" t="s">
        <v>18509</v>
      </c>
      <c r="L4852" t="s">
        <v>19545</v>
      </c>
      <c r="O4852" t="s">
        <v>20887</v>
      </c>
      <c r="P4852" t="s">
        <v>20919</v>
      </c>
      <c r="Q4852" t="s">
        <v>20989</v>
      </c>
      <c r="U4852" t="s">
        <v>22032</v>
      </c>
      <c r="W4852" t="s">
        <v>22917</v>
      </c>
      <c r="X4852" t="s">
        <v>23043</v>
      </c>
    </row>
    <row r="4853" spans="1:24">
      <c r="A4853" s="1">
        <v>4870</v>
      </c>
      <c r="C4853" t="s">
        <v>4047</v>
      </c>
      <c r="G4853" t="s">
        <v>10967</v>
      </c>
      <c r="H4853" t="s">
        <v>14282</v>
      </c>
      <c r="I4853" t="s">
        <v>18507</v>
      </c>
      <c r="J4853" t="s">
        <v>18509</v>
      </c>
      <c r="L4853" t="s">
        <v>19508</v>
      </c>
      <c r="O4853" t="s">
        <v>20888</v>
      </c>
      <c r="P4853" t="s">
        <v>20920</v>
      </c>
      <c r="Q4853" t="s">
        <v>20991</v>
      </c>
      <c r="U4853" t="s">
        <v>22034</v>
      </c>
      <c r="W4853" t="s">
        <v>22918</v>
      </c>
    </row>
    <row r="4854" spans="1:24">
      <c r="A4854" s="1">
        <v>4871</v>
      </c>
      <c r="C4854" t="s">
        <v>4048</v>
      </c>
      <c r="G4854" t="s">
        <v>10967</v>
      </c>
      <c r="H4854" t="s">
        <v>14283</v>
      </c>
      <c r="I4854" t="s">
        <v>18507</v>
      </c>
      <c r="J4854" t="s">
        <v>18509</v>
      </c>
      <c r="L4854" t="s">
        <v>19489</v>
      </c>
      <c r="O4854" t="s">
        <v>20887</v>
      </c>
      <c r="P4854" t="s">
        <v>20919</v>
      </c>
      <c r="Q4854" t="s">
        <v>20989</v>
      </c>
      <c r="U4854" t="s">
        <v>22032</v>
      </c>
      <c r="W4854" t="s">
        <v>22917</v>
      </c>
      <c r="X4854" t="s">
        <v>23323</v>
      </c>
    </row>
    <row r="4855" spans="1:24">
      <c r="A4855" s="1">
        <v>4872</v>
      </c>
      <c r="C4855" t="s">
        <v>4049</v>
      </c>
      <c r="G4855" t="s">
        <v>10967</v>
      </c>
      <c r="H4855" t="s">
        <v>14283</v>
      </c>
      <c r="I4855" t="s">
        <v>18507</v>
      </c>
      <c r="J4855" t="s">
        <v>18509</v>
      </c>
      <c r="L4855" t="s">
        <v>19507</v>
      </c>
      <c r="O4855" t="s">
        <v>20888</v>
      </c>
      <c r="P4855" t="s">
        <v>65</v>
      </c>
      <c r="Q4855" t="s">
        <v>20990</v>
      </c>
      <c r="R4855" t="s">
        <v>21118</v>
      </c>
      <c r="S4855" t="s">
        <v>21153</v>
      </c>
      <c r="T4855" t="s">
        <v>21475</v>
      </c>
      <c r="U4855" t="s">
        <v>22033</v>
      </c>
    </row>
    <row r="4856" spans="1:24">
      <c r="A4856" s="1">
        <v>4873</v>
      </c>
      <c r="C4856" t="s">
        <v>4050</v>
      </c>
      <c r="G4856" t="s">
        <v>10967</v>
      </c>
      <c r="H4856" t="s">
        <v>14284</v>
      </c>
      <c r="I4856" t="s">
        <v>18507</v>
      </c>
      <c r="J4856" t="s">
        <v>18509</v>
      </c>
      <c r="L4856" t="s">
        <v>19508</v>
      </c>
      <c r="O4856" t="s">
        <v>20888</v>
      </c>
      <c r="P4856" t="s">
        <v>20920</v>
      </c>
      <c r="Q4856" t="s">
        <v>20991</v>
      </c>
      <c r="U4856" t="s">
        <v>22034</v>
      </c>
      <c r="W4856" t="s">
        <v>22918</v>
      </c>
    </row>
    <row r="4857" spans="1:24">
      <c r="A4857" s="1">
        <v>4874</v>
      </c>
      <c r="C4857" t="s">
        <v>4051</v>
      </c>
      <c r="G4857" t="s">
        <v>10967</v>
      </c>
      <c r="H4857" t="s">
        <v>14285</v>
      </c>
      <c r="I4857" t="s">
        <v>18507</v>
      </c>
      <c r="J4857" t="s">
        <v>18510</v>
      </c>
      <c r="L4857" t="s">
        <v>19664</v>
      </c>
      <c r="N4857" t="s">
        <v>37</v>
      </c>
      <c r="P4857" t="s">
        <v>20927</v>
      </c>
      <c r="Q4857" t="s">
        <v>21053</v>
      </c>
      <c r="U4857" t="s">
        <v>22728</v>
      </c>
      <c r="W4857" t="s">
        <v>22918</v>
      </c>
    </row>
    <row r="4858" spans="1:24">
      <c r="A4858" s="1">
        <v>4875</v>
      </c>
      <c r="C4858" t="s">
        <v>4052</v>
      </c>
      <c r="G4858" t="s">
        <v>10967</v>
      </c>
      <c r="H4858" t="s">
        <v>14285</v>
      </c>
      <c r="I4858" t="s">
        <v>18507</v>
      </c>
      <c r="J4858" t="s">
        <v>18510</v>
      </c>
      <c r="L4858" t="s">
        <v>19664</v>
      </c>
      <c r="N4858" t="s">
        <v>37</v>
      </c>
      <c r="P4858" t="s">
        <v>37</v>
      </c>
      <c r="Q4858" t="s">
        <v>21005</v>
      </c>
      <c r="U4858" t="s">
        <v>22729</v>
      </c>
      <c r="W4858" t="s">
        <v>22921</v>
      </c>
    </row>
    <row r="4859" spans="1:24">
      <c r="A4859" s="1">
        <v>4876</v>
      </c>
      <c r="B4859" t="s">
        <v>37</v>
      </c>
      <c r="C4859" t="s">
        <v>4052</v>
      </c>
      <c r="D4859" t="s">
        <v>9912</v>
      </c>
      <c r="E4859" t="s">
        <v>10905</v>
      </c>
      <c r="F4859" t="s">
        <v>10912</v>
      </c>
      <c r="H4859" t="s">
        <v>14285</v>
      </c>
      <c r="V4859">
        <f>72859911 ¯GOtz8769318789   YY YYYYY</f>
        <v>0</v>
      </c>
    </row>
    <row r="4860" spans="1:24">
      <c r="A4860" s="1">
        <v>4877</v>
      </c>
      <c r="C4860" t="s">
        <v>4053</v>
      </c>
      <c r="G4860" t="s">
        <v>10967</v>
      </c>
      <c r="H4860" t="s">
        <v>14286</v>
      </c>
      <c r="I4860" t="s">
        <v>18507</v>
      </c>
      <c r="J4860" t="s">
        <v>18509</v>
      </c>
      <c r="L4860" t="s">
        <v>19507</v>
      </c>
      <c r="O4860" t="s">
        <v>20888</v>
      </c>
      <c r="P4860" t="s">
        <v>65</v>
      </c>
      <c r="Q4860" t="s">
        <v>20990</v>
      </c>
      <c r="R4860" t="s">
        <v>21118</v>
      </c>
      <c r="S4860" t="s">
        <v>21153</v>
      </c>
      <c r="T4860" t="s">
        <v>21476</v>
      </c>
      <c r="U4860" t="s">
        <v>22033</v>
      </c>
    </row>
    <row r="4861" spans="1:24">
      <c r="A4861" s="1">
        <v>4878</v>
      </c>
      <c r="C4861" t="s">
        <v>4054</v>
      </c>
      <c r="G4861" t="s">
        <v>10967</v>
      </c>
      <c r="H4861" t="s">
        <v>14286</v>
      </c>
      <c r="I4861" t="s">
        <v>18507</v>
      </c>
      <c r="J4861" t="s">
        <v>18509</v>
      </c>
      <c r="L4861" t="s">
        <v>19488</v>
      </c>
      <c r="O4861" t="s">
        <v>20887</v>
      </c>
      <c r="P4861" t="s">
        <v>20919</v>
      </c>
      <c r="Q4861" t="s">
        <v>20989</v>
      </c>
      <c r="U4861" t="s">
        <v>22032</v>
      </c>
      <c r="W4861" t="s">
        <v>22917</v>
      </c>
      <c r="X4861" t="s">
        <v>23324</v>
      </c>
    </row>
    <row r="4862" spans="1:24">
      <c r="A4862" s="1">
        <v>4879</v>
      </c>
      <c r="C4862" t="s">
        <v>4055</v>
      </c>
      <c r="G4862" t="s">
        <v>10967</v>
      </c>
      <c r="H4862" t="s">
        <v>14286</v>
      </c>
      <c r="I4862" t="s">
        <v>18507</v>
      </c>
      <c r="J4862" t="s">
        <v>18509</v>
      </c>
      <c r="L4862" t="s">
        <v>19508</v>
      </c>
      <c r="O4862" t="s">
        <v>20888</v>
      </c>
      <c r="P4862" t="s">
        <v>20920</v>
      </c>
      <c r="Q4862" t="s">
        <v>20991</v>
      </c>
      <c r="U4862" t="s">
        <v>22034</v>
      </c>
      <c r="W4862" t="s">
        <v>22918</v>
      </c>
    </row>
    <row r="4863" spans="1:24">
      <c r="A4863" s="1">
        <v>4880</v>
      </c>
      <c r="C4863" t="s">
        <v>4056</v>
      </c>
      <c r="G4863" t="s">
        <v>10967</v>
      </c>
      <c r="H4863" t="s">
        <v>14287</v>
      </c>
      <c r="I4863" t="s">
        <v>18507</v>
      </c>
      <c r="J4863" t="s">
        <v>18509</v>
      </c>
      <c r="L4863" t="s">
        <v>19507</v>
      </c>
      <c r="O4863" t="s">
        <v>20888</v>
      </c>
      <c r="P4863" t="s">
        <v>65</v>
      </c>
      <c r="Q4863" t="s">
        <v>20990</v>
      </c>
      <c r="R4863" t="s">
        <v>21118</v>
      </c>
      <c r="S4863" t="s">
        <v>21153</v>
      </c>
      <c r="T4863" t="s">
        <v>21475</v>
      </c>
      <c r="U4863" t="s">
        <v>22033</v>
      </c>
    </row>
    <row r="4864" spans="1:24">
      <c r="A4864" s="1">
        <v>4881</v>
      </c>
      <c r="C4864" t="s">
        <v>4057</v>
      </c>
      <c r="G4864" t="s">
        <v>10967</v>
      </c>
      <c r="H4864" t="s">
        <v>14288</v>
      </c>
      <c r="I4864" t="s">
        <v>18507</v>
      </c>
      <c r="J4864" t="s">
        <v>18509</v>
      </c>
      <c r="L4864" t="s">
        <v>19565</v>
      </c>
      <c r="O4864" t="s">
        <v>20887</v>
      </c>
      <c r="P4864" t="s">
        <v>20919</v>
      </c>
      <c r="Q4864" t="s">
        <v>20989</v>
      </c>
      <c r="U4864" t="s">
        <v>22032</v>
      </c>
      <c r="W4864" t="s">
        <v>22917</v>
      </c>
      <c r="X4864" t="s">
        <v>23323</v>
      </c>
    </row>
    <row r="4865" spans="1:24">
      <c r="A4865" s="1">
        <v>4882</v>
      </c>
      <c r="C4865" t="s">
        <v>4058</v>
      </c>
      <c r="G4865" t="s">
        <v>10967</v>
      </c>
      <c r="H4865" t="s">
        <v>14288</v>
      </c>
      <c r="I4865" t="s">
        <v>18507</v>
      </c>
      <c r="J4865" t="s">
        <v>18509</v>
      </c>
      <c r="L4865" t="s">
        <v>19508</v>
      </c>
      <c r="O4865" t="s">
        <v>20888</v>
      </c>
      <c r="P4865" t="s">
        <v>20920</v>
      </c>
      <c r="Q4865" t="s">
        <v>20991</v>
      </c>
      <c r="U4865" t="s">
        <v>22034</v>
      </c>
      <c r="W4865" t="s">
        <v>22918</v>
      </c>
    </row>
    <row r="4866" spans="1:24">
      <c r="A4866" s="1">
        <v>4883</v>
      </c>
      <c r="C4866" t="s">
        <v>4059</v>
      </c>
      <c r="G4866" t="s">
        <v>10967</v>
      </c>
      <c r="H4866" t="s">
        <v>14289</v>
      </c>
      <c r="I4866" t="s">
        <v>18507</v>
      </c>
      <c r="J4866" t="s">
        <v>18509</v>
      </c>
      <c r="L4866" t="s">
        <v>19507</v>
      </c>
      <c r="O4866" t="s">
        <v>20888</v>
      </c>
      <c r="P4866" t="s">
        <v>65</v>
      </c>
      <c r="Q4866" t="s">
        <v>20990</v>
      </c>
      <c r="R4866" t="s">
        <v>21118</v>
      </c>
      <c r="S4866" t="s">
        <v>21153</v>
      </c>
      <c r="T4866" t="s">
        <v>21235</v>
      </c>
      <c r="U4866" t="s">
        <v>22033</v>
      </c>
    </row>
    <row r="4867" spans="1:24">
      <c r="A4867" s="1">
        <v>4884</v>
      </c>
      <c r="C4867" t="s">
        <v>4060</v>
      </c>
      <c r="G4867" t="s">
        <v>10967</v>
      </c>
      <c r="H4867" t="s">
        <v>14289</v>
      </c>
      <c r="I4867" t="s">
        <v>18507</v>
      </c>
      <c r="J4867" t="s">
        <v>18509</v>
      </c>
      <c r="L4867" t="s">
        <v>19562</v>
      </c>
      <c r="O4867" t="s">
        <v>20887</v>
      </c>
      <c r="P4867" t="s">
        <v>20919</v>
      </c>
      <c r="Q4867" t="s">
        <v>20989</v>
      </c>
      <c r="U4867" t="s">
        <v>22032</v>
      </c>
      <c r="W4867" t="s">
        <v>22917</v>
      </c>
      <c r="X4867" t="s">
        <v>23043</v>
      </c>
    </row>
    <row r="4868" spans="1:24">
      <c r="A4868" s="1">
        <v>4885</v>
      </c>
      <c r="C4868" t="s">
        <v>4061</v>
      </c>
      <c r="G4868" t="s">
        <v>10967</v>
      </c>
      <c r="H4868" t="s">
        <v>14289</v>
      </c>
      <c r="I4868" t="s">
        <v>18507</v>
      </c>
      <c r="J4868" t="s">
        <v>18509</v>
      </c>
      <c r="L4868" t="s">
        <v>19508</v>
      </c>
      <c r="O4868" t="s">
        <v>20888</v>
      </c>
      <c r="P4868" t="s">
        <v>20920</v>
      </c>
      <c r="Q4868" t="s">
        <v>20991</v>
      </c>
      <c r="U4868" t="s">
        <v>22034</v>
      </c>
      <c r="W4868" t="s">
        <v>22918</v>
      </c>
    </row>
    <row r="4869" spans="1:24">
      <c r="A4869" s="1">
        <v>4886</v>
      </c>
      <c r="C4869" t="s">
        <v>4062</v>
      </c>
      <c r="G4869" t="s">
        <v>10967</v>
      </c>
      <c r="H4869" t="s">
        <v>14290</v>
      </c>
      <c r="I4869" t="s">
        <v>18507</v>
      </c>
      <c r="J4869" t="s">
        <v>18509</v>
      </c>
      <c r="L4869" t="s">
        <v>19507</v>
      </c>
      <c r="O4869" t="s">
        <v>20888</v>
      </c>
      <c r="P4869" t="s">
        <v>65</v>
      </c>
      <c r="Q4869" t="s">
        <v>20990</v>
      </c>
      <c r="R4869" t="s">
        <v>21118</v>
      </c>
      <c r="S4869" t="s">
        <v>21153</v>
      </c>
      <c r="T4869" t="s">
        <v>21235</v>
      </c>
      <c r="U4869" t="s">
        <v>22033</v>
      </c>
    </row>
    <row r="4870" spans="1:24">
      <c r="A4870" s="1">
        <v>4887</v>
      </c>
      <c r="C4870" t="s">
        <v>4063</v>
      </c>
      <c r="G4870" t="s">
        <v>10967</v>
      </c>
      <c r="H4870" t="s">
        <v>14291</v>
      </c>
      <c r="I4870" t="s">
        <v>18507</v>
      </c>
      <c r="J4870" t="s">
        <v>18509</v>
      </c>
      <c r="L4870" t="s">
        <v>19491</v>
      </c>
      <c r="O4870" t="s">
        <v>20887</v>
      </c>
      <c r="P4870" t="s">
        <v>20919</v>
      </c>
      <c r="Q4870" t="s">
        <v>20989</v>
      </c>
      <c r="U4870" t="s">
        <v>22032</v>
      </c>
      <c r="W4870" t="s">
        <v>22917</v>
      </c>
      <c r="X4870" t="s">
        <v>23043</v>
      </c>
    </row>
    <row r="4871" spans="1:24">
      <c r="A4871" s="1">
        <v>4888</v>
      </c>
      <c r="C4871" t="s">
        <v>4064</v>
      </c>
      <c r="G4871" t="s">
        <v>10967</v>
      </c>
      <c r="H4871" t="s">
        <v>14291</v>
      </c>
      <c r="I4871" t="s">
        <v>18507</v>
      </c>
      <c r="J4871" t="s">
        <v>18509</v>
      </c>
      <c r="L4871" t="s">
        <v>19508</v>
      </c>
      <c r="O4871" t="s">
        <v>20888</v>
      </c>
      <c r="P4871" t="s">
        <v>20920</v>
      </c>
      <c r="Q4871" t="s">
        <v>20991</v>
      </c>
      <c r="U4871" t="s">
        <v>22034</v>
      </c>
      <c r="W4871" t="s">
        <v>22918</v>
      </c>
    </row>
    <row r="4872" spans="1:24">
      <c r="A4872" s="1">
        <v>4889</v>
      </c>
      <c r="C4872" t="s">
        <v>4065</v>
      </c>
      <c r="G4872" t="s">
        <v>10967</v>
      </c>
      <c r="H4872" t="s">
        <v>14292</v>
      </c>
      <c r="I4872" t="s">
        <v>18507</v>
      </c>
      <c r="J4872" t="s">
        <v>18509</v>
      </c>
      <c r="L4872" t="s">
        <v>19545</v>
      </c>
      <c r="O4872" t="s">
        <v>20887</v>
      </c>
      <c r="P4872" t="s">
        <v>20919</v>
      </c>
      <c r="Q4872" t="s">
        <v>20989</v>
      </c>
      <c r="U4872" t="s">
        <v>22032</v>
      </c>
      <c r="W4872" t="s">
        <v>22917</v>
      </c>
      <c r="X4872" t="s">
        <v>23043</v>
      </c>
    </row>
    <row r="4873" spans="1:24">
      <c r="A4873" s="1">
        <v>4890</v>
      </c>
      <c r="C4873" t="s">
        <v>4066</v>
      </c>
      <c r="G4873" t="s">
        <v>10967</v>
      </c>
      <c r="H4873" t="s">
        <v>14292</v>
      </c>
      <c r="I4873" t="s">
        <v>18507</v>
      </c>
      <c r="J4873" t="s">
        <v>18509</v>
      </c>
      <c r="L4873" t="s">
        <v>19507</v>
      </c>
      <c r="O4873" t="s">
        <v>20888</v>
      </c>
      <c r="P4873" t="s">
        <v>65</v>
      </c>
      <c r="Q4873" t="s">
        <v>20990</v>
      </c>
      <c r="R4873" t="s">
        <v>21118</v>
      </c>
      <c r="S4873" t="s">
        <v>21153</v>
      </c>
      <c r="T4873" t="s">
        <v>21235</v>
      </c>
      <c r="U4873" t="s">
        <v>22033</v>
      </c>
    </row>
    <row r="4874" spans="1:24">
      <c r="A4874" s="1">
        <v>4891</v>
      </c>
      <c r="C4874" t="s">
        <v>4067</v>
      </c>
      <c r="G4874" t="s">
        <v>10967</v>
      </c>
      <c r="H4874" t="s">
        <v>14293</v>
      </c>
      <c r="I4874" t="s">
        <v>18507</v>
      </c>
      <c r="J4874" t="s">
        <v>18509</v>
      </c>
      <c r="L4874" t="s">
        <v>19508</v>
      </c>
      <c r="O4874" t="s">
        <v>20888</v>
      </c>
      <c r="P4874" t="s">
        <v>20920</v>
      </c>
      <c r="Q4874" t="s">
        <v>20991</v>
      </c>
      <c r="U4874" t="s">
        <v>22034</v>
      </c>
      <c r="W4874" t="s">
        <v>22918</v>
      </c>
    </row>
    <row r="4875" spans="1:24">
      <c r="A4875" s="1">
        <v>4892</v>
      </c>
      <c r="C4875" t="s">
        <v>4068</v>
      </c>
      <c r="G4875" t="s">
        <v>10967</v>
      </c>
      <c r="H4875" t="s">
        <v>14294</v>
      </c>
      <c r="I4875" t="s">
        <v>18507</v>
      </c>
      <c r="J4875" t="s">
        <v>18509</v>
      </c>
      <c r="L4875" t="s">
        <v>19507</v>
      </c>
      <c r="O4875" t="s">
        <v>20888</v>
      </c>
      <c r="P4875" t="s">
        <v>65</v>
      </c>
      <c r="Q4875" t="s">
        <v>20990</v>
      </c>
      <c r="R4875" t="s">
        <v>21118</v>
      </c>
      <c r="S4875" t="s">
        <v>21153</v>
      </c>
      <c r="T4875" t="s">
        <v>21477</v>
      </c>
      <c r="U4875" t="s">
        <v>22033</v>
      </c>
    </row>
    <row r="4876" spans="1:24">
      <c r="A4876" s="1">
        <v>4893</v>
      </c>
      <c r="C4876" t="s">
        <v>4069</v>
      </c>
      <c r="G4876" t="s">
        <v>10967</v>
      </c>
      <c r="H4876" t="s">
        <v>14294</v>
      </c>
      <c r="I4876" t="s">
        <v>18507</v>
      </c>
      <c r="J4876" t="s">
        <v>18509</v>
      </c>
      <c r="L4876" t="s">
        <v>19582</v>
      </c>
      <c r="O4876" t="s">
        <v>20887</v>
      </c>
      <c r="P4876" t="s">
        <v>20919</v>
      </c>
      <c r="Q4876" t="s">
        <v>20989</v>
      </c>
      <c r="U4876" t="s">
        <v>22032</v>
      </c>
      <c r="W4876" t="s">
        <v>22917</v>
      </c>
      <c r="X4876" t="s">
        <v>23325</v>
      </c>
    </row>
    <row r="4877" spans="1:24">
      <c r="A4877" s="1">
        <v>4894</v>
      </c>
      <c r="C4877" t="s">
        <v>4070</v>
      </c>
      <c r="G4877" t="s">
        <v>10967</v>
      </c>
      <c r="H4877" t="s">
        <v>14295</v>
      </c>
      <c r="I4877" t="s">
        <v>18507</v>
      </c>
      <c r="J4877" t="s">
        <v>18509</v>
      </c>
      <c r="L4877" t="s">
        <v>19508</v>
      </c>
      <c r="O4877" t="s">
        <v>20888</v>
      </c>
      <c r="P4877" t="s">
        <v>20920</v>
      </c>
      <c r="Q4877" t="s">
        <v>20991</v>
      </c>
      <c r="U4877" t="s">
        <v>22034</v>
      </c>
      <c r="W4877" t="s">
        <v>22918</v>
      </c>
    </row>
    <row r="4878" spans="1:24">
      <c r="A4878" s="1">
        <v>4895</v>
      </c>
      <c r="C4878" t="s">
        <v>4071</v>
      </c>
      <c r="G4878" t="s">
        <v>10967</v>
      </c>
      <c r="H4878" t="s">
        <v>14296</v>
      </c>
      <c r="I4878" t="s">
        <v>18507</v>
      </c>
      <c r="J4878" t="s">
        <v>18510</v>
      </c>
      <c r="L4878" t="s">
        <v>19665</v>
      </c>
      <c r="N4878" t="s">
        <v>46</v>
      </c>
      <c r="U4878" t="s">
        <v>22730</v>
      </c>
      <c r="W4878" t="s">
        <v>22730</v>
      </c>
    </row>
    <row r="4879" spans="1:24">
      <c r="A4879" s="1">
        <v>4896</v>
      </c>
      <c r="C4879" t="s">
        <v>4072</v>
      </c>
      <c r="G4879" t="s">
        <v>10967</v>
      </c>
      <c r="H4879" t="s">
        <v>14296</v>
      </c>
      <c r="I4879" t="s">
        <v>18507</v>
      </c>
      <c r="J4879" t="s">
        <v>18510</v>
      </c>
      <c r="L4879" t="s">
        <v>19666</v>
      </c>
      <c r="N4879" t="s">
        <v>46</v>
      </c>
      <c r="P4879" t="s">
        <v>20954</v>
      </c>
      <c r="Q4879" t="s">
        <v>20993</v>
      </c>
      <c r="U4879" t="s">
        <v>22731</v>
      </c>
      <c r="W4879" t="s">
        <v>22933</v>
      </c>
    </row>
    <row r="4880" spans="1:24">
      <c r="A4880" s="1">
        <v>4897</v>
      </c>
      <c r="C4880" t="s">
        <v>4073</v>
      </c>
      <c r="G4880" t="s">
        <v>10967</v>
      </c>
      <c r="H4880" t="s">
        <v>14297</v>
      </c>
      <c r="I4880" t="s">
        <v>18507</v>
      </c>
      <c r="J4880" t="s">
        <v>18510</v>
      </c>
      <c r="L4880" t="s">
        <v>19666</v>
      </c>
      <c r="N4880" t="s">
        <v>46</v>
      </c>
      <c r="P4880" t="s">
        <v>46</v>
      </c>
      <c r="Q4880" t="s">
        <v>21054</v>
      </c>
      <c r="U4880" t="s">
        <v>22732</v>
      </c>
      <c r="W4880" t="s">
        <v>22921</v>
      </c>
    </row>
    <row r="4881" spans="1:24">
      <c r="A4881" s="1">
        <v>4898</v>
      </c>
      <c r="B4881" t="s">
        <v>46</v>
      </c>
      <c r="C4881" t="s">
        <v>4073</v>
      </c>
      <c r="D4881" t="s">
        <v>9913</v>
      </c>
      <c r="E4881" t="s">
        <v>10905</v>
      </c>
      <c r="F4881" t="s">
        <v>10923</v>
      </c>
      <c r="H4881" t="s">
        <v>14297</v>
      </c>
      <c r="V4881">
        <f>72859932 PåuDROS         Ö7PÀÙA-¦¹missing payment                                 M0u y locked by another user for an Acct no 880032561400</f>
        <v>0</v>
      </c>
    </row>
    <row r="4882" spans="1:24">
      <c r="A4882" s="1">
        <v>4899</v>
      </c>
      <c r="C4882" t="s">
        <v>4074</v>
      </c>
      <c r="G4882" t="s">
        <v>10967</v>
      </c>
      <c r="H4882" t="s">
        <v>14298</v>
      </c>
      <c r="I4882" t="s">
        <v>18507</v>
      </c>
      <c r="J4882" t="s">
        <v>18509</v>
      </c>
      <c r="L4882" t="s">
        <v>19507</v>
      </c>
      <c r="O4882" t="s">
        <v>20888</v>
      </c>
      <c r="P4882" t="s">
        <v>65</v>
      </c>
      <c r="Q4882" t="s">
        <v>20990</v>
      </c>
      <c r="R4882" t="s">
        <v>21118</v>
      </c>
      <c r="S4882" t="s">
        <v>21153</v>
      </c>
      <c r="T4882" t="s">
        <v>21477</v>
      </c>
      <c r="U4882" t="s">
        <v>22033</v>
      </c>
    </row>
    <row r="4883" spans="1:24">
      <c r="A4883" s="1">
        <v>4900</v>
      </c>
      <c r="C4883" t="s">
        <v>4075</v>
      </c>
      <c r="G4883" t="s">
        <v>10967</v>
      </c>
      <c r="H4883" t="s">
        <v>14298</v>
      </c>
      <c r="I4883" t="s">
        <v>18507</v>
      </c>
      <c r="J4883" t="s">
        <v>18509</v>
      </c>
      <c r="L4883" t="s">
        <v>19582</v>
      </c>
      <c r="O4883" t="s">
        <v>20887</v>
      </c>
      <c r="P4883" t="s">
        <v>20919</v>
      </c>
      <c r="Q4883" t="s">
        <v>20989</v>
      </c>
      <c r="U4883" t="s">
        <v>22032</v>
      </c>
      <c r="W4883" t="s">
        <v>22917</v>
      </c>
      <c r="X4883" t="s">
        <v>23325</v>
      </c>
    </row>
    <row r="4884" spans="1:24">
      <c r="A4884" s="1">
        <v>4901</v>
      </c>
      <c r="C4884" t="s">
        <v>4076</v>
      </c>
      <c r="G4884" t="s">
        <v>10967</v>
      </c>
      <c r="H4884" t="s">
        <v>14298</v>
      </c>
      <c r="I4884" t="s">
        <v>18507</v>
      </c>
      <c r="J4884" t="s">
        <v>18509</v>
      </c>
      <c r="L4884" t="s">
        <v>19508</v>
      </c>
      <c r="O4884" t="s">
        <v>20888</v>
      </c>
      <c r="P4884" t="s">
        <v>20920</v>
      </c>
      <c r="Q4884" t="s">
        <v>20991</v>
      </c>
      <c r="U4884" t="s">
        <v>22034</v>
      </c>
      <c r="W4884" t="s">
        <v>22918</v>
      </c>
    </row>
    <row r="4885" spans="1:24">
      <c r="A4885" s="1">
        <v>4902</v>
      </c>
      <c r="C4885" t="s">
        <v>4077</v>
      </c>
      <c r="G4885" t="s">
        <v>10967</v>
      </c>
      <c r="H4885" t="s">
        <v>14299</v>
      </c>
      <c r="I4885" t="s">
        <v>18507</v>
      </c>
      <c r="J4885" t="s">
        <v>18524</v>
      </c>
      <c r="K4885" t="s">
        <v>18581</v>
      </c>
      <c r="L4885" t="s">
        <v>19667</v>
      </c>
      <c r="N4885" t="s">
        <v>38</v>
      </c>
      <c r="P4885" t="s">
        <v>20955</v>
      </c>
      <c r="Q4885" t="s">
        <v>21055</v>
      </c>
      <c r="U4885" t="s">
        <v>22733</v>
      </c>
      <c r="W4885" t="s">
        <v>22730</v>
      </c>
    </row>
    <row r="4886" spans="1:24">
      <c r="A4886" s="1">
        <v>4903</v>
      </c>
      <c r="C4886" t="s">
        <v>4078</v>
      </c>
      <c r="G4886" t="s">
        <v>10967</v>
      </c>
      <c r="H4886" t="s">
        <v>14300</v>
      </c>
      <c r="I4886" t="s">
        <v>18507</v>
      </c>
      <c r="J4886" t="s">
        <v>18524</v>
      </c>
      <c r="K4886" t="s">
        <v>18581</v>
      </c>
      <c r="L4886" t="s">
        <v>19667</v>
      </c>
      <c r="N4886" t="s">
        <v>38</v>
      </c>
      <c r="P4886" t="s">
        <v>20956</v>
      </c>
      <c r="Q4886" t="s">
        <v>21056</v>
      </c>
      <c r="U4886" t="s">
        <v>22734</v>
      </c>
      <c r="W4886" t="s">
        <v>22934</v>
      </c>
    </row>
    <row r="4887" spans="1:24">
      <c r="A4887" s="1">
        <v>4904</v>
      </c>
      <c r="B4887" t="s">
        <v>38</v>
      </c>
      <c r="C4887" t="s">
        <v>4078</v>
      </c>
      <c r="D4887" t="s">
        <v>9914</v>
      </c>
      <c r="E4887" t="s">
        <v>10905</v>
      </c>
      <c r="F4887" t="s">
        <v>10924</v>
      </c>
      <c r="H4887" t="s">
        <v>14300</v>
      </c>
    </row>
    <row r="4888" spans="1:24">
      <c r="A4888" s="1">
        <v>4905</v>
      </c>
      <c r="C4888" t="s">
        <v>4079</v>
      </c>
      <c r="G4888" t="s">
        <v>10967</v>
      </c>
      <c r="H4888" t="s">
        <v>14301</v>
      </c>
      <c r="I4888" t="s">
        <v>18507</v>
      </c>
      <c r="J4888" t="s">
        <v>18509</v>
      </c>
      <c r="L4888" t="s">
        <v>19507</v>
      </c>
      <c r="O4888" t="s">
        <v>20888</v>
      </c>
      <c r="P4888" t="s">
        <v>65</v>
      </c>
      <c r="Q4888" t="s">
        <v>20990</v>
      </c>
      <c r="R4888" t="s">
        <v>21118</v>
      </c>
      <c r="S4888" t="s">
        <v>21153</v>
      </c>
      <c r="T4888" t="s">
        <v>21477</v>
      </c>
      <c r="U4888" t="s">
        <v>22033</v>
      </c>
    </row>
    <row r="4889" spans="1:24">
      <c r="A4889" s="1">
        <v>4906</v>
      </c>
      <c r="C4889" t="s">
        <v>4080</v>
      </c>
      <c r="G4889" t="s">
        <v>10967</v>
      </c>
      <c r="H4889" t="s">
        <v>14302</v>
      </c>
      <c r="I4889" t="s">
        <v>18507</v>
      </c>
      <c r="J4889" t="s">
        <v>18509</v>
      </c>
      <c r="L4889" t="s">
        <v>19508</v>
      </c>
      <c r="O4889" t="s">
        <v>20888</v>
      </c>
      <c r="P4889" t="s">
        <v>20920</v>
      </c>
      <c r="Q4889" t="s">
        <v>20991</v>
      </c>
      <c r="U4889" t="s">
        <v>22034</v>
      </c>
      <c r="W4889" t="s">
        <v>22918</v>
      </c>
    </row>
    <row r="4890" spans="1:24">
      <c r="A4890" s="1">
        <v>4907</v>
      </c>
      <c r="C4890" t="s">
        <v>4081</v>
      </c>
      <c r="G4890" t="s">
        <v>10967</v>
      </c>
      <c r="H4890" t="s">
        <v>14302</v>
      </c>
      <c r="I4890" t="s">
        <v>18507</v>
      </c>
      <c r="J4890" t="s">
        <v>18509</v>
      </c>
      <c r="L4890" t="s">
        <v>19489</v>
      </c>
      <c r="O4890" t="s">
        <v>20887</v>
      </c>
      <c r="P4890" t="s">
        <v>20919</v>
      </c>
      <c r="Q4890" t="s">
        <v>20989</v>
      </c>
      <c r="U4890" t="s">
        <v>22032</v>
      </c>
      <c r="W4890" t="s">
        <v>22917</v>
      </c>
      <c r="X4890" t="s">
        <v>23325</v>
      </c>
    </row>
    <row r="4891" spans="1:24">
      <c r="A4891" s="1">
        <v>4908</v>
      </c>
      <c r="C4891" t="s">
        <v>4082</v>
      </c>
      <c r="G4891" t="s">
        <v>10967</v>
      </c>
      <c r="H4891" t="s">
        <v>14303</v>
      </c>
      <c r="I4891" t="s">
        <v>18507</v>
      </c>
      <c r="J4891" t="s">
        <v>18509</v>
      </c>
      <c r="L4891" t="s">
        <v>19507</v>
      </c>
      <c r="O4891" t="s">
        <v>20888</v>
      </c>
      <c r="P4891" t="s">
        <v>65</v>
      </c>
      <c r="Q4891" t="s">
        <v>20990</v>
      </c>
      <c r="R4891" t="s">
        <v>21118</v>
      </c>
      <c r="S4891" t="s">
        <v>21153</v>
      </c>
      <c r="T4891" t="s">
        <v>21478</v>
      </c>
      <c r="U4891" t="s">
        <v>22033</v>
      </c>
    </row>
    <row r="4892" spans="1:24">
      <c r="A4892" s="1">
        <v>4909</v>
      </c>
      <c r="C4892" t="s">
        <v>4083</v>
      </c>
      <c r="G4892" t="s">
        <v>10967</v>
      </c>
      <c r="H4892" t="s">
        <v>14303</v>
      </c>
      <c r="I4892" t="s">
        <v>18507</v>
      </c>
      <c r="J4892" t="s">
        <v>18509</v>
      </c>
      <c r="L4892" t="s">
        <v>19508</v>
      </c>
      <c r="O4892" t="s">
        <v>20888</v>
      </c>
      <c r="P4892" t="s">
        <v>20920</v>
      </c>
      <c r="Q4892" t="s">
        <v>20991</v>
      </c>
      <c r="U4892" t="s">
        <v>22034</v>
      </c>
      <c r="W4892" t="s">
        <v>22918</v>
      </c>
    </row>
    <row r="4893" spans="1:24">
      <c r="A4893" s="1">
        <v>4910</v>
      </c>
      <c r="C4893" t="s">
        <v>4084</v>
      </c>
      <c r="G4893" t="s">
        <v>10967</v>
      </c>
      <c r="H4893" t="s">
        <v>14304</v>
      </c>
      <c r="I4893" t="s">
        <v>18507</v>
      </c>
      <c r="J4893" t="s">
        <v>18509</v>
      </c>
      <c r="L4893" t="s">
        <v>19545</v>
      </c>
      <c r="O4893" t="s">
        <v>20887</v>
      </c>
      <c r="P4893" t="s">
        <v>20919</v>
      </c>
      <c r="Q4893" t="s">
        <v>20989</v>
      </c>
      <c r="U4893" t="s">
        <v>22032</v>
      </c>
      <c r="W4893" t="s">
        <v>22917</v>
      </c>
      <c r="X4893" t="s">
        <v>23326</v>
      </c>
    </row>
    <row r="4894" spans="1:24">
      <c r="A4894" s="1">
        <v>4911</v>
      </c>
      <c r="C4894" t="s">
        <v>4085</v>
      </c>
      <c r="G4894" t="s">
        <v>10967</v>
      </c>
      <c r="H4894" t="s">
        <v>14305</v>
      </c>
      <c r="I4894" t="s">
        <v>18507</v>
      </c>
      <c r="J4894" t="s">
        <v>18509</v>
      </c>
      <c r="L4894" t="s">
        <v>19574</v>
      </c>
      <c r="O4894" t="s">
        <v>20887</v>
      </c>
      <c r="P4894" t="s">
        <v>20919</v>
      </c>
      <c r="Q4894" t="s">
        <v>20989</v>
      </c>
      <c r="U4894" t="s">
        <v>22032</v>
      </c>
      <c r="W4894" t="s">
        <v>22917</v>
      </c>
      <c r="X4894" t="s">
        <v>23327</v>
      </c>
    </row>
    <row r="4895" spans="1:24">
      <c r="A4895" s="1">
        <v>4912</v>
      </c>
      <c r="C4895" t="s">
        <v>4086</v>
      </c>
      <c r="G4895" t="s">
        <v>10967</v>
      </c>
      <c r="H4895" t="s">
        <v>14306</v>
      </c>
      <c r="I4895" t="s">
        <v>18507</v>
      </c>
      <c r="J4895" t="s">
        <v>18509</v>
      </c>
      <c r="L4895" t="s">
        <v>19491</v>
      </c>
      <c r="O4895" t="s">
        <v>20887</v>
      </c>
      <c r="P4895" t="s">
        <v>20919</v>
      </c>
      <c r="Q4895" t="s">
        <v>20989</v>
      </c>
      <c r="U4895" t="s">
        <v>22032</v>
      </c>
      <c r="W4895" t="s">
        <v>22917</v>
      </c>
      <c r="X4895" t="s">
        <v>23328</v>
      </c>
    </row>
    <row r="4896" spans="1:24">
      <c r="A4896" s="1">
        <v>4913</v>
      </c>
      <c r="C4896" t="s">
        <v>4087</v>
      </c>
      <c r="G4896" t="s">
        <v>10967</v>
      </c>
      <c r="H4896" t="s">
        <v>14307</v>
      </c>
      <c r="I4896" t="s">
        <v>18507</v>
      </c>
      <c r="J4896" t="s">
        <v>18509</v>
      </c>
      <c r="L4896" t="s">
        <v>19507</v>
      </c>
      <c r="O4896" t="s">
        <v>20888</v>
      </c>
      <c r="P4896" t="s">
        <v>65</v>
      </c>
      <c r="Q4896" t="s">
        <v>20990</v>
      </c>
      <c r="R4896" t="s">
        <v>21118</v>
      </c>
      <c r="S4896" t="s">
        <v>21153</v>
      </c>
      <c r="T4896" t="s">
        <v>21479</v>
      </c>
      <c r="U4896" t="s">
        <v>22033</v>
      </c>
    </row>
    <row r="4897" spans="1:24">
      <c r="A4897" s="1">
        <v>4914</v>
      </c>
      <c r="C4897" t="s">
        <v>4088</v>
      </c>
      <c r="G4897" t="s">
        <v>10967</v>
      </c>
      <c r="H4897" t="s">
        <v>14308</v>
      </c>
      <c r="I4897" t="s">
        <v>18507</v>
      </c>
      <c r="J4897" t="s">
        <v>18509</v>
      </c>
      <c r="L4897" t="s">
        <v>19508</v>
      </c>
      <c r="O4897" t="s">
        <v>20888</v>
      </c>
      <c r="P4897" t="s">
        <v>20920</v>
      </c>
      <c r="Q4897" t="s">
        <v>20991</v>
      </c>
      <c r="U4897" t="s">
        <v>22034</v>
      </c>
      <c r="W4897" t="s">
        <v>22918</v>
      </c>
    </row>
    <row r="4898" spans="1:24">
      <c r="A4898" s="1">
        <v>4915</v>
      </c>
      <c r="C4898" t="s">
        <v>4089</v>
      </c>
      <c r="G4898" t="s">
        <v>10967</v>
      </c>
      <c r="H4898" t="s">
        <v>14309</v>
      </c>
      <c r="I4898" t="s">
        <v>18507</v>
      </c>
      <c r="J4898" t="s">
        <v>18509</v>
      </c>
      <c r="L4898" t="s">
        <v>19489</v>
      </c>
      <c r="O4898" t="s">
        <v>20887</v>
      </c>
      <c r="P4898" t="s">
        <v>20919</v>
      </c>
      <c r="Q4898" t="s">
        <v>20989</v>
      </c>
      <c r="U4898" t="s">
        <v>22032</v>
      </c>
      <c r="W4898" t="s">
        <v>22917</v>
      </c>
      <c r="X4898" t="s">
        <v>23328</v>
      </c>
    </row>
    <row r="4899" spans="1:24">
      <c r="A4899" s="1">
        <v>4916</v>
      </c>
      <c r="C4899" t="s">
        <v>4090</v>
      </c>
      <c r="G4899" t="s">
        <v>10967</v>
      </c>
      <c r="H4899" t="s">
        <v>14309</v>
      </c>
      <c r="I4899" t="s">
        <v>18507</v>
      </c>
      <c r="J4899" t="s">
        <v>18509</v>
      </c>
      <c r="L4899" t="s">
        <v>19507</v>
      </c>
      <c r="O4899" t="s">
        <v>20888</v>
      </c>
      <c r="P4899" t="s">
        <v>65</v>
      </c>
      <c r="Q4899" t="s">
        <v>20990</v>
      </c>
      <c r="R4899" t="s">
        <v>21118</v>
      </c>
      <c r="S4899" t="s">
        <v>21153</v>
      </c>
      <c r="T4899" t="s">
        <v>21478</v>
      </c>
      <c r="U4899" t="s">
        <v>22033</v>
      </c>
    </row>
    <row r="4900" spans="1:24">
      <c r="A4900" s="1">
        <v>4917</v>
      </c>
      <c r="C4900" t="s">
        <v>4091</v>
      </c>
      <c r="G4900" t="s">
        <v>10967</v>
      </c>
      <c r="H4900" t="s">
        <v>14310</v>
      </c>
      <c r="I4900" t="s">
        <v>18507</v>
      </c>
      <c r="J4900" t="s">
        <v>18509</v>
      </c>
      <c r="L4900" t="s">
        <v>19508</v>
      </c>
      <c r="O4900" t="s">
        <v>20888</v>
      </c>
      <c r="P4900" t="s">
        <v>20920</v>
      </c>
      <c r="Q4900" t="s">
        <v>20991</v>
      </c>
      <c r="U4900" t="s">
        <v>22034</v>
      </c>
      <c r="W4900" t="s">
        <v>22918</v>
      </c>
    </row>
    <row r="4901" spans="1:24">
      <c r="A4901" s="1">
        <v>4918</v>
      </c>
      <c r="C4901" t="s">
        <v>4092</v>
      </c>
      <c r="G4901" t="s">
        <v>10967</v>
      </c>
      <c r="H4901" t="s">
        <v>14311</v>
      </c>
      <c r="I4901" t="s">
        <v>18507</v>
      </c>
      <c r="J4901" t="s">
        <v>18509</v>
      </c>
      <c r="L4901" t="s">
        <v>19564</v>
      </c>
      <c r="O4901" t="s">
        <v>20887</v>
      </c>
      <c r="P4901" t="s">
        <v>20919</v>
      </c>
      <c r="Q4901" t="s">
        <v>20989</v>
      </c>
      <c r="U4901" t="s">
        <v>22032</v>
      </c>
      <c r="W4901" t="s">
        <v>22917</v>
      </c>
      <c r="X4901" t="s">
        <v>23326</v>
      </c>
    </row>
    <row r="4902" spans="1:24">
      <c r="A4902" s="1">
        <v>4919</v>
      </c>
      <c r="C4902" t="s">
        <v>4093</v>
      </c>
      <c r="G4902" t="s">
        <v>10967</v>
      </c>
      <c r="H4902" t="s">
        <v>14312</v>
      </c>
      <c r="I4902" t="s">
        <v>18507</v>
      </c>
      <c r="J4902" t="s">
        <v>18509</v>
      </c>
      <c r="L4902" t="s">
        <v>19507</v>
      </c>
      <c r="O4902" t="s">
        <v>20888</v>
      </c>
      <c r="P4902" t="s">
        <v>65</v>
      </c>
      <c r="Q4902" t="s">
        <v>20990</v>
      </c>
      <c r="R4902" t="s">
        <v>21118</v>
      </c>
      <c r="S4902" t="s">
        <v>21153</v>
      </c>
      <c r="T4902" t="s">
        <v>21479</v>
      </c>
      <c r="U4902" t="s">
        <v>22033</v>
      </c>
    </row>
    <row r="4903" spans="1:24">
      <c r="A4903" s="1">
        <v>4920</v>
      </c>
      <c r="C4903" t="s">
        <v>4094</v>
      </c>
      <c r="G4903" t="s">
        <v>10967</v>
      </c>
      <c r="H4903" t="s">
        <v>14313</v>
      </c>
      <c r="I4903" t="s">
        <v>18507</v>
      </c>
      <c r="J4903" t="s">
        <v>18509</v>
      </c>
      <c r="L4903" t="s">
        <v>19508</v>
      </c>
      <c r="O4903" t="s">
        <v>20888</v>
      </c>
      <c r="P4903" t="s">
        <v>20920</v>
      </c>
      <c r="Q4903" t="s">
        <v>20991</v>
      </c>
      <c r="U4903" t="s">
        <v>22034</v>
      </c>
      <c r="W4903" t="s">
        <v>22918</v>
      </c>
    </row>
    <row r="4904" spans="1:24">
      <c r="A4904" s="1">
        <v>4921</v>
      </c>
      <c r="C4904" t="s">
        <v>4095</v>
      </c>
      <c r="G4904" t="s">
        <v>10967</v>
      </c>
      <c r="H4904" t="s">
        <v>14314</v>
      </c>
      <c r="I4904" t="s">
        <v>18507</v>
      </c>
      <c r="J4904" t="s">
        <v>18509</v>
      </c>
      <c r="L4904" t="s">
        <v>19565</v>
      </c>
      <c r="O4904" t="s">
        <v>20887</v>
      </c>
      <c r="P4904" t="s">
        <v>20919</v>
      </c>
      <c r="Q4904" t="s">
        <v>20989</v>
      </c>
      <c r="U4904" t="s">
        <v>22032</v>
      </c>
      <c r="W4904" t="s">
        <v>22917</v>
      </c>
      <c r="X4904" t="s">
        <v>23327</v>
      </c>
    </row>
    <row r="4905" spans="1:24">
      <c r="A4905" s="1">
        <v>4922</v>
      </c>
      <c r="C4905" t="s">
        <v>4096</v>
      </c>
      <c r="G4905" t="s">
        <v>10967</v>
      </c>
      <c r="H4905" t="s">
        <v>14315</v>
      </c>
      <c r="I4905" t="s">
        <v>18507</v>
      </c>
      <c r="J4905" t="s">
        <v>18509</v>
      </c>
      <c r="L4905" t="s">
        <v>19507</v>
      </c>
      <c r="O4905" t="s">
        <v>20888</v>
      </c>
      <c r="P4905" t="s">
        <v>65</v>
      </c>
      <c r="Q4905" t="s">
        <v>20990</v>
      </c>
      <c r="R4905" t="s">
        <v>21118</v>
      </c>
      <c r="S4905" t="s">
        <v>21153</v>
      </c>
      <c r="T4905" t="s">
        <v>21475</v>
      </c>
      <c r="U4905" t="s">
        <v>22033</v>
      </c>
    </row>
    <row r="4906" spans="1:24">
      <c r="A4906" s="1">
        <v>4923</v>
      </c>
      <c r="C4906" t="s">
        <v>4097</v>
      </c>
      <c r="G4906" t="s">
        <v>10967</v>
      </c>
      <c r="H4906" t="s">
        <v>14316</v>
      </c>
      <c r="I4906" t="s">
        <v>18507</v>
      </c>
      <c r="J4906" t="s">
        <v>18509</v>
      </c>
      <c r="L4906" t="s">
        <v>19563</v>
      </c>
      <c r="O4906" t="s">
        <v>20887</v>
      </c>
      <c r="P4906" t="s">
        <v>20919</v>
      </c>
      <c r="Q4906" t="s">
        <v>20989</v>
      </c>
      <c r="U4906" t="s">
        <v>22032</v>
      </c>
      <c r="W4906" t="s">
        <v>22917</v>
      </c>
      <c r="X4906" t="s">
        <v>23323</v>
      </c>
    </row>
    <row r="4907" spans="1:24">
      <c r="A4907" s="1">
        <v>4924</v>
      </c>
      <c r="C4907" t="s">
        <v>4098</v>
      </c>
      <c r="G4907" t="s">
        <v>10967</v>
      </c>
      <c r="H4907" t="s">
        <v>14316</v>
      </c>
      <c r="I4907" t="s">
        <v>18507</v>
      </c>
      <c r="J4907" t="s">
        <v>18509</v>
      </c>
      <c r="L4907" t="s">
        <v>19508</v>
      </c>
      <c r="O4907" t="s">
        <v>20888</v>
      </c>
      <c r="P4907" t="s">
        <v>20920</v>
      </c>
      <c r="Q4907" t="s">
        <v>20991</v>
      </c>
      <c r="U4907" t="s">
        <v>22034</v>
      </c>
      <c r="W4907" t="s">
        <v>22918</v>
      </c>
    </row>
    <row r="4908" spans="1:24">
      <c r="A4908" s="1">
        <v>4925</v>
      </c>
      <c r="C4908" t="s">
        <v>4099</v>
      </c>
      <c r="G4908" t="s">
        <v>10967</v>
      </c>
      <c r="H4908" t="s">
        <v>14317</v>
      </c>
      <c r="I4908" t="s">
        <v>18507</v>
      </c>
      <c r="J4908" t="s">
        <v>18510</v>
      </c>
      <c r="L4908" t="s">
        <v>19668</v>
      </c>
      <c r="N4908" t="s">
        <v>43</v>
      </c>
      <c r="P4908" t="s">
        <v>43</v>
      </c>
      <c r="Q4908" t="s">
        <v>21047</v>
      </c>
      <c r="U4908" t="s">
        <v>22735</v>
      </c>
      <c r="W4908" t="s">
        <v>22931</v>
      </c>
    </row>
    <row r="4909" spans="1:24">
      <c r="A4909" s="1">
        <v>4926</v>
      </c>
      <c r="B4909" t="s">
        <v>43</v>
      </c>
      <c r="C4909" t="s">
        <v>4099</v>
      </c>
      <c r="D4909" t="s">
        <v>9915</v>
      </c>
      <c r="E4909" t="s">
        <v>10905</v>
      </c>
      <c r="F4909" t="s">
        <v>10925</v>
      </c>
      <c r="H4909" t="s">
        <v>14317</v>
      </c>
      <c r="V4909">
        <f>72859958 P,éWQïÄ«8762036248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4910" spans="1:24">
      <c r="A4910" s="1">
        <v>4927</v>
      </c>
      <c r="C4910" t="s">
        <v>4100</v>
      </c>
      <c r="G4910" t="s">
        <v>10967</v>
      </c>
      <c r="H4910" t="s">
        <v>14318</v>
      </c>
      <c r="I4910" t="s">
        <v>18507</v>
      </c>
      <c r="J4910" t="s">
        <v>18509</v>
      </c>
      <c r="L4910" t="s">
        <v>19507</v>
      </c>
      <c r="O4910" t="s">
        <v>20888</v>
      </c>
      <c r="P4910" t="s">
        <v>65</v>
      </c>
      <c r="Q4910" t="s">
        <v>20990</v>
      </c>
      <c r="R4910" t="s">
        <v>21118</v>
      </c>
      <c r="S4910" t="s">
        <v>21153</v>
      </c>
      <c r="T4910" t="s">
        <v>21480</v>
      </c>
      <c r="U4910" t="s">
        <v>22033</v>
      </c>
    </row>
    <row r="4911" spans="1:24">
      <c r="A4911" s="1">
        <v>4928</v>
      </c>
      <c r="C4911" t="s">
        <v>4101</v>
      </c>
      <c r="G4911" t="s">
        <v>10967</v>
      </c>
      <c r="H4911" t="s">
        <v>14318</v>
      </c>
      <c r="I4911" t="s">
        <v>18507</v>
      </c>
      <c r="J4911" t="s">
        <v>18509</v>
      </c>
      <c r="L4911" t="s">
        <v>19565</v>
      </c>
      <c r="O4911" t="s">
        <v>20887</v>
      </c>
      <c r="P4911" t="s">
        <v>20919</v>
      </c>
      <c r="Q4911" t="s">
        <v>20989</v>
      </c>
      <c r="U4911" t="s">
        <v>22032</v>
      </c>
      <c r="W4911" t="s">
        <v>22917</v>
      </c>
      <c r="X4911" t="s">
        <v>23329</v>
      </c>
    </row>
    <row r="4912" spans="1:24">
      <c r="A4912" s="1">
        <v>4929</v>
      </c>
      <c r="C4912" t="s">
        <v>4102</v>
      </c>
      <c r="G4912" t="s">
        <v>10967</v>
      </c>
      <c r="H4912" t="s">
        <v>14319</v>
      </c>
      <c r="I4912" t="s">
        <v>18507</v>
      </c>
      <c r="J4912" t="s">
        <v>18509</v>
      </c>
      <c r="L4912" t="s">
        <v>19508</v>
      </c>
      <c r="O4912" t="s">
        <v>20888</v>
      </c>
      <c r="P4912" t="s">
        <v>20920</v>
      </c>
      <c r="Q4912" t="s">
        <v>20991</v>
      </c>
      <c r="U4912" t="s">
        <v>22034</v>
      </c>
      <c r="W4912" t="s">
        <v>22918</v>
      </c>
    </row>
    <row r="4913" spans="1:24">
      <c r="A4913" s="1">
        <v>4930</v>
      </c>
      <c r="C4913" t="s">
        <v>4103</v>
      </c>
      <c r="G4913" t="s">
        <v>10967</v>
      </c>
      <c r="H4913" t="s">
        <v>14320</v>
      </c>
      <c r="I4913" t="s">
        <v>18507</v>
      </c>
      <c r="J4913" t="s">
        <v>18509</v>
      </c>
      <c r="L4913" t="s">
        <v>19489</v>
      </c>
      <c r="O4913" t="s">
        <v>20887</v>
      </c>
      <c r="P4913" t="s">
        <v>20919</v>
      </c>
      <c r="Q4913" t="s">
        <v>20989</v>
      </c>
      <c r="U4913" t="s">
        <v>22032</v>
      </c>
      <c r="W4913" t="s">
        <v>22917</v>
      </c>
      <c r="X4913" t="s">
        <v>23329</v>
      </c>
    </row>
    <row r="4914" spans="1:24">
      <c r="A4914" s="1">
        <v>4931</v>
      </c>
      <c r="C4914" t="s">
        <v>4104</v>
      </c>
      <c r="G4914" t="s">
        <v>10967</v>
      </c>
      <c r="H4914" t="s">
        <v>14321</v>
      </c>
      <c r="I4914" t="s">
        <v>18507</v>
      </c>
      <c r="J4914" t="s">
        <v>18509</v>
      </c>
      <c r="L4914" t="s">
        <v>19507</v>
      </c>
      <c r="O4914" t="s">
        <v>20888</v>
      </c>
      <c r="P4914" t="s">
        <v>65</v>
      </c>
      <c r="Q4914" t="s">
        <v>20990</v>
      </c>
      <c r="R4914" t="s">
        <v>21118</v>
      </c>
      <c r="S4914" t="s">
        <v>21153</v>
      </c>
      <c r="T4914" t="s">
        <v>21480</v>
      </c>
      <c r="U4914" t="s">
        <v>22033</v>
      </c>
    </row>
    <row r="4915" spans="1:24">
      <c r="A4915" s="1">
        <v>4932</v>
      </c>
      <c r="C4915" t="s">
        <v>4105</v>
      </c>
      <c r="G4915" t="s">
        <v>10967</v>
      </c>
      <c r="H4915" t="s">
        <v>14322</v>
      </c>
      <c r="I4915" t="s">
        <v>18507</v>
      </c>
      <c r="J4915" t="s">
        <v>18509</v>
      </c>
      <c r="L4915" t="s">
        <v>19508</v>
      </c>
      <c r="O4915" t="s">
        <v>20888</v>
      </c>
      <c r="P4915" t="s">
        <v>20920</v>
      </c>
      <c r="Q4915" t="s">
        <v>20991</v>
      </c>
      <c r="U4915" t="s">
        <v>22034</v>
      </c>
      <c r="W4915" t="s">
        <v>22918</v>
      </c>
    </row>
    <row r="4916" spans="1:24">
      <c r="A4916" s="1">
        <v>4933</v>
      </c>
      <c r="C4916" t="s">
        <v>4106</v>
      </c>
      <c r="G4916" t="s">
        <v>10967</v>
      </c>
      <c r="H4916" t="s">
        <v>14323</v>
      </c>
      <c r="I4916" t="s">
        <v>18507</v>
      </c>
      <c r="J4916" t="s">
        <v>18509</v>
      </c>
      <c r="L4916" t="s">
        <v>19563</v>
      </c>
      <c r="O4916" t="s">
        <v>20887</v>
      </c>
      <c r="P4916" t="s">
        <v>20919</v>
      </c>
      <c r="Q4916" t="s">
        <v>20989</v>
      </c>
      <c r="U4916" t="s">
        <v>22032</v>
      </c>
      <c r="W4916" t="s">
        <v>22917</v>
      </c>
      <c r="X4916" t="s">
        <v>23330</v>
      </c>
    </row>
    <row r="4917" spans="1:24">
      <c r="A4917" s="1">
        <v>4934</v>
      </c>
      <c r="C4917" t="s">
        <v>4107</v>
      </c>
      <c r="G4917" t="s">
        <v>10967</v>
      </c>
      <c r="H4917" t="s">
        <v>14324</v>
      </c>
      <c r="I4917" t="s">
        <v>18507</v>
      </c>
      <c r="J4917" t="s">
        <v>18509</v>
      </c>
      <c r="L4917" t="s">
        <v>19582</v>
      </c>
      <c r="O4917" t="s">
        <v>20887</v>
      </c>
      <c r="P4917" t="s">
        <v>20919</v>
      </c>
      <c r="Q4917" t="s">
        <v>20989</v>
      </c>
      <c r="U4917" t="s">
        <v>22032</v>
      </c>
      <c r="W4917" t="s">
        <v>22917</v>
      </c>
      <c r="X4917" t="s">
        <v>23331</v>
      </c>
    </row>
    <row r="4918" spans="1:24">
      <c r="A4918" s="1">
        <v>4935</v>
      </c>
      <c r="C4918" t="s">
        <v>4108</v>
      </c>
      <c r="G4918" t="s">
        <v>10967</v>
      </c>
      <c r="H4918" t="s">
        <v>14325</v>
      </c>
      <c r="I4918" t="s">
        <v>18507</v>
      </c>
      <c r="J4918" t="s">
        <v>18509</v>
      </c>
      <c r="L4918" t="s">
        <v>19563</v>
      </c>
      <c r="O4918" t="s">
        <v>20887</v>
      </c>
      <c r="P4918" t="s">
        <v>20919</v>
      </c>
      <c r="Q4918" t="s">
        <v>20989</v>
      </c>
      <c r="U4918" t="s">
        <v>22032</v>
      </c>
      <c r="W4918" t="s">
        <v>22917</v>
      </c>
      <c r="X4918" t="s">
        <v>23332</v>
      </c>
    </row>
    <row r="4919" spans="1:24">
      <c r="A4919" s="1">
        <v>4936</v>
      </c>
      <c r="C4919" t="s">
        <v>4109</v>
      </c>
      <c r="G4919" t="s">
        <v>10967</v>
      </c>
      <c r="H4919" t="s">
        <v>14326</v>
      </c>
      <c r="I4919" t="s">
        <v>18507</v>
      </c>
      <c r="J4919" t="s">
        <v>18509</v>
      </c>
      <c r="L4919" t="s">
        <v>19545</v>
      </c>
      <c r="O4919" t="s">
        <v>20887</v>
      </c>
      <c r="P4919" t="s">
        <v>20919</v>
      </c>
      <c r="Q4919" t="s">
        <v>20989</v>
      </c>
      <c r="U4919" t="s">
        <v>22032</v>
      </c>
      <c r="W4919" t="s">
        <v>22917</v>
      </c>
      <c r="X4919" t="s">
        <v>23331</v>
      </c>
    </row>
    <row r="4920" spans="1:24">
      <c r="A4920" s="1">
        <v>4937</v>
      </c>
      <c r="C4920" t="s">
        <v>4110</v>
      </c>
      <c r="G4920" t="s">
        <v>10967</v>
      </c>
      <c r="H4920" t="s">
        <v>14327</v>
      </c>
      <c r="I4920" t="s">
        <v>18507</v>
      </c>
      <c r="J4920" t="s">
        <v>18509</v>
      </c>
      <c r="L4920" t="s">
        <v>19562</v>
      </c>
      <c r="O4920" t="s">
        <v>20887</v>
      </c>
      <c r="P4920" t="s">
        <v>20919</v>
      </c>
      <c r="Q4920" t="s">
        <v>20989</v>
      </c>
      <c r="U4920" t="s">
        <v>22032</v>
      </c>
      <c r="W4920" t="s">
        <v>22917</v>
      </c>
      <c r="X4920" t="s">
        <v>23333</v>
      </c>
    </row>
    <row r="4921" spans="1:24">
      <c r="A4921" s="1">
        <v>4938</v>
      </c>
      <c r="C4921" t="s">
        <v>4111</v>
      </c>
      <c r="G4921" t="s">
        <v>10967</v>
      </c>
      <c r="H4921" t="s">
        <v>14328</v>
      </c>
      <c r="I4921" t="s">
        <v>18507</v>
      </c>
      <c r="J4921" t="s">
        <v>18509</v>
      </c>
      <c r="L4921" t="s">
        <v>19487</v>
      </c>
      <c r="O4921" t="s">
        <v>20887</v>
      </c>
      <c r="P4921" t="s">
        <v>20919</v>
      </c>
      <c r="Q4921" t="s">
        <v>20989</v>
      </c>
      <c r="U4921" t="s">
        <v>22032</v>
      </c>
      <c r="W4921" t="s">
        <v>22917</v>
      </c>
      <c r="X4921" t="s">
        <v>23332</v>
      </c>
    </row>
    <row r="4922" spans="1:24">
      <c r="A4922" s="1">
        <v>4939</v>
      </c>
      <c r="C4922" t="s">
        <v>4112</v>
      </c>
      <c r="G4922" t="s">
        <v>10967</v>
      </c>
      <c r="H4922" t="s">
        <v>14329</v>
      </c>
      <c r="I4922" t="s">
        <v>18507</v>
      </c>
      <c r="J4922" t="s">
        <v>18509</v>
      </c>
      <c r="L4922" t="s">
        <v>19565</v>
      </c>
      <c r="O4922" t="s">
        <v>20887</v>
      </c>
      <c r="P4922" t="s">
        <v>20919</v>
      </c>
      <c r="Q4922" t="s">
        <v>20989</v>
      </c>
      <c r="U4922" t="s">
        <v>22032</v>
      </c>
      <c r="W4922" t="s">
        <v>22917</v>
      </c>
      <c r="X4922" t="s">
        <v>23333</v>
      </c>
    </row>
    <row r="4923" spans="1:24">
      <c r="A4923" s="1">
        <v>4940</v>
      </c>
      <c r="C4923" t="s">
        <v>4113</v>
      </c>
      <c r="G4923" t="s">
        <v>10967</v>
      </c>
      <c r="H4923" t="s">
        <v>14330</v>
      </c>
      <c r="I4923" t="s">
        <v>18507</v>
      </c>
      <c r="J4923" t="s">
        <v>18509</v>
      </c>
      <c r="L4923" t="s">
        <v>19563</v>
      </c>
      <c r="O4923" t="s">
        <v>20887</v>
      </c>
      <c r="P4923" t="s">
        <v>20919</v>
      </c>
      <c r="Q4923" t="s">
        <v>20989</v>
      </c>
      <c r="U4923" t="s">
        <v>22032</v>
      </c>
      <c r="W4923" t="s">
        <v>22917</v>
      </c>
      <c r="X4923" t="s">
        <v>23334</v>
      </c>
    </row>
    <row r="4924" spans="1:24">
      <c r="A4924" s="1">
        <v>4941</v>
      </c>
      <c r="C4924" t="s">
        <v>4114</v>
      </c>
      <c r="G4924" t="s">
        <v>10967</v>
      </c>
      <c r="H4924" t="s">
        <v>14331</v>
      </c>
      <c r="I4924" t="s">
        <v>18507</v>
      </c>
      <c r="J4924" t="s">
        <v>18509</v>
      </c>
      <c r="L4924" t="s">
        <v>19507</v>
      </c>
      <c r="O4924" t="s">
        <v>20888</v>
      </c>
      <c r="P4924" t="s">
        <v>65</v>
      </c>
      <c r="Q4924" t="s">
        <v>20990</v>
      </c>
      <c r="R4924" t="s">
        <v>21118</v>
      </c>
      <c r="S4924" t="s">
        <v>21153</v>
      </c>
      <c r="T4924" t="s">
        <v>21481</v>
      </c>
      <c r="U4924" t="s">
        <v>22033</v>
      </c>
    </row>
    <row r="4925" spans="1:24">
      <c r="A4925" s="1">
        <v>4942</v>
      </c>
      <c r="C4925" t="s">
        <v>4115</v>
      </c>
      <c r="G4925" t="s">
        <v>10967</v>
      </c>
      <c r="H4925" t="s">
        <v>14331</v>
      </c>
      <c r="I4925" t="s">
        <v>18507</v>
      </c>
      <c r="J4925" t="s">
        <v>18509</v>
      </c>
      <c r="L4925" t="s">
        <v>19508</v>
      </c>
      <c r="O4925" t="s">
        <v>20888</v>
      </c>
      <c r="P4925" t="s">
        <v>20920</v>
      </c>
      <c r="Q4925" t="s">
        <v>20991</v>
      </c>
      <c r="U4925" t="s">
        <v>22034</v>
      </c>
      <c r="W4925" t="s">
        <v>22918</v>
      </c>
    </row>
    <row r="4926" spans="1:24">
      <c r="A4926" s="1">
        <v>4943</v>
      </c>
      <c r="C4926" t="s">
        <v>4116</v>
      </c>
      <c r="G4926" t="s">
        <v>10967</v>
      </c>
      <c r="H4926" t="s">
        <v>14332</v>
      </c>
      <c r="I4926" t="s">
        <v>18507</v>
      </c>
      <c r="J4926" t="s">
        <v>18509</v>
      </c>
      <c r="L4926" t="s">
        <v>19507</v>
      </c>
      <c r="O4926" t="s">
        <v>20888</v>
      </c>
      <c r="P4926" t="s">
        <v>65</v>
      </c>
      <c r="Q4926" t="s">
        <v>20990</v>
      </c>
      <c r="R4926" t="s">
        <v>21118</v>
      </c>
      <c r="S4926" t="s">
        <v>21153</v>
      </c>
      <c r="T4926" t="s">
        <v>21482</v>
      </c>
      <c r="U4926" t="s">
        <v>22033</v>
      </c>
    </row>
    <row r="4927" spans="1:24">
      <c r="A4927" s="1">
        <v>4944</v>
      </c>
      <c r="C4927" t="s">
        <v>4117</v>
      </c>
      <c r="G4927" t="s">
        <v>10967</v>
      </c>
      <c r="H4927" t="s">
        <v>14333</v>
      </c>
      <c r="I4927" t="s">
        <v>18507</v>
      </c>
      <c r="J4927" t="s">
        <v>18509</v>
      </c>
      <c r="L4927" t="s">
        <v>19508</v>
      </c>
      <c r="O4927" t="s">
        <v>20888</v>
      </c>
      <c r="P4927" t="s">
        <v>20920</v>
      </c>
      <c r="Q4927" t="s">
        <v>20991</v>
      </c>
      <c r="U4927" t="s">
        <v>22034</v>
      </c>
      <c r="W4927" t="s">
        <v>22918</v>
      </c>
    </row>
    <row r="4928" spans="1:24">
      <c r="A4928" s="1">
        <v>4945</v>
      </c>
      <c r="C4928" t="s">
        <v>4118</v>
      </c>
      <c r="G4928" t="s">
        <v>10967</v>
      </c>
      <c r="H4928" t="s">
        <v>14334</v>
      </c>
      <c r="I4928" t="s">
        <v>18507</v>
      </c>
      <c r="J4928" t="s">
        <v>18509</v>
      </c>
      <c r="L4928" t="s">
        <v>19545</v>
      </c>
      <c r="O4928" t="s">
        <v>20887</v>
      </c>
      <c r="P4928" t="s">
        <v>20919</v>
      </c>
      <c r="Q4928" t="s">
        <v>20989</v>
      </c>
      <c r="U4928" t="s">
        <v>22032</v>
      </c>
      <c r="W4928" t="s">
        <v>22917</v>
      </c>
      <c r="X4928" t="s">
        <v>23335</v>
      </c>
    </row>
    <row r="4929" spans="1:25">
      <c r="A4929" s="1">
        <v>4946</v>
      </c>
      <c r="C4929" t="s">
        <v>4119</v>
      </c>
      <c r="G4929" t="s">
        <v>10967</v>
      </c>
      <c r="H4929" t="s">
        <v>14335</v>
      </c>
      <c r="I4929" t="s">
        <v>18507</v>
      </c>
      <c r="J4929" t="s">
        <v>18509</v>
      </c>
      <c r="L4929" t="s">
        <v>19507</v>
      </c>
      <c r="O4929" t="s">
        <v>20888</v>
      </c>
      <c r="P4929" t="s">
        <v>65</v>
      </c>
      <c r="Q4929" t="s">
        <v>20990</v>
      </c>
      <c r="R4929" t="s">
        <v>21118</v>
      </c>
      <c r="S4929" t="s">
        <v>21153</v>
      </c>
      <c r="T4929" t="s">
        <v>21483</v>
      </c>
      <c r="U4929" t="s">
        <v>22033</v>
      </c>
    </row>
    <row r="4930" spans="1:25">
      <c r="A4930" s="1">
        <v>4947</v>
      </c>
      <c r="C4930" t="s">
        <v>4120</v>
      </c>
      <c r="G4930" t="s">
        <v>10967</v>
      </c>
      <c r="H4930" t="s">
        <v>14335</v>
      </c>
      <c r="I4930" t="s">
        <v>18507</v>
      </c>
      <c r="J4930" t="s">
        <v>18509</v>
      </c>
      <c r="L4930" t="s">
        <v>19508</v>
      </c>
      <c r="O4930" t="s">
        <v>20888</v>
      </c>
      <c r="P4930" t="s">
        <v>20920</v>
      </c>
      <c r="Q4930" t="s">
        <v>20991</v>
      </c>
      <c r="U4930" t="s">
        <v>22034</v>
      </c>
      <c r="W4930" t="s">
        <v>22918</v>
      </c>
    </row>
    <row r="4931" spans="1:25">
      <c r="A4931" s="1">
        <v>4948</v>
      </c>
      <c r="C4931" t="s">
        <v>4121</v>
      </c>
      <c r="G4931" t="s">
        <v>10967</v>
      </c>
      <c r="H4931" t="s">
        <v>14336</v>
      </c>
      <c r="I4931" t="s">
        <v>18507</v>
      </c>
      <c r="J4931" t="s">
        <v>18509</v>
      </c>
      <c r="L4931" t="s">
        <v>19487</v>
      </c>
      <c r="O4931" t="s">
        <v>20887</v>
      </c>
      <c r="P4931" t="s">
        <v>20919</v>
      </c>
      <c r="Q4931" t="s">
        <v>20989</v>
      </c>
      <c r="U4931" t="s">
        <v>22032</v>
      </c>
      <c r="W4931" t="s">
        <v>22917</v>
      </c>
      <c r="X4931" t="s">
        <v>23336</v>
      </c>
    </row>
    <row r="4932" spans="1:25">
      <c r="A4932" s="1">
        <v>4949</v>
      </c>
      <c r="C4932" t="s">
        <v>4122</v>
      </c>
      <c r="G4932" t="s">
        <v>10967</v>
      </c>
      <c r="H4932" t="s">
        <v>14337</v>
      </c>
      <c r="I4932" t="s">
        <v>18507</v>
      </c>
      <c r="L4932" t="s">
        <v>19669</v>
      </c>
      <c r="N4932" t="s">
        <v>47</v>
      </c>
      <c r="P4932" t="s">
        <v>20957</v>
      </c>
      <c r="Q4932" t="s">
        <v>21057</v>
      </c>
      <c r="U4932" t="s">
        <v>22736</v>
      </c>
      <c r="W4932" t="s">
        <v>22935</v>
      </c>
    </row>
    <row r="4933" spans="1:25">
      <c r="A4933" s="1">
        <v>4950</v>
      </c>
      <c r="C4933" t="s">
        <v>4123</v>
      </c>
      <c r="G4933" t="s">
        <v>10967</v>
      </c>
      <c r="H4933" t="s">
        <v>14337</v>
      </c>
      <c r="I4933" t="s">
        <v>18507</v>
      </c>
      <c r="J4933" t="s">
        <v>18510</v>
      </c>
      <c r="L4933" t="s">
        <v>19669</v>
      </c>
      <c r="N4933" t="s">
        <v>47</v>
      </c>
      <c r="P4933" t="s">
        <v>47</v>
      </c>
      <c r="Q4933" t="s">
        <v>21058</v>
      </c>
      <c r="U4933" t="s">
        <v>22737</v>
      </c>
      <c r="W4933" t="s">
        <v>22921</v>
      </c>
    </row>
    <row r="4934" spans="1:25">
      <c r="A4934" s="1">
        <v>4951</v>
      </c>
      <c r="B4934" t="s">
        <v>47</v>
      </c>
      <c r="C4934" t="s">
        <v>4123</v>
      </c>
      <c r="D4934" t="s">
        <v>9916</v>
      </c>
      <c r="E4934" t="s">
        <v>10905</v>
      </c>
      <c r="F4934" t="s">
        <v>10926</v>
      </c>
      <c r="H4934" t="s">
        <v>14338</v>
      </c>
      <c r="V4934">
        <f>72859982 BIFÐj-îD</f>
        <v>0</v>
      </c>
    </row>
    <row r="4935" spans="1:25">
      <c r="A4935" s="1">
        <v>4952</v>
      </c>
      <c r="C4935" t="s">
        <v>4124</v>
      </c>
      <c r="G4935" t="s">
        <v>10967</v>
      </c>
      <c r="H4935" t="s">
        <v>14339</v>
      </c>
      <c r="I4935" t="s">
        <v>18507</v>
      </c>
      <c r="J4935" t="s">
        <v>18509</v>
      </c>
      <c r="L4935" t="s">
        <v>19563</v>
      </c>
      <c r="O4935" t="s">
        <v>20887</v>
      </c>
      <c r="P4935" t="s">
        <v>20919</v>
      </c>
      <c r="Q4935" t="s">
        <v>20989</v>
      </c>
      <c r="U4935" t="s">
        <v>22032</v>
      </c>
      <c r="W4935" t="s">
        <v>22917</v>
      </c>
      <c r="X4935" t="s">
        <v>23330</v>
      </c>
    </row>
    <row r="4936" spans="1:25">
      <c r="A4936" s="1">
        <v>4953</v>
      </c>
      <c r="C4936" t="s">
        <v>4125</v>
      </c>
      <c r="G4936" t="s">
        <v>10967</v>
      </c>
      <c r="H4936" t="s">
        <v>14340</v>
      </c>
      <c r="I4936" t="s">
        <v>18507</v>
      </c>
      <c r="J4936" t="s">
        <v>18509</v>
      </c>
      <c r="L4936" t="s">
        <v>19545</v>
      </c>
      <c r="O4936" t="s">
        <v>20887</v>
      </c>
      <c r="P4936" t="s">
        <v>20919</v>
      </c>
      <c r="Q4936" t="s">
        <v>20989</v>
      </c>
      <c r="U4936" t="s">
        <v>22032</v>
      </c>
      <c r="W4936" t="s">
        <v>22917</v>
      </c>
      <c r="X4936" t="s">
        <v>23330</v>
      </c>
    </row>
    <row r="4937" spans="1:25">
      <c r="A4937" s="1">
        <v>4954</v>
      </c>
      <c r="C4937" t="s">
        <v>4126</v>
      </c>
      <c r="G4937" t="s">
        <v>10967</v>
      </c>
      <c r="H4937" t="s">
        <v>14341</v>
      </c>
      <c r="I4937" t="s">
        <v>18507</v>
      </c>
      <c r="J4937" t="s">
        <v>18510</v>
      </c>
      <c r="L4937" t="s">
        <v>19670</v>
      </c>
      <c r="N4937" t="s">
        <v>32</v>
      </c>
      <c r="P4937" t="s">
        <v>32</v>
      </c>
      <c r="Q4937" t="s">
        <v>20992</v>
      </c>
      <c r="R4937" t="s">
        <v>21119</v>
      </c>
      <c r="S4937" t="s">
        <v>21154</v>
      </c>
      <c r="U4937" t="s">
        <v>22035</v>
      </c>
      <c r="Y4937" t="s">
        <v>23859</v>
      </c>
    </row>
    <row r="4938" spans="1:25">
      <c r="A4938" s="1">
        <v>4955</v>
      </c>
      <c r="B4938" t="s">
        <v>32</v>
      </c>
      <c r="C4938" t="s">
        <v>4126</v>
      </c>
      <c r="D4938" t="s">
        <v>9917</v>
      </c>
      <c r="E4938" t="s">
        <v>10905</v>
      </c>
      <c r="F4938" t="s">
        <v>10906</v>
      </c>
      <c r="H4938" t="s">
        <v>14341</v>
      </c>
      <c r="V4938">
        <f>72859985 pm¡Ã2024041krissy_g4@hotmail.com                              ANMLFException as file currently locked by another user for an Acct no 840012230000</f>
        <v>0</v>
      </c>
    </row>
    <row r="4939" spans="1:25">
      <c r="A4939" s="1">
        <v>4956</v>
      </c>
      <c r="C4939" t="s">
        <v>4127</v>
      </c>
      <c r="G4939" t="s">
        <v>10967</v>
      </c>
      <c r="H4939" t="s">
        <v>14342</v>
      </c>
      <c r="I4939" t="s">
        <v>18507</v>
      </c>
      <c r="J4939" t="s">
        <v>18510</v>
      </c>
      <c r="L4939" t="s">
        <v>19671</v>
      </c>
      <c r="N4939" t="s">
        <v>32</v>
      </c>
      <c r="P4939" t="s">
        <v>32</v>
      </c>
      <c r="Q4939" t="s">
        <v>20992</v>
      </c>
      <c r="R4939" t="s">
        <v>21119</v>
      </c>
      <c r="S4939" t="s">
        <v>21154</v>
      </c>
      <c r="U4939" t="s">
        <v>22035</v>
      </c>
      <c r="Y4939" t="s">
        <v>23860</v>
      </c>
    </row>
    <row r="4940" spans="1:25">
      <c r="A4940" s="1">
        <v>4957</v>
      </c>
      <c r="B4940" t="s">
        <v>32</v>
      </c>
      <c r="C4940" t="s">
        <v>4127</v>
      </c>
      <c r="D4940" t="s">
        <v>9918</v>
      </c>
      <c r="E4940" t="s">
        <v>10905</v>
      </c>
      <c r="F4940" t="s">
        <v>10906</v>
      </c>
      <c r="H4940" t="s">
        <v>14342</v>
      </c>
      <c r="V4940">
        <f>72859986 0&lt;I2024041djturanda@yahoo.com                               ANMLFException as file currently locked by another user for an Acct no 313660030000</f>
        <v>0</v>
      </c>
    </row>
    <row r="4941" spans="1:25">
      <c r="A4941" s="1">
        <v>4958</v>
      </c>
      <c r="C4941" t="s">
        <v>4128</v>
      </c>
      <c r="G4941" t="s">
        <v>10967</v>
      </c>
      <c r="H4941" t="s">
        <v>14343</v>
      </c>
      <c r="I4941" t="s">
        <v>18507</v>
      </c>
      <c r="J4941" t="s">
        <v>18510</v>
      </c>
      <c r="L4941" t="s">
        <v>19672</v>
      </c>
      <c r="N4941" t="s">
        <v>32</v>
      </c>
      <c r="P4941" t="s">
        <v>32</v>
      </c>
      <c r="Q4941" t="s">
        <v>20992</v>
      </c>
      <c r="R4941" t="s">
        <v>21119</v>
      </c>
      <c r="S4941" t="s">
        <v>21154</v>
      </c>
      <c r="U4941" t="s">
        <v>22035</v>
      </c>
      <c r="Y4941" t="s">
        <v>23861</v>
      </c>
    </row>
    <row r="4942" spans="1:25">
      <c r="A4942" s="1">
        <v>4959</v>
      </c>
      <c r="B4942" t="s">
        <v>32</v>
      </c>
      <c r="C4942" t="s">
        <v>4128</v>
      </c>
      <c r="D4942" t="s">
        <v>9919</v>
      </c>
      <c r="E4942" t="s">
        <v>10905</v>
      </c>
      <c r="F4942" t="s">
        <v>10906</v>
      </c>
      <c r="H4942" t="s">
        <v>14343</v>
      </c>
      <c r="V4942">
        <f>72859987 &gt;#Q2024041tampat74@gmail.com                               ANMLFException as file currently locked by another user for an Acct no 348079210000</f>
        <v>0</v>
      </c>
    </row>
    <row r="4943" spans="1:25">
      <c r="A4943" s="1">
        <v>4960</v>
      </c>
      <c r="C4943" t="s">
        <v>4129</v>
      </c>
      <c r="G4943" t="s">
        <v>10967</v>
      </c>
      <c r="H4943" t="s">
        <v>14344</v>
      </c>
      <c r="I4943" t="s">
        <v>18507</v>
      </c>
      <c r="J4943" t="s">
        <v>18510</v>
      </c>
      <c r="L4943" t="s">
        <v>19673</v>
      </c>
      <c r="N4943" t="s">
        <v>32</v>
      </c>
      <c r="P4943" t="s">
        <v>32</v>
      </c>
      <c r="Q4943" t="s">
        <v>20992</v>
      </c>
      <c r="R4943" t="s">
        <v>21119</v>
      </c>
      <c r="S4943" t="s">
        <v>21154</v>
      </c>
      <c r="U4943" t="s">
        <v>22035</v>
      </c>
      <c r="Y4943" t="s">
        <v>23862</v>
      </c>
    </row>
    <row r="4944" spans="1:25">
      <c r="A4944" s="1">
        <v>4961</v>
      </c>
      <c r="B4944" t="s">
        <v>32</v>
      </c>
      <c r="C4944" t="s">
        <v>4129</v>
      </c>
      <c r="D4944" t="s">
        <v>9920</v>
      </c>
      <c r="E4944" t="s">
        <v>10905</v>
      </c>
      <c r="F4944" t="s">
        <v>10906</v>
      </c>
      <c r="H4944" t="s">
        <v>14345</v>
      </c>
      <c r="V4944">
        <f>72859988 Ð`²¤O2024031moriehinds2@gmail.com                              BNMLFException as file currently locked by another user for an Acct no 342065570000</f>
        <v>0</v>
      </c>
    </row>
    <row r="4945" spans="1:25">
      <c r="A4945" s="1">
        <v>4962</v>
      </c>
      <c r="C4945" t="s">
        <v>4130</v>
      </c>
      <c r="G4945" t="s">
        <v>10967</v>
      </c>
      <c r="H4945" t="s">
        <v>14346</v>
      </c>
      <c r="I4945" t="s">
        <v>18507</v>
      </c>
      <c r="J4945" t="s">
        <v>18510</v>
      </c>
      <c r="L4945" t="s">
        <v>19674</v>
      </c>
      <c r="N4945" t="s">
        <v>32</v>
      </c>
      <c r="P4945" t="s">
        <v>32</v>
      </c>
      <c r="Q4945" t="s">
        <v>20992</v>
      </c>
      <c r="R4945" t="s">
        <v>21119</v>
      </c>
      <c r="S4945" t="s">
        <v>21154</v>
      </c>
      <c r="U4945" t="s">
        <v>22035</v>
      </c>
      <c r="Y4945" t="s">
        <v>23863</v>
      </c>
    </row>
    <row r="4946" spans="1:25">
      <c r="A4946" s="1">
        <v>4963</v>
      </c>
      <c r="B4946" t="s">
        <v>32</v>
      </c>
      <c r="C4946" t="s">
        <v>4130</v>
      </c>
      <c r="D4946" t="s">
        <v>9921</v>
      </c>
      <c r="E4946" t="s">
        <v>10905</v>
      </c>
      <c r="F4946" t="s">
        <v>10906</v>
      </c>
      <c r="H4946" t="s">
        <v>14347</v>
      </c>
      <c r="V4946">
        <f>72859989 @Ü'E2024041cavrilleogarro@yahoo.com                            BNMLFException as file currently locked by another user for an Acct no 297021480000</f>
        <v>0</v>
      </c>
    </row>
    <row r="4947" spans="1:25">
      <c r="A4947" s="1">
        <v>4964</v>
      </c>
      <c r="C4947" t="s">
        <v>4131</v>
      </c>
      <c r="G4947" t="s">
        <v>10967</v>
      </c>
      <c r="H4947" t="s">
        <v>14348</v>
      </c>
      <c r="I4947" t="s">
        <v>18507</v>
      </c>
      <c r="J4947" t="s">
        <v>18510</v>
      </c>
      <c r="L4947" t="s">
        <v>19675</v>
      </c>
      <c r="N4947" t="s">
        <v>32</v>
      </c>
      <c r="P4947" t="s">
        <v>32</v>
      </c>
      <c r="Q4947" t="s">
        <v>20992</v>
      </c>
      <c r="R4947" t="s">
        <v>21119</v>
      </c>
      <c r="S4947" t="s">
        <v>21154</v>
      </c>
      <c r="U4947" t="s">
        <v>22035</v>
      </c>
      <c r="Y4947" t="s">
        <v>23864</v>
      </c>
    </row>
    <row r="4948" spans="1:25">
      <c r="A4948" s="1">
        <v>4965</v>
      </c>
      <c r="B4948" t="s">
        <v>32</v>
      </c>
      <c r="C4948" t="s">
        <v>4131</v>
      </c>
      <c r="D4948" t="s">
        <v>9922</v>
      </c>
      <c r="E4948" t="s">
        <v>10905</v>
      </c>
      <c r="F4948" t="s">
        <v>10906</v>
      </c>
      <c r="H4948" t="s">
        <v>14349</v>
      </c>
      <c r="V4948">
        <f>72859990 ø8æÌ2024031tamika.campbell@ksac.gov.jm                           CNMLFException as file currently locked by another user for an Acct no 880032561400</f>
        <v>0</v>
      </c>
    </row>
    <row r="4949" spans="1:25">
      <c r="A4949" s="1">
        <v>4966</v>
      </c>
      <c r="C4949" t="s">
        <v>4132</v>
      </c>
      <c r="G4949" t="s">
        <v>10967</v>
      </c>
      <c r="H4949" t="s">
        <v>14350</v>
      </c>
      <c r="I4949" t="s">
        <v>18507</v>
      </c>
      <c r="J4949" t="s">
        <v>18510</v>
      </c>
      <c r="L4949" t="s">
        <v>19676</v>
      </c>
      <c r="N4949" t="s">
        <v>32</v>
      </c>
      <c r="P4949" t="s">
        <v>32</v>
      </c>
      <c r="Q4949" t="s">
        <v>20992</v>
      </c>
      <c r="R4949" t="s">
        <v>21119</v>
      </c>
      <c r="S4949" t="s">
        <v>21154</v>
      </c>
      <c r="U4949" t="s">
        <v>22035</v>
      </c>
      <c r="Y4949" t="s">
        <v>23865</v>
      </c>
    </row>
    <row r="4950" spans="1:25">
      <c r="A4950" s="1">
        <v>4967</v>
      </c>
      <c r="B4950" t="s">
        <v>32</v>
      </c>
      <c r="C4950" t="s">
        <v>4132</v>
      </c>
      <c r="D4950" t="s">
        <v>9923</v>
      </c>
      <c r="E4950" t="s">
        <v>10905</v>
      </c>
      <c r="F4950" t="s">
        <v>10906</v>
      </c>
      <c r="H4950" t="s">
        <v>14351</v>
      </c>
      <c r="V4950">
        <f>72859991 0@2024031kededradennis@gmail.com                             CNMLFException as file currently locked by another user for an Acct no 277429760000</f>
        <v>0</v>
      </c>
    </row>
    <row r="4951" spans="1:25">
      <c r="A4951" s="1">
        <v>4968</v>
      </c>
      <c r="C4951" t="s">
        <v>4133</v>
      </c>
      <c r="G4951" t="s">
        <v>10967</v>
      </c>
      <c r="H4951" t="s">
        <v>14352</v>
      </c>
      <c r="I4951" t="s">
        <v>18507</v>
      </c>
      <c r="J4951" t="s">
        <v>18510</v>
      </c>
      <c r="L4951" t="s">
        <v>19677</v>
      </c>
      <c r="N4951" t="s">
        <v>32</v>
      </c>
      <c r="P4951" t="s">
        <v>32</v>
      </c>
      <c r="Q4951" t="s">
        <v>20992</v>
      </c>
      <c r="R4951" t="s">
        <v>21119</v>
      </c>
      <c r="S4951" t="s">
        <v>21154</v>
      </c>
      <c r="U4951" t="s">
        <v>22035</v>
      </c>
      <c r="Y4951" t="s">
        <v>23866</v>
      </c>
    </row>
    <row r="4952" spans="1:25">
      <c r="A4952" s="1">
        <v>4969</v>
      </c>
      <c r="B4952" t="s">
        <v>32</v>
      </c>
      <c r="C4952" t="s">
        <v>4133</v>
      </c>
      <c r="D4952" t="s">
        <v>9924</v>
      </c>
      <c r="E4952" t="s">
        <v>10905</v>
      </c>
      <c r="F4952" t="s">
        <v>10906</v>
      </c>
      <c r="H4952" t="s">
        <v>14353</v>
      </c>
      <c r="V4952">
        <f>72859992 ÐEá\$2024041faypetgrave@cwjamica.com                            DNMLFException as file currently locked by another user for an Acct no 156177090000</f>
        <v>0</v>
      </c>
    </row>
    <row r="4953" spans="1:25">
      <c r="A4953" s="1">
        <v>4970</v>
      </c>
      <c r="C4953" t="s">
        <v>4134</v>
      </c>
      <c r="G4953" t="s">
        <v>10967</v>
      </c>
      <c r="H4953" t="s">
        <v>14354</v>
      </c>
      <c r="I4953" t="s">
        <v>18507</v>
      </c>
      <c r="J4953" t="s">
        <v>18510</v>
      </c>
      <c r="L4953" t="s">
        <v>19678</v>
      </c>
      <c r="N4953" t="s">
        <v>32</v>
      </c>
      <c r="P4953" t="s">
        <v>32</v>
      </c>
      <c r="Q4953" t="s">
        <v>20992</v>
      </c>
      <c r="R4953" t="s">
        <v>21119</v>
      </c>
      <c r="S4953" t="s">
        <v>21154</v>
      </c>
      <c r="U4953" t="s">
        <v>22035</v>
      </c>
      <c r="Y4953" t="s">
        <v>23868</v>
      </c>
    </row>
    <row r="4954" spans="1:25">
      <c r="A4954" s="1">
        <v>4971</v>
      </c>
      <c r="B4954" t="s">
        <v>32</v>
      </c>
      <c r="C4954" t="s">
        <v>4134</v>
      </c>
      <c r="D4954" t="s">
        <v>9925</v>
      </c>
      <c r="E4954" t="s">
        <v>10905</v>
      </c>
      <c r="F4954" t="s">
        <v>10906</v>
      </c>
      <c r="H4954" t="s">
        <v>14354</v>
      </c>
      <c r="V4954">
        <f>72859993 ÐÈQ(B2024041stamic123@gmail.com                               DNMLFException as file currently locked by another user for an Acct no 284144290000</f>
        <v>0</v>
      </c>
    </row>
    <row r="4955" spans="1:25">
      <c r="A4955" s="1">
        <v>4972</v>
      </c>
      <c r="C4955" t="s">
        <v>4135</v>
      </c>
      <c r="G4955" t="s">
        <v>10967</v>
      </c>
      <c r="H4955" t="s">
        <v>14355</v>
      </c>
      <c r="I4955" t="s">
        <v>18507</v>
      </c>
      <c r="J4955" t="s">
        <v>18510</v>
      </c>
      <c r="L4955" t="s">
        <v>19679</v>
      </c>
      <c r="N4955" t="s">
        <v>32</v>
      </c>
      <c r="P4955" t="s">
        <v>32</v>
      </c>
      <c r="Q4955" t="s">
        <v>20992</v>
      </c>
      <c r="R4955" t="s">
        <v>21119</v>
      </c>
      <c r="S4955" t="s">
        <v>21154</v>
      </c>
      <c r="U4955" t="s">
        <v>22035</v>
      </c>
      <c r="Y4955" t="s">
        <v>23869</v>
      </c>
    </row>
    <row r="4956" spans="1:25">
      <c r="A4956" s="1">
        <v>4973</v>
      </c>
      <c r="B4956" t="s">
        <v>32</v>
      </c>
      <c r="C4956" t="s">
        <v>4135</v>
      </c>
      <c r="D4956" t="s">
        <v>9926</v>
      </c>
      <c r="E4956" t="s">
        <v>10905</v>
      </c>
      <c r="F4956" t="s">
        <v>10906</v>
      </c>
      <c r="H4956" t="s">
        <v>14356</v>
      </c>
      <c r="V4956">
        <f>72859994 0&amp;3&amp;P2024041DUNROBPRIM@GMAIL.COM                              DNMLFException as file currently locked by another user for an Acct no 344238270000</f>
        <v>0</v>
      </c>
    </row>
    <row r="4957" spans="1:25">
      <c r="A4957" s="1">
        <v>4974</v>
      </c>
      <c r="C4957" t="s">
        <v>4136</v>
      </c>
      <c r="G4957" t="s">
        <v>10967</v>
      </c>
      <c r="H4957" t="s">
        <v>14357</v>
      </c>
      <c r="I4957" t="s">
        <v>18507</v>
      </c>
      <c r="J4957" t="s">
        <v>18510</v>
      </c>
      <c r="L4957" t="s">
        <v>19680</v>
      </c>
      <c r="N4957" t="s">
        <v>32</v>
      </c>
      <c r="P4957" t="s">
        <v>32</v>
      </c>
      <c r="Q4957" t="s">
        <v>20992</v>
      </c>
      <c r="R4957" t="s">
        <v>21119</v>
      </c>
      <c r="S4957" t="s">
        <v>21154</v>
      </c>
      <c r="U4957" t="s">
        <v>22035</v>
      </c>
      <c r="Y4957" t="s">
        <v>23867</v>
      </c>
    </row>
    <row r="4958" spans="1:25">
      <c r="A4958" s="1">
        <v>4975</v>
      </c>
      <c r="B4958" t="s">
        <v>32</v>
      </c>
      <c r="C4958" t="s">
        <v>4136</v>
      </c>
      <c r="D4958" t="s">
        <v>9927</v>
      </c>
      <c r="E4958" t="s">
        <v>10905</v>
      </c>
      <c r="F4958" t="s">
        <v>10906</v>
      </c>
      <c r="H4958" t="s">
        <v>14358</v>
      </c>
      <c r="V4958">
        <f>72859995 p°7ÖD2024041christinacaine1@gmail.com                            DNMLFException as file currently locked by another user for an Acct no 295651750000</f>
        <v>0</v>
      </c>
    </row>
    <row r="4959" spans="1:25">
      <c r="A4959" s="1">
        <v>4976</v>
      </c>
      <c r="C4959" t="s">
        <v>4137</v>
      </c>
      <c r="G4959" t="s">
        <v>10967</v>
      </c>
      <c r="H4959" t="s">
        <v>14359</v>
      </c>
      <c r="I4959" t="s">
        <v>18507</v>
      </c>
      <c r="J4959" t="s">
        <v>18510</v>
      </c>
      <c r="L4959" t="s">
        <v>19681</v>
      </c>
      <c r="N4959" t="s">
        <v>32</v>
      </c>
      <c r="P4959" t="s">
        <v>32</v>
      </c>
      <c r="Q4959" t="s">
        <v>20992</v>
      </c>
      <c r="R4959" t="s">
        <v>21119</v>
      </c>
      <c r="S4959" t="s">
        <v>21154</v>
      </c>
      <c r="U4959" t="s">
        <v>22035</v>
      </c>
      <c r="Y4959" t="s">
        <v>23870</v>
      </c>
    </row>
    <row r="4960" spans="1:25">
      <c r="A4960" s="1">
        <v>4977</v>
      </c>
      <c r="B4960" t="s">
        <v>32</v>
      </c>
      <c r="C4960" t="s">
        <v>4137</v>
      </c>
      <c r="D4960" t="s">
        <v>9928</v>
      </c>
      <c r="E4960" t="s">
        <v>10905</v>
      </c>
      <c r="F4960" t="s">
        <v>10906</v>
      </c>
      <c r="H4960" t="s">
        <v>14359</v>
      </c>
      <c r="V4960">
        <f>72859996 @äçNJ2024041romainbrown023@gmail.com                            ENMLFException as file currently locked by another user for an Acct no 319151400000</f>
        <v>0</v>
      </c>
    </row>
    <row r="4961" spans="1:25">
      <c r="A4961" s="1">
        <v>4978</v>
      </c>
      <c r="C4961" t="s">
        <v>4138</v>
      </c>
      <c r="G4961" t="s">
        <v>10967</v>
      </c>
      <c r="H4961" t="s">
        <v>14360</v>
      </c>
      <c r="I4961" t="s">
        <v>18507</v>
      </c>
      <c r="J4961" t="s">
        <v>18510</v>
      </c>
      <c r="L4961" t="s">
        <v>19682</v>
      </c>
      <c r="N4961" t="s">
        <v>32</v>
      </c>
      <c r="P4961" t="s">
        <v>32</v>
      </c>
      <c r="Q4961" t="s">
        <v>20992</v>
      </c>
      <c r="R4961" t="s">
        <v>21119</v>
      </c>
      <c r="S4961" t="s">
        <v>21154</v>
      </c>
      <c r="U4961" t="s">
        <v>22035</v>
      </c>
      <c r="Y4961" t="s">
        <v>23871</v>
      </c>
    </row>
    <row r="4962" spans="1:25">
      <c r="A4962" s="1">
        <v>4979</v>
      </c>
      <c r="B4962" t="s">
        <v>32</v>
      </c>
      <c r="C4962" t="s">
        <v>4138</v>
      </c>
      <c r="D4962" t="s">
        <v>9929</v>
      </c>
      <c r="E4962" t="s">
        <v>10905</v>
      </c>
      <c r="F4962" t="s">
        <v>10906</v>
      </c>
      <c r="H4962" t="s">
        <v>14360</v>
      </c>
      <c r="V4962">
        <f>72859997 @å~\J2024041sexychrisann1@gmail.com                             ENMLFException as file currently locked by another user for an Acct no 319379400000</f>
        <v>0</v>
      </c>
    </row>
    <row r="4963" spans="1:25">
      <c r="A4963" s="1">
        <v>4980</v>
      </c>
      <c r="C4963" t="s">
        <v>4139</v>
      </c>
      <c r="G4963" t="s">
        <v>10967</v>
      </c>
      <c r="H4963" t="s">
        <v>14361</v>
      </c>
      <c r="I4963" t="s">
        <v>18507</v>
      </c>
      <c r="J4963" t="s">
        <v>18510</v>
      </c>
      <c r="L4963" t="s">
        <v>19683</v>
      </c>
      <c r="N4963" t="s">
        <v>32</v>
      </c>
      <c r="P4963" t="s">
        <v>32</v>
      </c>
      <c r="Q4963" t="s">
        <v>20992</v>
      </c>
      <c r="R4963" t="s">
        <v>21119</v>
      </c>
      <c r="S4963" t="s">
        <v>21154</v>
      </c>
      <c r="U4963" t="s">
        <v>22035</v>
      </c>
      <c r="Y4963" t="s">
        <v>23872</v>
      </c>
    </row>
    <row r="4964" spans="1:25">
      <c r="A4964" s="1">
        <v>4981</v>
      </c>
      <c r="B4964" t="s">
        <v>32</v>
      </c>
      <c r="C4964" t="s">
        <v>4139</v>
      </c>
      <c r="D4964" t="s">
        <v>9930</v>
      </c>
      <c r="E4964" t="s">
        <v>10905</v>
      </c>
      <c r="F4964" t="s">
        <v>10906</v>
      </c>
      <c r="H4964" t="s">
        <v>14361</v>
      </c>
      <c r="V4964">
        <f>72859998 °7úA2024041ANDREHEPBURN_88@YAHOO.COM                            ENMLFException as file currently locked by another user for an Acct no 283368110000</f>
        <v>0</v>
      </c>
    </row>
    <row r="4965" spans="1:25">
      <c r="A4965" s="1">
        <v>4982</v>
      </c>
      <c r="C4965" t="s">
        <v>4140</v>
      </c>
      <c r="G4965" t="s">
        <v>10967</v>
      </c>
      <c r="H4965" t="s">
        <v>14362</v>
      </c>
      <c r="I4965" t="s">
        <v>18507</v>
      </c>
      <c r="J4965" t="s">
        <v>18510</v>
      </c>
      <c r="L4965" t="s">
        <v>19684</v>
      </c>
      <c r="N4965" t="s">
        <v>32</v>
      </c>
      <c r="P4965" t="s">
        <v>32</v>
      </c>
      <c r="Q4965" t="s">
        <v>20992</v>
      </c>
      <c r="R4965" t="s">
        <v>21119</v>
      </c>
      <c r="S4965" t="s">
        <v>21154</v>
      </c>
      <c r="U4965" t="s">
        <v>22035</v>
      </c>
      <c r="Y4965" t="s">
        <v>23873</v>
      </c>
    </row>
    <row r="4966" spans="1:25">
      <c r="A4966" s="1">
        <v>4983</v>
      </c>
      <c r="B4966" t="s">
        <v>32</v>
      </c>
      <c r="C4966" t="s">
        <v>4140</v>
      </c>
      <c r="D4966" t="s">
        <v>9931</v>
      </c>
      <c r="E4966" t="s">
        <v>10905</v>
      </c>
      <c r="F4966" t="s">
        <v>10906</v>
      </c>
      <c r="H4966" t="s">
        <v>14363</v>
      </c>
      <c r="V4966">
        <f>72859999 @ÝEÆI2024041orainthomas@gmail.com                              GNMLFException as file currently locked by another user for an Acct no 316859080000</f>
        <v>0</v>
      </c>
    </row>
    <row r="4967" spans="1:25">
      <c r="A4967" s="1">
        <v>4984</v>
      </c>
      <c r="C4967" t="s">
        <v>4141</v>
      </c>
      <c r="G4967" t="s">
        <v>10967</v>
      </c>
      <c r="H4967" t="s">
        <v>14364</v>
      </c>
      <c r="I4967" t="s">
        <v>18507</v>
      </c>
      <c r="J4967" t="s">
        <v>18510</v>
      </c>
      <c r="L4967" t="s">
        <v>19685</v>
      </c>
      <c r="N4967" t="s">
        <v>44</v>
      </c>
      <c r="P4967" t="s">
        <v>20952</v>
      </c>
      <c r="Q4967" t="s">
        <v>21050</v>
      </c>
      <c r="R4967" t="s">
        <v>21135</v>
      </c>
      <c r="S4967" t="s">
        <v>21153</v>
      </c>
      <c r="T4967" t="s">
        <v>21484</v>
      </c>
      <c r="U4967" t="s">
        <v>22033</v>
      </c>
    </row>
    <row r="4968" spans="1:25">
      <c r="A4968" s="1">
        <v>4985</v>
      </c>
      <c r="C4968" t="s">
        <v>4142</v>
      </c>
      <c r="G4968" t="s">
        <v>10967</v>
      </c>
      <c r="H4968" t="s">
        <v>14365</v>
      </c>
      <c r="I4968" t="s">
        <v>18507</v>
      </c>
      <c r="J4968" t="s">
        <v>18510</v>
      </c>
      <c r="L4968" t="s">
        <v>19686</v>
      </c>
      <c r="N4968" t="s">
        <v>44</v>
      </c>
      <c r="P4968" t="s">
        <v>44</v>
      </c>
      <c r="Q4968" t="s">
        <v>21051</v>
      </c>
      <c r="U4968" t="s">
        <v>22724</v>
      </c>
      <c r="W4968" t="s">
        <v>22918</v>
      </c>
    </row>
    <row r="4969" spans="1:25">
      <c r="A4969" s="1">
        <v>4986</v>
      </c>
      <c r="B4969" t="s">
        <v>44</v>
      </c>
      <c r="C4969" t="s">
        <v>4142</v>
      </c>
      <c r="D4969" t="s">
        <v>9932</v>
      </c>
      <c r="E4969" t="s">
        <v>10905</v>
      </c>
      <c r="F4969" t="s">
        <v>10920</v>
      </c>
      <c r="H4969" t="s">
        <v>14365</v>
      </c>
      <c r="V4969">
        <f>72860001 ÀÊï¦¹Y        HZ1019e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4970" spans="1:25">
      <c r="A4970" s="1">
        <v>4987</v>
      </c>
      <c r="C4970" t="s">
        <v>4143</v>
      </c>
      <c r="G4970" t="s">
        <v>10967</v>
      </c>
      <c r="H4970" t="s">
        <v>14366</v>
      </c>
      <c r="I4970" t="s">
        <v>18507</v>
      </c>
      <c r="J4970" t="s">
        <v>18509</v>
      </c>
      <c r="L4970" t="s">
        <v>19507</v>
      </c>
      <c r="O4970" t="s">
        <v>20888</v>
      </c>
      <c r="P4970" t="s">
        <v>65</v>
      </c>
      <c r="Q4970" t="s">
        <v>20990</v>
      </c>
      <c r="R4970" t="s">
        <v>21118</v>
      </c>
      <c r="S4970" t="s">
        <v>21153</v>
      </c>
      <c r="T4970" t="s">
        <v>21485</v>
      </c>
      <c r="U4970" t="s">
        <v>22033</v>
      </c>
    </row>
    <row r="4971" spans="1:25">
      <c r="A4971" s="1">
        <v>4988</v>
      </c>
      <c r="C4971" t="s">
        <v>4144</v>
      </c>
      <c r="G4971" t="s">
        <v>10967</v>
      </c>
      <c r="H4971" t="s">
        <v>14367</v>
      </c>
      <c r="I4971" t="s">
        <v>18507</v>
      </c>
      <c r="J4971" t="s">
        <v>18509</v>
      </c>
      <c r="L4971" t="s">
        <v>19508</v>
      </c>
      <c r="O4971" t="s">
        <v>20888</v>
      </c>
      <c r="P4971" t="s">
        <v>20920</v>
      </c>
      <c r="Q4971" t="s">
        <v>20991</v>
      </c>
      <c r="U4971" t="s">
        <v>22034</v>
      </c>
      <c r="W4971" t="s">
        <v>22918</v>
      </c>
    </row>
    <row r="4972" spans="1:25">
      <c r="A4972" s="1">
        <v>4989</v>
      </c>
      <c r="C4972" t="s">
        <v>4145</v>
      </c>
      <c r="G4972" t="s">
        <v>10967</v>
      </c>
      <c r="H4972" t="s">
        <v>14368</v>
      </c>
      <c r="I4972" t="s">
        <v>18507</v>
      </c>
      <c r="J4972" t="s">
        <v>18509</v>
      </c>
      <c r="L4972" t="s">
        <v>19565</v>
      </c>
      <c r="O4972" t="s">
        <v>20887</v>
      </c>
      <c r="P4972" t="s">
        <v>20919</v>
      </c>
      <c r="Q4972" t="s">
        <v>20989</v>
      </c>
      <c r="U4972" t="s">
        <v>22032</v>
      </c>
      <c r="W4972" t="s">
        <v>22917</v>
      </c>
      <c r="X4972" t="s">
        <v>23337</v>
      </c>
    </row>
    <row r="4973" spans="1:25">
      <c r="A4973" s="1">
        <v>4990</v>
      </c>
      <c r="C4973" t="s">
        <v>4146</v>
      </c>
      <c r="G4973" t="s">
        <v>10967</v>
      </c>
      <c r="H4973" t="s">
        <v>14369</v>
      </c>
      <c r="I4973" t="s">
        <v>18507</v>
      </c>
      <c r="J4973" t="s">
        <v>18509</v>
      </c>
      <c r="L4973" t="s">
        <v>19507</v>
      </c>
      <c r="O4973" t="s">
        <v>20888</v>
      </c>
      <c r="P4973" t="s">
        <v>65</v>
      </c>
      <c r="Q4973" t="s">
        <v>20990</v>
      </c>
      <c r="R4973" t="s">
        <v>21118</v>
      </c>
      <c r="S4973" t="s">
        <v>21153</v>
      </c>
      <c r="T4973" t="s">
        <v>21486</v>
      </c>
      <c r="U4973" t="s">
        <v>22033</v>
      </c>
    </row>
    <row r="4974" spans="1:25">
      <c r="A4974" s="1">
        <v>4991</v>
      </c>
      <c r="C4974" t="s">
        <v>4147</v>
      </c>
      <c r="G4974" t="s">
        <v>10967</v>
      </c>
      <c r="H4974" t="s">
        <v>14369</v>
      </c>
      <c r="I4974" t="s">
        <v>18507</v>
      </c>
      <c r="J4974" t="s">
        <v>18509</v>
      </c>
      <c r="L4974" t="s">
        <v>19508</v>
      </c>
      <c r="O4974" t="s">
        <v>20888</v>
      </c>
      <c r="P4974" t="s">
        <v>20920</v>
      </c>
      <c r="Q4974" t="s">
        <v>20991</v>
      </c>
      <c r="U4974" t="s">
        <v>22034</v>
      </c>
      <c r="W4974" t="s">
        <v>22918</v>
      </c>
    </row>
    <row r="4975" spans="1:25">
      <c r="A4975" s="1">
        <v>4992</v>
      </c>
      <c r="C4975" t="s">
        <v>4148</v>
      </c>
      <c r="G4975" t="s">
        <v>10967</v>
      </c>
      <c r="H4975" t="s">
        <v>14370</v>
      </c>
      <c r="I4975" t="s">
        <v>18507</v>
      </c>
      <c r="J4975" t="s">
        <v>18509</v>
      </c>
      <c r="L4975" t="s">
        <v>19491</v>
      </c>
      <c r="O4975" t="s">
        <v>20887</v>
      </c>
      <c r="P4975" t="s">
        <v>20919</v>
      </c>
      <c r="Q4975" t="s">
        <v>20989</v>
      </c>
      <c r="U4975" t="s">
        <v>22032</v>
      </c>
      <c r="W4975" t="s">
        <v>22917</v>
      </c>
      <c r="X4975" t="s">
        <v>23338</v>
      </c>
    </row>
    <row r="4976" spans="1:25">
      <c r="A4976" s="1">
        <v>4993</v>
      </c>
      <c r="C4976" t="s">
        <v>4149</v>
      </c>
      <c r="G4976" t="s">
        <v>10967</v>
      </c>
      <c r="H4976" t="s">
        <v>14371</v>
      </c>
      <c r="I4976" t="s">
        <v>18507</v>
      </c>
      <c r="J4976" t="s">
        <v>18509</v>
      </c>
      <c r="L4976" t="s">
        <v>19507</v>
      </c>
      <c r="O4976" t="s">
        <v>20888</v>
      </c>
      <c r="P4976" t="s">
        <v>65</v>
      </c>
      <c r="Q4976" t="s">
        <v>20990</v>
      </c>
      <c r="R4976" t="s">
        <v>21118</v>
      </c>
      <c r="S4976" t="s">
        <v>21153</v>
      </c>
      <c r="T4976" t="s">
        <v>21486</v>
      </c>
      <c r="U4976" t="s">
        <v>22033</v>
      </c>
    </row>
    <row r="4977" spans="1:24">
      <c r="A4977" s="1">
        <v>4994</v>
      </c>
      <c r="C4977" t="s">
        <v>4150</v>
      </c>
      <c r="G4977" t="s">
        <v>10967</v>
      </c>
      <c r="H4977" t="s">
        <v>14371</v>
      </c>
      <c r="I4977" t="s">
        <v>18507</v>
      </c>
      <c r="J4977" t="s">
        <v>18509</v>
      </c>
      <c r="L4977" t="s">
        <v>19545</v>
      </c>
      <c r="O4977" t="s">
        <v>20887</v>
      </c>
      <c r="P4977" t="s">
        <v>20919</v>
      </c>
      <c r="Q4977" t="s">
        <v>20989</v>
      </c>
      <c r="U4977" t="s">
        <v>22032</v>
      </c>
      <c r="W4977" t="s">
        <v>22917</v>
      </c>
      <c r="X4977" t="s">
        <v>23338</v>
      </c>
    </row>
    <row r="4978" spans="1:24">
      <c r="A4978" s="1">
        <v>4995</v>
      </c>
      <c r="C4978" t="s">
        <v>4151</v>
      </c>
      <c r="G4978" t="s">
        <v>10967</v>
      </c>
      <c r="H4978" t="s">
        <v>14371</v>
      </c>
      <c r="I4978" t="s">
        <v>18507</v>
      </c>
      <c r="J4978" t="s">
        <v>18509</v>
      </c>
      <c r="L4978" t="s">
        <v>19508</v>
      </c>
      <c r="O4978" t="s">
        <v>20888</v>
      </c>
      <c r="P4978" t="s">
        <v>20920</v>
      </c>
      <c r="Q4978" t="s">
        <v>20991</v>
      </c>
      <c r="U4978" t="s">
        <v>22034</v>
      </c>
      <c r="W4978" t="s">
        <v>22918</v>
      </c>
    </row>
    <row r="4979" spans="1:24">
      <c r="A4979" s="1">
        <v>4996</v>
      </c>
      <c r="C4979" t="s">
        <v>4152</v>
      </c>
      <c r="G4979" t="s">
        <v>10967</v>
      </c>
      <c r="H4979" t="s">
        <v>14372</v>
      </c>
      <c r="I4979" t="s">
        <v>18507</v>
      </c>
      <c r="J4979" t="s">
        <v>18509</v>
      </c>
      <c r="L4979" t="s">
        <v>19488</v>
      </c>
      <c r="O4979" t="s">
        <v>20887</v>
      </c>
      <c r="P4979" t="s">
        <v>20919</v>
      </c>
      <c r="Q4979" t="s">
        <v>20989</v>
      </c>
      <c r="U4979" t="s">
        <v>22032</v>
      </c>
      <c r="W4979" t="s">
        <v>22917</v>
      </c>
      <c r="X4979" t="s">
        <v>23337</v>
      </c>
    </row>
    <row r="4980" spans="1:24">
      <c r="A4980" s="1">
        <v>4997</v>
      </c>
      <c r="C4980" t="s">
        <v>4153</v>
      </c>
      <c r="G4980" t="s">
        <v>10967</v>
      </c>
      <c r="H4980" t="s">
        <v>14373</v>
      </c>
      <c r="I4980" t="s">
        <v>18507</v>
      </c>
      <c r="J4980" t="s">
        <v>18509</v>
      </c>
      <c r="L4980" t="s">
        <v>19507</v>
      </c>
      <c r="O4980" t="s">
        <v>20888</v>
      </c>
      <c r="P4980" t="s">
        <v>65</v>
      </c>
      <c r="Q4980" t="s">
        <v>20990</v>
      </c>
      <c r="R4980" t="s">
        <v>21118</v>
      </c>
      <c r="S4980" t="s">
        <v>21153</v>
      </c>
      <c r="T4980" t="s">
        <v>21485</v>
      </c>
      <c r="U4980" t="s">
        <v>22033</v>
      </c>
    </row>
    <row r="4981" spans="1:24">
      <c r="A4981" s="1">
        <v>4998</v>
      </c>
      <c r="C4981" t="s">
        <v>4154</v>
      </c>
      <c r="G4981" t="s">
        <v>10967</v>
      </c>
      <c r="H4981" t="s">
        <v>14374</v>
      </c>
      <c r="I4981" t="s">
        <v>18507</v>
      </c>
      <c r="J4981" t="s">
        <v>18509</v>
      </c>
      <c r="L4981" t="s">
        <v>19508</v>
      </c>
      <c r="O4981" t="s">
        <v>20888</v>
      </c>
      <c r="P4981" t="s">
        <v>20920</v>
      </c>
      <c r="Q4981" t="s">
        <v>20991</v>
      </c>
      <c r="U4981" t="s">
        <v>22034</v>
      </c>
      <c r="W4981" t="s">
        <v>22918</v>
      </c>
    </row>
    <row r="4982" spans="1:24">
      <c r="A4982" s="1">
        <v>4999</v>
      </c>
      <c r="C4982" t="s">
        <v>4155</v>
      </c>
      <c r="G4982" t="s">
        <v>10967</v>
      </c>
      <c r="H4982" t="s">
        <v>14375</v>
      </c>
      <c r="I4982" t="s">
        <v>18507</v>
      </c>
      <c r="J4982" t="s">
        <v>18511</v>
      </c>
      <c r="L4982" t="s">
        <v>19687</v>
      </c>
      <c r="O4982" t="s">
        <v>20908</v>
      </c>
      <c r="P4982" t="s">
        <v>20937</v>
      </c>
      <c r="Q4982" t="s">
        <v>21025</v>
      </c>
      <c r="R4982" t="s">
        <v>21129</v>
      </c>
      <c r="S4982" t="s">
        <v>21157</v>
      </c>
      <c r="T4982" t="s">
        <v>21487</v>
      </c>
      <c r="U4982" t="s">
        <v>22738</v>
      </c>
    </row>
    <row r="4983" spans="1:24">
      <c r="A4983" s="1">
        <v>5000</v>
      </c>
      <c r="C4983" t="s">
        <v>4156</v>
      </c>
      <c r="G4983" t="s">
        <v>10967</v>
      </c>
      <c r="H4983" t="s">
        <v>14376</v>
      </c>
      <c r="I4983" t="s">
        <v>18507</v>
      </c>
      <c r="J4983" t="s">
        <v>18511</v>
      </c>
      <c r="L4983" t="s">
        <v>19688</v>
      </c>
      <c r="O4983" t="s">
        <v>20908</v>
      </c>
      <c r="P4983" t="s">
        <v>20937</v>
      </c>
      <c r="Q4983" t="s">
        <v>21025</v>
      </c>
      <c r="R4983" t="s">
        <v>21129</v>
      </c>
      <c r="S4983" t="s">
        <v>21157</v>
      </c>
      <c r="T4983" t="s">
        <v>21488</v>
      </c>
      <c r="U4983" t="s">
        <v>22739</v>
      </c>
    </row>
    <row r="4984" spans="1:24">
      <c r="A4984" s="1">
        <v>5001</v>
      </c>
      <c r="C4984" t="s">
        <v>4157</v>
      </c>
      <c r="G4984" t="s">
        <v>10967</v>
      </c>
      <c r="H4984" t="s">
        <v>14377</v>
      </c>
      <c r="I4984" t="s">
        <v>18507</v>
      </c>
      <c r="J4984" t="s">
        <v>18511</v>
      </c>
      <c r="L4984" t="s">
        <v>19689</v>
      </c>
      <c r="O4984" t="s">
        <v>20908</v>
      </c>
      <c r="P4984" t="s">
        <v>20937</v>
      </c>
      <c r="Q4984" t="s">
        <v>21025</v>
      </c>
      <c r="R4984" t="s">
        <v>21129</v>
      </c>
      <c r="S4984" t="s">
        <v>21157</v>
      </c>
      <c r="T4984" t="s">
        <v>21489</v>
      </c>
      <c r="U4984" t="s">
        <v>22738</v>
      </c>
    </row>
    <row r="4985" spans="1:24">
      <c r="A4985" s="1">
        <v>5002</v>
      </c>
      <c r="C4985" t="s">
        <v>4158</v>
      </c>
      <c r="G4985" t="s">
        <v>10967</v>
      </c>
      <c r="H4985" t="s">
        <v>14378</v>
      </c>
      <c r="I4985" t="s">
        <v>18507</v>
      </c>
      <c r="J4985" t="s">
        <v>18509</v>
      </c>
      <c r="L4985" t="s">
        <v>19562</v>
      </c>
      <c r="O4985" t="s">
        <v>20887</v>
      </c>
      <c r="P4985" t="s">
        <v>20919</v>
      </c>
      <c r="Q4985" t="s">
        <v>20989</v>
      </c>
      <c r="U4985" t="s">
        <v>22032</v>
      </c>
      <c r="W4985" t="s">
        <v>22917</v>
      </c>
      <c r="X4985" t="s">
        <v>23339</v>
      </c>
    </row>
    <row r="4986" spans="1:24">
      <c r="A4986" s="1">
        <v>5003</v>
      </c>
      <c r="C4986" t="s">
        <v>4159</v>
      </c>
      <c r="G4986" t="s">
        <v>10967</v>
      </c>
      <c r="H4986" t="s">
        <v>14379</v>
      </c>
      <c r="I4986" t="s">
        <v>18507</v>
      </c>
      <c r="J4986" t="s">
        <v>18511</v>
      </c>
      <c r="L4986" t="s">
        <v>19690</v>
      </c>
      <c r="O4986" t="s">
        <v>20908</v>
      </c>
      <c r="P4986" t="s">
        <v>20937</v>
      </c>
      <c r="Q4986" t="s">
        <v>21025</v>
      </c>
      <c r="R4986" t="s">
        <v>21129</v>
      </c>
      <c r="S4986" t="s">
        <v>21157</v>
      </c>
      <c r="T4986" t="s">
        <v>21490</v>
      </c>
      <c r="U4986" t="s">
        <v>22739</v>
      </c>
    </row>
    <row r="4987" spans="1:24">
      <c r="A4987" s="1">
        <v>5004</v>
      </c>
      <c r="C4987" t="s">
        <v>4160</v>
      </c>
      <c r="G4987" t="s">
        <v>10967</v>
      </c>
      <c r="H4987" t="s">
        <v>14379</v>
      </c>
      <c r="I4987" t="s">
        <v>18507</v>
      </c>
      <c r="J4987" t="s">
        <v>18511</v>
      </c>
      <c r="L4987" t="s">
        <v>19561</v>
      </c>
      <c r="O4987" t="s">
        <v>20908</v>
      </c>
      <c r="P4987" t="s">
        <v>20937</v>
      </c>
      <c r="Q4987" t="s">
        <v>21025</v>
      </c>
      <c r="R4987" t="s">
        <v>21129</v>
      </c>
      <c r="S4987" t="s">
        <v>21157</v>
      </c>
      <c r="T4987" t="s">
        <v>21491</v>
      </c>
      <c r="U4987" t="s">
        <v>22739</v>
      </c>
    </row>
    <row r="4988" spans="1:24">
      <c r="A4988" s="1">
        <v>5005</v>
      </c>
      <c r="C4988" t="s">
        <v>4161</v>
      </c>
      <c r="G4988" t="s">
        <v>10967</v>
      </c>
      <c r="H4988" t="s">
        <v>14379</v>
      </c>
      <c r="I4988" t="s">
        <v>18507</v>
      </c>
      <c r="J4988" t="s">
        <v>18511</v>
      </c>
      <c r="L4988" t="s">
        <v>19687</v>
      </c>
      <c r="O4988" t="s">
        <v>20908</v>
      </c>
      <c r="P4988" t="s">
        <v>20937</v>
      </c>
      <c r="Q4988" t="s">
        <v>21025</v>
      </c>
      <c r="R4988" t="s">
        <v>21129</v>
      </c>
      <c r="S4988" t="s">
        <v>21157</v>
      </c>
      <c r="T4988" t="s">
        <v>21492</v>
      </c>
      <c r="U4988" t="s">
        <v>22739</v>
      </c>
    </row>
    <row r="4989" spans="1:24">
      <c r="A4989" s="1">
        <v>5006</v>
      </c>
      <c r="C4989" t="s">
        <v>4162</v>
      </c>
      <c r="G4989" t="s">
        <v>10967</v>
      </c>
      <c r="H4989" t="s">
        <v>14380</v>
      </c>
      <c r="I4989" t="s">
        <v>18507</v>
      </c>
      <c r="J4989" t="s">
        <v>18511</v>
      </c>
      <c r="L4989" t="s">
        <v>19691</v>
      </c>
      <c r="O4989" t="s">
        <v>20908</v>
      </c>
      <c r="P4989" t="s">
        <v>20937</v>
      </c>
      <c r="Q4989" t="s">
        <v>21025</v>
      </c>
      <c r="R4989" t="s">
        <v>21129</v>
      </c>
      <c r="S4989" t="s">
        <v>21157</v>
      </c>
      <c r="T4989" t="s">
        <v>21493</v>
      </c>
      <c r="U4989" t="s">
        <v>22739</v>
      </c>
    </row>
    <row r="4990" spans="1:24">
      <c r="A4990" s="1">
        <v>5007</v>
      </c>
      <c r="C4990" t="s">
        <v>4163</v>
      </c>
      <c r="G4990" t="s">
        <v>10967</v>
      </c>
      <c r="H4990" t="s">
        <v>14381</v>
      </c>
      <c r="I4990" t="s">
        <v>18507</v>
      </c>
      <c r="J4990" t="s">
        <v>18509</v>
      </c>
      <c r="L4990" t="s">
        <v>19507</v>
      </c>
      <c r="O4990" t="s">
        <v>20888</v>
      </c>
      <c r="P4990" t="s">
        <v>65</v>
      </c>
      <c r="Q4990" t="s">
        <v>20990</v>
      </c>
      <c r="R4990" t="s">
        <v>21118</v>
      </c>
      <c r="S4990" t="s">
        <v>21153</v>
      </c>
      <c r="T4990" t="s">
        <v>21494</v>
      </c>
      <c r="U4990" t="s">
        <v>22033</v>
      </c>
    </row>
    <row r="4991" spans="1:24">
      <c r="A4991" s="1">
        <v>5008</v>
      </c>
      <c r="C4991" t="s">
        <v>4164</v>
      </c>
      <c r="G4991" t="s">
        <v>10967</v>
      </c>
      <c r="H4991" t="s">
        <v>14381</v>
      </c>
      <c r="I4991" t="s">
        <v>18507</v>
      </c>
      <c r="J4991" t="s">
        <v>18509</v>
      </c>
      <c r="L4991" t="s">
        <v>19574</v>
      </c>
      <c r="O4991" t="s">
        <v>20887</v>
      </c>
      <c r="P4991" t="s">
        <v>20919</v>
      </c>
      <c r="Q4991" t="s">
        <v>20989</v>
      </c>
      <c r="U4991" t="s">
        <v>22032</v>
      </c>
      <c r="W4991" t="s">
        <v>22917</v>
      </c>
      <c r="X4991" t="s">
        <v>23340</v>
      </c>
    </row>
    <row r="4992" spans="1:24">
      <c r="A4992" s="1">
        <v>5009</v>
      </c>
      <c r="C4992" t="s">
        <v>4165</v>
      </c>
      <c r="G4992" t="s">
        <v>10967</v>
      </c>
      <c r="H4992" t="s">
        <v>14381</v>
      </c>
      <c r="I4992" t="s">
        <v>18507</v>
      </c>
      <c r="J4992" t="s">
        <v>18509</v>
      </c>
      <c r="L4992" t="s">
        <v>19508</v>
      </c>
      <c r="O4992" t="s">
        <v>20888</v>
      </c>
      <c r="P4992" t="s">
        <v>20920</v>
      </c>
      <c r="Q4992" t="s">
        <v>20991</v>
      </c>
      <c r="U4992" t="s">
        <v>22034</v>
      </c>
      <c r="W4992" t="s">
        <v>22918</v>
      </c>
    </row>
    <row r="4993" spans="1:24">
      <c r="A4993" s="1">
        <v>5010</v>
      </c>
      <c r="C4993" t="s">
        <v>4166</v>
      </c>
      <c r="G4993" t="s">
        <v>10967</v>
      </c>
      <c r="H4993" t="s">
        <v>14382</v>
      </c>
      <c r="I4993" t="s">
        <v>18507</v>
      </c>
      <c r="J4993" t="s">
        <v>18509</v>
      </c>
      <c r="L4993" t="s">
        <v>19507</v>
      </c>
      <c r="O4993" t="s">
        <v>20888</v>
      </c>
      <c r="P4993" t="s">
        <v>65</v>
      </c>
      <c r="Q4993" t="s">
        <v>20990</v>
      </c>
      <c r="R4993" t="s">
        <v>21118</v>
      </c>
      <c r="S4993" t="s">
        <v>21153</v>
      </c>
      <c r="T4993" t="s">
        <v>21360</v>
      </c>
      <c r="U4993" t="s">
        <v>22033</v>
      </c>
    </row>
    <row r="4994" spans="1:24">
      <c r="A4994" s="1">
        <v>5011</v>
      </c>
      <c r="C4994" t="s">
        <v>4167</v>
      </c>
      <c r="G4994" t="s">
        <v>10967</v>
      </c>
      <c r="H4994" t="s">
        <v>14383</v>
      </c>
      <c r="I4994" t="s">
        <v>18507</v>
      </c>
      <c r="J4994" t="s">
        <v>18509</v>
      </c>
      <c r="L4994" t="s">
        <v>19508</v>
      </c>
      <c r="O4994" t="s">
        <v>20888</v>
      </c>
      <c r="P4994" t="s">
        <v>20920</v>
      </c>
      <c r="Q4994" t="s">
        <v>20991</v>
      </c>
      <c r="U4994" t="s">
        <v>22034</v>
      </c>
      <c r="W4994" t="s">
        <v>22918</v>
      </c>
    </row>
    <row r="4995" spans="1:24">
      <c r="A4995" s="1">
        <v>5012</v>
      </c>
      <c r="C4995" t="s">
        <v>4168</v>
      </c>
      <c r="G4995" t="s">
        <v>10967</v>
      </c>
      <c r="H4995" t="s">
        <v>14384</v>
      </c>
      <c r="I4995" t="s">
        <v>18507</v>
      </c>
      <c r="J4995" t="s">
        <v>18509</v>
      </c>
      <c r="L4995" t="s">
        <v>19563</v>
      </c>
      <c r="O4995" t="s">
        <v>20887</v>
      </c>
      <c r="P4995" t="s">
        <v>20919</v>
      </c>
      <c r="Q4995" t="s">
        <v>20989</v>
      </c>
      <c r="U4995" t="s">
        <v>22032</v>
      </c>
      <c r="W4995" t="s">
        <v>22917</v>
      </c>
      <c r="X4995" t="s">
        <v>23184</v>
      </c>
    </row>
    <row r="4996" spans="1:24">
      <c r="A4996" s="1">
        <v>5013</v>
      </c>
      <c r="C4996" t="s">
        <v>4169</v>
      </c>
      <c r="G4996" t="s">
        <v>10967</v>
      </c>
      <c r="H4996" t="s">
        <v>14385</v>
      </c>
      <c r="I4996" t="s">
        <v>18507</v>
      </c>
      <c r="J4996" t="s">
        <v>18509</v>
      </c>
      <c r="L4996" t="s">
        <v>19564</v>
      </c>
      <c r="O4996" t="s">
        <v>20887</v>
      </c>
      <c r="P4996" t="s">
        <v>20919</v>
      </c>
      <c r="Q4996" t="s">
        <v>20989</v>
      </c>
      <c r="U4996" t="s">
        <v>22032</v>
      </c>
      <c r="W4996" t="s">
        <v>22917</v>
      </c>
      <c r="X4996" t="s">
        <v>23341</v>
      </c>
    </row>
    <row r="4997" spans="1:24">
      <c r="A4997" s="1">
        <v>5014</v>
      </c>
      <c r="C4997" t="s">
        <v>4170</v>
      </c>
      <c r="G4997" t="s">
        <v>10967</v>
      </c>
      <c r="H4997" t="s">
        <v>14386</v>
      </c>
      <c r="I4997" t="s">
        <v>18507</v>
      </c>
      <c r="J4997" t="s">
        <v>18509</v>
      </c>
      <c r="L4997" t="s">
        <v>19507</v>
      </c>
      <c r="O4997" t="s">
        <v>20888</v>
      </c>
      <c r="P4997" t="s">
        <v>65</v>
      </c>
      <c r="Q4997" t="s">
        <v>20990</v>
      </c>
      <c r="R4997" t="s">
        <v>21118</v>
      </c>
      <c r="S4997" t="s">
        <v>21153</v>
      </c>
      <c r="T4997" t="s">
        <v>21495</v>
      </c>
      <c r="U4997" t="s">
        <v>22033</v>
      </c>
    </row>
    <row r="4998" spans="1:24">
      <c r="A4998" s="1">
        <v>5015</v>
      </c>
      <c r="C4998" t="s">
        <v>4171</v>
      </c>
      <c r="G4998" t="s">
        <v>10967</v>
      </c>
      <c r="H4998" t="s">
        <v>14386</v>
      </c>
      <c r="I4998" t="s">
        <v>18507</v>
      </c>
      <c r="J4998" t="s">
        <v>18509</v>
      </c>
      <c r="L4998" t="s">
        <v>19508</v>
      </c>
      <c r="O4998" t="s">
        <v>20888</v>
      </c>
      <c r="P4998" t="s">
        <v>20920</v>
      </c>
      <c r="Q4998" t="s">
        <v>20991</v>
      </c>
      <c r="U4998" t="s">
        <v>22034</v>
      </c>
      <c r="W4998" t="s">
        <v>22918</v>
      </c>
    </row>
    <row r="4999" spans="1:24">
      <c r="A4999" s="1">
        <v>5016</v>
      </c>
      <c r="C4999" t="s">
        <v>4172</v>
      </c>
      <c r="G4999" t="s">
        <v>10967</v>
      </c>
      <c r="H4999" t="s">
        <v>14387</v>
      </c>
      <c r="I4999" t="s">
        <v>18507</v>
      </c>
      <c r="J4999" t="s">
        <v>18510</v>
      </c>
      <c r="L4999" t="s">
        <v>19692</v>
      </c>
      <c r="N4999" t="s">
        <v>43</v>
      </c>
      <c r="P4999" t="s">
        <v>43</v>
      </c>
      <c r="Q4999" t="s">
        <v>21047</v>
      </c>
      <c r="U4999" t="s">
        <v>22740</v>
      </c>
      <c r="W4999" t="s">
        <v>22931</v>
      </c>
    </row>
    <row r="5000" spans="1:24">
      <c r="A5000" s="1">
        <v>5017</v>
      </c>
      <c r="B5000" t="s">
        <v>43</v>
      </c>
      <c r="C5000" t="s">
        <v>4172</v>
      </c>
      <c r="D5000" t="s">
        <v>9933</v>
      </c>
      <c r="E5000" t="s">
        <v>10905</v>
      </c>
      <c r="F5000" t="s">
        <v>10925</v>
      </c>
      <c r="H5000" t="s">
        <v>14388</v>
      </c>
      <c r="V5000">
        <f>72860031 	ï#gMå©8768189332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5001" spans="1:24">
      <c r="A5001" s="1">
        <v>5018</v>
      </c>
      <c r="C5001" t="s">
        <v>4173</v>
      </c>
      <c r="G5001" t="s">
        <v>10967</v>
      </c>
      <c r="H5001" t="s">
        <v>14389</v>
      </c>
      <c r="I5001" t="s">
        <v>18507</v>
      </c>
      <c r="J5001" t="s">
        <v>18509</v>
      </c>
      <c r="L5001" t="s">
        <v>19542</v>
      </c>
      <c r="O5001" t="s">
        <v>20887</v>
      </c>
      <c r="P5001" t="s">
        <v>20919</v>
      </c>
      <c r="Q5001" t="s">
        <v>20989</v>
      </c>
      <c r="U5001" t="s">
        <v>22032</v>
      </c>
      <c r="W5001" t="s">
        <v>22917</v>
      </c>
      <c r="X5001" t="s">
        <v>23341</v>
      </c>
    </row>
    <row r="5002" spans="1:24">
      <c r="A5002" s="1">
        <v>5019</v>
      </c>
      <c r="C5002" t="s">
        <v>4174</v>
      </c>
      <c r="G5002" t="s">
        <v>10967</v>
      </c>
      <c r="H5002" t="s">
        <v>14390</v>
      </c>
      <c r="I5002" t="s">
        <v>18507</v>
      </c>
      <c r="J5002" t="s">
        <v>18509</v>
      </c>
      <c r="L5002" t="s">
        <v>19507</v>
      </c>
      <c r="O5002" t="s">
        <v>20888</v>
      </c>
      <c r="P5002" t="s">
        <v>65</v>
      </c>
      <c r="Q5002" t="s">
        <v>20990</v>
      </c>
      <c r="R5002" t="s">
        <v>21118</v>
      </c>
      <c r="S5002" t="s">
        <v>21153</v>
      </c>
      <c r="T5002" t="s">
        <v>21495</v>
      </c>
      <c r="U5002" t="s">
        <v>22033</v>
      </c>
    </row>
    <row r="5003" spans="1:24">
      <c r="A5003" s="1">
        <v>5020</v>
      </c>
      <c r="C5003" t="s">
        <v>4175</v>
      </c>
      <c r="G5003" t="s">
        <v>10967</v>
      </c>
      <c r="H5003" t="s">
        <v>14390</v>
      </c>
      <c r="I5003" t="s">
        <v>18507</v>
      </c>
      <c r="J5003" t="s">
        <v>18509</v>
      </c>
      <c r="L5003" t="s">
        <v>19508</v>
      </c>
      <c r="O5003" t="s">
        <v>20888</v>
      </c>
      <c r="P5003" t="s">
        <v>20920</v>
      </c>
      <c r="Q5003" t="s">
        <v>20991</v>
      </c>
      <c r="U5003" t="s">
        <v>22034</v>
      </c>
      <c r="W5003" t="s">
        <v>22918</v>
      </c>
    </row>
    <row r="5004" spans="1:24">
      <c r="A5004" s="1">
        <v>5021</v>
      </c>
      <c r="C5004" t="s">
        <v>4176</v>
      </c>
      <c r="G5004" t="s">
        <v>10967</v>
      </c>
      <c r="H5004" t="s">
        <v>14391</v>
      </c>
      <c r="I5004" t="s">
        <v>18507</v>
      </c>
      <c r="J5004" t="s">
        <v>18511</v>
      </c>
      <c r="L5004" t="s">
        <v>19687</v>
      </c>
      <c r="O5004" t="s">
        <v>20908</v>
      </c>
      <c r="P5004" t="s">
        <v>20937</v>
      </c>
      <c r="Q5004" t="s">
        <v>21025</v>
      </c>
      <c r="R5004" t="s">
        <v>21129</v>
      </c>
      <c r="S5004" t="s">
        <v>21157</v>
      </c>
      <c r="T5004" t="s">
        <v>21496</v>
      </c>
      <c r="U5004" t="s">
        <v>22741</v>
      </c>
    </row>
    <row r="5005" spans="1:24">
      <c r="A5005" s="1">
        <v>5022</v>
      </c>
      <c r="C5005" t="s">
        <v>4177</v>
      </c>
      <c r="G5005" t="s">
        <v>10967</v>
      </c>
      <c r="H5005" t="s">
        <v>14392</v>
      </c>
      <c r="I5005" t="s">
        <v>18507</v>
      </c>
      <c r="J5005" t="s">
        <v>18511</v>
      </c>
      <c r="L5005" t="s">
        <v>19693</v>
      </c>
      <c r="O5005" t="s">
        <v>20908</v>
      </c>
      <c r="P5005" t="s">
        <v>20937</v>
      </c>
      <c r="Q5005" t="s">
        <v>21025</v>
      </c>
      <c r="R5005" t="s">
        <v>21129</v>
      </c>
      <c r="S5005" t="s">
        <v>21157</v>
      </c>
      <c r="T5005" t="s">
        <v>21497</v>
      </c>
      <c r="U5005" t="s">
        <v>22741</v>
      </c>
    </row>
    <row r="5006" spans="1:24">
      <c r="A5006" s="1">
        <v>5023</v>
      </c>
      <c r="C5006" t="s">
        <v>4178</v>
      </c>
      <c r="G5006" t="s">
        <v>10967</v>
      </c>
      <c r="H5006" t="s">
        <v>14393</v>
      </c>
      <c r="I5006" t="s">
        <v>18507</v>
      </c>
      <c r="J5006" t="s">
        <v>18511</v>
      </c>
      <c r="L5006" t="s">
        <v>19561</v>
      </c>
      <c r="O5006" t="s">
        <v>20908</v>
      </c>
      <c r="P5006" t="s">
        <v>20937</v>
      </c>
      <c r="Q5006" t="s">
        <v>21025</v>
      </c>
      <c r="R5006" t="s">
        <v>21129</v>
      </c>
      <c r="S5006" t="s">
        <v>21157</v>
      </c>
      <c r="T5006" t="s">
        <v>21498</v>
      </c>
      <c r="U5006" t="s">
        <v>22742</v>
      </c>
    </row>
    <row r="5007" spans="1:24">
      <c r="A5007" s="1">
        <v>5024</v>
      </c>
      <c r="C5007" t="s">
        <v>4179</v>
      </c>
      <c r="G5007" t="s">
        <v>10967</v>
      </c>
      <c r="H5007" t="s">
        <v>14393</v>
      </c>
      <c r="I5007" t="s">
        <v>18507</v>
      </c>
      <c r="J5007" t="s">
        <v>18511</v>
      </c>
      <c r="L5007" t="s">
        <v>19690</v>
      </c>
      <c r="O5007" t="s">
        <v>20908</v>
      </c>
      <c r="P5007" t="s">
        <v>20937</v>
      </c>
      <c r="Q5007" t="s">
        <v>21025</v>
      </c>
      <c r="R5007" t="s">
        <v>21129</v>
      </c>
      <c r="S5007" t="s">
        <v>21157</v>
      </c>
      <c r="T5007" t="s">
        <v>21499</v>
      </c>
      <c r="U5007" t="s">
        <v>22742</v>
      </c>
    </row>
    <row r="5008" spans="1:24">
      <c r="A5008" s="1">
        <v>5025</v>
      </c>
      <c r="C5008" t="s">
        <v>4180</v>
      </c>
      <c r="G5008" t="s">
        <v>10967</v>
      </c>
      <c r="H5008" t="s">
        <v>14393</v>
      </c>
      <c r="I5008" t="s">
        <v>18507</v>
      </c>
      <c r="J5008" t="s">
        <v>18511</v>
      </c>
      <c r="L5008" t="s">
        <v>19689</v>
      </c>
      <c r="O5008" t="s">
        <v>20908</v>
      </c>
      <c r="P5008" t="s">
        <v>20937</v>
      </c>
      <c r="Q5008" t="s">
        <v>21025</v>
      </c>
      <c r="R5008" t="s">
        <v>21129</v>
      </c>
      <c r="S5008" t="s">
        <v>21157</v>
      </c>
      <c r="T5008" t="s">
        <v>21500</v>
      </c>
      <c r="U5008" t="s">
        <v>22742</v>
      </c>
    </row>
    <row r="5009" spans="1:27">
      <c r="A5009" s="1">
        <v>5026</v>
      </c>
      <c r="C5009" t="s">
        <v>4181</v>
      </c>
      <c r="G5009" t="s">
        <v>10967</v>
      </c>
      <c r="H5009" t="s">
        <v>14393</v>
      </c>
      <c r="I5009" t="s">
        <v>18507</v>
      </c>
      <c r="J5009" t="s">
        <v>18511</v>
      </c>
      <c r="L5009" t="s">
        <v>19687</v>
      </c>
      <c r="O5009" t="s">
        <v>20908</v>
      </c>
      <c r="P5009" t="s">
        <v>20937</v>
      </c>
      <c r="Q5009" t="s">
        <v>21025</v>
      </c>
      <c r="R5009" t="s">
        <v>21129</v>
      </c>
      <c r="S5009" t="s">
        <v>21157</v>
      </c>
      <c r="T5009" t="s">
        <v>21501</v>
      </c>
      <c r="U5009" t="s">
        <v>22742</v>
      </c>
    </row>
    <row r="5010" spans="1:27">
      <c r="A5010" s="1">
        <v>5027</v>
      </c>
      <c r="C5010" t="s">
        <v>4182</v>
      </c>
      <c r="G5010" t="s">
        <v>10967</v>
      </c>
      <c r="H5010" t="s">
        <v>14393</v>
      </c>
      <c r="I5010" t="s">
        <v>18507</v>
      </c>
      <c r="J5010" t="s">
        <v>18511</v>
      </c>
      <c r="L5010" t="s">
        <v>19694</v>
      </c>
      <c r="O5010" t="s">
        <v>20908</v>
      </c>
      <c r="P5010" t="s">
        <v>20937</v>
      </c>
      <c r="Q5010" t="s">
        <v>21025</v>
      </c>
      <c r="R5010" t="s">
        <v>21129</v>
      </c>
      <c r="S5010" t="s">
        <v>21157</v>
      </c>
      <c r="T5010" t="s">
        <v>21502</v>
      </c>
      <c r="U5010" t="s">
        <v>22742</v>
      </c>
    </row>
    <row r="5011" spans="1:27">
      <c r="A5011" s="1">
        <v>5028</v>
      </c>
      <c r="C5011" t="s">
        <v>4183</v>
      </c>
      <c r="G5011" t="s">
        <v>10967</v>
      </c>
      <c r="H5011" t="s">
        <v>14394</v>
      </c>
      <c r="I5011" t="s">
        <v>18507</v>
      </c>
      <c r="J5011" t="s">
        <v>18509</v>
      </c>
      <c r="L5011" t="s">
        <v>19507</v>
      </c>
      <c r="O5011" t="s">
        <v>20888</v>
      </c>
      <c r="P5011" t="s">
        <v>65</v>
      </c>
      <c r="Q5011" t="s">
        <v>20990</v>
      </c>
      <c r="R5011" t="s">
        <v>21118</v>
      </c>
      <c r="S5011" t="s">
        <v>21153</v>
      </c>
      <c r="T5011" t="s">
        <v>21503</v>
      </c>
      <c r="U5011" t="s">
        <v>22033</v>
      </c>
    </row>
    <row r="5012" spans="1:27">
      <c r="A5012" s="1">
        <v>5029</v>
      </c>
      <c r="C5012" t="s">
        <v>4184</v>
      </c>
      <c r="G5012" t="s">
        <v>10967</v>
      </c>
      <c r="H5012" t="s">
        <v>14394</v>
      </c>
      <c r="I5012" t="s">
        <v>18507</v>
      </c>
      <c r="J5012" t="s">
        <v>18509</v>
      </c>
      <c r="L5012" t="s">
        <v>19490</v>
      </c>
      <c r="O5012" t="s">
        <v>20887</v>
      </c>
      <c r="P5012" t="s">
        <v>20919</v>
      </c>
      <c r="Q5012" t="s">
        <v>20989</v>
      </c>
      <c r="U5012" t="s">
        <v>22032</v>
      </c>
      <c r="W5012" t="s">
        <v>22917</v>
      </c>
      <c r="X5012" t="s">
        <v>23342</v>
      </c>
    </row>
    <row r="5013" spans="1:27">
      <c r="A5013" s="1">
        <v>5030</v>
      </c>
      <c r="C5013" t="s">
        <v>4185</v>
      </c>
      <c r="G5013" t="s">
        <v>10967</v>
      </c>
      <c r="H5013" t="s">
        <v>14395</v>
      </c>
      <c r="I5013" t="s">
        <v>18507</v>
      </c>
      <c r="J5013" t="s">
        <v>18509</v>
      </c>
      <c r="L5013" t="s">
        <v>19508</v>
      </c>
      <c r="O5013" t="s">
        <v>20888</v>
      </c>
      <c r="P5013" t="s">
        <v>20920</v>
      </c>
      <c r="Q5013" t="s">
        <v>20991</v>
      </c>
      <c r="U5013" t="s">
        <v>22034</v>
      </c>
      <c r="W5013" t="s">
        <v>22918</v>
      </c>
    </row>
    <row r="5014" spans="1:27">
      <c r="A5014" s="1">
        <v>5031</v>
      </c>
      <c r="C5014" t="s">
        <v>4186</v>
      </c>
      <c r="G5014" t="s">
        <v>10967</v>
      </c>
      <c r="H5014" t="s">
        <v>14396</v>
      </c>
      <c r="I5014" t="s">
        <v>18507</v>
      </c>
      <c r="J5014" t="s">
        <v>18509</v>
      </c>
      <c r="L5014" t="s">
        <v>19491</v>
      </c>
      <c r="O5014" t="s">
        <v>20887</v>
      </c>
      <c r="P5014" t="s">
        <v>20919</v>
      </c>
      <c r="Q5014" t="s">
        <v>20989</v>
      </c>
      <c r="U5014" t="s">
        <v>22032</v>
      </c>
      <c r="W5014" t="s">
        <v>22917</v>
      </c>
      <c r="X5014" t="s">
        <v>23248</v>
      </c>
    </row>
    <row r="5015" spans="1:27">
      <c r="A5015" s="1">
        <v>5032</v>
      </c>
      <c r="C5015" t="s">
        <v>4187</v>
      </c>
      <c r="G5015" t="s">
        <v>10967</v>
      </c>
      <c r="H5015" t="s">
        <v>14397</v>
      </c>
      <c r="I5015" t="s">
        <v>18507</v>
      </c>
      <c r="J5015" t="s">
        <v>18509</v>
      </c>
      <c r="L5015" t="s">
        <v>19507</v>
      </c>
      <c r="O5015" t="s">
        <v>20888</v>
      </c>
      <c r="P5015" t="s">
        <v>65</v>
      </c>
      <c r="Q5015" t="s">
        <v>20990</v>
      </c>
      <c r="R5015" t="s">
        <v>21118</v>
      </c>
      <c r="S5015" t="s">
        <v>21153</v>
      </c>
      <c r="T5015" t="s">
        <v>21412</v>
      </c>
      <c r="U5015" t="s">
        <v>22033</v>
      </c>
    </row>
    <row r="5016" spans="1:27">
      <c r="A5016" s="1">
        <v>5033</v>
      </c>
      <c r="C5016" t="s">
        <v>4188</v>
      </c>
      <c r="G5016" t="s">
        <v>10967</v>
      </c>
      <c r="H5016" t="s">
        <v>14398</v>
      </c>
      <c r="I5016" t="s">
        <v>18507</v>
      </c>
      <c r="J5016" t="s">
        <v>18509</v>
      </c>
      <c r="L5016" t="s">
        <v>19508</v>
      </c>
      <c r="O5016" t="s">
        <v>20888</v>
      </c>
      <c r="P5016" t="s">
        <v>20920</v>
      </c>
      <c r="Q5016" t="s">
        <v>20991</v>
      </c>
      <c r="U5016" t="s">
        <v>22034</v>
      </c>
      <c r="W5016" t="s">
        <v>22918</v>
      </c>
    </row>
    <row r="5017" spans="1:27">
      <c r="A5017" s="1">
        <v>5034</v>
      </c>
      <c r="C5017" t="s">
        <v>4189</v>
      </c>
      <c r="G5017" t="s">
        <v>10967</v>
      </c>
      <c r="H5017" t="s">
        <v>14399</v>
      </c>
      <c r="I5017" t="s">
        <v>18507</v>
      </c>
      <c r="J5017" t="s">
        <v>18509</v>
      </c>
      <c r="L5017" t="s">
        <v>19565</v>
      </c>
      <c r="O5017" t="s">
        <v>20887</v>
      </c>
      <c r="P5017" t="s">
        <v>20919</v>
      </c>
      <c r="Q5017" t="s">
        <v>20989</v>
      </c>
      <c r="U5017" t="s">
        <v>22032</v>
      </c>
      <c r="W5017" t="s">
        <v>22917</v>
      </c>
      <c r="X5017" t="s">
        <v>23301</v>
      </c>
    </row>
    <row r="5018" spans="1:27">
      <c r="A5018" s="1">
        <v>5035</v>
      </c>
      <c r="C5018" t="s">
        <v>4190</v>
      </c>
      <c r="G5018" t="s">
        <v>10967</v>
      </c>
      <c r="H5018" t="s">
        <v>14400</v>
      </c>
      <c r="I5018" t="s">
        <v>18507</v>
      </c>
      <c r="J5018" t="s">
        <v>18509</v>
      </c>
      <c r="L5018" t="s">
        <v>19507</v>
      </c>
      <c r="O5018" t="s">
        <v>20888</v>
      </c>
      <c r="P5018" t="s">
        <v>65</v>
      </c>
      <c r="Q5018" t="s">
        <v>20990</v>
      </c>
      <c r="R5018" t="s">
        <v>21118</v>
      </c>
      <c r="S5018" t="s">
        <v>21153</v>
      </c>
      <c r="T5018" t="s">
        <v>21460</v>
      </c>
      <c r="U5018" t="s">
        <v>22033</v>
      </c>
    </row>
    <row r="5019" spans="1:27">
      <c r="A5019" s="1">
        <v>5036</v>
      </c>
      <c r="C5019" t="s">
        <v>4191</v>
      </c>
      <c r="G5019" t="s">
        <v>10967</v>
      </c>
      <c r="H5019" t="s">
        <v>14401</v>
      </c>
      <c r="I5019" t="s">
        <v>18507</v>
      </c>
      <c r="J5019" t="s">
        <v>18509</v>
      </c>
      <c r="L5019" t="s">
        <v>19508</v>
      </c>
      <c r="O5019" t="s">
        <v>20888</v>
      </c>
      <c r="P5019" t="s">
        <v>20920</v>
      </c>
      <c r="Q5019" t="s">
        <v>20991</v>
      </c>
      <c r="U5019" t="s">
        <v>22034</v>
      </c>
      <c r="W5019" t="s">
        <v>22918</v>
      </c>
    </row>
    <row r="5020" spans="1:27">
      <c r="A5020" s="1">
        <v>5037</v>
      </c>
      <c r="C5020" t="s">
        <v>4192</v>
      </c>
      <c r="G5020" t="s">
        <v>10967</v>
      </c>
      <c r="H5020" t="s">
        <v>14402</v>
      </c>
      <c r="I5020" t="s">
        <v>18507</v>
      </c>
      <c r="J5020" t="s">
        <v>18525</v>
      </c>
      <c r="K5020" t="s">
        <v>18520</v>
      </c>
      <c r="L5020" t="s">
        <v>19695</v>
      </c>
      <c r="N5020" t="s">
        <v>34</v>
      </c>
      <c r="P5020" t="s">
        <v>20958</v>
      </c>
      <c r="Q5020" t="s">
        <v>21059</v>
      </c>
      <c r="R5020" t="s">
        <v>21136</v>
      </c>
      <c r="S5020" t="s">
        <v>21153</v>
      </c>
      <c r="T5020" t="s">
        <v>21504</v>
      </c>
      <c r="U5020" t="s">
        <v>22033</v>
      </c>
    </row>
    <row r="5021" spans="1:27">
      <c r="A5021" s="1">
        <v>5038</v>
      </c>
      <c r="C5021" t="s">
        <v>4193</v>
      </c>
      <c r="G5021" t="s">
        <v>10967</v>
      </c>
      <c r="H5021" t="s">
        <v>14403</v>
      </c>
      <c r="I5021" t="s">
        <v>18507</v>
      </c>
      <c r="J5021" t="s">
        <v>18525</v>
      </c>
      <c r="K5021" t="s">
        <v>18520</v>
      </c>
      <c r="L5021" t="s">
        <v>19696</v>
      </c>
      <c r="N5021" t="s">
        <v>34</v>
      </c>
      <c r="P5021" t="s">
        <v>20924</v>
      </c>
      <c r="Q5021" t="s">
        <v>21060</v>
      </c>
      <c r="U5021" t="s">
        <v>22743</v>
      </c>
      <c r="W5021" t="s">
        <v>22918</v>
      </c>
    </row>
    <row r="5022" spans="1:27">
      <c r="A5022" s="1">
        <v>5039</v>
      </c>
      <c r="C5022" t="s">
        <v>4194</v>
      </c>
      <c r="G5022" t="s">
        <v>10967</v>
      </c>
      <c r="H5022" t="s">
        <v>14403</v>
      </c>
      <c r="I5022" t="s">
        <v>18507</v>
      </c>
      <c r="J5022" t="s">
        <v>18525</v>
      </c>
      <c r="K5022" t="s">
        <v>18520</v>
      </c>
      <c r="L5022" t="s">
        <v>19696</v>
      </c>
      <c r="N5022" t="s">
        <v>34</v>
      </c>
      <c r="P5022" t="s">
        <v>20925</v>
      </c>
      <c r="Q5022" t="s">
        <v>20997</v>
      </c>
      <c r="U5022" t="s">
        <v>22744</v>
      </c>
      <c r="W5022" t="s">
        <v>22921</v>
      </c>
      <c r="AA5022" t="s">
        <v>23879</v>
      </c>
    </row>
    <row r="5023" spans="1:27">
      <c r="A5023" s="1">
        <v>5040</v>
      </c>
      <c r="C5023" t="s">
        <v>4195</v>
      </c>
      <c r="G5023" t="s">
        <v>10967</v>
      </c>
      <c r="H5023" t="s">
        <v>14403</v>
      </c>
      <c r="I5023" t="s">
        <v>18507</v>
      </c>
      <c r="J5023" t="s">
        <v>18525</v>
      </c>
      <c r="K5023" t="s">
        <v>18520</v>
      </c>
      <c r="L5023" t="s">
        <v>19696</v>
      </c>
      <c r="N5023" t="s">
        <v>34</v>
      </c>
      <c r="P5023" t="s">
        <v>34</v>
      </c>
      <c r="Q5023" t="s">
        <v>20999</v>
      </c>
      <c r="U5023" t="s">
        <v>22040</v>
      </c>
      <c r="W5023" t="s">
        <v>22921</v>
      </c>
    </row>
    <row r="5024" spans="1:27">
      <c r="A5024" s="1">
        <v>5041</v>
      </c>
      <c r="B5024" t="s">
        <v>34</v>
      </c>
      <c r="C5024" t="s">
        <v>4195</v>
      </c>
      <c r="D5024" t="s">
        <v>9934</v>
      </c>
      <c r="E5024" t="s">
        <v>10905</v>
      </c>
      <c r="F5024" t="s">
        <v>10909</v>
      </c>
      <c r="H5024" t="s">
        <v>14404</v>
      </c>
      <c r="V5024">
        <f>72860054 "8DHR3736ECMAB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025" spans="1:24">
      <c r="A5025" s="1">
        <v>5042</v>
      </c>
      <c r="C5025" t="s">
        <v>4196</v>
      </c>
      <c r="G5025" t="s">
        <v>10967</v>
      </c>
      <c r="H5025" t="s">
        <v>14405</v>
      </c>
      <c r="I5025" t="s">
        <v>18507</v>
      </c>
      <c r="J5025" t="s">
        <v>18509</v>
      </c>
      <c r="L5025" t="s">
        <v>19507</v>
      </c>
      <c r="O5025" t="s">
        <v>20888</v>
      </c>
      <c r="P5025" t="s">
        <v>65</v>
      </c>
      <c r="Q5025" t="s">
        <v>20990</v>
      </c>
      <c r="R5025" t="s">
        <v>21118</v>
      </c>
      <c r="S5025" t="s">
        <v>21153</v>
      </c>
      <c r="T5025" t="s">
        <v>21460</v>
      </c>
      <c r="U5025" t="s">
        <v>22033</v>
      </c>
    </row>
    <row r="5026" spans="1:24">
      <c r="A5026" s="1">
        <v>5043</v>
      </c>
      <c r="C5026" t="s">
        <v>4197</v>
      </c>
      <c r="G5026" t="s">
        <v>10967</v>
      </c>
      <c r="H5026" t="s">
        <v>14405</v>
      </c>
      <c r="I5026" t="s">
        <v>18507</v>
      </c>
      <c r="J5026" t="s">
        <v>18509</v>
      </c>
      <c r="L5026" t="s">
        <v>19491</v>
      </c>
      <c r="O5026" t="s">
        <v>20887</v>
      </c>
      <c r="P5026" t="s">
        <v>20919</v>
      </c>
      <c r="Q5026" t="s">
        <v>20989</v>
      </c>
      <c r="U5026" t="s">
        <v>22032</v>
      </c>
      <c r="W5026" t="s">
        <v>22917</v>
      </c>
      <c r="X5026" t="s">
        <v>23301</v>
      </c>
    </row>
    <row r="5027" spans="1:24">
      <c r="A5027" s="1">
        <v>5044</v>
      </c>
      <c r="C5027" t="s">
        <v>4198</v>
      </c>
      <c r="G5027" t="s">
        <v>10967</v>
      </c>
      <c r="H5027" t="s">
        <v>14405</v>
      </c>
      <c r="I5027" t="s">
        <v>18507</v>
      </c>
      <c r="J5027" t="s">
        <v>18509</v>
      </c>
      <c r="L5027" t="s">
        <v>19508</v>
      </c>
      <c r="O5027" t="s">
        <v>20888</v>
      </c>
      <c r="P5027" t="s">
        <v>20920</v>
      </c>
      <c r="Q5027" t="s">
        <v>20991</v>
      </c>
      <c r="U5027" t="s">
        <v>22034</v>
      </c>
      <c r="W5027" t="s">
        <v>22918</v>
      </c>
    </row>
    <row r="5028" spans="1:24">
      <c r="A5028" s="1">
        <v>5045</v>
      </c>
      <c r="C5028" t="s">
        <v>4199</v>
      </c>
      <c r="G5028" t="s">
        <v>10967</v>
      </c>
      <c r="H5028" t="s">
        <v>14406</v>
      </c>
      <c r="I5028" t="s">
        <v>18507</v>
      </c>
      <c r="J5028" t="s">
        <v>18509</v>
      </c>
      <c r="L5028" t="s">
        <v>19507</v>
      </c>
      <c r="O5028" t="s">
        <v>20888</v>
      </c>
      <c r="P5028" t="s">
        <v>65</v>
      </c>
      <c r="Q5028" t="s">
        <v>20990</v>
      </c>
      <c r="R5028" t="s">
        <v>21118</v>
      </c>
      <c r="S5028" t="s">
        <v>21153</v>
      </c>
      <c r="T5028" t="s">
        <v>21505</v>
      </c>
      <c r="U5028" t="s">
        <v>22033</v>
      </c>
    </row>
    <row r="5029" spans="1:24">
      <c r="A5029" s="1">
        <v>5046</v>
      </c>
      <c r="C5029" t="s">
        <v>4200</v>
      </c>
      <c r="G5029" t="s">
        <v>10967</v>
      </c>
      <c r="H5029" t="s">
        <v>14407</v>
      </c>
      <c r="I5029" t="s">
        <v>18507</v>
      </c>
      <c r="J5029" t="s">
        <v>18509</v>
      </c>
      <c r="L5029" t="s">
        <v>19508</v>
      </c>
      <c r="O5029" t="s">
        <v>20888</v>
      </c>
      <c r="P5029" t="s">
        <v>20920</v>
      </c>
      <c r="Q5029" t="s">
        <v>20991</v>
      </c>
      <c r="U5029" t="s">
        <v>22034</v>
      </c>
      <c r="W5029" t="s">
        <v>22918</v>
      </c>
    </row>
    <row r="5030" spans="1:24">
      <c r="A5030" s="1">
        <v>5047</v>
      </c>
      <c r="C5030" t="s">
        <v>4201</v>
      </c>
      <c r="G5030" t="s">
        <v>10967</v>
      </c>
      <c r="H5030" t="s">
        <v>14407</v>
      </c>
      <c r="I5030" t="s">
        <v>18507</v>
      </c>
      <c r="J5030" t="s">
        <v>18509</v>
      </c>
      <c r="L5030" t="s">
        <v>19490</v>
      </c>
      <c r="O5030" t="s">
        <v>20887</v>
      </c>
      <c r="P5030" t="s">
        <v>20919</v>
      </c>
      <c r="Q5030" t="s">
        <v>20989</v>
      </c>
      <c r="U5030" t="s">
        <v>22032</v>
      </c>
      <c r="W5030" t="s">
        <v>22917</v>
      </c>
      <c r="X5030" t="s">
        <v>23343</v>
      </c>
    </row>
    <row r="5031" spans="1:24">
      <c r="A5031" s="1">
        <v>5048</v>
      </c>
      <c r="C5031" t="s">
        <v>4202</v>
      </c>
      <c r="G5031" t="s">
        <v>10967</v>
      </c>
      <c r="H5031" t="s">
        <v>14408</v>
      </c>
      <c r="I5031" t="s">
        <v>18507</v>
      </c>
      <c r="J5031" t="s">
        <v>18509</v>
      </c>
      <c r="L5031" t="s">
        <v>19507</v>
      </c>
      <c r="O5031" t="s">
        <v>20888</v>
      </c>
      <c r="P5031" t="s">
        <v>65</v>
      </c>
      <c r="Q5031" t="s">
        <v>20990</v>
      </c>
      <c r="R5031" t="s">
        <v>21118</v>
      </c>
      <c r="S5031" t="s">
        <v>21153</v>
      </c>
      <c r="T5031" t="s">
        <v>21506</v>
      </c>
      <c r="U5031" t="s">
        <v>22033</v>
      </c>
    </row>
    <row r="5032" spans="1:24">
      <c r="A5032" s="1">
        <v>5049</v>
      </c>
      <c r="C5032" t="s">
        <v>4203</v>
      </c>
      <c r="G5032" t="s">
        <v>10967</v>
      </c>
      <c r="H5032" t="s">
        <v>14408</v>
      </c>
      <c r="I5032" t="s">
        <v>18507</v>
      </c>
      <c r="J5032" t="s">
        <v>18509</v>
      </c>
      <c r="L5032" t="s">
        <v>19487</v>
      </c>
      <c r="O5032" t="s">
        <v>20887</v>
      </c>
      <c r="P5032" t="s">
        <v>20919</v>
      </c>
      <c r="Q5032" t="s">
        <v>20989</v>
      </c>
      <c r="U5032" t="s">
        <v>22032</v>
      </c>
      <c r="W5032" t="s">
        <v>22917</v>
      </c>
      <c r="X5032" t="s">
        <v>23344</v>
      </c>
    </row>
    <row r="5033" spans="1:24">
      <c r="A5033" s="1">
        <v>5050</v>
      </c>
      <c r="C5033" t="s">
        <v>4204</v>
      </c>
      <c r="G5033" t="s">
        <v>10967</v>
      </c>
      <c r="H5033" t="s">
        <v>14408</v>
      </c>
      <c r="I5033" t="s">
        <v>18507</v>
      </c>
      <c r="J5033" t="s">
        <v>18509</v>
      </c>
      <c r="L5033" t="s">
        <v>19508</v>
      </c>
      <c r="O5033" t="s">
        <v>20888</v>
      </c>
      <c r="P5033" t="s">
        <v>20920</v>
      </c>
      <c r="Q5033" t="s">
        <v>20991</v>
      </c>
      <c r="U5033" t="s">
        <v>22034</v>
      </c>
      <c r="W5033" t="s">
        <v>22918</v>
      </c>
    </row>
    <row r="5034" spans="1:24">
      <c r="A5034" s="1">
        <v>5051</v>
      </c>
      <c r="C5034" t="s">
        <v>4205</v>
      </c>
      <c r="G5034" t="s">
        <v>10967</v>
      </c>
      <c r="H5034" t="s">
        <v>14409</v>
      </c>
      <c r="I5034" t="s">
        <v>18507</v>
      </c>
      <c r="J5034" t="s">
        <v>18509</v>
      </c>
      <c r="L5034" t="s">
        <v>19507</v>
      </c>
      <c r="O5034" t="s">
        <v>20888</v>
      </c>
      <c r="P5034" t="s">
        <v>65</v>
      </c>
      <c r="Q5034" t="s">
        <v>20990</v>
      </c>
      <c r="R5034" t="s">
        <v>21118</v>
      </c>
      <c r="S5034" t="s">
        <v>21153</v>
      </c>
      <c r="T5034" t="s">
        <v>21506</v>
      </c>
      <c r="U5034" t="s">
        <v>22033</v>
      </c>
    </row>
    <row r="5035" spans="1:24">
      <c r="A5035" s="1">
        <v>5052</v>
      </c>
      <c r="C5035" t="s">
        <v>4206</v>
      </c>
      <c r="G5035" t="s">
        <v>10967</v>
      </c>
      <c r="H5035" t="s">
        <v>14410</v>
      </c>
      <c r="I5035" t="s">
        <v>18507</v>
      </c>
      <c r="J5035" t="s">
        <v>18509</v>
      </c>
      <c r="L5035" t="s">
        <v>19508</v>
      </c>
      <c r="O5035" t="s">
        <v>20888</v>
      </c>
      <c r="P5035" t="s">
        <v>20920</v>
      </c>
      <c r="Q5035" t="s">
        <v>20991</v>
      </c>
      <c r="U5035" t="s">
        <v>22034</v>
      </c>
      <c r="W5035" t="s">
        <v>22918</v>
      </c>
    </row>
    <row r="5036" spans="1:24">
      <c r="A5036" s="1">
        <v>5053</v>
      </c>
      <c r="C5036" t="s">
        <v>4207</v>
      </c>
      <c r="G5036" t="s">
        <v>10967</v>
      </c>
      <c r="H5036" t="s">
        <v>14410</v>
      </c>
      <c r="I5036" t="s">
        <v>18507</v>
      </c>
      <c r="J5036" t="s">
        <v>18509</v>
      </c>
      <c r="L5036" t="s">
        <v>19542</v>
      </c>
      <c r="O5036" t="s">
        <v>20887</v>
      </c>
      <c r="P5036" t="s">
        <v>20919</v>
      </c>
      <c r="Q5036" t="s">
        <v>20989</v>
      </c>
      <c r="U5036" t="s">
        <v>22032</v>
      </c>
      <c r="W5036" t="s">
        <v>22917</v>
      </c>
      <c r="X5036" t="s">
        <v>23344</v>
      </c>
    </row>
    <row r="5037" spans="1:24">
      <c r="A5037" s="1">
        <v>5054</v>
      </c>
      <c r="C5037" t="s">
        <v>4208</v>
      </c>
      <c r="G5037" t="s">
        <v>10967</v>
      </c>
      <c r="H5037" t="s">
        <v>14411</v>
      </c>
      <c r="I5037" t="s">
        <v>18507</v>
      </c>
      <c r="J5037" t="s">
        <v>18526</v>
      </c>
      <c r="K5037" t="s">
        <v>18581</v>
      </c>
      <c r="L5037" t="s">
        <v>19697</v>
      </c>
      <c r="N5037" t="s">
        <v>38</v>
      </c>
      <c r="P5037" t="s">
        <v>20955</v>
      </c>
      <c r="Q5037" t="s">
        <v>21055</v>
      </c>
      <c r="U5037" t="s">
        <v>22745</v>
      </c>
      <c r="W5037" t="s">
        <v>22730</v>
      </c>
    </row>
    <row r="5038" spans="1:24">
      <c r="A5038" s="1">
        <v>5055</v>
      </c>
      <c r="C5038" t="s">
        <v>4209</v>
      </c>
      <c r="G5038" t="s">
        <v>10967</v>
      </c>
      <c r="H5038" t="s">
        <v>14412</v>
      </c>
      <c r="I5038" t="s">
        <v>18507</v>
      </c>
      <c r="J5038" t="s">
        <v>18526</v>
      </c>
      <c r="K5038" t="s">
        <v>18581</v>
      </c>
      <c r="L5038" t="s">
        <v>19697</v>
      </c>
      <c r="N5038" t="s">
        <v>38</v>
      </c>
      <c r="P5038" t="s">
        <v>20956</v>
      </c>
      <c r="Q5038" t="s">
        <v>21056</v>
      </c>
      <c r="U5038" t="s">
        <v>22746</v>
      </c>
      <c r="W5038" t="s">
        <v>22934</v>
      </c>
    </row>
    <row r="5039" spans="1:24">
      <c r="A5039" s="1">
        <v>5056</v>
      </c>
      <c r="B5039" t="s">
        <v>38</v>
      </c>
      <c r="C5039" t="s">
        <v>4209</v>
      </c>
      <c r="D5039" t="s">
        <v>9935</v>
      </c>
      <c r="E5039" t="s">
        <v>10905</v>
      </c>
      <c r="F5039" t="s">
        <v>10927</v>
      </c>
      <c r="H5039" t="s">
        <v>14412</v>
      </c>
    </row>
    <row r="5040" spans="1:24">
      <c r="A5040" s="1">
        <v>5057</v>
      </c>
      <c r="C5040" t="s">
        <v>4210</v>
      </c>
      <c r="G5040" t="s">
        <v>10967</v>
      </c>
      <c r="H5040" t="s">
        <v>14413</v>
      </c>
      <c r="I5040" t="s">
        <v>18507</v>
      </c>
      <c r="J5040" t="s">
        <v>18509</v>
      </c>
      <c r="L5040" t="s">
        <v>19507</v>
      </c>
      <c r="O5040" t="s">
        <v>20888</v>
      </c>
      <c r="P5040" t="s">
        <v>65</v>
      </c>
      <c r="Q5040" t="s">
        <v>20990</v>
      </c>
      <c r="R5040" t="s">
        <v>21118</v>
      </c>
      <c r="S5040" t="s">
        <v>21153</v>
      </c>
      <c r="T5040" t="s">
        <v>21460</v>
      </c>
      <c r="U5040" t="s">
        <v>22033</v>
      </c>
    </row>
    <row r="5041" spans="1:27">
      <c r="A5041" s="1">
        <v>5058</v>
      </c>
      <c r="C5041" t="s">
        <v>4211</v>
      </c>
      <c r="G5041" t="s">
        <v>10967</v>
      </c>
      <c r="H5041" t="s">
        <v>14413</v>
      </c>
      <c r="I5041" t="s">
        <v>18507</v>
      </c>
      <c r="J5041" t="s">
        <v>18509</v>
      </c>
      <c r="L5041" t="s">
        <v>19562</v>
      </c>
      <c r="O5041" t="s">
        <v>20887</v>
      </c>
      <c r="P5041" t="s">
        <v>20919</v>
      </c>
      <c r="Q5041" t="s">
        <v>20989</v>
      </c>
      <c r="U5041" t="s">
        <v>22032</v>
      </c>
      <c r="W5041" t="s">
        <v>22917</v>
      </c>
      <c r="X5041" t="s">
        <v>23301</v>
      </c>
    </row>
    <row r="5042" spans="1:27">
      <c r="A5042" s="1">
        <v>5059</v>
      </c>
      <c r="C5042" t="s">
        <v>4212</v>
      </c>
      <c r="G5042" t="s">
        <v>10967</v>
      </c>
      <c r="H5042" t="s">
        <v>14413</v>
      </c>
      <c r="I5042" t="s">
        <v>18507</v>
      </c>
      <c r="J5042" t="s">
        <v>18509</v>
      </c>
      <c r="L5042" t="s">
        <v>19508</v>
      </c>
      <c r="O5042" t="s">
        <v>20888</v>
      </c>
      <c r="P5042" t="s">
        <v>20920</v>
      </c>
      <c r="Q5042" t="s">
        <v>20991</v>
      </c>
      <c r="U5042" t="s">
        <v>22034</v>
      </c>
      <c r="W5042" t="s">
        <v>22918</v>
      </c>
    </row>
    <row r="5043" spans="1:27">
      <c r="A5043" s="1">
        <v>5060</v>
      </c>
      <c r="C5043" t="s">
        <v>4213</v>
      </c>
      <c r="G5043" t="s">
        <v>10967</v>
      </c>
      <c r="H5043" t="s">
        <v>14414</v>
      </c>
      <c r="I5043" t="s">
        <v>18507</v>
      </c>
      <c r="J5043" t="s">
        <v>18525</v>
      </c>
      <c r="K5043" t="s">
        <v>18520</v>
      </c>
      <c r="L5043" t="s">
        <v>19698</v>
      </c>
      <c r="N5043" t="s">
        <v>34</v>
      </c>
      <c r="P5043" t="s">
        <v>20958</v>
      </c>
      <c r="Q5043" t="s">
        <v>21059</v>
      </c>
      <c r="R5043" t="s">
        <v>21136</v>
      </c>
      <c r="S5043" t="s">
        <v>21153</v>
      </c>
      <c r="T5043" t="s">
        <v>21504</v>
      </c>
      <c r="U5043" t="s">
        <v>22033</v>
      </c>
    </row>
    <row r="5044" spans="1:27">
      <c r="A5044" s="1">
        <v>5061</v>
      </c>
      <c r="C5044" t="s">
        <v>4214</v>
      </c>
      <c r="G5044" t="s">
        <v>10967</v>
      </c>
      <c r="H5044" t="s">
        <v>14414</v>
      </c>
      <c r="I5044" t="s">
        <v>18507</v>
      </c>
      <c r="J5044" t="s">
        <v>18525</v>
      </c>
      <c r="K5044" t="s">
        <v>18520</v>
      </c>
      <c r="L5044" t="s">
        <v>19699</v>
      </c>
      <c r="N5044" t="s">
        <v>34</v>
      </c>
      <c r="P5044" t="s">
        <v>20924</v>
      </c>
      <c r="Q5044" t="s">
        <v>21060</v>
      </c>
      <c r="U5044" t="s">
        <v>22743</v>
      </c>
      <c r="W5044" t="s">
        <v>22918</v>
      </c>
    </row>
    <row r="5045" spans="1:27">
      <c r="A5045" s="1">
        <v>5062</v>
      </c>
      <c r="C5045" t="s">
        <v>4215</v>
      </c>
      <c r="G5045" t="s">
        <v>10967</v>
      </c>
      <c r="H5045" t="s">
        <v>14414</v>
      </c>
      <c r="I5045" t="s">
        <v>18507</v>
      </c>
      <c r="J5045" t="s">
        <v>18525</v>
      </c>
      <c r="K5045" t="s">
        <v>18520</v>
      </c>
      <c r="L5045" t="s">
        <v>19699</v>
      </c>
      <c r="N5045" t="s">
        <v>34</v>
      </c>
      <c r="P5045" t="s">
        <v>20925</v>
      </c>
      <c r="Q5045" t="s">
        <v>20997</v>
      </c>
      <c r="U5045" t="s">
        <v>22744</v>
      </c>
      <c r="W5045" t="s">
        <v>22921</v>
      </c>
      <c r="AA5045" t="s">
        <v>23879</v>
      </c>
    </row>
    <row r="5046" spans="1:27">
      <c r="A5046" s="1">
        <v>5063</v>
      </c>
      <c r="C5046" t="s">
        <v>4216</v>
      </c>
      <c r="G5046" t="s">
        <v>10967</v>
      </c>
      <c r="H5046" t="s">
        <v>14415</v>
      </c>
      <c r="I5046" t="s">
        <v>18507</v>
      </c>
      <c r="J5046" t="s">
        <v>18525</v>
      </c>
      <c r="K5046" t="s">
        <v>18520</v>
      </c>
      <c r="L5046" t="s">
        <v>19699</v>
      </c>
      <c r="N5046" t="s">
        <v>34</v>
      </c>
      <c r="P5046" t="s">
        <v>34</v>
      </c>
      <c r="Q5046" t="s">
        <v>20999</v>
      </c>
      <c r="U5046" t="s">
        <v>22040</v>
      </c>
      <c r="W5046" t="s">
        <v>22921</v>
      </c>
    </row>
    <row r="5047" spans="1:27">
      <c r="A5047" s="1">
        <v>5064</v>
      </c>
      <c r="B5047" t="s">
        <v>34</v>
      </c>
      <c r="C5047" t="s">
        <v>4216</v>
      </c>
      <c r="D5047" t="s">
        <v>9936</v>
      </c>
      <c r="E5047" t="s">
        <v>10905</v>
      </c>
      <c r="F5047" t="s">
        <v>10909</v>
      </c>
      <c r="H5047" t="s">
        <v>14416</v>
      </c>
      <c r="V5047">
        <f>72860075 "8DHR3736ECMAB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048" spans="1:27">
      <c r="A5048" s="1">
        <v>5065</v>
      </c>
      <c r="C5048" t="s">
        <v>4217</v>
      </c>
      <c r="G5048" t="s">
        <v>10967</v>
      </c>
      <c r="H5048" t="s">
        <v>14417</v>
      </c>
      <c r="I5048" t="s">
        <v>18507</v>
      </c>
      <c r="J5048" t="s">
        <v>18509</v>
      </c>
      <c r="L5048" t="s">
        <v>19507</v>
      </c>
      <c r="O5048" t="s">
        <v>20888</v>
      </c>
      <c r="P5048" t="s">
        <v>65</v>
      </c>
      <c r="Q5048" t="s">
        <v>20990</v>
      </c>
      <c r="R5048" t="s">
        <v>21118</v>
      </c>
      <c r="S5048" t="s">
        <v>21153</v>
      </c>
      <c r="T5048" t="s">
        <v>21481</v>
      </c>
      <c r="U5048" t="s">
        <v>22033</v>
      </c>
    </row>
    <row r="5049" spans="1:27">
      <c r="A5049" s="1">
        <v>5066</v>
      </c>
      <c r="C5049" t="s">
        <v>4218</v>
      </c>
      <c r="G5049" t="s">
        <v>10967</v>
      </c>
      <c r="H5049" t="s">
        <v>14417</v>
      </c>
      <c r="I5049" t="s">
        <v>18507</v>
      </c>
      <c r="J5049" t="s">
        <v>18509</v>
      </c>
      <c r="L5049" t="s">
        <v>19508</v>
      </c>
      <c r="O5049" t="s">
        <v>20888</v>
      </c>
      <c r="P5049" t="s">
        <v>20920</v>
      </c>
      <c r="Q5049" t="s">
        <v>20991</v>
      </c>
      <c r="U5049" t="s">
        <v>22034</v>
      </c>
      <c r="W5049" t="s">
        <v>22918</v>
      </c>
    </row>
    <row r="5050" spans="1:27">
      <c r="A5050" s="1">
        <v>5067</v>
      </c>
      <c r="C5050" t="s">
        <v>4219</v>
      </c>
      <c r="G5050" t="s">
        <v>10967</v>
      </c>
      <c r="H5050" t="s">
        <v>14417</v>
      </c>
      <c r="I5050" t="s">
        <v>18507</v>
      </c>
      <c r="J5050" t="s">
        <v>18509</v>
      </c>
      <c r="L5050" t="s">
        <v>19490</v>
      </c>
      <c r="O5050" t="s">
        <v>20887</v>
      </c>
      <c r="P5050" t="s">
        <v>20919</v>
      </c>
      <c r="Q5050" t="s">
        <v>20989</v>
      </c>
      <c r="U5050" t="s">
        <v>22032</v>
      </c>
      <c r="W5050" t="s">
        <v>22917</v>
      </c>
      <c r="X5050" t="s">
        <v>23336</v>
      </c>
    </row>
    <row r="5051" spans="1:27">
      <c r="A5051" s="1">
        <v>5068</v>
      </c>
      <c r="C5051" t="s">
        <v>4220</v>
      </c>
      <c r="G5051" t="s">
        <v>10967</v>
      </c>
      <c r="H5051" t="s">
        <v>14418</v>
      </c>
      <c r="I5051" t="s">
        <v>18507</v>
      </c>
      <c r="J5051" t="s">
        <v>18509</v>
      </c>
      <c r="L5051" t="s">
        <v>19489</v>
      </c>
      <c r="O5051" t="s">
        <v>20887</v>
      </c>
      <c r="P5051" t="s">
        <v>20919</v>
      </c>
      <c r="Q5051" t="s">
        <v>20989</v>
      </c>
      <c r="U5051" t="s">
        <v>22032</v>
      </c>
      <c r="W5051" t="s">
        <v>22917</v>
      </c>
      <c r="X5051" t="s">
        <v>23334</v>
      </c>
    </row>
    <row r="5052" spans="1:27">
      <c r="A5052" s="1">
        <v>5069</v>
      </c>
      <c r="C5052" t="s">
        <v>4221</v>
      </c>
      <c r="G5052" t="s">
        <v>10967</v>
      </c>
      <c r="H5052" t="s">
        <v>14419</v>
      </c>
      <c r="I5052" t="s">
        <v>18507</v>
      </c>
      <c r="J5052" t="s">
        <v>18509</v>
      </c>
      <c r="L5052" t="s">
        <v>19507</v>
      </c>
      <c r="O5052" t="s">
        <v>20888</v>
      </c>
      <c r="P5052" t="s">
        <v>65</v>
      </c>
      <c r="Q5052" t="s">
        <v>20990</v>
      </c>
      <c r="R5052" t="s">
        <v>21118</v>
      </c>
      <c r="S5052" t="s">
        <v>21153</v>
      </c>
      <c r="T5052" t="s">
        <v>21483</v>
      </c>
      <c r="U5052" t="s">
        <v>22033</v>
      </c>
    </row>
    <row r="5053" spans="1:27">
      <c r="A5053" s="1">
        <v>5070</v>
      </c>
      <c r="C5053" t="s">
        <v>4222</v>
      </c>
      <c r="G5053" t="s">
        <v>10967</v>
      </c>
      <c r="H5053" t="s">
        <v>14420</v>
      </c>
      <c r="I5053" t="s">
        <v>18507</v>
      </c>
      <c r="J5053" t="s">
        <v>18509</v>
      </c>
      <c r="L5053" t="s">
        <v>19508</v>
      </c>
      <c r="O5053" t="s">
        <v>20888</v>
      </c>
      <c r="P5053" t="s">
        <v>20920</v>
      </c>
      <c r="Q5053" t="s">
        <v>20991</v>
      </c>
      <c r="U5053" t="s">
        <v>22034</v>
      </c>
      <c r="W5053" t="s">
        <v>22918</v>
      </c>
    </row>
    <row r="5054" spans="1:27">
      <c r="A5054" s="1">
        <v>5071</v>
      </c>
      <c r="C5054" t="s">
        <v>4223</v>
      </c>
      <c r="G5054" t="s">
        <v>10967</v>
      </c>
      <c r="H5054" t="s">
        <v>14421</v>
      </c>
      <c r="I5054" t="s">
        <v>18507</v>
      </c>
      <c r="J5054" t="s">
        <v>18509</v>
      </c>
      <c r="L5054" t="s">
        <v>19507</v>
      </c>
      <c r="O5054" t="s">
        <v>20888</v>
      </c>
      <c r="P5054" t="s">
        <v>65</v>
      </c>
      <c r="Q5054" t="s">
        <v>20990</v>
      </c>
      <c r="R5054" t="s">
        <v>21118</v>
      </c>
      <c r="S5054" t="s">
        <v>21153</v>
      </c>
      <c r="T5054" t="s">
        <v>21482</v>
      </c>
      <c r="U5054" t="s">
        <v>22033</v>
      </c>
    </row>
    <row r="5055" spans="1:27">
      <c r="A5055" s="1">
        <v>5072</v>
      </c>
      <c r="C5055" t="s">
        <v>4224</v>
      </c>
      <c r="G5055" t="s">
        <v>10967</v>
      </c>
      <c r="H5055" t="s">
        <v>14421</v>
      </c>
      <c r="I5055" t="s">
        <v>18507</v>
      </c>
      <c r="J5055" t="s">
        <v>18509</v>
      </c>
      <c r="L5055" t="s">
        <v>19508</v>
      </c>
      <c r="O5055" t="s">
        <v>20888</v>
      </c>
      <c r="P5055" t="s">
        <v>20920</v>
      </c>
      <c r="Q5055" t="s">
        <v>20991</v>
      </c>
      <c r="U5055" t="s">
        <v>22034</v>
      </c>
      <c r="W5055" t="s">
        <v>22918</v>
      </c>
    </row>
    <row r="5056" spans="1:27">
      <c r="A5056" s="1">
        <v>5073</v>
      </c>
      <c r="C5056" t="s">
        <v>4225</v>
      </c>
      <c r="G5056" t="s">
        <v>10967</v>
      </c>
      <c r="H5056" t="s">
        <v>14422</v>
      </c>
      <c r="I5056" t="s">
        <v>18507</v>
      </c>
      <c r="J5056" t="s">
        <v>18509</v>
      </c>
      <c r="L5056" t="s">
        <v>19545</v>
      </c>
      <c r="O5056" t="s">
        <v>20887</v>
      </c>
      <c r="P5056" t="s">
        <v>20919</v>
      </c>
      <c r="Q5056" t="s">
        <v>20989</v>
      </c>
      <c r="U5056" t="s">
        <v>22032</v>
      </c>
      <c r="W5056" t="s">
        <v>22917</v>
      </c>
      <c r="X5056" t="s">
        <v>23335</v>
      </c>
    </row>
    <row r="5057" spans="1:31">
      <c r="A5057" s="1">
        <v>5074</v>
      </c>
      <c r="C5057" t="s">
        <v>4226</v>
      </c>
      <c r="G5057" t="s">
        <v>10967</v>
      </c>
      <c r="H5057" t="s">
        <v>14423</v>
      </c>
      <c r="I5057" t="s">
        <v>18507</v>
      </c>
      <c r="J5057" t="s">
        <v>18509</v>
      </c>
      <c r="L5057" t="s">
        <v>19491</v>
      </c>
      <c r="O5057" t="s">
        <v>20887</v>
      </c>
      <c r="P5057" t="s">
        <v>20919</v>
      </c>
      <c r="Q5057" t="s">
        <v>20989</v>
      </c>
      <c r="U5057" t="s">
        <v>22032</v>
      </c>
      <c r="W5057" t="s">
        <v>22917</v>
      </c>
      <c r="X5057" t="s">
        <v>23301</v>
      </c>
    </row>
    <row r="5058" spans="1:31">
      <c r="A5058" s="1">
        <v>5075</v>
      </c>
      <c r="C5058" t="s">
        <v>4227</v>
      </c>
      <c r="G5058" t="s">
        <v>10967</v>
      </c>
      <c r="H5058" t="s">
        <v>14424</v>
      </c>
      <c r="I5058" t="s">
        <v>18507</v>
      </c>
      <c r="J5058" t="s">
        <v>18509</v>
      </c>
      <c r="L5058" t="s">
        <v>19507</v>
      </c>
      <c r="O5058" t="s">
        <v>20888</v>
      </c>
      <c r="P5058" t="s">
        <v>65</v>
      </c>
      <c r="Q5058" t="s">
        <v>20990</v>
      </c>
      <c r="R5058" t="s">
        <v>21118</v>
      </c>
      <c r="S5058" t="s">
        <v>21153</v>
      </c>
      <c r="T5058" t="s">
        <v>21460</v>
      </c>
      <c r="U5058" t="s">
        <v>22033</v>
      </c>
    </row>
    <row r="5059" spans="1:31">
      <c r="A5059" s="1">
        <v>5076</v>
      </c>
      <c r="C5059" t="s">
        <v>4228</v>
      </c>
      <c r="G5059" t="s">
        <v>10967</v>
      </c>
      <c r="H5059" t="s">
        <v>14424</v>
      </c>
      <c r="I5059" t="s">
        <v>18507</v>
      </c>
      <c r="J5059" t="s">
        <v>18509</v>
      </c>
      <c r="L5059" t="s">
        <v>19508</v>
      </c>
      <c r="O5059" t="s">
        <v>20888</v>
      </c>
      <c r="P5059" t="s">
        <v>20920</v>
      </c>
      <c r="Q5059" t="s">
        <v>20991</v>
      </c>
      <c r="U5059" t="s">
        <v>22034</v>
      </c>
      <c r="W5059" t="s">
        <v>22918</v>
      </c>
    </row>
    <row r="5060" spans="1:31">
      <c r="A5060" s="1">
        <v>5077</v>
      </c>
      <c r="C5060" t="s">
        <v>4229</v>
      </c>
      <c r="G5060" t="s">
        <v>10967</v>
      </c>
      <c r="H5060" t="s">
        <v>14425</v>
      </c>
      <c r="I5060" t="s">
        <v>18507</v>
      </c>
      <c r="J5060" t="s">
        <v>18524</v>
      </c>
      <c r="K5060" t="s">
        <v>18581</v>
      </c>
      <c r="L5060" t="s">
        <v>19700</v>
      </c>
      <c r="N5060" t="s">
        <v>38</v>
      </c>
      <c r="P5060" t="s">
        <v>20955</v>
      </c>
      <c r="Q5060" t="s">
        <v>21055</v>
      </c>
      <c r="U5060" t="s">
        <v>22747</v>
      </c>
      <c r="W5060" t="s">
        <v>22730</v>
      </c>
    </row>
    <row r="5061" spans="1:31">
      <c r="A5061" s="1">
        <v>5078</v>
      </c>
      <c r="C5061" t="s">
        <v>4230</v>
      </c>
      <c r="G5061" t="s">
        <v>10967</v>
      </c>
      <c r="H5061" t="s">
        <v>14426</v>
      </c>
      <c r="I5061" t="s">
        <v>18507</v>
      </c>
      <c r="J5061" t="s">
        <v>18524</v>
      </c>
      <c r="K5061" t="s">
        <v>18581</v>
      </c>
      <c r="L5061" t="s">
        <v>19700</v>
      </c>
      <c r="N5061" t="s">
        <v>38</v>
      </c>
      <c r="P5061" t="s">
        <v>20956</v>
      </c>
      <c r="Q5061" t="s">
        <v>21056</v>
      </c>
      <c r="U5061" t="s">
        <v>22748</v>
      </c>
      <c r="W5061" t="s">
        <v>22934</v>
      </c>
    </row>
    <row r="5062" spans="1:31">
      <c r="A5062" s="1">
        <v>5079</v>
      </c>
      <c r="B5062" t="s">
        <v>38</v>
      </c>
      <c r="C5062" t="s">
        <v>4230</v>
      </c>
      <c r="D5062" t="s">
        <v>9937</v>
      </c>
      <c r="E5062" t="s">
        <v>10905</v>
      </c>
      <c r="F5062" t="s">
        <v>10928</v>
      </c>
      <c r="H5062" t="s">
        <v>14426</v>
      </c>
    </row>
    <row r="5063" spans="1:31">
      <c r="A5063" s="1">
        <v>5080</v>
      </c>
      <c r="C5063" t="s">
        <v>4231</v>
      </c>
      <c r="G5063" t="s">
        <v>10967</v>
      </c>
      <c r="H5063" t="s">
        <v>14427</v>
      </c>
      <c r="I5063" t="s">
        <v>18507</v>
      </c>
      <c r="J5063" t="s">
        <v>18527</v>
      </c>
      <c r="K5063" t="s">
        <v>18581</v>
      </c>
      <c r="L5063" t="s">
        <v>19701</v>
      </c>
      <c r="N5063" t="s">
        <v>38</v>
      </c>
      <c r="P5063" t="s">
        <v>38</v>
      </c>
      <c r="Q5063" t="s">
        <v>21038</v>
      </c>
      <c r="U5063" t="s">
        <v>22749</v>
      </c>
      <c r="W5063" t="s">
        <v>22921</v>
      </c>
      <c r="AE5063" t="s">
        <v>23888</v>
      </c>
    </row>
    <row r="5064" spans="1:31">
      <c r="A5064" s="1">
        <v>5081</v>
      </c>
      <c r="B5064" t="s">
        <v>38</v>
      </c>
      <c r="C5064" t="s">
        <v>4231</v>
      </c>
      <c r="D5064" t="s">
        <v>9938</v>
      </c>
      <c r="E5064" t="s">
        <v>10905</v>
      </c>
      <c r="F5064" t="s">
        <v>10913</v>
      </c>
      <c r="H5064" t="s">
        <v>14428</v>
      </c>
      <c r="V5064">
        <f>72860090 *:-@MRHX3665ECACS                                                                                           CACS N  KAYCIA GORDON              8768155249     N      p&lt;¹ p&lt;¹ p&lt;¹ p&lt;¹ p&lt;¹ p&lt;¹ p&lt;¹ p&lt;¹ p&lt;¹ p&lt;¹ p&lt;¹ p&lt;¹ p&lt;¹ p&lt;¹ p&lt;¹ p&lt;¹ p&lt;¹ p&lt;¹ p&lt;¹ p&lt;¹ p&lt;¹ p&lt;¹ p&lt;¹ p&lt;¹ p&lt;¹ p&lt;¹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065" spans="1:31">
      <c r="A5065" s="1">
        <v>5082</v>
      </c>
      <c r="C5065" t="s">
        <v>4232</v>
      </c>
      <c r="G5065" t="s">
        <v>10967</v>
      </c>
      <c r="H5065" t="s">
        <v>14429</v>
      </c>
      <c r="I5065" t="s">
        <v>18507</v>
      </c>
      <c r="J5065" t="s">
        <v>18510</v>
      </c>
      <c r="L5065" t="s">
        <v>19702</v>
      </c>
      <c r="N5065" t="s">
        <v>44</v>
      </c>
      <c r="P5065" t="s">
        <v>20952</v>
      </c>
      <c r="Q5065" t="s">
        <v>21050</v>
      </c>
      <c r="R5065" t="s">
        <v>21135</v>
      </c>
      <c r="S5065" t="s">
        <v>21153</v>
      </c>
      <c r="T5065" t="s">
        <v>21507</v>
      </c>
      <c r="U5065" t="s">
        <v>22033</v>
      </c>
    </row>
    <row r="5066" spans="1:31">
      <c r="A5066" s="1">
        <v>5083</v>
      </c>
      <c r="C5066" t="s">
        <v>4233</v>
      </c>
      <c r="G5066" t="s">
        <v>10967</v>
      </c>
      <c r="H5066" t="s">
        <v>14430</v>
      </c>
      <c r="I5066" t="s">
        <v>18507</v>
      </c>
      <c r="J5066" t="s">
        <v>18510</v>
      </c>
      <c r="L5066" t="s">
        <v>19703</v>
      </c>
      <c r="N5066" t="s">
        <v>44</v>
      </c>
      <c r="P5066" t="s">
        <v>44</v>
      </c>
      <c r="Q5066" t="s">
        <v>21051</v>
      </c>
      <c r="U5066" t="s">
        <v>22724</v>
      </c>
      <c r="W5066" t="s">
        <v>22918</v>
      </c>
    </row>
    <row r="5067" spans="1:31">
      <c r="A5067" s="1">
        <v>5084</v>
      </c>
      <c r="B5067" t="s">
        <v>44</v>
      </c>
      <c r="C5067" t="s">
        <v>4233</v>
      </c>
      <c r="D5067" t="s">
        <v>9939</v>
      </c>
      <c r="E5067" t="s">
        <v>10905</v>
      </c>
      <c r="F5067" t="s">
        <v>10920</v>
      </c>
      <c r="H5067" t="s">
        <v>14430</v>
      </c>
      <c r="V5067">
        <f>72860092 @oA¹Y        HZ3744E uPGFPN          R `$</f>
        <v>0</v>
      </c>
    </row>
    <row r="5068" spans="1:31">
      <c r="A5068" s="1">
        <v>5087</v>
      </c>
      <c r="C5068" t="s">
        <v>4234</v>
      </c>
      <c r="G5068" t="s">
        <v>10967</v>
      </c>
      <c r="H5068" t="s">
        <v>14431</v>
      </c>
      <c r="I5068" t="s">
        <v>18507</v>
      </c>
      <c r="J5068" t="s">
        <v>18510</v>
      </c>
      <c r="L5068" t="s">
        <v>19704</v>
      </c>
      <c r="N5068" t="s">
        <v>44</v>
      </c>
      <c r="P5068" t="s">
        <v>20952</v>
      </c>
      <c r="Q5068" t="s">
        <v>21050</v>
      </c>
      <c r="R5068" t="s">
        <v>21135</v>
      </c>
      <c r="S5068" t="s">
        <v>21153</v>
      </c>
      <c r="T5068" t="s">
        <v>21507</v>
      </c>
      <c r="U5068" t="s">
        <v>22033</v>
      </c>
    </row>
    <row r="5069" spans="1:31">
      <c r="A5069" s="1">
        <v>5088</v>
      </c>
      <c r="C5069" t="s">
        <v>4235</v>
      </c>
      <c r="G5069" t="s">
        <v>10967</v>
      </c>
      <c r="H5069" t="s">
        <v>14432</v>
      </c>
      <c r="I5069" t="s">
        <v>18507</v>
      </c>
      <c r="J5069" t="s">
        <v>18510</v>
      </c>
      <c r="L5069" t="s">
        <v>19705</v>
      </c>
      <c r="N5069" t="s">
        <v>44</v>
      </c>
      <c r="P5069" t="s">
        <v>44</v>
      </c>
      <c r="Q5069" t="s">
        <v>21051</v>
      </c>
      <c r="U5069" t="s">
        <v>22724</v>
      </c>
      <c r="W5069" t="s">
        <v>22918</v>
      </c>
    </row>
    <row r="5070" spans="1:31">
      <c r="A5070" s="1">
        <v>5089</v>
      </c>
      <c r="B5070" t="s">
        <v>44</v>
      </c>
      <c r="C5070" t="s">
        <v>4235</v>
      </c>
      <c r="D5070" t="s">
        <v>9940</v>
      </c>
      <c r="E5070" t="s">
        <v>10905</v>
      </c>
      <c r="F5070" t="s">
        <v>10920</v>
      </c>
      <c r="H5070" t="s">
        <v>14432</v>
      </c>
      <c r="V5070">
        <f>72860094 cC¹Y        HZ3744E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5071" spans="1:31">
      <c r="A5071" s="1">
        <v>5090</v>
      </c>
      <c r="C5071" t="s">
        <v>4236</v>
      </c>
      <c r="G5071" t="s">
        <v>10967</v>
      </c>
      <c r="H5071" t="s">
        <v>14433</v>
      </c>
      <c r="I5071" t="s">
        <v>18507</v>
      </c>
      <c r="J5071" t="s">
        <v>18509</v>
      </c>
      <c r="L5071" t="s">
        <v>19507</v>
      </c>
      <c r="O5071" t="s">
        <v>20888</v>
      </c>
      <c r="P5071" t="s">
        <v>65</v>
      </c>
      <c r="Q5071" t="s">
        <v>20990</v>
      </c>
      <c r="R5071" t="s">
        <v>21118</v>
      </c>
      <c r="S5071" t="s">
        <v>21153</v>
      </c>
      <c r="T5071" t="s">
        <v>21371</v>
      </c>
      <c r="U5071" t="s">
        <v>22033</v>
      </c>
    </row>
    <row r="5072" spans="1:31">
      <c r="A5072" s="1">
        <v>5091</v>
      </c>
      <c r="C5072" t="s">
        <v>4237</v>
      </c>
      <c r="G5072" t="s">
        <v>10967</v>
      </c>
      <c r="H5072" t="s">
        <v>14434</v>
      </c>
      <c r="I5072" t="s">
        <v>18507</v>
      </c>
      <c r="J5072" t="s">
        <v>18509</v>
      </c>
      <c r="L5072" t="s">
        <v>19489</v>
      </c>
      <c r="O5072" t="s">
        <v>20887</v>
      </c>
      <c r="P5072" t="s">
        <v>20919</v>
      </c>
      <c r="Q5072" t="s">
        <v>20989</v>
      </c>
      <c r="U5072" t="s">
        <v>22032</v>
      </c>
      <c r="W5072" t="s">
        <v>22917</v>
      </c>
      <c r="X5072" t="s">
        <v>23196</v>
      </c>
    </row>
    <row r="5073" spans="1:24">
      <c r="A5073" s="1">
        <v>5092</v>
      </c>
      <c r="C5073" t="s">
        <v>4238</v>
      </c>
      <c r="G5073" t="s">
        <v>10967</v>
      </c>
      <c r="H5073" t="s">
        <v>14434</v>
      </c>
      <c r="I5073" t="s">
        <v>18507</v>
      </c>
      <c r="J5073" t="s">
        <v>18509</v>
      </c>
      <c r="L5073" t="s">
        <v>19508</v>
      </c>
      <c r="O5073" t="s">
        <v>20888</v>
      </c>
      <c r="P5073" t="s">
        <v>20920</v>
      </c>
      <c r="Q5073" t="s">
        <v>20991</v>
      </c>
      <c r="U5073" t="s">
        <v>22034</v>
      </c>
      <c r="W5073" t="s">
        <v>22918</v>
      </c>
    </row>
    <row r="5074" spans="1:24">
      <c r="A5074" s="1">
        <v>5093</v>
      </c>
      <c r="C5074" t="s">
        <v>4239</v>
      </c>
      <c r="G5074" t="s">
        <v>10967</v>
      </c>
      <c r="H5074" t="s">
        <v>14435</v>
      </c>
      <c r="I5074" t="s">
        <v>18507</v>
      </c>
      <c r="J5074" t="s">
        <v>18509</v>
      </c>
      <c r="L5074" t="s">
        <v>19507</v>
      </c>
      <c r="O5074" t="s">
        <v>20888</v>
      </c>
      <c r="P5074" t="s">
        <v>65</v>
      </c>
      <c r="Q5074" t="s">
        <v>20990</v>
      </c>
      <c r="R5074" t="s">
        <v>21118</v>
      </c>
      <c r="S5074" t="s">
        <v>21153</v>
      </c>
      <c r="T5074" t="s">
        <v>21372</v>
      </c>
      <c r="U5074" t="s">
        <v>22033</v>
      </c>
    </row>
    <row r="5075" spans="1:24">
      <c r="A5075" s="1">
        <v>5094</v>
      </c>
      <c r="C5075" t="s">
        <v>4240</v>
      </c>
      <c r="G5075" t="s">
        <v>10967</v>
      </c>
      <c r="H5075" t="s">
        <v>14435</v>
      </c>
      <c r="I5075" t="s">
        <v>18507</v>
      </c>
      <c r="J5075" t="s">
        <v>18509</v>
      </c>
      <c r="L5075" t="s">
        <v>19488</v>
      </c>
      <c r="O5075" t="s">
        <v>20887</v>
      </c>
      <c r="P5075" t="s">
        <v>20919</v>
      </c>
      <c r="Q5075" t="s">
        <v>20989</v>
      </c>
      <c r="U5075" t="s">
        <v>22032</v>
      </c>
      <c r="W5075" t="s">
        <v>22917</v>
      </c>
      <c r="X5075" t="s">
        <v>23197</v>
      </c>
    </row>
    <row r="5076" spans="1:24">
      <c r="A5076" s="1">
        <v>5095</v>
      </c>
      <c r="C5076" t="s">
        <v>4241</v>
      </c>
      <c r="G5076" t="s">
        <v>10967</v>
      </c>
      <c r="H5076" t="s">
        <v>14436</v>
      </c>
      <c r="I5076" t="s">
        <v>18507</v>
      </c>
      <c r="J5076" t="s">
        <v>18509</v>
      </c>
      <c r="L5076" t="s">
        <v>19508</v>
      </c>
      <c r="O5076" t="s">
        <v>20888</v>
      </c>
      <c r="P5076" t="s">
        <v>20920</v>
      </c>
      <c r="Q5076" t="s">
        <v>20991</v>
      </c>
      <c r="U5076" t="s">
        <v>22034</v>
      </c>
      <c r="W5076" t="s">
        <v>22918</v>
      </c>
    </row>
    <row r="5077" spans="1:24">
      <c r="A5077" s="1">
        <v>5096</v>
      </c>
      <c r="C5077" t="s">
        <v>4242</v>
      </c>
      <c r="G5077" t="s">
        <v>10967</v>
      </c>
      <c r="H5077" t="s">
        <v>14437</v>
      </c>
      <c r="I5077" t="s">
        <v>18507</v>
      </c>
      <c r="J5077" t="s">
        <v>18509</v>
      </c>
      <c r="L5077" t="s">
        <v>19507</v>
      </c>
      <c r="O5077" t="s">
        <v>20888</v>
      </c>
      <c r="P5077" t="s">
        <v>65</v>
      </c>
      <c r="Q5077" t="s">
        <v>20990</v>
      </c>
      <c r="R5077" t="s">
        <v>21118</v>
      </c>
      <c r="S5077" t="s">
        <v>21153</v>
      </c>
      <c r="T5077" t="s">
        <v>21371</v>
      </c>
      <c r="U5077" t="s">
        <v>22033</v>
      </c>
    </row>
    <row r="5078" spans="1:24">
      <c r="A5078" s="1">
        <v>5097</v>
      </c>
      <c r="C5078" t="s">
        <v>4243</v>
      </c>
      <c r="G5078" t="s">
        <v>10967</v>
      </c>
      <c r="H5078" t="s">
        <v>14437</v>
      </c>
      <c r="I5078" t="s">
        <v>18507</v>
      </c>
      <c r="J5078" t="s">
        <v>18509</v>
      </c>
      <c r="L5078" t="s">
        <v>19508</v>
      </c>
      <c r="O5078" t="s">
        <v>20888</v>
      </c>
      <c r="P5078" t="s">
        <v>20920</v>
      </c>
      <c r="Q5078" t="s">
        <v>20991</v>
      </c>
      <c r="U5078" t="s">
        <v>22034</v>
      </c>
      <c r="W5078" t="s">
        <v>22918</v>
      </c>
    </row>
    <row r="5079" spans="1:24">
      <c r="A5079" s="1">
        <v>5098</v>
      </c>
      <c r="C5079" t="s">
        <v>4244</v>
      </c>
      <c r="G5079" t="s">
        <v>10967</v>
      </c>
      <c r="H5079" t="s">
        <v>14437</v>
      </c>
      <c r="I5079" t="s">
        <v>18507</v>
      </c>
      <c r="J5079" t="s">
        <v>18509</v>
      </c>
      <c r="L5079" t="s">
        <v>19582</v>
      </c>
      <c r="O5079" t="s">
        <v>20887</v>
      </c>
      <c r="P5079" t="s">
        <v>20919</v>
      </c>
      <c r="Q5079" t="s">
        <v>20989</v>
      </c>
      <c r="U5079" t="s">
        <v>22032</v>
      </c>
      <c r="W5079" t="s">
        <v>22917</v>
      </c>
      <c r="X5079" t="s">
        <v>23196</v>
      </c>
    </row>
    <row r="5080" spans="1:24">
      <c r="A5080" s="1">
        <v>5099</v>
      </c>
      <c r="C5080" t="s">
        <v>4245</v>
      </c>
      <c r="G5080" t="s">
        <v>10967</v>
      </c>
      <c r="H5080" t="s">
        <v>14438</v>
      </c>
      <c r="I5080" t="s">
        <v>18507</v>
      </c>
      <c r="J5080" t="s">
        <v>18509</v>
      </c>
      <c r="L5080" t="s">
        <v>19507</v>
      </c>
      <c r="O5080" t="s">
        <v>20888</v>
      </c>
      <c r="P5080" t="s">
        <v>65</v>
      </c>
      <c r="Q5080" t="s">
        <v>20990</v>
      </c>
      <c r="R5080" t="s">
        <v>21118</v>
      </c>
      <c r="S5080" t="s">
        <v>21153</v>
      </c>
      <c r="T5080" t="s">
        <v>21372</v>
      </c>
      <c r="U5080" t="s">
        <v>22033</v>
      </c>
    </row>
    <row r="5081" spans="1:24">
      <c r="A5081" s="1">
        <v>5100</v>
      </c>
      <c r="C5081" t="s">
        <v>4246</v>
      </c>
      <c r="G5081" t="s">
        <v>10967</v>
      </c>
      <c r="H5081" t="s">
        <v>14438</v>
      </c>
      <c r="I5081" t="s">
        <v>18507</v>
      </c>
      <c r="J5081" t="s">
        <v>18509</v>
      </c>
      <c r="L5081" t="s">
        <v>19565</v>
      </c>
      <c r="O5081" t="s">
        <v>20887</v>
      </c>
      <c r="P5081" t="s">
        <v>20919</v>
      </c>
      <c r="Q5081" t="s">
        <v>20989</v>
      </c>
      <c r="U5081" t="s">
        <v>22032</v>
      </c>
      <c r="W5081" t="s">
        <v>22917</v>
      </c>
      <c r="X5081" t="s">
        <v>23197</v>
      </c>
    </row>
    <row r="5082" spans="1:24">
      <c r="A5082" s="1">
        <v>5101</v>
      </c>
      <c r="C5082" t="s">
        <v>4247</v>
      </c>
      <c r="G5082" t="s">
        <v>10967</v>
      </c>
      <c r="H5082" t="s">
        <v>14439</v>
      </c>
      <c r="I5082" t="s">
        <v>18507</v>
      </c>
      <c r="J5082" t="s">
        <v>18509</v>
      </c>
      <c r="L5082" t="s">
        <v>19508</v>
      </c>
      <c r="O5082" t="s">
        <v>20888</v>
      </c>
      <c r="P5082" t="s">
        <v>20920</v>
      </c>
      <c r="Q5082" t="s">
        <v>20991</v>
      </c>
      <c r="U5082" t="s">
        <v>22034</v>
      </c>
      <c r="W5082" t="s">
        <v>22918</v>
      </c>
    </row>
    <row r="5083" spans="1:24">
      <c r="A5083" s="1">
        <v>5102</v>
      </c>
      <c r="C5083" t="s">
        <v>4248</v>
      </c>
      <c r="G5083" t="s">
        <v>10967</v>
      </c>
      <c r="H5083" t="s">
        <v>14440</v>
      </c>
      <c r="I5083" t="s">
        <v>18507</v>
      </c>
      <c r="J5083" t="s">
        <v>18509</v>
      </c>
      <c r="L5083" t="s">
        <v>19488</v>
      </c>
      <c r="O5083" t="s">
        <v>20887</v>
      </c>
      <c r="P5083" t="s">
        <v>20919</v>
      </c>
      <c r="Q5083" t="s">
        <v>20989</v>
      </c>
      <c r="U5083" t="s">
        <v>22032</v>
      </c>
      <c r="W5083" t="s">
        <v>22917</v>
      </c>
      <c r="X5083" t="s">
        <v>23301</v>
      </c>
    </row>
    <row r="5084" spans="1:24">
      <c r="A5084" s="1">
        <v>5103</v>
      </c>
      <c r="C5084" t="s">
        <v>4249</v>
      </c>
      <c r="G5084" t="s">
        <v>10967</v>
      </c>
      <c r="H5084" t="s">
        <v>14440</v>
      </c>
      <c r="I5084" t="s">
        <v>18507</v>
      </c>
      <c r="J5084" t="s">
        <v>18509</v>
      </c>
      <c r="L5084" t="s">
        <v>19507</v>
      </c>
      <c r="O5084" t="s">
        <v>20888</v>
      </c>
      <c r="P5084" t="s">
        <v>65</v>
      </c>
      <c r="Q5084" t="s">
        <v>20990</v>
      </c>
      <c r="R5084" t="s">
        <v>21118</v>
      </c>
      <c r="S5084" t="s">
        <v>21153</v>
      </c>
      <c r="T5084" t="s">
        <v>21460</v>
      </c>
      <c r="U5084" t="s">
        <v>22033</v>
      </c>
    </row>
    <row r="5085" spans="1:24">
      <c r="A5085" s="1">
        <v>5104</v>
      </c>
      <c r="C5085" t="s">
        <v>4250</v>
      </c>
      <c r="G5085" t="s">
        <v>10967</v>
      </c>
      <c r="H5085" t="s">
        <v>14441</v>
      </c>
      <c r="I5085" t="s">
        <v>18507</v>
      </c>
      <c r="J5085" t="s">
        <v>18509</v>
      </c>
      <c r="L5085" t="s">
        <v>19508</v>
      </c>
      <c r="O5085" t="s">
        <v>20888</v>
      </c>
      <c r="P5085" t="s">
        <v>20920</v>
      </c>
      <c r="Q5085" t="s">
        <v>20991</v>
      </c>
      <c r="U5085" t="s">
        <v>22034</v>
      </c>
      <c r="W5085" t="s">
        <v>22918</v>
      </c>
    </row>
    <row r="5086" spans="1:24">
      <c r="A5086" s="1">
        <v>5105</v>
      </c>
      <c r="C5086" t="s">
        <v>4251</v>
      </c>
      <c r="G5086" t="s">
        <v>10967</v>
      </c>
      <c r="H5086" t="s">
        <v>14442</v>
      </c>
      <c r="I5086" t="s">
        <v>18507</v>
      </c>
      <c r="J5086" t="s">
        <v>18509</v>
      </c>
      <c r="L5086" t="s">
        <v>19507</v>
      </c>
      <c r="O5086" t="s">
        <v>20888</v>
      </c>
      <c r="P5086" t="s">
        <v>65</v>
      </c>
      <c r="Q5086" t="s">
        <v>20990</v>
      </c>
      <c r="R5086" t="s">
        <v>21118</v>
      </c>
      <c r="S5086" t="s">
        <v>21153</v>
      </c>
      <c r="T5086" t="s">
        <v>21508</v>
      </c>
      <c r="U5086" t="s">
        <v>22033</v>
      </c>
    </row>
    <row r="5087" spans="1:24">
      <c r="A5087" s="1">
        <v>5106</v>
      </c>
      <c r="C5087" t="s">
        <v>4252</v>
      </c>
      <c r="G5087" t="s">
        <v>10967</v>
      </c>
      <c r="H5087" t="s">
        <v>14442</v>
      </c>
      <c r="I5087" t="s">
        <v>18507</v>
      </c>
      <c r="J5087" t="s">
        <v>18509</v>
      </c>
      <c r="L5087" t="s">
        <v>19562</v>
      </c>
      <c r="O5087" t="s">
        <v>20887</v>
      </c>
      <c r="P5087" t="s">
        <v>20919</v>
      </c>
      <c r="Q5087" t="s">
        <v>20989</v>
      </c>
      <c r="U5087" t="s">
        <v>22032</v>
      </c>
      <c r="W5087" t="s">
        <v>22917</v>
      </c>
      <c r="X5087" t="s">
        <v>23345</v>
      </c>
    </row>
    <row r="5088" spans="1:24">
      <c r="A5088" s="1">
        <v>5107</v>
      </c>
      <c r="C5088" t="s">
        <v>4253</v>
      </c>
      <c r="G5088" t="s">
        <v>10967</v>
      </c>
      <c r="H5088" t="s">
        <v>14442</v>
      </c>
      <c r="I5088" t="s">
        <v>18507</v>
      </c>
      <c r="J5088" t="s">
        <v>18509</v>
      </c>
      <c r="L5088" t="s">
        <v>19508</v>
      </c>
      <c r="O5088" t="s">
        <v>20888</v>
      </c>
      <c r="P5088" t="s">
        <v>20920</v>
      </c>
      <c r="Q5088" t="s">
        <v>20991</v>
      </c>
      <c r="U5088" t="s">
        <v>22034</v>
      </c>
      <c r="W5088" t="s">
        <v>22918</v>
      </c>
    </row>
    <row r="5089" spans="1:25">
      <c r="A5089" s="1">
        <v>5108</v>
      </c>
      <c r="C5089" t="s">
        <v>4254</v>
      </c>
      <c r="G5089" t="s">
        <v>10967</v>
      </c>
      <c r="H5089" t="s">
        <v>14443</v>
      </c>
      <c r="I5089" t="s">
        <v>18507</v>
      </c>
      <c r="J5089" t="s">
        <v>18509</v>
      </c>
      <c r="L5089" t="s">
        <v>19491</v>
      </c>
      <c r="O5089" t="s">
        <v>20887</v>
      </c>
      <c r="P5089" t="s">
        <v>20919</v>
      </c>
      <c r="Q5089" t="s">
        <v>20989</v>
      </c>
      <c r="U5089" t="s">
        <v>22032</v>
      </c>
      <c r="W5089" t="s">
        <v>22917</v>
      </c>
      <c r="X5089" t="s">
        <v>23301</v>
      </c>
    </row>
    <row r="5090" spans="1:25">
      <c r="A5090" s="1">
        <v>5109</v>
      </c>
      <c r="C5090" t="s">
        <v>4255</v>
      </c>
      <c r="G5090" t="s">
        <v>10967</v>
      </c>
      <c r="H5090" t="s">
        <v>14444</v>
      </c>
      <c r="I5090" t="s">
        <v>18507</v>
      </c>
      <c r="J5090" t="s">
        <v>18509</v>
      </c>
      <c r="L5090" t="s">
        <v>19507</v>
      </c>
      <c r="O5090" t="s">
        <v>20888</v>
      </c>
      <c r="P5090" t="s">
        <v>65</v>
      </c>
      <c r="Q5090" t="s">
        <v>20990</v>
      </c>
      <c r="R5090" t="s">
        <v>21118</v>
      </c>
      <c r="S5090" t="s">
        <v>21153</v>
      </c>
      <c r="T5090" t="s">
        <v>21460</v>
      </c>
      <c r="U5090" t="s">
        <v>22033</v>
      </c>
    </row>
    <row r="5091" spans="1:25">
      <c r="A5091" s="1">
        <v>5110</v>
      </c>
      <c r="C5091" t="s">
        <v>4256</v>
      </c>
      <c r="G5091" t="s">
        <v>10967</v>
      </c>
      <c r="H5091" t="s">
        <v>14444</v>
      </c>
      <c r="I5091" t="s">
        <v>18507</v>
      </c>
      <c r="J5091" t="s">
        <v>18509</v>
      </c>
      <c r="L5091" t="s">
        <v>19508</v>
      </c>
      <c r="O5091" t="s">
        <v>20888</v>
      </c>
      <c r="P5091" t="s">
        <v>20920</v>
      </c>
      <c r="Q5091" t="s">
        <v>20991</v>
      </c>
      <c r="U5091" t="s">
        <v>22034</v>
      </c>
      <c r="W5091" t="s">
        <v>22918</v>
      </c>
    </row>
    <row r="5092" spans="1:25">
      <c r="A5092" s="1">
        <v>5111</v>
      </c>
      <c r="C5092" t="s">
        <v>4257</v>
      </c>
      <c r="G5092" t="s">
        <v>10967</v>
      </c>
      <c r="H5092" t="s">
        <v>14445</v>
      </c>
      <c r="I5092" t="s">
        <v>18507</v>
      </c>
      <c r="J5092" t="s">
        <v>18510</v>
      </c>
      <c r="L5092" t="s">
        <v>19706</v>
      </c>
      <c r="N5092" t="s">
        <v>32</v>
      </c>
      <c r="P5092" t="s">
        <v>32</v>
      </c>
      <c r="Q5092" t="s">
        <v>20992</v>
      </c>
      <c r="R5092" t="s">
        <v>21119</v>
      </c>
      <c r="S5092" t="s">
        <v>21154</v>
      </c>
      <c r="U5092" t="s">
        <v>22035</v>
      </c>
      <c r="Y5092" t="s">
        <v>23859</v>
      </c>
    </row>
    <row r="5093" spans="1:25">
      <c r="A5093" s="1">
        <v>5112</v>
      </c>
      <c r="B5093" t="s">
        <v>32</v>
      </c>
      <c r="C5093" t="s">
        <v>4257</v>
      </c>
      <c r="D5093" t="s">
        <v>9941</v>
      </c>
      <c r="E5093" t="s">
        <v>10905</v>
      </c>
      <c r="F5093" t="s">
        <v>10906</v>
      </c>
      <c r="H5093" t="s">
        <v>14446</v>
      </c>
      <c r="V5093">
        <f>72860116 pm¡Ã2024041krissy_g4@hotmail.com                              ANMLFException as file currently locked by another user for an Acct no 840012230000</f>
        <v>0</v>
      </c>
    </row>
    <row r="5094" spans="1:25">
      <c r="A5094" s="1">
        <v>5113</v>
      </c>
      <c r="C5094" t="s">
        <v>4258</v>
      </c>
      <c r="G5094" t="s">
        <v>10967</v>
      </c>
      <c r="H5094" t="s">
        <v>14447</v>
      </c>
      <c r="I5094" t="s">
        <v>18507</v>
      </c>
      <c r="J5094" t="s">
        <v>18510</v>
      </c>
      <c r="L5094" t="s">
        <v>19707</v>
      </c>
      <c r="N5094" t="s">
        <v>32</v>
      </c>
      <c r="P5094" t="s">
        <v>32</v>
      </c>
      <c r="Q5094" t="s">
        <v>20992</v>
      </c>
      <c r="R5094" t="s">
        <v>21119</v>
      </c>
      <c r="S5094" t="s">
        <v>21154</v>
      </c>
      <c r="U5094" t="s">
        <v>22035</v>
      </c>
      <c r="Y5094" t="s">
        <v>23860</v>
      </c>
    </row>
    <row r="5095" spans="1:25">
      <c r="A5095" s="1">
        <v>5114</v>
      </c>
      <c r="B5095" t="s">
        <v>32</v>
      </c>
      <c r="C5095" t="s">
        <v>4258</v>
      </c>
      <c r="D5095" t="s">
        <v>9942</v>
      </c>
      <c r="E5095" t="s">
        <v>10905</v>
      </c>
      <c r="F5095" t="s">
        <v>10906</v>
      </c>
      <c r="H5095" t="s">
        <v>14448</v>
      </c>
      <c r="V5095">
        <f>72860117 0&lt;I2024041djturanda@yahoo.com                               ANMLFException as file currently locked by another user for an Acct no 313660030000</f>
        <v>0</v>
      </c>
    </row>
    <row r="5096" spans="1:25">
      <c r="A5096" s="1">
        <v>5115</v>
      </c>
      <c r="C5096" t="s">
        <v>4259</v>
      </c>
      <c r="G5096" t="s">
        <v>10967</v>
      </c>
      <c r="H5096" t="s">
        <v>14449</v>
      </c>
      <c r="I5096" t="s">
        <v>18507</v>
      </c>
      <c r="J5096" t="s">
        <v>18510</v>
      </c>
      <c r="L5096" t="s">
        <v>19708</v>
      </c>
      <c r="N5096" t="s">
        <v>32</v>
      </c>
      <c r="P5096" t="s">
        <v>32</v>
      </c>
      <c r="Q5096" t="s">
        <v>20992</v>
      </c>
      <c r="R5096" t="s">
        <v>21119</v>
      </c>
      <c r="S5096" t="s">
        <v>21154</v>
      </c>
      <c r="U5096" t="s">
        <v>22035</v>
      </c>
      <c r="Y5096" t="s">
        <v>23861</v>
      </c>
    </row>
    <row r="5097" spans="1:25">
      <c r="A5097" s="1">
        <v>5116</v>
      </c>
      <c r="B5097" t="s">
        <v>32</v>
      </c>
      <c r="C5097" t="s">
        <v>4259</v>
      </c>
      <c r="D5097" t="s">
        <v>9943</v>
      </c>
      <c r="E5097" t="s">
        <v>10905</v>
      </c>
      <c r="F5097" t="s">
        <v>10906</v>
      </c>
      <c r="H5097" t="s">
        <v>14450</v>
      </c>
      <c r="V5097">
        <f>72860118 &gt;#Q2024041tampat74@gmail.com                               ANMLFException as file currently locked by another user for an Acct no 348079210000</f>
        <v>0</v>
      </c>
    </row>
    <row r="5098" spans="1:25">
      <c r="A5098" s="1">
        <v>5117</v>
      </c>
      <c r="C5098" t="s">
        <v>4260</v>
      </c>
      <c r="G5098" t="s">
        <v>10967</v>
      </c>
      <c r="H5098" t="s">
        <v>14451</v>
      </c>
      <c r="I5098" t="s">
        <v>18507</v>
      </c>
      <c r="J5098" t="s">
        <v>18510</v>
      </c>
      <c r="L5098" t="s">
        <v>19709</v>
      </c>
      <c r="N5098" t="s">
        <v>32</v>
      </c>
      <c r="P5098" t="s">
        <v>32</v>
      </c>
      <c r="Q5098" t="s">
        <v>20992</v>
      </c>
      <c r="R5098" t="s">
        <v>21119</v>
      </c>
      <c r="S5098" t="s">
        <v>21154</v>
      </c>
      <c r="U5098" t="s">
        <v>22035</v>
      </c>
      <c r="Y5098" t="s">
        <v>23862</v>
      </c>
    </row>
    <row r="5099" spans="1:25">
      <c r="A5099" s="1">
        <v>5118</v>
      </c>
      <c r="B5099" t="s">
        <v>32</v>
      </c>
      <c r="C5099" t="s">
        <v>4260</v>
      </c>
      <c r="D5099" t="s">
        <v>9944</v>
      </c>
      <c r="E5099" t="s">
        <v>10905</v>
      </c>
      <c r="F5099" t="s">
        <v>10906</v>
      </c>
      <c r="H5099" t="s">
        <v>14451</v>
      </c>
      <c r="V5099">
        <f>72860119 Ð`²¤O2024031moriehinds2@gmail.com                              BNMLFException as file currently locked by another user for an Acct no 342065570000</f>
        <v>0</v>
      </c>
    </row>
    <row r="5100" spans="1:25">
      <c r="A5100" s="1">
        <v>5119</v>
      </c>
      <c r="C5100" t="s">
        <v>4261</v>
      </c>
      <c r="G5100" t="s">
        <v>10967</v>
      </c>
      <c r="H5100" t="s">
        <v>14452</v>
      </c>
      <c r="I5100" t="s">
        <v>18507</v>
      </c>
      <c r="J5100" t="s">
        <v>18510</v>
      </c>
      <c r="L5100" t="s">
        <v>19710</v>
      </c>
      <c r="N5100" t="s">
        <v>32</v>
      </c>
      <c r="P5100" t="s">
        <v>32</v>
      </c>
      <c r="Q5100" t="s">
        <v>20992</v>
      </c>
      <c r="R5100" t="s">
        <v>21119</v>
      </c>
      <c r="S5100" t="s">
        <v>21154</v>
      </c>
      <c r="U5100" t="s">
        <v>22035</v>
      </c>
      <c r="Y5100" t="s">
        <v>23863</v>
      </c>
    </row>
    <row r="5101" spans="1:25">
      <c r="A5101" s="1">
        <v>5120</v>
      </c>
      <c r="B5101" t="s">
        <v>32</v>
      </c>
      <c r="C5101" t="s">
        <v>4261</v>
      </c>
      <c r="D5101" t="s">
        <v>9945</v>
      </c>
      <c r="E5101" t="s">
        <v>10905</v>
      </c>
      <c r="F5101" t="s">
        <v>10906</v>
      </c>
      <c r="H5101" t="s">
        <v>14452</v>
      </c>
      <c r="V5101">
        <f>72860120 @Ü'E2024041cavrilleogarro@yahoo.com                            BNMLFException as file currently locked by another user for an Acct no 297021480000</f>
        <v>0</v>
      </c>
    </row>
    <row r="5102" spans="1:25">
      <c r="A5102" s="1">
        <v>5121</v>
      </c>
      <c r="C5102" t="s">
        <v>4262</v>
      </c>
      <c r="G5102" t="s">
        <v>10967</v>
      </c>
      <c r="H5102" t="s">
        <v>14453</v>
      </c>
      <c r="I5102" t="s">
        <v>18507</v>
      </c>
      <c r="J5102" t="s">
        <v>18510</v>
      </c>
      <c r="L5102" t="s">
        <v>19711</v>
      </c>
      <c r="N5102" t="s">
        <v>32</v>
      </c>
      <c r="P5102" t="s">
        <v>32</v>
      </c>
      <c r="Q5102" t="s">
        <v>20992</v>
      </c>
      <c r="R5102" t="s">
        <v>21119</v>
      </c>
      <c r="S5102" t="s">
        <v>21154</v>
      </c>
      <c r="U5102" t="s">
        <v>22035</v>
      </c>
      <c r="Y5102" t="s">
        <v>23864</v>
      </c>
    </row>
    <row r="5103" spans="1:25">
      <c r="A5103" s="1">
        <v>5122</v>
      </c>
      <c r="B5103" t="s">
        <v>32</v>
      </c>
      <c r="C5103" t="s">
        <v>4262</v>
      </c>
      <c r="D5103" t="s">
        <v>9946</v>
      </c>
      <c r="E5103" t="s">
        <v>10905</v>
      </c>
      <c r="F5103" t="s">
        <v>10906</v>
      </c>
      <c r="H5103" t="s">
        <v>14454</v>
      </c>
      <c r="V5103">
        <f>72860121 ø8æÌ2024031tamika.campbell@ksac.gov.jm                           CNMLFException as file currently locked by another user for an Acct no 880032561400</f>
        <v>0</v>
      </c>
    </row>
    <row r="5104" spans="1:25">
      <c r="A5104" s="1">
        <v>5123</v>
      </c>
      <c r="C5104" t="s">
        <v>4263</v>
      </c>
      <c r="G5104" t="s">
        <v>10967</v>
      </c>
      <c r="H5104" t="s">
        <v>14455</v>
      </c>
      <c r="I5104" t="s">
        <v>18507</v>
      </c>
      <c r="J5104" t="s">
        <v>18510</v>
      </c>
      <c r="L5104" t="s">
        <v>19712</v>
      </c>
      <c r="N5104" t="s">
        <v>32</v>
      </c>
      <c r="P5104" t="s">
        <v>32</v>
      </c>
      <c r="Q5104" t="s">
        <v>20992</v>
      </c>
      <c r="R5104" t="s">
        <v>21119</v>
      </c>
      <c r="S5104" t="s">
        <v>21154</v>
      </c>
      <c r="U5104" t="s">
        <v>22035</v>
      </c>
      <c r="Y5104" t="s">
        <v>23865</v>
      </c>
    </row>
    <row r="5105" spans="1:25">
      <c r="A5105" s="1">
        <v>5124</v>
      </c>
      <c r="B5105" t="s">
        <v>32</v>
      </c>
      <c r="C5105" t="s">
        <v>4263</v>
      </c>
      <c r="D5105" t="s">
        <v>9947</v>
      </c>
      <c r="E5105" t="s">
        <v>10905</v>
      </c>
      <c r="F5105" t="s">
        <v>10906</v>
      </c>
      <c r="H5105" t="s">
        <v>14456</v>
      </c>
      <c r="V5105">
        <f>72860122 0@2024031kededradennis@gmail.com                             CNMLFException as file currently locked by another user for an Acct no 277429760000</f>
        <v>0</v>
      </c>
    </row>
    <row r="5106" spans="1:25">
      <c r="A5106" s="1">
        <v>5125</v>
      </c>
      <c r="C5106" t="s">
        <v>4264</v>
      </c>
      <c r="G5106" t="s">
        <v>10967</v>
      </c>
      <c r="H5106" t="s">
        <v>14457</v>
      </c>
      <c r="I5106" t="s">
        <v>18507</v>
      </c>
      <c r="J5106" t="s">
        <v>18510</v>
      </c>
      <c r="L5106" t="s">
        <v>19713</v>
      </c>
      <c r="N5106" t="s">
        <v>32</v>
      </c>
      <c r="P5106" t="s">
        <v>32</v>
      </c>
      <c r="Q5106" t="s">
        <v>20992</v>
      </c>
      <c r="R5106" t="s">
        <v>21119</v>
      </c>
      <c r="S5106" t="s">
        <v>21154</v>
      </c>
      <c r="U5106" t="s">
        <v>22035</v>
      </c>
      <c r="Y5106" t="s">
        <v>23866</v>
      </c>
    </row>
    <row r="5107" spans="1:25">
      <c r="A5107" s="1">
        <v>5126</v>
      </c>
      <c r="B5107" t="s">
        <v>32</v>
      </c>
      <c r="C5107" t="s">
        <v>4264</v>
      </c>
      <c r="D5107" t="s">
        <v>9948</v>
      </c>
      <c r="E5107" t="s">
        <v>10905</v>
      </c>
      <c r="F5107" t="s">
        <v>10906</v>
      </c>
      <c r="H5107" t="s">
        <v>14457</v>
      </c>
      <c r="V5107">
        <f>72860123 ÐEá\$2024041faypetgrave@cwjamica.com                            DNMLFException as file currently locked by another user for an Acct no 156177090000</f>
        <v>0</v>
      </c>
    </row>
    <row r="5108" spans="1:25">
      <c r="A5108" s="1">
        <v>5127</v>
      </c>
      <c r="C5108" t="s">
        <v>4265</v>
      </c>
      <c r="G5108" t="s">
        <v>10967</v>
      </c>
      <c r="H5108" t="s">
        <v>14458</v>
      </c>
      <c r="I5108" t="s">
        <v>18507</v>
      </c>
      <c r="J5108" t="s">
        <v>18509</v>
      </c>
      <c r="L5108" t="s">
        <v>19489</v>
      </c>
      <c r="O5108" t="s">
        <v>20887</v>
      </c>
      <c r="P5108" t="s">
        <v>20919</v>
      </c>
      <c r="Q5108" t="s">
        <v>20989</v>
      </c>
      <c r="U5108" t="s">
        <v>22032</v>
      </c>
      <c r="W5108" t="s">
        <v>22917</v>
      </c>
      <c r="X5108" t="s">
        <v>23301</v>
      </c>
    </row>
    <row r="5109" spans="1:25">
      <c r="A5109" s="1">
        <v>5128</v>
      </c>
      <c r="C5109" t="s">
        <v>4266</v>
      </c>
      <c r="G5109" t="s">
        <v>10967</v>
      </c>
      <c r="H5109" t="s">
        <v>14459</v>
      </c>
      <c r="I5109" t="s">
        <v>18507</v>
      </c>
      <c r="J5109" t="s">
        <v>18509</v>
      </c>
      <c r="L5109" t="s">
        <v>19507</v>
      </c>
      <c r="O5109" t="s">
        <v>20888</v>
      </c>
      <c r="P5109" t="s">
        <v>65</v>
      </c>
      <c r="Q5109" t="s">
        <v>20990</v>
      </c>
      <c r="R5109" t="s">
        <v>21118</v>
      </c>
      <c r="S5109" t="s">
        <v>21153</v>
      </c>
      <c r="T5109" t="s">
        <v>21460</v>
      </c>
      <c r="U5109" t="s">
        <v>22033</v>
      </c>
    </row>
    <row r="5110" spans="1:25">
      <c r="A5110" s="1">
        <v>5129</v>
      </c>
      <c r="C5110" t="s">
        <v>4267</v>
      </c>
      <c r="G5110" t="s">
        <v>10967</v>
      </c>
      <c r="H5110" t="s">
        <v>14459</v>
      </c>
      <c r="I5110" t="s">
        <v>18507</v>
      </c>
      <c r="J5110" t="s">
        <v>18509</v>
      </c>
      <c r="L5110" t="s">
        <v>19508</v>
      </c>
      <c r="O5110" t="s">
        <v>20888</v>
      </c>
      <c r="P5110" t="s">
        <v>20920</v>
      </c>
      <c r="Q5110" t="s">
        <v>20991</v>
      </c>
      <c r="U5110" t="s">
        <v>22034</v>
      </c>
      <c r="W5110" t="s">
        <v>22918</v>
      </c>
    </row>
    <row r="5111" spans="1:25">
      <c r="A5111" s="1">
        <v>5130</v>
      </c>
      <c r="C5111" t="s">
        <v>4268</v>
      </c>
      <c r="G5111" t="s">
        <v>10967</v>
      </c>
      <c r="H5111" t="s">
        <v>14460</v>
      </c>
      <c r="I5111" t="s">
        <v>18507</v>
      </c>
      <c r="J5111" t="s">
        <v>18510</v>
      </c>
      <c r="L5111" t="s">
        <v>19714</v>
      </c>
      <c r="N5111" t="s">
        <v>32</v>
      </c>
      <c r="P5111" t="s">
        <v>32</v>
      </c>
      <c r="Q5111" t="s">
        <v>20992</v>
      </c>
      <c r="R5111" t="s">
        <v>21119</v>
      </c>
      <c r="S5111" t="s">
        <v>21154</v>
      </c>
      <c r="U5111" t="s">
        <v>22035</v>
      </c>
      <c r="Y5111" t="s">
        <v>23868</v>
      </c>
    </row>
    <row r="5112" spans="1:25">
      <c r="A5112" s="1">
        <v>5131</v>
      </c>
      <c r="B5112" t="s">
        <v>32</v>
      </c>
      <c r="C5112" t="s">
        <v>4268</v>
      </c>
      <c r="D5112" t="s">
        <v>9949</v>
      </c>
      <c r="E5112" t="s">
        <v>10905</v>
      </c>
      <c r="F5112" t="s">
        <v>10906</v>
      </c>
      <c r="H5112" t="s">
        <v>14460</v>
      </c>
      <c r="V5112">
        <f>72860127 ÐÈQ(B2024041stamic123@gmail.com                               DNMLFException as file currently locked by another user for an Acct no 284144290000</f>
        <v>0</v>
      </c>
    </row>
    <row r="5113" spans="1:25">
      <c r="A5113" s="1">
        <v>5132</v>
      </c>
      <c r="C5113" t="s">
        <v>4269</v>
      </c>
      <c r="G5113" t="s">
        <v>10967</v>
      </c>
      <c r="H5113" t="s">
        <v>14461</v>
      </c>
      <c r="I5113" t="s">
        <v>18507</v>
      </c>
      <c r="J5113" t="s">
        <v>18510</v>
      </c>
      <c r="L5113" t="s">
        <v>19715</v>
      </c>
      <c r="N5113" t="s">
        <v>32</v>
      </c>
      <c r="P5113" t="s">
        <v>32</v>
      </c>
      <c r="Q5113" t="s">
        <v>20992</v>
      </c>
      <c r="R5113" t="s">
        <v>21119</v>
      </c>
      <c r="S5113" t="s">
        <v>21154</v>
      </c>
      <c r="U5113" t="s">
        <v>22035</v>
      </c>
      <c r="Y5113" t="s">
        <v>23869</v>
      </c>
    </row>
    <row r="5114" spans="1:25">
      <c r="A5114" s="1">
        <v>5133</v>
      </c>
      <c r="B5114" t="s">
        <v>32</v>
      </c>
      <c r="C5114" t="s">
        <v>4269</v>
      </c>
      <c r="D5114" t="s">
        <v>9950</v>
      </c>
      <c r="E5114" t="s">
        <v>10905</v>
      </c>
      <c r="F5114" t="s">
        <v>10906</v>
      </c>
      <c r="H5114" t="s">
        <v>14461</v>
      </c>
      <c r="V5114">
        <f>72860128 0&amp;3&amp;P2024041DUNROBPRIM@GMAIL.COM                              DNMLFException as file currently locked by another user for an Acct no 344238270000</f>
        <v>0</v>
      </c>
    </row>
    <row r="5115" spans="1:25">
      <c r="A5115" s="1">
        <v>5134</v>
      </c>
      <c r="C5115" t="s">
        <v>4270</v>
      </c>
      <c r="G5115" t="s">
        <v>10967</v>
      </c>
      <c r="H5115" t="s">
        <v>14462</v>
      </c>
      <c r="I5115" t="s">
        <v>18507</v>
      </c>
      <c r="J5115" t="s">
        <v>18510</v>
      </c>
      <c r="L5115" t="s">
        <v>19716</v>
      </c>
      <c r="N5115" t="s">
        <v>32</v>
      </c>
      <c r="P5115" t="s">
        <v>32</v>
      </c>
      <c r="Q5115" t="s">
        <v>20992</v>
      </c>
      <c r="R5115" t="s">
        <v>21119</v>
      </c>
      <c r="S5115" t="s">
        <v>21154</v>
      </c>
      <c r="U5115" t="s">
        <v>22035</v>
      </c>
      <c r="Y5115" t="s">
        <v>23867</v>
      </c>
    </row>
    <row r="5116" spans="1:25">
      <c r="A5116" s="1">
        <v>5135</v>
      </c>
      <c r="B5116" t="s">
        <v>32</v>
      </c>
      <c r="C5116" t="s">
        <v>4270</v>
      </c>
      <c r="D5116" t="s">
        <v>9951</v>
      </c>
      <c r="E5116" t="s">
        <v>10905</v>
      </c>
      <c r="F5116" t="s">
        <v>10906</v>
      </c>
      <c r="H5116" t="s">
        <v>14463</v>
      </c>
      <c r="V5116">
        <f>72860129 p°7ÖD2024041christinacaine1@gmail.com                            DNMLFException as file currently locked by another user for an Acct no 295651750000</f>
        <v>0</v>
      </c>
    </row>
    <row r="5117" spans="1:25">
      <c r="A5117" s="1">
        <v>5136</v>
      </c>
      <c r="C5117" t="s">
        <v>4271</v>
      </c>
      <c r="G5117" t="s">
        <v>10967</v>
      </c>
      <c r="H5117" t="s">
        <v>14464</v>
      </c>
      <c r="I5117" t="s">
        <v>18507</v>
      </c>
      <c r="J5117" t="s">
        <v>18510</v>
      </c>
      <c r="L5117" t="s">
        <v>19717</v>
      </c>
      <c r="N5117" t="s">
        <v>32</v>
      </c>
      <c r="P5117" t="s">
        <v>32</v>
      </c>
      <c r="Q5117" t="s">
        <v>20992</v>
      </c>
      <c r="R5117" t="s">
        <v>21119</v>
      </c>
      <c r="S5117" t="s">
        <v>21154</v>
      </c>
      <c r="U5117" t="s">
        <v>22035</v>
      </c>
      <c r="Y5117" t="s">
        <v>23870</v>
      </c>
    </row>
    <row r="5118" spans="1:25">
      <c r="A5118" s="1">
        <v>5137</v>
      </c>
      <c r="B5118" t="s">
        <v>32</v>
      </c>
      <c r="C5118" t="s">
        <v>4271</v>
      </c>
      <c r="D5118" t="s">
        <v>9952</v>
      </c>
      <c r="E5118" t="s">
        <v>10905</v>
      </c>
      <c r="F5118" t="s">
        <v>10906</v>
      </c>
      <c r="H5118" t="s">
        <v>14464</v>
      </c>
      <c r="V5118">
        <f>72860130 @äçNJ2024041romainbrown023@gmail.com                            ENMLFException as file currently locked by another user for an Acct no 319151400000</f>
        <v>0</v>
      </c>
    </row>
    <row r="5119" spans="1:25">
      <c r="A5119" s="1">
        <v>5138</v>
      </c>
      <c r="C5119" t="s">
        <v>4272</v>
      </c>
      <c r="G5119" t="s">
        <v>10967</v>
      </c>
      <c r="H5119" t="s">
        <v>14465</v>
      </c>
      <c r="I5119" t="s">
        <v>18507</v>
      </c>
      <c r="J5119" t="s">
        <v>18510</v>
      </c>
      <c r="L5119" t="s">
        <v>19718</v>
      </c>
      <c r="N5119" t="s">
        <v>32</v>
      </c>
      <c r="P5119" t="s">
        <v>32</v>
      </c>
      <c r="Q5119" t="s">
        <v>20992</v>
      </c>
      <c r="R5119" t="s">
        <v>21119</v>
      </c>
      <c r="S5119" t="s">
        <v>21154</v>
      </c>
      <c r="U5119" t="s">
        <v>22035</v>
      </c>
      <c r="Y5119" t="s">
        <v>23871</v>
      </c>
    </row>
    <row r="5120" spans="1:25">
      <c r="A5120" s="1">
        <v>5139</v>
      </c>
      <c r="B5120" t="s">
        <v>32</v>
      </c>
      <c r="C5120" t="s">
        <v>4272</v>
      </c>
      <c r="D5120" t="s">
        <v>9953</v>
      </c>
      <c r="E5120" t="s">
        <v>10905</v>
      </c>
      <c r="F5120" t="s">
        <v>10906</v>
      </c>
      <c r="H5120" t="s">
        <v>14466</v>
      </c>
      <c r="V5120">
        <f>72860131 @å~\J2024041sexychrisann1@gmail.com                             ENMLFException as file currently locked by another user for an Acct no 319379400000</f>
        <v>0</v>
      </c>
    </row>
    <row r="5121" spans="1:25">
      <c r="A5121" s="1">
        <v>5140</v>
      </c>
      <c r="C5121" t="s">
        <v>4273</v>
      </c>
      <c r="G5121" t="s">
        <v>10967</v>
      </c>
      <c r="H5121" t="s">
        <v>14467</v>
      </c>
      <c r="I5121" t="s">
        <v>18507</v>
      </c>
      <c r="J5121" t="s">
        <v>18510</v>
      </c>
      <c r="L5121" t="s">
        <v>19719</v>
      </c>
      <c r="N5121" t="s">
        <v>32</v>
      </c>
      <c r="P5121" t="s">
        <v>32</v>
      </c>
      <c r="Q5121" t="s">
        <v>20992</v>
      </c>
      <c r="R5121" t="s">
        <v>21119</v>
      </c>
      <c r="S5121" t="s">
        <v>21154</v>
      </c>
      <c r="U5121" t="s">
        <v>22035</v>
      </c>
      <c r="Y5121" t="s">
        <v>23872</v>
      </c>
    </row>
    <row r="5122" spans="1:25">
      <c r="A5122" s="1">
        <v>5141</v>
      </c>
      <c r="B5122" t="s">
        <v>32</v>
      </c>
      <c r="C5122" t="s">
        <v>4273</v>
      </c>
      <c r="D5122" t="s">
        <v>9954</v>
      </c>
      <c r="E5122" t="s">
        <v>10905</v>
      </c>
      <c r="F5122" t="s">
        <v>10906</v>
      </c>
      <c r="H5122" t="s">
        <v>14467</v>
      </c>
      <c r="V5122">
        <f>72860132 °7úA2024041ANDREHEPBURN_88@YAHOO.COM                            ENMLFException as file currently locked by another user for an Acct no 283368110000</f>
        <v>0</v>
      </c>
    </row>
    <row r="5123" spans="1:25">
      <c r="A5123" s="1">
        <v>5142</v>
      </c>
      <c r="C5123" t="s">
        <v>4274</v>
      </c>
      <c r="G5123" t="s">
        <v>10967</v>
      </c>
      <c r="H5123" t="s">
        <v>14468</v>
      </c>
      <c r="I5123" t="s">
        <v>18507</v>
      </c>
      <c r="J5123" t="s">
        <v>18509</v>
      </c>
      <c r="L5123" t="s">
        <v>19490</v>
      </c>
      <c r="O5123" t="s">
        <v>20887</v>
      </c>
      <c r="P5123" t="s">
        <v>20919</v>
      </c>
      <c r="Q5123" t="s">
        <v>20989</v>
      </c>
      <c r="U5123" t="s">
        <v>22032</v>
      </c>
      <c r="W5123" t="s">
        <v>22917</v>
      </c>
      <c r="X5123" t="s">
        <v>23346</v>
      </c>
    </row>
    <row r="5124" spans="1:25">
      <c r="A5124" s="1">
        <v>5143</v>
      </c>
      <c r="C5124" t="s">
        <v>4275</v>
      </c>
      <c r="G5124" t="s">
        <v>10967</v>
      </c>
      <c r="H5124" t="s">
        <v>14469</v>
      </c>
      <c r="I5124" t="s">
        <v>18507</v>
      </c>
      <c r="J5124" t="s">
        <v>18509</v>
      </c>
      <c r="L5124" t="s">
        <v>19507</v>
      </c>
      <c r="O5124" t="s">
        <v>20888</v>
      </c>
      <c r="P5124" t="s">
        <v>65</v>
      </c>
      <c r="Q5124" t="s">
        <v>20990</v>
      </c>
      <c r="R5124" t="s">
        <v>21118</v>
      </c>
      <c r="S5124" t="s">
        <v>21153</v>
      </c>
      <c r="T5124" t="s">
        <v>21509</v>
      </c>
      <c r="U5124" t="s">
        <v>22033</v>
      </c>
    </row>
    <row r="5125" spans="1:25">
      <c r="A5125" s="1">
        <v>5144</v>
      </c>
      <c r="C5125" t="s">
        <v>4276</v>
      </c>
      <c r="G5125" t="s">
        <v>10967</v>
      </c>
      <c r="H5125" t="s">
        <v>14469</v>
      </c>
      <c r="I5125" t="s">
        <v>18507</v>
      </c>
      <c r="J5125" t="s">
        <v>18509</v>
      </c>
      <c r="L5125" t="s">
        <v>19508</v>
      </c>
      <c r="O5125" t="s">
        <v>20888</v>
      </c>
      <c r="P5125" t="s">
        <v>20920</v>
      </c>
      <c r="Q5125" t="s">
        <v>20991</v>
      </c>
      <c r="U5125" t="s">
        <v>22034</v>
      </c>
      <c r="W5125" t="s">
        <v>22918</v>
      </c>
    </row>
    <row r="5126" spans="1:25">
      <c r="A5126" s="1">
        <v>5145</v>
      </c>
      <c r="C5126" t="s">
        <v>4277</v>
      </c>
      <c r="G5126" t="s">
        <v>10967</v>
      </c>
      <c r="H5126" t="s">
        <v>14470</v>
      </c>
      <c r="I5126" t="s">
        <v>18507</v>
      </c>
      <c r="J5126" t="s">
        <v>18510</v>
      </c>
      <c r="L5126" t="s">
        <v>19720</v>
      </c>
      <c r="N5126" t="s">
        <v>32</v>
      </c>
      <c r="P5126" t="s">
        <v>32</v>
      </c>
      <c r="Q5126" t="s">
        <v>20992</v>
      </c>
      <c r="R5126" t="s">
        <v>21119</v>
      </c>
      <c r="S5126" t="s">
        <v>21154</v>
      </c>
      <c r="U5126" t="s">
        <v>22035</v>
      </c>
      <c r="Y5126" t="s">
        <v>23873</v>
      </c>
    </row>
    <row r="5127" spans="1:25">
      <c r="A5127" s="1">
        <v>5146</v>
      </c>
      <c r="B5127" t="s">
        <v>32</v>
      </c>
      <c r="C5127" t="s">
        <v>4277</v>
      </c>
      <c r="D5127" t="s">
        <v>9955</v>
      </c>
      <c r="E5127" t="s">
        <v>10905</v>
      </c>
      <c r="F5127" t="s">
        <v>10906</v>
      </c>
      <c r="H5127" t="s">
        <v>14470</v>
      </c>
      <c r="V5127">
        <f>72860136 @ÝEÆI2024041orainthomas@gmail.com                              GNMLFException as file currently locked by another user for an Acct no 316859080000</f>
        <v>0</v>
      </c>
    </row>
    <row r="5128" spans="1:25">
      <c r="A5128" s="1">
        <v>5147</v>
      </c>
      <c r="C5128" t="s">
        <v>4278</v>
      </c>
      <c r="G5128" t="s">
        <v>10967</v>
      </c>
      <c r="H5128" t="s">
        <v>14471</v>
      </c>
      <c r="I5128" t="s">
        <v>18507</v>
      </c>
      <c r="J5128" t="s">
        <v>18509</v>
      </c>
      <c r="L5128" t="s">
        <v>19542</v>
      </c>
      <c r="O5128" t="s">
        <v>20887</v>
      </c>
      <c r="P5128" t="s">
        <v>20919</v>
      </c>
      <c r="Q5128" t="s">
        <v>20989</v>
      </c>
      <c r="U5128" t="s">
        <v>22032</v>
      </c>
      <c r="W5128" t="s">
        <v>22917</v>
      </c>
      <c r="X5128" t="s">
        <v>23347</v>
      </c>
    </row>
    <row r="5129" spans="1:25">
      <c r="A5129" s="1">
        <v>5148</v>
      </c>
      <c r="C5129" t="s">
        <v>4279</v>
      </c>
      <c r="G5129" t="s">
        <v>10967</v>
      </c>
      <c r="H5129" t="s">
        <v>14472</v>
      </c>
      <c r="I5129" t="s">
        <v>18507</v>
      </c>
      <c r="J5129" t="s">
        <v>18509</v>
      </c>
      <c r="L5129" t="s">
        <v>19543</v>
      </c>
      <c r="O5129" t="s">
        <v>20887</v>
      </c>
      <c r="P5129" t="s">
        <v>20919</v>
      </c>
      <c r="Q5129" t="s">
        <v>20989</v>
      </c>
      <c r="U5129" t="s">
        <v>22032</v>
      </c>
      <c r="W5129" t="s">
        <v>22917</v>
      </c>
      <c r="X5129" t="s">
        <v>23348</v>
      </c>
    </row>
    <row r="5130" spans="1:25">
      <c r="A5130" s="1">
        <v>5149</v>
      </c>
      <c r="C5130" t="s">
        <v>4280</v>
      </c>
      <c r="G5130" t="s">
        <v>10967</v>
      </c>
      <c r="H5130" t="s">
        <v>14473</v>
      </c>
      <c r="I5130" t="s">
        <v>18507</v>
      </c>
      <c r="J5130" t="s">
        <v>18509</v>
      </c>
      <c r="L5130" t="s">
        <v>19507</v>
      </c>
      <c r="O5130" t="s">
        <v>20888</v>
      </c>
      <c r="P5130" t="s">
        <v>65</v>
      </c>
      <c r="Q5130" t="s">
        <v>20990</v>
      </c>
      <c r="R5130" t="s">
        <v>21118</v>
      </c>
      <c r="S5130" t="s">
        <v>21153</v>
      </c>
      <c r="T5130" t="s">
        <v>21510</v>
      </c>
      <c r="U5130" t="s">
        <v>22033</v>
      </c>
    </row>
    <row r="5131" spans="1:25">
      <c r="A5131" s="1">
        <v>5150</v>
      </c>
      <c r="C5131" t="s">
        <v>4281</v>
      </c>
      <c r="G5131" t="s">
        <v>10967</v>
      </c>
      <c r="H5131" t="s">
        <v>14473</v>
      </c>
      <c r="I5131" t="s">
        <v>18507</v>
      </c>
      <c r="J5131" t="s">
        <v>18509</v>
      </c>
      <c r="L5131" t="s">
        <v>19508</v>
      </c>
      <c r="O5131" t="s">
        <v>20888</v>
      </c>
      <c r="P5131" t="s">
        <v>20920</v>
      </c>
      <c r="Q5131" t="s">
        <v>20991</v>
      </c>
      <c r="U5131" t="s">
        <v>22034</v>
      </c>
      <c r="W5131" t="s">
        <v>22918</v>
      </c>
    </row>
    <row r="5132" spans="1:25">
      <c r="A5132" s="1">
        <v>5151</v>
      </c>
      <c r="C5132" t="s">
        <v>4282</v>
      </c>
      <c r="G5132" t="s">
        <v>10967</v>
      </c>
      <c r="H5132" t="s">
        <v>14474</v>
      </c>
      <c r="I5132" t="s">
        <v>18507</v>
      </c>
      <c r="J5132" t="s">
        <v>18510</v>
      </c>
      <c r="L5132" t="s">
        <v>19721</v>
      </c>
      <c r="N5132" t="s">
        <v>44</v>
      </c>
      <c r="P5132" t="s">
        <v>20952</v>
      </c>
      <c r="Q5132" t="s">
        <v>21050</v>
      </c>
      <c r="R5132" t="s">
        <v>21135</v>
      </c>
      <c r="S5132" t="s">
        <v>21153</v>
      </c>
      <c r="T5132" t="s">
        <v>21511</v>
      </c>
      <c r="U5132" t="s">
        <v>22033</v>
      </c>
    </row>
    <row r="5133" spans="1:25">
      <c r="A5133" s="1">
        <v>5152</v>
      </c>
      <c r="C5133" t="s">
        <v>4283</v>
      </c>
      <c r="G5133" t="s">
        <v>10967</v>
      </c>
      <c r="H5133" t="s">
        <v>14474</v>
      </c>
      <c r="I5133" t="s">
        <v>18507</v>
      </c>
      <c r="J5133" t="s">
        <v>18510</v>
      </c>
      <c r="L5133" t="s">
        <v>19722</v>
      </c>
      <c r="N5133" t="s">
        <v>44</v>
      </c>
      <c r="P5133" t="s">
        <v>44</v>
      </c>
      <c r="Q5133" t="s">
        <v>21051</v>
      </c>
      <c r="U5133" t="s">
        <v>22724</v>
      </c>
      <c r="W5133" t="s">
        <v>22918</v>
      </c>
    </row>
    <row r="5134" spans="1:25">
      <c r="A5134" s="1">
        <v>5153</v>
      </c>
      <c r="B5134" t="s">
        <v>44</v>
      </c>
      <c r="C5134" t="s">
        <v>4283</v>
      </c>
      <c r="D5134" t="s">
        <v>9956</v>
      </c>
      <c r="E5134" t="s">
        <v>10905</v>
      </c>
      <c r="F5134" t="s">
        <v>10920</v>
      </c>
      <c r="H5134" t="s">
        <v>14474</v>
      </c>
      <c r="V5134">
        <f>72860142 ¯¹Y        HC2649e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5135" spans="1:25">
      <c r="A5135" s="1">
        <v>5154</v>
      </c>
      <c r="C5135" t="s">
        <v>4284</v>
      </c>
      <c r="G5135" t="s">
        <v>10967</v>
      </c>
      <c r="H5135" t="s">
        <v>14475</v>
      </c>
      <c r="I5135" t="s">
        <v>18507</v>
      </c>
      <c r="J5135" t="s">
        <v>18509</v>
      </c>
      <c r="L5135" t="s">
        <v>19488</v>
      </c>
      <c r="O5135" t="s">
        <v>20887</v>
      </c>
      <c r="P5135" t="s">
        <v>20919</v>
      </c>
      <c r="Q5135" t="s">
        <v>20989</v>
      </c>
      <c r="U5135" t="s">
        <v>22032</v>
      </c>
      <c r="W5135" t="s">
        <v>22917</v>
      </c>
      <c r="X5135" t="s">
        <v>23349</v>
      </c>
    </row>
    <row r="5136" spans="1:25">
      <c r="A5136" s="1">
        <v>5155</v>
      </c>
      <c r="C5136" t="s">
        <v>4285</v>
      </c>
      <c r="G5136" t="s">
        <v>10967</v>
      </c>
      <c r="H5136" t="s">
        <v>14476</v>
      </c>
      <c r="I5136" t="s">
        <v>18507</v>
      </c>
      <c r="J5136" t="s">
        <v>18509</v>
      </c>
      <c r="L5136" t="s">
        <v>19507</v>
      </c>
      <c r="O5136" t="s">
        <v>20888</v>
      </c>
      <c r="P5136" t="s">
        <v>65</v>
      </c>
      <c r="Q5136" t="s">
        <v>20990</v>
      </c>
      <c r="R5136" t="s">
        <v>21118</v>
      </c>
      <c r="S5136" t="s">
        <v>21153</v>
      </c>
      <c r="T5136" t="s">
        <v>21512</v>
      </c>
      <c r="U5136" t="s">
        <v>22033</v>
      </c>
    </row>
    <row r="5137" spans="1:24">
      <c r="A5137" s="1">
        <v>5156</v>
      </c>
      <c r="C5137" t="s">
        <v>4286</v>
      </c>
      <c r="G5137" t="s">
        <v>10967</v>
      </c>
      <c r="H5137" t="s">
        <v>14476</v>
      </c>
      <c r="I5137" t="s">
        <v>18507</v>
      </c>
      <c r="J5137" t="s">
        <v>18509</v>
      </c>
      <c r="L5137" t="s">
        <v>19563</v>
      </c>
      <c r="O5137" t="s">
        <v>20887</v>
      </c>
      <c r="P5137" t="s">
        <v>20919</v>
      </c>
      <c r="Q5137" t="s">
        <v>20989</v>
      </c>
      <c r="U5137" t="s">
        <v>22032</v>
      </c>
      <c r="W5137" t="s">
        <v>22917</v>
      </c>
      <c r="X5137" t="s">
        <v>23350</v>
      </c>
    </row>
    <row r="5138" spans="1:24">
      <c r="A5138" s="1">
        <v>5157</v>
      </c>
      <c r="C5138" t="s">
        <v>4287</v>
      </c>
      <c r="G5138" t="s">
        <v>10967</v>
      </c>
      <c r="H5138" t="s">
        <v>14477</v>
      </c>
      <c r="I5138" t="s">
        <v>18507</v>
      </c>
      <c r="J5138" t="s">
        <v>18509</v>
      </c>
      <c r="L5138" t="s">
        <v>19508</v>
      </c>
      <c r="O5138" t="s">
        <v>20888</v>
      </c>
      <c r="P5138" t="s">
        <v>20920</v>
      </c>
      <c r="Q5138" t="s">
        <v>20991</v>
      </c>
      <c r="U5138" t="s">
        <v>22034</v>
      </c>
      <c r="W5138" t="s">
        <v>22918</v>
      </c>
    </row>
    <row r="5139" spans="1:24">
      <c r="A5139" s="1">
        <v>5158</v>
      </c>
      <c r="C5139" t="s">
        <v>4288</v>
      </c>
      <c r="G5139" t="s">
        <v>10967</v>
      </c>
      <c r="H5139" t="s">
        <v>14478</v>
      </c>
      <c r="I5139" t="s">
        <v>18507</v>
      </c>
      <c r="J5139" t="s">
        <v>18509</v>
      </c>
      <c r="L5139" t="s">
        <v>19489</v>
      </c>
      <c r="O5139" t="s">
        <v>20887</v>
      </c>
      <c r="P5139" t="s">
        <v>20919</v>
      </c>
      <c r="Q5139" t="s">
        <v>20989</v>
      </c>
      <c r="U5139" t="s">
        <v>22032</v>
      </c>
      <c r="W5139" t="s">
        <v>22917</v>
      </c>
      <c r="X5139" t="s">
        <v>23349</v>
      </c>
    </row>
    <row r="5140" spans="1:24">
      <c r="A5140" s="1">
        <v>5159</v>
      </c>
      <c r="C5140" t="s">
        <v>4289</v>
      </c>
      <c r="G5140" t="s">
        <v>10967</v>
      </c>
      <c r="H5140" t="s">
        <v>14479</v>
      </c>
      <c r="I5140" t="s">
        <v>18507</v>
      </c>
      <c r="J5140" t="s">
        <v>18510</v>
      </c>
      <c r="L5140" t="s">
        <v>19723</v>
      </c>
      <c r="N5140" t="s">
        <v>37</v>
      </c>
      <c r="P5140" t="s">
        <v>37</v>
      </c>
      <c r="Q5140" t="s">
        <v>21005</v>
      </c>
      <c r="U5140" t="s">
        <v>22750</v>
      </c>
      <c r="W5140" t="s">
        <v>22921</v>
      </c>
    </row>
    <row r="5141" spans="1:24">
      <c r="A5141" s="1">
        <v>5160</v>
      </c>
      <c r="B5141" t="s">
        <v>37</v>
      </c>
      <c r="C5141" t="s">
        <v>4289</v>
      </c>
      <c r="D5141" t="s">
        <v>9957</v>
      </c>
      <c r="E5141" t="s">
        <v>10905</v>
      </c>
      <c r="F5141" t="s">
        <v>10912</v>
      </c>
      <c r="H5141" t="s">
        <v>14480</v>
      </c>
      <c r="V5141">
        <f>72860148 E</f>
        <v>0</v>
      </c>
    </row>
    <row r="5142" spans="1:24">
      <c r="A5142" s="1">
        <v>5162</v>
      </c>
      <c r="C5142" t="s">
        <v>4290</v>
      </c>
      <c r="G5142" t="s">
        <v>10967</v>
      </c>
      <c r="H5142" t="s">
        <v>14481</v>
      </c>
      <c r="I5142" t="s">
        <v>18507</v>
      </c>
      <c r="J5142" t="s">
        <v>18509</v>
      </c>
      <c r="L5142" t="s">
        <v>19563</v>
      </c>
      <c r="O5142" t="s">
        <v>20887</v>
      </c>
      <c r="P5142" t="s">
        <v>20919</v>
      </c>
      <c r="Q5142" t="s">
        <v>20989</v>
      </c>
      <c r="U5142" t="s">
        <v>22032</v>
      </c>
      <c r="W5142" t="s">
        <v>22917</v>
      </c>
      <c r="X5142" t="s">
        <v>23351</v>
      </c>
    </row>
    <row r="5143" spans="1:24">
      <c r="A5143" s="1">
        <v>5163</v>
      </c>
      <c r="C5143" t="s">
        <v>4291</v>
      </c>
      <c r="G5143" t="s">
        <v>10967</v>
      </c>
      <c r="H5143" t="s">
        <v>14482</v>
      </c>
      <c r="I5143" t="s">
        <v>18507</v>
      </c>
      <c r="J5143" t="s">
        <v>18509</v>
      </c>
      <c r="L5143" t="s">
        <v>19507</v>
      </c>
      <c r="O5143" t="s">
        <v>20888</v>
      </c>
      <c r="P5143" t="s">
        <v>65</v>
      </c>
      <c r="Q5143" t="s">
        <v>20990</v>
      </c>
      <c r="R5143" t="s">
        <v>21118</v>
      </c>
      <c r="S5143" t="s">
        <v>21153</v>
      </c>
      <c r="T5143" t="s">
        <v>21513</v>
      </c>
      <c r="U5143" t="s">
        <v>22033</v>
      </c>
    </row>
    <row r="5144" spans="1:24">
      <c r="A5144" s="1">
        <v>5164</v>
      </c>
      <c r="C5144" t="s">
        <v>4292</v>
      </c>
      <c r="G5144" t="s">
        <v>10967</v>
      </c>
      <c r="H5144" t="s">
        <v>14483</v>
      </c>
      <c r="I5144" t="s">
        <v>18507</v>
      </c>
      <c r="J5144" t="s">
        <v>18509</v>
      </c>
      <c r="L5144" t="s">
        <v>19508</v>
      </c>
      <c r="O5144" t="s">
        <v>20888</v>
      </c>
      <c r="P5144" t="s">
        <v>20920</v>
      </c>
      <c r="Q5144" t="s">
        <v>20991</v>
      </c>
      <c r="U5144" t="s">
        <v>22034</v>
      </c>
      <c r="W5144" t="s">
        <v>22918</v>
      </c>
    </row>
    <row r="5145" spans="1:24">
      <c r="A5145" s="1">
        <v>5165</v>
      </c>
      <c r="C5145" t="s">
        <v>4293</v>
      </c>
      <c r="G5145" t="s">
        <v>10967</v>
      </c>
      <c r="H5145" t="s">
        <v>14484</v>
      </c>
      <c r="I5145" t="s">
        <v>18507</v>
      </c>
      <c r="J5145" t="s">
        <v>18509</v>
      </c>
      <c r="L5145" t="s">
        <v>19565</v>
      </c>
      <c r="O5145" t="s">
        <v>20887</v>
      </c>
      <c r="P5145" t="s">
        <v>20919</v>
      </c>
      <c r="Q5145" t="s">
        <v>20989</v>
      </c>
      <c r="U5145" t="s">
        <v>22032</v>
      </c>
      <c r="W5145" t="s">
        <v>22917</v>
      </c>
      <c r="X5145" t="s">
        <v>23351</v>
      </c>
    </row>
    <row r="5146" spans="1:24">
      <c r="A5146" s="1">
        <v>5166</v>
      </c>
      <c r="C5146" t="s">
        <v>4294</v>
      </c>
      <c r="G5146" t="s">
        <v>10967</v>
      </c>
      <c r="H5146" t="s">
        <v>14485</v>
      </c>
      <c r="I5146" t="s">
        <v>18507</v>
      </c>
      <c r="J5146" t="s">
        <v>18509</v>
      </c>
      <c r="L5146" t="s">
        <v>19507</v>
      </c>
      <c r="O5146" t="s">
        <v>20888</v>
      </c>
      <c r="P5146" t="s">
        <v>65</v>
      </c>
      <c r="Q5146" t="s">
        <v>20990</v>
      </c>
      <c r="R5146" t="s">
        <v>21118</v>
      </c>
      <c r="S5146" t="s">
        <v>21153</v>
      </c>
      <c r="T5146" t="s">
        <v>21513</v>
      </c>
      <c r="U5146" t="s">
        <v>22033</v>
      </c>
    </row>
    <row r="5147" spans="1:24">
      <c r="A5147" s="1">
        <v>5167</v>
      </c>
      <c r="C5147" t="s">
        <v>4295</v>
      </c>
      <c r="G5147" t="s">
        <v>10967</v>
      </c>
      <c r="H5147" t="s">
        <v>14486</v>
      </c>
      <c r="I5147" t="s">
        <v>18507</v>
      </c>
      <c r="J5147" t="s">
        <v>18509</v>
      </c>
      <c r="L5147" t="s">
        <v>19508</v>
      </c>
      <c r="O5147" t="s">
        <v>20888</v>
      </c>
      <c r="P5147" t="s">
        <v>20920</v>
      </c>
      <c r="Q5147" t="s">
        <v>20991</v>
      </c>
      <c r="U5147" t="s">
        <v>22034</v>
      </c>
      <c r="W5147" t="s">
        <v>22918</v>
      </c>
    </row>
    <row r="5148" spans="1:24">
      <c r="A5148" s="1">
        <v>5168</v>
      </c>
      <c r="C5148" t="s">
        <v>4296</v>
      </c>
      <c r="G5148" t="s">
        <v>10967</v>
      </c>
      <c r="H5148" t="s">
        <v>14487</v>
      </c>
      <c r="I5148" t="s">
        <v>18507</v>
      </c>
      <c r="J5148" t="s">
        <v>18509</v>
      </c>
      <c r="L5148" t="s">
        <v>19489</v>
      </c>
      <c r="O5148" t="s">
        <v>20887</v>
      </c>
      <c r="P5148" t="s">
        <v>20919</v>
      </c>
      <c r="Q5148" t="s">
        <v>20989</v>
      </c>
      <c r="U5148" t="s">
        <v>22032</v>
      </c>
      <c r="W5148" t="s">
        <v>22917</v>
      </c>
      <c r="X5148" t="s">
        <v>23336</v>
      </c>
    </row>
    <row r="5149" spans="1:24">
      <c r="A5149" s="1">
        <v>5169</v>
      </c>
      <c r="C5149" t="s">
        <v>4297</v>
      </c>
      <c r="G5149" t="s">
        <v>10967</v>
      </c>
      <c r="H5149" t="s">
        <v>14488</v>
      </c>
      <c r="I5149" t="s">
        <v>18507</v>
      </c>
      <c r="J5149" t="s">
        <v>18509</v>
      </c>
      <c r="L5149" t="s">
        <v>19582</v>
      </c>
      <c r="O5149" t="s">
        <v>20887</v>
      </c>
      <c r="P5149" t="s">
        <v>20919</v>
      </c>
      <c r="Q5149" t="s">
        <v>20989</v>
      </c>
      <c r="U5149" t="s">
        <v>22032</v>
      </c>
      <c r="W5149" t="s">
        <v>22917</v>
      </c>
      <c r="X5149" t="s">
        <v>23334</v>
      </c>
    </row>
    <row r="5150" spans="1:24">
      <c r="A5150" s="1">
        <v>5170</v>
      </c>
      <c r="C5150" t="s">
        <v>4298</v>
      </c>
      <c r="G5150" t="s">
        <v>10967</v>
      </c>
      <c r="H5150" t="s">
        <v>14489</v>
      </c>
      <c r="I5150" t="s">
        <v>18507</v>
      </c>
      <c r="J5150" t="s">
        <v>18509</v>
      </c>
      <c r="L5150" t="s">
        <v>19507</v>
      </c>
      <c r="O5150" t="s">
        <v>20888</v>
      </c>
      <c r="P5150" t="s">
        <v>65</v>
      </c>
      <c r="Q5150" t="s">
        <v>20990</v>
      </c>
      <c r="R5150" t="s">
        <v>21118</v>
      </c>
      <c r="S5150" t="s">
        <v>21153</v>
      </c>
      <c r="T5150" t="s">
        <v>21483</v>
      </c>
      <c r="U5150" t="s">
        <v>22033</v>
      </c>
    </row>
    <row r="5151" spans="1:24">
      <c r="A5151" s="1">
        <v>5171</v>
      </c>
      <c r="C5151" t="s">
        <v>4299</v>
      </c>
      <c r="G5151" t="s">
        <v>10967</v>
      </c>
      <c r="H5151" t="s">
        <v>14490</v>
      </c>
      <c r="I5151" t="s">
        <v>18507</v>
      </c>
      <c r="J5151" t="s">
        <v>18509</v>
      </c>
      <c r="L5151" t="s">
        <v>19508</v>
      </c>
      <c r="O5151" t="s">
        <v>20888</v>
      </c>
      <c r="P5151" t="s">
        <v>20920</v>
      </c>
      <c r="Q5151" t="s">
        <v>20991</v>
      </c>
      <c r="U5151" t="s">
        <v>22034</v>
      </c>
      <c r="W5151" t="s">
        <v>22918</v>
      </c>
    </row>
    <row r="5152" spans="1:24">
      <c r="A5152" s="1">
        <v>5172</v>
      </c>
      <c r="C5152" t="s">
        <v>4300</v>
      </c>
      <c r="G5152" t="s">
        <v>10967</v>
      </c>
      <c r="H5152" t="s">
        <v>14491</v>
      </c>
      <c r="I5152" t="s">
        <v>18507</v>
      </c>
      <c r="J5152" t="s">
        <v>18509</v>
      </c>
      <c r="L5152" t="s">
        <v>19507</v>
      </c>
      <c r="O5152" t="s">
        <v>20888</v>
      </c>
      <c r="P5152" t="s">
        <v>65</v>
      </c>
      <c r="Q5152" t="s">
        <v>20990</v>
      </c>
      <c r="R5152" t="s">
        <v>21118</v>
      </c>
      <c r="S5152" t="s">
        <v>21153</v>
      </c>
      <c r="T5152" t="s">
        <v>21481</v>
      </c>
      <c r="U5152" t="s">
        <v>22033</v>
      </c>
    </row>
    <row r="5153" spans="1:24">
      <c r="A5153" s="1">
        <v>5173</v>
      </c>
      <c r="C5153" t="s">
        <v>4301</v>
      </c>
      <c r="G5153" t="s">
        <v>10967</v>
      </c>
      <c r="H5153" t="s">
        <v>14492</v>
      </c>
      <c r="I5153" t="s">
        <v>18507</v>
      </c>
      <c r="J5153" t="s">
        <v>18509</v>
      </c>
      <c r="L5153" t="s">
        <v>19508</v>
      </c>
      <c r="O5153" t="s">
        <v>20888</v>
      </c>
      <c r="P5153" t="s">
        <v>20920</v>
      </c>
      <c r="Q5153" t="s">
        <v>20991</v>
      </c>
      <c r="U5153" t="s">
        <v>22034</v>
      </c>
      <c r="W5153" t="s">
        <v>22918</v>
      </c>
    </row>
    <row r="5154" spans="1:24">
      <c r="A5154" s="1">
        <v>5174</v>
      </c>
      <c r="C5154" t="s">
        <v>4302</v>
      </c>
      <c r="G5154" t="s">
        <v>10967</v>
      </c>
      <c r="H5154" t="s">
        <v>14493</v>
      </c>
      <c r="I5154" t="s">
        <v>18507</v>
      </c>
      <c r="J5154" t="s">
        <v>18509</v>
      </c>
      <c r="L5154" t="s">
        <v>19488</v>
      </c>
      <c r="O5154" t="s">
        <v>20887</v>
      </c>
      <c r="P5154" t="s">
        <v>20919</v>
      </c>
      <c r="Q5154" t="s">
        <v>20989</v>
      </c>
      <c r="U5154" t="s">
        <v>22032</v>
      </c>
      <c r="W5154" t="s">
        <v>22917</v>
      </c>
      <c r="X5154" t="s">
        <v>23335</v>
      </c>
    </row>
    <row r="5155" spans="1:24">
      <c r="A5155" s="1">
        <v>5175</v>
      </c>
      <c r="C5155" t="s">
        <v>4303</v>
      </c>
      <c r="G5155" t="s">
        <v>10967</v>
      </c>
      <c r="H5155" t="s">
        <v>14494</v>
      </c>
      <c r="I5155" t="s">
        <v>18507</v>
      </c>
      <c r="J5155" t="s">
        <v>18509</v>
      </c>
      <c r="L5155" t="s">
        <v>19507</v>
      </c>
      <c r="O5155" t="s">
        <v>20888</v>
      </c>
      <c r="P5155" t="s">
        <v>65</v>
      </c>
      <c r="Q5155" t="s">
        <v>20990</v>
      </c>
      <c r="R5155" t="s">
        <v>21118</v>
      </c>
      <c r="S5155" t="s">
        <v>21153</v>
      </c>
      <c r="T5155" t="s">
        <v>21482</v>
      </c>
      <c r="U5155" t="s">
        <v>22033</v>
      </c>
    </row>
    <row r="5156" spans="1:24">
      <c r="A5156" s="1">
        <v>5176</v>
      </c>
      <c r="C5156" t="s">
        <v>4304</v>
      </c>
      <c r="G5156" t="s">
        <v>10967</v>
      </c>
      <c r="H5156" t="s">
        <v>14494</v>
      </c>
      <c r="I5156" t="s">
        <v>18507</v>
      </c>
      <c r="J5156" t="s">
        <v>18509</v>
      </c>
      <c r="L5156" t="s">
        <v>19508</v>
      </c>
      <c r="O5156" t="s">
        <v>20888</v>
      </c>
      <c r="P5156" t="s">
        <v>20920</v>
      </c>
      <c r="Q5156" t="s">
        <v>20991</v>
      </c>
      <c r="U5156" t="s">
        <v>22034</v>
      </c>
      <c r="W5156" t="s">
        <v>22918</v>
      </c>
    </row>
    <row r="5157" spans="1:24">
      <c r="A5157" s="1">
        <v>5177</v>
      </c>
      <c r="C5157" t="s">
        <v>4305</v>
      </c>
      <c r="G5157" t="s">
        <v>10967</v>
      </c>
      <c r="H5157" t="s">
        <v>14495</v>
      </c>
      <c r="I5157" t="s">
        <v>18507</v>
      </c>
      <c r="J5157" t="s">
        <v>18509</v>
      </c>
      <c r="L5157" t="s">
        <v>19488</v>
      </c>
      <c r="O5157" t="s">
        <v>20887</v>
      </c>
      <c r="P5157" t="s">
        <v>20919</v>
      </c>
      <c r="Q5157" t="s">
        <v>20989</v>
      </c>
      <c r="U5157" t="s">
        <v>22032</v>
      </c>
      <c r="W5157" t="s">
        <v>22917</v>
      </c>
      <c r="X5157" t="s">
        <v>23352</v>
      </c>
    </row>
    <row r="5158" spans="1:24">
      <c r="A5158" s="1">
        <v>5178</v>
      </c>
      <c r="C5158" t="s">
        <v>4306</v>
      </c>
      <c r="G5158" t="s">
        <v>10967</v>
      </c>
      <c r="H5158" t="s">
        <v>14496</v>
      </c>
      <c r="I5158" t="s">
        <v>18507</v>
      </c>
      <c r="J5158" t="s">
        <v>18509</v>
      </c>
      <c r="L5158" t="s">
        <v>19507</v>
      </c>
      <c r="O5158" t="s">
        <v>20888</v>
      </c>
      <c r="P5158" t="s">
        <v>65</v>
      </c>
      <c r="Q5158" t="s">
        <v>20990</v>
      </c>
      <c r="R5158" t="s">
        <v>21118</v>
      </c>
      <c r="S5158" t="s">
        <v>21153</v>
      </c>
      <c r="T5158" t="s">
        <v>21514</v>
      </c>
      <c r="U5158" t="s">
        <v>22033</v>
      </c>
    </row>
    <row r="5159" spans="1:24">
      <c r="A5159" s="1">
        <v>5179</v>
      </c>
      <c r="C5159" t="s">
        <v>4307</v>
      </c>
      <c r="G5159" t="s">
        <v>10967</v>
      </c>
      <c r="H5159" t="s">
        <v>14496</v>
      </c>
      <c r="I5159" t="s">
        <v>18507</v>
      </c>
      <c r="J5159" t="s">
        <v>18509</v>
      </c>
      <c r="L5159" t="s">
        <v>19508</v>
      </c>
      <c r="O5159" t="s">
        <v>20888</v>
      </c>
      <c r="P5159" t="s">
        <v>20920</v>
      </c>
      <c r="Q5159" t="s">
        <v>20991</v>
      </c>
      <c r="U5159" t="s">
        <v>22034</v>
      </c>
      <c r="W5159" t="s">
        <v>22918</v>
      </c>
    </row>
    <row r="5160" spans="1:24">
      <c r="A5160" s="1">
        <v>5180</v>
      </c>
      <c r="C5160" t="s">
        <v>4308</v>
      </c>
      <c r="G5160" t="s">
        <v>10967</v>
      </c>
      <c r="H5160" t="s">
        <v>14497</v>
      </c>
      <c r="I5160" t="s">
        <v>18507</v>
      </c>
      <c r="J5160" t="s">
        <v>18509</v>
      </c>
      <c r="L5160" t="s">
        <v>19543</v>
      </c>
      <c r="O5160" t="s">
        <v>20887</v>
      </c>
      <c r="P5160" t="s">
        <v>20919</v>
      </c>
      <c r="Q5160" t="s">
        <v>20989</v>
      </c>
      <c r="U5160" t="s">
        <v>22032</v>
      </c>
      <c r="W5160" t="s">
        <v>22917</v>
      </c>
      <c r="X5160" t="s">
        <v>23352</v>
      </c>
    </row>
    <row r="5161" spans="1:24">
      <c r="A5161" s="1">
        <v>5181</v>
      </c>
      <c r="C5161" t="s">
        <v>4309</v>
      </c>
      <c r="G5161" t="s">
        <v>10967</v>
      </c>
      <c r="H5161" t="s">
        <v>14498</v>
      </c>
      <c r="I5161" t="s">
        <v>18507</v>
      </c>
      <c r="J5161" t="s">
        <v>18509</v>
      </c>
      <c r="L5161" t="s">
        <v>19507</v>
      </c>
      <c r="O5161" t="s">
        <v>20888</v>
      </c>
      <c r="P5161" t="s">
        <v>65</v>
      </c>
      <c r="Q5161" t="s">
        <v>20990</v>
      </c>
      <c r="R5161" t="s">
        <v>21118</v>
      </c>
      <c r="S5161" t="s">
        <v>21153</v>
      </c>
      <c r="T5161" t="s">
        <v>21514</v>
      </c>
      <c r="U5161" t="s">
        <v>22033</v>
      </c>
    </row>
    <row r="5162" spans="1:24">
      <c r="A5162" s="1">
        <v>5182</v>
      </c>
      <c r="C5162" t="s">
        <v>4310</v>
      </c>
      <c r="G5162" t="s">
        <v>10967</v>
      </c>
      <c r="H5162" t="s">
        <v>14498</v>
      </c>
      <c r="I5162" t="s">
        <v>18507</v>
      </c>
      <c r="J5162" t="s">
        <v>18509</v>
      </c>
      <c r="L5162" t="s">
        <v>19508</v>
      </c>
      <c r="O5162" t="s">
        <v>20888</v>
      </c>
      <c r="P5162" t="s">
        <v>20920</v>
      </c>
      <c r="Q5162" t="s">
        <v>20991</v>
      </c>
      <c r="U5162" t="s">
        <v>22034</v>
      </c>
      <c r="W5162" t="s">
        <v>22918</v>
      </c>
    </row>
    <row r="5163" spans="1:24">
      <c r="A5163" s="1">
        <v>5183</v>
      </c>
      <c r="C5163" t="s">
        <v>4311</v>
      </c>
      <c r="G5163" t="s">
        <v>10967</v>
      </c>
      <c r="H5163" t="s">
        <v>14499</v>
      </c>
      <c r="I5163" t="s">
        <v>18507</v>
      </c>
      <c r="J5163" t="s">
        <v>18509</v>
      </c>
      <c r="L5163" t="s">
        <v>19574</v>
      </c>
      <c r="O5163" t="s">
        <v>20887</v>
      </c>
      <c r="P5163" t="s">
        <v>20919</v>
      </c>
      <c r="Q5163" t="s">
        <v>20989</v>
      </c>
      <c r="U5163" t="s">
        <v>22032</v>
      </c>
      <c r="W5163" t="s">
        <v>22917</v>
      </c>
      <c r="X5163" t="s">
        <v>23353</v>
      </c>
    </row>
    <row r="5164" spans="1:24">
      <c r="A5164" s="1">
        <v>5184</v>
      </c>
      <c r="C5164" t="s">
        <v>4312</v>
      </c>
      <c r="G5164" t="s">
        <v>10967</v>
      </c>
      <c r="H5164" t="s">
        <v>14500</v>
      </c>
      <c r="I5164" t="s">
        <v>18507</v>
      </c>
      <c r="J5164" t="s">
        <v>18509</v>
      </c>
      <c r="L5164" t="s">
        <v>19507</v>
      </c>
      <c r="O5164" t="s">
        <v>20888</v>
      </c>
      <c r="P5164" t="s">
        <v>65</v>
      </c>
      <c r="Q5164" t="s">
        <v>20990</v>
      </c>
      <c r="R5164" t="s">
        <v>21118</v>
      </c>
      <c r="S5164" t="s">
        <v>21153</v>
      </c>
      <c r="T5164" t="s">
        <v>21515</v>
      </c>
      <c r="U5164" t="s">
        <v>22033</v>
      </c>
    </row>
    <row r="5165" spans="1:24">
      <c r="A5165" s="1">
        <v>5185</v>
      </c>
      <c r="C5165" t="s">
        <v>4313</v>
      </c>
      <c r="G5165" t="s">
        <v>10967</v>
      </c>
      <c r="H5165" t="s">
        <v>14500</v>
      </c>
      <c r="I5165" t="s">
        <v>18507</v>
      </c>
      <c r="J5165" t="s">
        <v>18509</v>
      </c>
      <c r="L5165" t="s">
        <v>19508</v>
      </c>
      <c r="O5165" t="s">
        <v>20888</v>
      </c>
      <c r="P5165" t="s">
        <v>20920</v>
      </c>
      <c r="Q5165" t="s">
        <v>20991</v>
      </c>
      <c r="U5165" t="s">
        <v>22034</v>
      </c>
      <c r="W5165" t="s">
        <v>22918</v>
      </c>
    </row>
    <row r="5166" spans="1:24">
      <c r="A5166" s="1">
        <v>5186</v>
      </c>
      <c r="C5166" t="s">
        <v>4314</v>
      </c>
      <c r="G5166" t="s">
        <v>10967</v>
      </c>
      <c r="H5166" t="s">
        <v>14501</v>
      </c>
      <c r="I5166" t="s">
        <v>18507</v>
      </c>
      <c r="J5166" t="s">
        <v>18509</v>
      </c>
      <c r="L5166" t="s">
        <v>19490</v>
      </c>
      <c r="O5166" t="s">
        <v>20887</v>
      </c>
      <c r="P5166" t="s">
        <v>20919</v>
      </c>
      <c r="Q5166" t="s">
        <v>20989</v>
      </c>
      <c r="U5166" t="s">
        <v>22032</v>
      </c>
      <c r="W5166" t="s">
        <v>22917</v>
      </c>
      <c r="X5166" t="s">
        <v>23353</v>
      </c>
    </row>
    <row r="5167" spans="1:24">
      <c r="A5167" s="1">
        <v>5187</v>
      </c>
      <c r="C5167" t="s">
        <v>4315</v>
      </c>
      <c r="G5167" t="s">
        <v>10967</v>
      </c>
      <c r="H5167" t="s">
        <v>14502</v>
      </c>
      <c r="I5167" t="s">
        <v>18507</v>
      </c>
      <c r="J5167" t="s">
        <v>18509</v>
      </c>
      <c r="L5167" t="s">
        <v>19507</v>
      </c>
      <c r="O5167" t="s">
        <v>20888</v>
      </c>
      <c r="P5167" t="s">
        <v>65</v>
      </c>
      <c r="Q5167" t="s">
        <v>20990</v>
      </c>
      <c r="R5167" t="s">
        <v>21118</v>
      </c>
      <c r="S5167" t="s">
        <v>21153</v>
      </c>
      <c r="T5167" t="s">
        <v>21515</v>
      </c>
      <c r="U5167" t="s">
        <v>22033</v>
      </c>
    </row>
    <row r="5168" spans="1:24">
      <c r="A5168" s="1">
        <v>5188</v>
      </c>
      <c r="C5168" t="s">
        <v>4316</v>
      </c>
      <c r="G5168" t="s">
        <v>10967</v>
      </c>
      <c r="H5168" t="s">
        <v>14502</v>
      </c>
      <c r="I5168" t="s">
        <v>18507</v>
      </c>
      <c r="J5168" t="s">
        <v>18509</v>
      </c>
      <c r="L5168" t="s">
        <v>19508</v>
      </c>
      <c r="O5168" t="s">
        <v>20888</v>
      </c>
      <c r="P5168" t="s">
        <v>20920</v>
      </c>
      <c r="Q5168" t="s">
        <v>20991</v>
      </c>
      <c r="U5168" t="s">
        <v>22034</v>
      </c>
      <c r="W5168" t="s">
        <v>22918</v>
      </c>
    </row>
    <row r="5169" spans="1:24">
      <c r="A5169" s="1">
        <v>5189</v>
      </c>
      <c r="C5169" t="s">
        <v>4317</v>
      </c>
      <c r="G5169" t="s">
        <v>10967</v>
      </c>
      <c r="H5169" t="s">
        <v>14503</v>
      </c>
      <c r="I5169" t="s">
        <v>18507</v>
      </c>
      <c r="J5169" t="s">
        <v>18509</v>
      </c>
      <c r="L5169" t="s">
        <v>19543</v>
      </c>
      <c r="O5169" t="s">
        <v>20887</v>
      </c>
      <c r="P5169" t="s">
        <v>20919</v>
      </c>
      <c r="Q5169" t="s">
        <v>20989</v>
      </c>
      <c r="U5169" t="s">
        <v>22032</v>
      </c>
      <c r="W5169" t="s">
        <v>22917</v>
      </c>
      <c r="X5169" t="s">
        <v>23354</v>
      </c>
    </row>
    <row r="5170" spans="1:24">
      <c r="A5170" s="1">
        <v>5190</v>
      </c>
      <c r="C5170" t="s">
        <v>4318</v>
      </c>
      <c r="G5170" t="s">
        <v>10967</v>
      </c>
      <c r="H5170" t="s">
        <v>14503</v>
      </c>
      <c r="I5170" t="s">
        <v>18507</v>
      </c>
      <c r="J5170" t="s">
        <v>18509</v>
      </c>
      <c r="L5170" t="s">
        <v>19507</v>
      </c>
      <c r="O5170" t="s">
        <v>20888</v>
      </c>
      <c r="P5170" t="s">
        <v>65</v>
      </c>
      <c r="Q5170" t="s">
        <v>20990</v>
      </c>
      <c r="R5170" t="s">
        <v>21118</v>
      </c>
      <c r="S5170" t="s">
        <v>21153</v>
      </c>
      <c r="T5170" t="s">
        <v>21516</v>
      </c>
      <c r="U5170" t="s">
        <v>22033</v>
      </c>
    </row>
    <row r="5171" spans="1:24">
      <c r="A5171" s="1">
        <v>5191</v>
      </c>
      <c r="C5171" t="s">
        <v>4319</v>
      </c>
      <c r="G5171" t="s">
        <v>10967</v>
      </c>
      <c r="H5171" t="s">
        <v>14504</v>
      </c>
      <c r="I5171" t="s">
        <v>18507</v>
      </c>
      <c r="J5171" t="s">
        <v>18509</v>
      </c>
      <c r="L5171" t="s">
        <v>19582</v>
      </c>
      <c r="O5171" t="s">
        <v>20887</v>
      </c>
      <c r="P5171" t="s">
        <v>20919</v>
      </c>
      <c r="Q5171" t="s">
        <v>20989</v>
      </c>
      <c r="U5171" t="s">
        <v>22032</v>
      </c>
      <c r="W5171" t="s">
        <v>22917</v>
      </c>
      <c r="X5171" t="s">
        <v>23355</v>
      </c>
    </row>
    <row r="5172" spans="1:24">
      <c r="A5172" s="1">
        <v>5192</v>
      </c>
      <c r="C5172" t="s">
        <v>4320</v>
      </c>
      <c r="G5172" t="s">
        <v>10967</v>
      </c>
      <c r="H5172" t="s">
        <v>14504</v>
      </c>
      <c r="I5172" t="s">
        <v>18507</v>
      </c>
      <c r="J5172" t="s">
        <v>18509</v>
      </c>
      <c r="L5172" t="s">
        <v>19508</v>
      </c>
      <c r="O5172" t="s">
        <v>20888</v>
      </c>
      <c r="P5172" t="s">
        <v>20920</v>
      </c>
      <c r="Q5172" t="s">
        <v>20991</v>
      </c>
      <c r="U5172" t="s">
        <v>22034</v>
      </c>
      <c r="W5172" t="s">
        <v>22918</v>
      </c>
    </row>
    <row r="5173" spans="1:24">
      <c r="A5173" s="1">
        <v>5193</v>
      </c>
      <c r="C5173" t="s">
        <v>4321</v>
      </c>
      <c r="G5173" t="s">
        <v>10967</v>
      </c>
      <c r="H5173" t="s">
        <v>14505</v>
      </c>
      <c r="I5173" t="s">
        <v>18507</v>
      </c>
      <c r="J5173" t="s">
        <v>18509</v>
      </c>
      <c r="L5173" t="s">
        <v>19507</v>
      </c>
      <c r="O5173" t="s">
        <v>20888</v>
      </c>
      <c r="P5173" t="s">
        <v>65</v>
      </c>
      <c r="Q5173" t="s">
        <v>20990</v>
      </c>
      <c r="R5173" t="s">
        <v>21118</v>
      </c>
      <c r="S5173" t="s">
        <v>21153</v>
      </c>
      <c r="T5173" t="s">
        <v>21517</v>
      </c>
      <c r="U5173" t="s">
        <v>22033</v>
      </c>
    </row>
    <row r="5174" spans="1:24">
      <c r="A5174" s="1">
        <v>5194</v>
      </c>
      <c r="C5174" t="s">
        <v>4322</v>
      </c>
      <c r="G5174" t="s">
        <v>10967</v>
      </c>
      <c r="H5174" t="s">
        <v>14505</v>
      </c>
      <c r="I5174" t="s">
        <v>18507</v>
      </c>
      <c r="J5174" t="s">
        <v>18509</v>
      </c>
      <c r="L5174" t="s">
        <v>19508</v>
      </c>
      <c r="O5174" t="s">
        <v>20888</v>
      </c>
      <c r="P5174" t="s">
        <v>20920</v>
      </c>
      <c r="Q5174" t="s">
        <v>20991</v>
      </c>
      <c r="U5174" t="s">
        <v>22034</v>
      </c>
      <c r="W5174" t="s">
        <v>22918</v>
      </c>
    </row>
    <row r="5175" spans="1:24">
      <c r="A5175" s="1">
        <v>5195</v>
      </c>
      <c r="C5175" t="s">
        <v>4323</v>
      </c>
      <c r="G5175" t="s">
        <v>10967</v>
      </c>
      <c r="H5175" t="s">
        <v>14506</v>
      </c>
      <c r="I5175" t="s">
        <v>18507</v>
      </c>
      <c r="J5175" t="s">
        <v>18509</v>
      </c>
      <c r="L5175" t="s">
        <v>19582</v>
      </c>
      <c r="O5175" t="s">
        <v>20887</v>
      </c>
      <c r="P5175" t="s">
        <v>20919</v>
      </c>
      <c r="Q5175" t="s">
        <v>20989</v>
      </c>
      <c r="U5175" t="s">
        <v>22032</v>
      </c>
      <c r="W5175" t="s">
        <v>22917</v>
      </c>
      <c r="X5175" t="s">
        <v>23356</v>
      </c>
    </row>
    <row r="5176" spans="1:24">
      <c r="A5176" s="1">
        <v>5196</v>
      </c>
      <c r="C5176" t="s">
        <v>4324</v>
      </c>
      <c r="G5176" t="s">
        <v>10967</v>
      </c>
      <c r="H5176" t="s">
        <v>14507</v>
      </c>
      <c r="I5176" t="s">
        <v>18507</v>
      </c>
      <c r="J5176" t="s">
        <v>18509</v>
      </c>
      <c r="L5176" t="s">
        <v>19490</v>
      </c>
      <c r="O5176" t="s">
        <v>20887</v>
      </c>
      <c r="P5176" t="s">
        <v>20919</v>
      </c>
      <c r="Q5176" t="s">
        <v>20989</v>
      </c>
      <c r="U5176" t="s">
        <v>22032</v>
      </c>
      <c r="W5176" t="s">
        <v>22917</v>
      </c>
      <c r="X5176" t="s">
        <v>23346</v>
      </c>
    </row>
    <row r="5177" spans="1:24">
      <c r="A5177" s="1">
        <v>5197</v>
      </c>
      <c r="C5177" t="s">
        <v>4325</v>
      </c>
      <c r="G5177" t="s">
        <v>10967</v>
      </c>
      <c r="H5177" t="s">
        <v>14508</v>
      </c>
      <c r="I5177" t="s">
        <v>18507</v>
      </c>
      <c r="J5177" t="s">
        <v>18509</v>
      </c>
      <c r="L5177" t="s">
        <v>19507</v>
      </c>
      <c r="O5177" t="s">
        <v>20888</v>
      </c>
      <c r="P5177" t="s">
        <v>65</v>
      </c>
      <c r="Q5177" t="s">
        <v>20990</v>
      </c>
      <c r="R5177" t="s">
        <v>21118</v>
      </c>
      <c r="S5177" t="s">
        <v>21153</v>
      </c>
      <c r="T5177" t="s">
        <v>21509</v>
      </c>
      <c r="U5177" t="s">
        <v>22033</v>
      </c>
    </row>
    <row r="5178" spans="1:24">
      <c r="A5178" s="1">
        <v>5198</v>
      </c>
      <c r="C5178" t="s">
        <v>4326</v>
      </c>
      <c r="G5178" t="s">
        <v>10967</v>
      </c>
      <c r="H5178" t="s">
        <v>14508</v>
      </c>
      <c r="I5178" t="s">
        <v>18507</v>
      </c>
      <c r="J5178" t="s">
        <v>18509</v>
      </c>
      <c r="L5178" t="s">
        <v>19508</v>
      </c>
      <c r="O5178" t="s">
        <v>20888</v>
      </c>
      <c r="P5178" t="s">
        <v>20920</v>
      </c>
      <c r="Q5178" t="s">
        <v>20991</v>
      </c>
      <c r="U5178" t="s">
        <v>22034</v>
      </c>
      <c r="W5178" t="s">
        <v>22918</v>
      </c>
    </row>
    <row r="5179" spans="1:24">
      <c r="A5179" s="1">
        <v>5199</v>
      </c>
      <c r="C5179" t="s">
        <v>4327</v>
      </c>
      <c r="G5179" t="s">
        <v>10967</v>
      </c>
      <c r="H5179" t="s">
        <v>14509</v>
      </c>
      <c r="I5179" t="s">
        <v>18507</v>
      </c>
      <c r="J5179" t="s">
        <v>18509</v>
      </c>
      <c r="L5179" t="s">
        <v>19507</v>
      </c>
      <c r="O5179" t="s">
        <v>20888</v>
      </c>
      <c r="P5179" t="s">
        <v>65</v>
      </c>
      <c r="Q5179" t="s">
        <v>20990</v>
      </c>
      <c r="R5179" t="s">
        <v>21118</v>
      </c>
      <c r="S5179" t="s">
        <v>21153</v>
      </c>
      <c r="T5179" t="s">
        <v>21518</v>
      </c>
      <c r="U5179" t="s">
        <v>22033</v>
      </c>
    </row>
    <row r="5180" spans="1:24">
      <c r="A5180" s="1">
        <v>5200</v>
      </c>
      <c r="C5180" t="s">
        <v>4328</v>
      </c>
      <c r="G5180" t="s">
        <v>10967</v>
      </c>
      <c r="H5180" t="s">
        <v>14509</v>
      </c>
      <c r="I5180" t="s">
        <v>18507</v>
      </c>
      <c r="J5180" t="s">
        <v>18509</v>
      </c>
      <c r="L5180" t="s">
        <v>19562</v>
      </c>
      <c r="O5180" t="s">
        <v>20887</v>
      </c>
      <c r="P5180" t="s">
        <v>20919</v>
      </c>
      <c r="Q5180" t="s">
        <v>20989</v>
      </c>
      <c r="U5180" t="s">
        <v>22032</v>
      </c>
      <c r="W5180" t="s">
        <v>22917</v>
      </c>
      <c r="X5180" t="s">
        <v>23357</v>
      </c>
    </row>
    <row r="5181" spans="1:24">
      <c r="A5181" s="1">
        <v>5201</v>
      </c>
      <c r="C5181" t="s">
        <v>4329</v>
      </c>
      <c r="G5181" t="s">
        <v>10967</v>
      </c>
      <c r="H5181" t="s">
        <v>14510</v>
      </c>
      <c r="I5181" t="s">
        <v>18507</v>
      </c>
      <c r="J5181" t="s">
        <v>18509</v>
      </c>
      <c r="L5181" t="s">
        <v>19508</v>
      </c>
      <c r="O5181" t="s">
        <v>20888</v>
      </c>
      <c r="P5181" t="s">
        <v>20920</v>
      </c>
      <c r="Q5181" t="s">
        <v>20991</v>
      </c>
      <c r="U5181" t="s">
        <v>22034</v>
      </c>
      <c r="W5181" t="s">
        <v>22918</v>
      </c>
    </row>
    <row r="5182" spans="1:24">
      <c r="A5182" s="1">
        <v>5202</v>
      </c>
      <c r="C5182" t="s">
        <v>4330</v>
      </c>
      <c r="G5182" t="s">
        <v>10967</v>
      </c>
      <c r="H5182" t="s">
        <v>14511</v>
      </c>
      <c r="I5182" t="s">
        <v>18507</v>
      </c>
      <c r="J5182" t="s">
        <v>18509</v>
      </c>
      <c r="L5182" t="s">
        <v>19507</v>
      </c>
      <c r="O5182" t="s">
        <v>20888</v>
      </c>
      <c r="P5182" t="s">
        <v>65</v>
      </c>
      <c r="Q5182" t="s">
        <v>20990</v>
      </c>
      <c r="R5182" t="s">
        <v>21118</v>
      </c>
      <c r="S5182" t="s">
        <v>21153</v>
      </c>
      <c r="T5182" t="s">
        <v>21519</v>
      </c>
      <c r="U5182" t="s">
        <v>22033</v>
      </c>
    </row>
    <row r="5183" spans="1:24">
      <c r="A5183" s="1">
        <v>5203</v>
      </c>
      <c r="C5183" t="s">
        <v>4331</v>
      </c>
      <c r="G5183" t="s">
        <v>10967</v>
      </c>
      <c r="H5183" t="s">
        <v>14511</v>
      </c>
      <c r="I5183" t="s">
        <v>18507</v>
      </c>
      <c r="J5183" t="s">
        <v>18509</v>
      </c>
      <c r="L5183" t="s">
        <v>19565</v>
      </c>
      <c r="O5183" t="s">
        <v>20887</v>
      </c>
      <c r="P5183" t="s">
        <v>20919</v>
      </c>
      <c r="Q5183" t="s">
        <v>20989</v>
      </c>
      <c r="U5183" t="s">
        <v>22032</v>
      </c>
      <c r="W5183" t="s">
        <v>22917</v>
      </c>
      <c r="X5183" t="s">
        <v>23358</v>
      </c>
    </row>
    <row r="5184" spans="1:24">
      <c r="A5184" s="1">
        <v>5204</v>
      </c>
      <c r="C5184" t="s">
        <v>4332</v>
      </c>
      <c r="G5184" t="s">
        <v>10967</v>
      </c>
      <c r="H5184" t="s">
        <v>14511</v>
      </c>
      <c r="I5184" t="s">
        <v>18507</v>
      </c>
      <c r="J5184" t="s">
        <v>18509</v>
      </c>
      <c r="L5184" t="s">
        <v>19508</v>
      </c>
      <c r="O5184" t="s">
        <v>20888</v>
      </c>
      <c r="P5184" t="s">
        <v>20920</v>
      </c>
      <c r="Q5184" t="s">
        <v>20991</v>
      </c>
      <c r="U5184" t="s">
        <v>22034</v>
      </c>
      <c r="W5184" t="s">
        <v>22918</v>
      </c>
    </row>
    <row r="5185" spans="1:25">
      <c r="A5185" s="1">
        <v>5205</v>
      </c>
      <c r="C5185" t="s">
        <v>4333</v>
      </c>
      <c r="G5185" t="s">
        <v>10967</v>
      </c>
      <c r="H5185" t="s">
        <v>14512</v>
      </c>
      <c r="I5185" t="s">
        <v>18507</v>
      </c>
      <c r="J5185" t="s">
        <v>18509</v>
      </c>
      <c r="L5185" t="s">
        <v>19507</v>
      </c>
      <c r="O5185" t="s">
        <v>20888</v>
      </c>
      <c r="P5185" t="s">
        <v>65</v>
      </c>
      <c r="Q5185" t="s">
        <v>20990</v>
      </c>
      <c r="R5185" t="s">
        <v>21118</v>
      </c>
      <c r="S5185" t="s">
        <v>21153</v>
      </c>
      <c r="T5185" t="s">
        <v>21520</v>
      </c>
      <c r="U5185" t="s">
        <v>22033</v>
      </c>
    </row>
    <row r="5186" spans="1:25">
      <c r="A5186" s="1">
        <v>5206</v>
      </c>
      <c r="C5186" t="s">
        <v>4334</v>
      </c>
      <c r="G5186" t="s">
        <v>10967</v>
      </c>
      <c r="H5186" t="s">
        <v>14512</v>
      </c>
      <c r="I5186" t="s">
        <v>18507</v>
      </c>
      <c r="J5186" t="s">
        <v>18509</v>
      </c>
      <c r="L5186" t="s">
        <v>19490</v>
      </c>
      <c r="O5186" t="s">
        <v>20887</v>
      </c>
      <c r="P5186" t="s">
        <v>20919</v>
      </c>
      <c r="Q5186" t="s">
        <v>20989</v>
      </c>
      <c r="U5186" t="s">
        <v>22032</v>
      </c>
      <c r="W5186" t="s">
        <v>22917</v>
      </c>
      <c r="X5186" t="s">
        <v>23359</v>
      </c>
    </row>
    <row r="5187" spans="1:25">
      <c r="A5187" s="1">
        <v>5207</v>
      </c>
      <c r="C5187" t="s">
        <v>4335</v>
      </c>
      <c r="G5187" t="s">
        <v>10967</v>
      </c>
      <c r="H5187" t="s">
        <v>14513</v>
      </c>
      <c r="I5187" t="s">
        <v>18507</v>
      </c>
      <c r="J5187" t="s">
        <v>18509</v>
      </c>
      <c r="L5187" t="s">
        <v>19508</v>
      </c>
      <c r="O5187" t="s">
        <v>20888</v>
      </c>
      <c r="P5187" t="s">
        <v>20920</v>
      </c>
      <c r="Q5187" t="s">
        <v>20991</v>
      </c>
      <c r="U5187" t="s">
        <v>22034</v>
      </c>
      <c r="W5187" t="s">
        <v>22918</v>
      </c>
    </row>
    <row r="5188" spans="1:25">
      <c r="A5188" s="1">
        <v>5208</v>
      </c>
      <c r="C5188" t="s">
        <v>4336</v>
      </c>
      <c r="G5188" t="s">
        <v>10967</v>
      </c>
      <c r="H5188" t="s">
        <v>14514</v>
      </c>
      <c r="I5188" t="s">
        <v>18507</v>
      </c>
      <c r="J5188" t="s">
        <v>18509</v>
      </c>
      <c r="L5188" t="s">
        <v>19542</v>
      </c>
      <c r="O5188" t="s">
        <v>20887</v>
      </c>
      <c r="P5188" t="s">
        <v>20919</v>
      </c>
      <c r="Q5188" t="s">
        <v>20989</v>
      </c>
      <c r="U5188" t="s">
        <v>22032</v>
      </c>
      <c r="W5188" t="s">
        <v>22917</v>
      </c>
      <c r="X5188" t="s">
        <v>23360</v>
      </c>
    </row>
    <row r="5189" spans="1:25">
      <c r="A5189" s="1">
        <v>5209</v>
      </c>
      <c r="C5189" t="s">
        <v>4337</v>
      </c>
      <c r="G5189" t="s">
        <v>10967</v>
      </c>
      <c r="H5189" t="s">
        <v>14515</v>
      </c>
      <c r="I5189" t="s">
        <v>18507</v>
      </c>
      <c r="J5189" t="s">
        <v>18509</v>
      </c>
      <c r="L5189" t="s">
        <v>19507</v>
      </c>
      <c r="O5189" t="s">
        <v>20888</v>
      </c>
      <c r="P5189" t="s">
        <v>65</v>
      </c>
      <c r="Q5189" t="s">
        <v>20990</v>
      </c>
      <c r="R5189" t="s">
        <v>21118</v>
      </c>
      <c r="S5189" t="s">
        <v>21153</v>
      </c>
      <c r="T5189" t="s">
        <v>21521</v>
      </c>
      <c r="U5189" t="s">
        <v>22033</v>
      </c>
    </row>
    <row r="5190" spans="1:25">
      <c r="A5190" s="1">
        <v>5210</v>
      </c>
      <c r="C5190" t="s">
        <v>4338</v>
      </c>
      <c r="G5190" t="s">
        <v>10967</v>
      </c>
      <c r="H5190" t="s">
        <v>14516</v>
      </c>
      <c r="I5190" t="s">
        <v>18507</v>
      </c>
      <c r="J5190" t="s">
        <v>18509</v>
      </c>
      <c r="L5190" t="s">
        <v>19508</v>
      </c>
      <c r="O5190" t="s">
        <v>20888</v>
      </c>
      <c r="P5190" t="s">
        <v>20920</v>
      </c>
      <c r="Q5190" t="s">
        <v>20991</v>
      </c>
      <c r="U5190" t="s">
        <v>22034</v>
      </c>
      <c r="W5190" t="s">
        <v>22918</v>
      </c>
    </row>
    <row r="5191" spans="1:25">
      <c r="A5191" s="1">
        <v>5211</v>
      </c>
      <c r="C5191" t="s">
        <v>4339</v>
      </c>
      <c r="G5191" t="s">
        <v>10967</v>
      </c>
      <c r="H5191" t="s">
        <v>14517</v>
      </c>
      <c r="I5191" t="s">
        <v>18507</v>
      </c>
      <c r="J5191" t="s">
        <v>18511</v>
      </c>
      <c r="L5191" t="s">
        <v>19687</v>
      </c>
      <c r="O5191" t="s">
        <v>20908</v>
      </c>
      <c r="P5191" t="s">
        <v>20949</v>
      </c>
      <c r="Q5191" t="s">
        <v>21061</v>
      </c>
      <c r="R5191" t="s">
        <v>21137</v>
      </c>
      <c r="S5191" t="s">
        <v>21159</v>
      </c>
      <c r="T5191" t="s">
        <v>21522</v>
      </c>
      <c r="U5191" t="s">
        <v>22033</v>
      </c>
    </row>
    <row r="5192" spans="1:25">
      <c r="A5192" s="1">
        <v>5212</v>
      </c>
      <c r="C5192" t="s">
        <v>4340</v>
      </c>
      <c r="G5192" t="s">
        <v>10967</v>
      </c>
      <c r="H5192" t="s">
        <v>14518</v>
      </c>
      <c r="I5192" t="s">
        <v>18507</v>
      </c>
      <c r="J5192" t="s">
        <v>18511</v>
      </c>
      <c r="L5192" t="s">
        <v>19687</v>
      </c>
      <c r="O5192" t="s">
        <v>20908</v>
      </c>
      <c r="P5192" t="s">
        <v>20949</v>
      </c>
      <c r="Q5192" t="s">
        <v>21061</v>
      </c>
      <c r="R5192" t="s">
        <v>21137</v>
      </c>
      <c r="S5192" t="s">
        <v>21159</v>
      </c>
      <c r="T5192" t="s">
        <v>21522</v>
      </c>
      <c r="U5192" t="s">
        <v>22033</v>
      </c>
    </row>
    <row r="5193" spans="1:25">
      <c r="A5193" s="1">
        <v>5213</v>
      </c>
      <c r="C5193" t="s">
        <v>4341</v>
      </c>
      <c r="G5193" t="s">
        <v>10967</v>
      </c>
      <c r="H5193" t="s">
        <v>14519</v>
      </c>
      <c r="I5193" t="s">
        <v>18507</v>
      </c>
      <c r="J5193" t="s">
        <v>18511</v>
      </c>
      <c r="L5193" t="s">
        <v>19687</v>
      </c>
      <c r="O5193" t="s">
        <v>20908</v>
      </c>
      <c r="P5193" t="s">
        <v>20949</v>
      </c>
      <c r="Q5193" t="s">
        <v>21061</v>
      </c>
      <c r="R5193" t="s">
        <v>21137</v>
      </c>
      <c r="S5193" t="s">
        <v>21159</v>
      </c>
      <c r="T5193" t="s">
        <v>21522</v>
      </c>
      <c r="U5193" t="s">
        <v>22033</v>
      </c>
    </row>
    <row r="5194" spans="1:25">
      <c r="A5194" s="1">
        <v>5214</v>
      </c>
      <c r="C5194" t="s">
        <v>4342</v>
      </c>
      <c r="G5194" t="s">
        <v>10967</v>
      </c>
      <c r="H5194" t="s">
        <v>14520</v>
      </c>
      <c r="I5194" t="s">
        <v>18507</v>
      </c>
      <c r="J5194" t="s">
        <v>18511</v>
      </c>
      <c r="L5194" t="s">
        <v>19687</v>
      </c>
      <c r="O5194" t="s">
        <v>20908</v>
      </c>
      <c r="P5194" t="s">
        <v>20949</v>
      </c>
      <c r="Q5194" t="s">
        <v>21061</v>
      </c>
      <c r="R5194" t="s">
        <v>21137</v>
      </c>
      <c r="S5194" t="s">
        <v>21159</v>
      </c>
      <c r="T5194" t="s">
        <v>21522</v>
      </c>
      <c r="U5194" t="s">
        <v>22033</v>
      </c>
    </row>
    <row r="5195" spans="1:25">
      <c r="A5195" s="1">
        <v>5215</v>
      </c>
      <c r="C5195" t="s">
        <v>4343</v>
      </c>
      <c r="G5195" t="s">
        <v>10967</v>
      </c>
      <c r="H5195" t="s">
        <v>14521</v>
      </c>
      <c r="I5195" t="s">
        <v>18507</v>
      </c>
      <c r="J5195" t="s">
        <v>18509</v>
      </c>
      <c r="L5195" t="s">
        <v>19507</v>
      </c>
      <c r="O5195" t="s">
        <v>20888</v>
      </c>
      <c r="P5195" t="s">
        <v>65</v>
      </c>
      <c r="Q5195" t="s">
        <v>20990</v>
      </c>
      <c r="R5195" t="s">
        <v>21118</v>
      </c>
      <c r="S5195" t="s">
        <v>21153</v>
      </c>
      <c r="T5195" t="s">
        <v>21523</v>
      </c>
      <c r="U5195" t="s">
        <v>22033</v>
      </c>
    </row>
    <row r="5196" spans="1:25">
      <c r="A5196" s="1">
        <v>5216</v>
      </c>
      <c r="C5196" t="s">
        <v>4344</v>
      </c>
      <c r="G5196" t="s">
        <v>10967</v>
      </c>
      <c r="H5196" t="s">
        <v>14521</v>
      </c>
      <c r="I5196" t="s">
        <v>18507</v>
      </c>
      <c r="J5196" t="s">
        <v>18509</v>
      </c>
      <c r="L5196" t="s">
        <v>19487</v>
      </c>
      <c r="O5196" t="s">
        <v>20887</v>
      </c>
      <c r="P5196" t="s">
        <v>20919</v>
      </c>
      <c r="Q5196" t="s">
        <v>20989</v>
      </c>
      <c r="U5196" t="s">
        <v>22032</v>
      </c>
      <c r="W5196" t="s">
        <v>22917</v>
      </c>
      <c r="X5196" t="s">
        <v>23361</v>
      </c>
    </row>
    <row r="5197" spans="1:25">
      <c r="A5197" s="1">
        <v>5217</v>
      </c>
      <c r="C5197" t="s">
        <v>4345</v>
      </c>
      <c r="G5197" t="s">
        <v>10967</v>
      </c>
      <c r="H5197" t="s">
        <v>14521</v>
      </c>
      <c r="I5197" t="s">
        <v>18507</v>
      </c>
      <c r="J5197" t="s">
        <v>18509</v>
      </c>
      <c r="L5197" t="s">
        <v>19508</v>
      </c>
      <c r="O5197" t="s">
        <v>20888</v>
      </c>
      <c r="P5197" t="s">
        <v>20920</v>
      </c>
      <c r="Q5197" t="s">
        <v>20991</v>
      </c>
      <c r="U5197" t="s">
        <v>22034</v>
      </c>
      <c r="W5197" t="s">
        <v>22918</v>
      </c>
    </row>
    <row r="5198" spans="1:25">
      <c r="A5198" s="1">
        <v>5218</v>
      </c>
      <c r="C5198" t="s">
        <v>4346</v>
      </c>
      <c r="G5198" t="s">
        <v>10967</v>
      </c>
      <c r="H5198" t="s">
        <v>14522</v>
      </c>
      <c r="I5198" t="s">
        <v>18507</v>
      </c>
      <c r="J5198" t="s">
        <v>18510</v>
      </c>
      <c r="L5198" t="s">
        <v>19724</v>
      </c>
      <c r="N5198" t="s">
        <v>32</v>
      </c>
      <c r="P5198" t="s">
        <v>32</v>
      </c>
      <c r="Q5198" t="s">
        <v>20992</v>
      </c>
      <c r="R5198" t="s">
        <v>21119</v>
      </c>
      <c r="S5198" t="s">
        <v>21154</v>
      </c>
      <c r="U5198" t="s">
        <v>22035</v>
      </c>
      <c r="Y5198" t="s">
        <v>23859</v>
      </c>
    </row>
    <row r="5199" spans="1:25">
      <c r="A5199" s="1">
        <v>5219</v>
      </c>
      <c r="B5199" t="s">
        <v>32</v>
      </c>
      <c r="C5199" t="s">
        <v>4346</v>
      </c>
      <c r="D5199" t="s">
        <v>9958</v>
      </c>
      <c r="E5199" t="s">
        <v>10905</v>
      </c>
      <c r="F5199" t="s">
        <v>10906</v>
      </c>
      <c r="H5199" t="s">
        <v>14523</v>
      </c>
      <c r="V5199">
        <f>72860205 pm¡Ã2024041krissy_g4@hotmail.com                              ANMLFException as file currently locked by another user for an Acct no 840012230000</f>
        <v>0</v>
      </c>
    </row>
    <row r="5200" spans="1:25">
      <c r="A5200" s="1">
        <v>5220</v>
      </c>
      <c r="C5200" t="s">
        <v>4347</v>
      </c>
      <c r="G5200" t="s">
        <v>10967</v>
      </c>
      <c r="H5200" t="s">
        <v>14524</v>
      </c>
      <c r="I5200" t="s">
        <v>18507</v>
      </c>
      <c r="J5200" t="s">
        <v>18510</v>
      </c>
      <c r="L5200" t="s">
        <v>19725</v>
      </c>
      <c r="N5200" t="s">
        <v>32</v>
      </c>
      <c r="P5200" t="s">
        <v>32</v>
      </c>
      <c r="Q5200" t="s">
        <v>20992</v>
      </c>
      <c r="R5200" t="s">
        <v>21119</v>
      </c>
      <c r="S5200" t="s">
        <v>21154</v>
      </c>
      <c r="U5200" t="s">
        <v>22035</v>
      </c>
      <c r="Y5200" t="s">
        <v>23860</v>
      </c>
    </row>
    <row r="5201" spans="1:25">
      <c r="A5201" s="1">
        <v>5221</v>
      </c>
      <c r="B5201" t="s">
        <v>32</v>
      </c>
      <c r="C5201" t="s">
        <v>4347</v>
      </c>
      <c r="D5201" t="s">
        <v>9959</v>
      </c>
      <c r="E5201" t="s">
        <v>10905</v>
      </c>
      <c r="F5201" t="s">
        <v>10906</v>
      </c>
      <c r="H5201" t="s">
        <v>14524</v>
      </c>
      <c r="V5201">
        <f>72860206 0&lt;I2024041djturanda@yahoo.com                               ANMLFException as file currently locked by another user for an Acct no 313660030000</f>
        <v>0</v>
      </c>
    </row>
    <row r="5202" spans="1:25">
      <c r="A5202" s="1">
        <v>5222</v>
      </c>
      <c r="C5202" t="s">
        <v>4348</v>
      </c>
      <c r="G5202" t="s">
        <v>10967</v>
      </c>
      <c r="H5202" t="s">
        <v>14525</v>
      </c>
      <c r="I5202" t="s">
        <v>18507</v>
      </c>
      <c r="J5202" t="s">
        <v>18510</v>
      </c>
      <c r="L5202" t="s">
        <v>19726</v>
      </c>
      <c r="N5202" t="s">
        <v>32</v>
      </c>
      <c r="P5202" t="s">
        <v>32</v>
      </c>
      <c r="Q5202" t="s">
        <v>20992</v>
      </c>
      <c r="R5202" t="s">
        <v>21119</v>
      </c>
      <c r="S5202" t="s">
        <v>21154</v>
      </c>
      <c r="U5202" t="s">
        <v>22035</v>
      </c>
      <c r="Y5202" t="s">
        <v>23861</v>
      </c>
    </row>
    <row r="5203" spans="1:25">
      <c r="A5203" s="1">
        <v>5223</v>
      </c>
      <c r="B5203" t="s">
        <v>32</v>
      </c>
      <c r="C5203" t="s">
        <v>4348</v>
      </c>
      <c r="D5203" t="s">
        <v>9960</v>
      </c>
      <c r="E5203" t="s">
        <v>10905</v>
      </c>
      <c r="F5203" t="s">
        <v>10906</v>
      </c>
      <c r="H5203" t="s">
        <v>14526</v>
      </c>
      <c r="V5203">
        <f>72860207 &gt;#Q2024041tampat74@gmail.com                               ANMLFException as file currently locked by another user for an Acct no 348079210000</f>
        <v>0</v>
      </c>
    </row>
    <row r="5204" spans="1:25">
      <c r="A5204" s="1">
        <v>5224</v>
      </c>
      <c r="C5204" t="s">
        <v>4349</v>
      </c>
      <c r="G5204" t="s">
        <v>10967</v>
      </c>
      <c r="H5204" t="s">
        <v>14527</v>
      </c>
      <c r="I5204" t="s">
        <v>18507</v>
      </c>
      <c r="J5204" t="s">
        <v>18510</v>
      </c>
      <c r="L5204" t="s">
        <v>19727</v>
      </c>
      <c r="N5204" t="s">
        <v>32</v>
      </c>
      <c r="P5204" t="s">
        <v>32</v>
      </c>
      <c r="Q5204" t="s">
        <v>20992</v>
      </c>
      <c r="R5204" t="s">
        <v>21119</v>
      </c>
      <c r="S5204" t="s">
        <v>21154</v>
      </c>
      <c r="U5204" t="s">
        <v>22035</v>
      </c>
      <c r="Y5204" t="s">
        <v>23862</v>
      </c>
    </row>
    <row r="5205" spans="1:25">
      <c r="A5205" s="1">
        <v>5225</v>
      </c>
      <c r="B5205" t="s">
        <v>32</v>
      </c>
      <c r="C5205" t="s">
        <v>4349</v>
      </c>
      <c r="D5205" t="s">
        <v>9961</v>
      </c>
      <c r="E5205" t="s">
        <v>10905</v>
      </c>
      <c r="F5205" t="s">
        <v>10906</v>
      </c>
      <c r="H5205" t="s">
        <v>14528</v>
      </c>
      <c r="V5205">
        <f>72860208 Ð`²¤O2024031moriehinds2@gmail.com                              BNMLFException as file currently locked by another user for an Acct no 342065570000</f>
        <v>0</v>
      </c>
    </row>
    <row r="5206" spans="1:25">
      <c r="A5206" s="1">
        <v>5226</v>
      </c>
      <c r="C5206" t="s">
        <v>4350</v>
      </c>
      <c r="G5206" t="s">
        <v>10967</v>
      </c>
      <c r="H5206" t="s">
        <v>14529</v>
      </c>
      <c r="I5206" t="s">
        <v>18507</v>
      </c>
      <c r="J5206" t="s">
        <v>18510</v>
      </c>
      <c r="L5206" t="s">
        <v>19728</v>
      </c>
      <c r="N5206" t="s">
        <v>32</v>
      </c>
      <c r="P5206" t="s">
        <v>32</v>
      </c>
      <c r="Q5206" t="s">
        <v>20992</v>
      </c>
      <c r="R5206" t="s">
        <v>21119</v>
      </c>
      <c r="S5206" t="s">
        <v>21154</v>
      </c>
      <c r="U5206" t="s">
        <v>22035</v>
      </c>
      <c r="Y5206" t="s">
        <v>23863</v>
      </c>
    </row>
    <row r="5207" spans="1:25">
      <c r="A5207" s="1">
        <v>5227</v>
      </c>
      <c r="B5207" t="s">
        <v>32</v>
      </c>
      <c r="C5207" t="s">
        <v>4350</v>
      </c>
      <c r="D5207" t="s">
        <v>9962</v>
      </c>
      <c r="E5207" t="s">
        <v>10905</v>
      </c>
      <c r="F5207" t="s">
        <v>10906</v>
      </c>
      <c r="H5207" t="s">
        <v>14529</v>
      </c>
      <c r="V5207">
        <f>72860209 @Ü'E2024041cavrilleogarro@yahoo.com                            BNMLFException as file currently locked by another user for an Acct no 297021480000</f>
        <v>0</v>
      </c>
    </row>
    <row r="5208" spans="1:25">
      <c r="A5208" s="1">
        <v>5228</v>
      </c>
      <c r="C5208" t="s">
        <v>4351</v>
      </c>
      <c r="G5208" t="s">
        <v>10967</v>
      </c>
      <c r="H5208" t="s">
        <v>14530</v>
      </c>
      <c r="I5208" t="s">
        <v>18507</v>
      </c>
      <c r="J5208" t="s">
        <v>18510</v>
      </c>
      <c r="L5208" t="s">
        <v>19729</v>
      </c>
      <c r="N5208" t="s">
        <v>32</v>
      </c>
      <c r="P5208" t="s">
        <v>32</v>
      </c>
      <c r="Q5208" t="s">
        <v>20992</v>
      </c>
      <c r="R5208" t="s">
        <v>21119</v>
      </c>
      <c r="S5208" t="s">
        <v>21154</v>
      </c>
      <c r="U5208" t="s">
        <v>22035</v>
      </c>
      <c r="Y5208" t="s">
        <v>23864</v>
      </c>
    </row>
    <row r="5209" spans="1:25">
      <c r="A5209" s="1">
        <v>5229</v>
      </c>
      <c r="B5209" t="s">
        <v>32</v>
      </c>
      <c r="C5209" t="s">
        <v>4351</v>
      </c>
      <c r="D5209" t="s">
        <v>9963</v>
      </c>
      <c r="E5209" t="s">
        <v>10905</v>
      </c>
      <c r="F5209" t="s">
        <v>10906</v>
      </c>
      <c r="H5209" t="s">
        <v>14531</v>
      </c>
      <c r="V5209">
        <f>72860210 ø8æÌ2024031tamika.campbell@ksac.gov.jm                           CNMLFException as file currently locked by another user for an Acct no 880032561400</f>
        <v>0</v>
      </c>
    </row>
    <row r="5210" spans="1:25">
      <c r="A5210" s="1">
        <v>5230</v>
      </c>
      <c r="C5210" t="s">
        <v>4352</v>
      </c>
      <c r="G5210" t="s">
        <v>10967</v>
      </c>
      <c r="H5210" t="s">
        <v>14532</v>
      </c>
      <c r="I5210" t="s">
        <v>18507</v>
      </c>
      <c r="J5210" t="s">
        <v>18510</v>
      </c>
      <c r="L5210" t="s">
        <v>19730</v>
      </c>
      <c r="N5210" t="s">
        <v>32</v>
      </c>
      <c r="P5210" t="s">
        <v>32</v>
      </c>
      <c r="Q5210" t="s">
        <v>20992</v>
      </c>
      <c r="R5210" t="s">
        <v>21119</v>
      </c>
      <c r="S5210" t="s">
        <v>21154</v>
      </c>
      <c r="U5210" t="s">
        <v>22035</v>
      </c>
      <c r="Y5210" t="s">
        <v>23865</v>
      </c>
    </row>
    <row r="5211" spans="1:25">
      <c r="A5211" s="1">
        <v>5231</v>
      </c>
      <c r="B5211" t="s">
        <v>32</v>
      </c>
      <c r="C5211" t="s">
        <v>4352</v>
      </c>
      <c r="D5211" t="s">
        <v>9964</v>
      </c>
      <c r="E5211" t="s">
        <v>10905</v>
      </c>
      <c r="F5211" t="s">
        <v>10906</v>
      </c>
      <c r="H5211" t="s">
        <v>14533</v>
      </c>
      <c r="V5211">
        <f>72860211 0@2024031kededradennis@gmail.com                             CNMLFException as file currently locked by another user for an Acct no 277429760000</f>
        <v>0</v>
      </c>
    </row>
    <row r="5212" spans="1:25">
      <c r="A5212" s="1">
        <v>5232</v>
      </c>
      <c r="C5212" t="s">
        <v>4353</v>
      </c>
      <c r="G5212" t="s">
        <v>10967</v>
      </c>
      <c r="H5212" t="s">
        <v>14534</v>
      </c>
      <c r="I5212" t="s">
        <v>18507</v>
      </c>
      <c r="J5212" t="s">
        <v>18510</v>
      </c>
      <c r="L5212" t="s">
        <v>19731</v>
      </c>
      <c r="N5212" t="s">
        <v>32</v>
      </c>
      <c r="P5212" t="s">
        <v>32</v>
      </c>
      <c r="Q5212" t="s">
        <v>20992</v>
      </c>
      <c r="R5212" t="s">
        <v>21119</v>
      </c>
      <c r="S5212" t="s">
        <v>21154</v>
      </c>
      <c r="U5212" t="s">
        <v>22035</v>
      </c>
      <c r="Y5212" t="s">
        <v>23866</v>
      </c>
    </row>
    <row r="5213" spans="1:25">
      <c r="A5213" s="1">
        <v>5233</v>
      </c>
      <c r="B5213" t="s">
        <v>32</v>
      </c>
      <c r="C5213" t="s">
        <v>4353</v>
      </c>
      <c r="D5213" t="s">
        <v>9965</v>
      </c>
      <c r="E5213" t="s">
        <v>10905</v>
      </c>
      <c r="F5213" t="s">
        <v>10906</v>
      </c>
      <c r="H5213" t="s">
        <v>14535</v>
      </c>
      <c r="V5213">
        <f>72860212 ÐEá\$2024041faypetgrave@cwjamica.com                            DNMLFException as file currently locked by another user for an Acct no 156177090000</f>
        <v>0</v>
      </c>
    </row>
    <row r="5214" spans="1:25">
      <c r="A5214" s="1">
        <v>5234</v>
      </c>
      <c r="C5214" t="s">
        <v>4354</v>
      </c>
      <c r="G5214" t="s">
        <v>10967</v>
      </c>
      <c r="H5214" t="s">
        <v>14536</v>
      </c>
      <c r="I5214" t="s">
        <v>18507</v>
      </c>
      <c r="J5214" t="s">
        <v>18510</v>
      </c>
      <c r="L5214" t="s">
        <v>19732</v>
      </c>
      <c r="N5214" t="s">
        <v>32</v>
      </c>
      <c r="P5214" t="s">
        <v>32</v>
      </c>
      <c r="Q5214" t="s">
        <v>20992</v>
      </c>
      <c r="R5214" t="s">
        <v>21119</v>
      </c>
      <c r="S5214" t="s">
        <v>21154</v>
      </c>
      <c r="U5214" t="s">
        <v>22035</v>
      </c>
      <c r="Y5214" t="s">
        <v>23868</v>
      </c>
    </row>
    <row r="5215" spans="1:25">
      <c r="A5215" s="1">
        <v>5235</v>
      </c>
      <c r="B5215" t="s">
        <v>32</v>
      </c>
      <c r="C5215" t="s">
        <v>4354</v>
      </c>
      <c r="D5215" t="s">
        <v>9966</v>
      </c>
      <c r="E5215" t="s">
        <v>10905</v>
      </c>
      <c r="F5215" t="s">
        <v>10906</v>
      </c>
      <c r="H5215" t="s">
        <v>14537</v>
      </c>
      <c r="V5215">
        <f>72860213 ÐÈQ(B2024041stamic123@gmail.com                               DNMLFException as file currently locked by another user for an Acct no 284144290000</f>
        <v>0</v>
      </c>
    </row>
    <row r="5216" spans="1:25">
      <c r="A5216" s="1">
        <v>5236</v>
      </c>
      <c r="C5216" t="s">
        <v>4355</v>
      </c>
      <c r="G5216" t="s">
        <v>10967</v>
      </c>
      <c r="H5216" t="s">
        <v>14538</v>
      </c>
      <c r="I5216" t="s">
        <v>18507</v>
      </c>
      <c r="J5216" t="s">
        <v>18510</v>
      </c>
      <c r="L5216" t="s">
        <v>19733</v>
      </c>
      <c r="N5216" t="s">
        <v>32</v>
      </c>
      <c r="P5216" t="s">
        <v>32</v>
      </c>
      <c r="Q5216" t="s">
        <v>20992</v>
      </c>
      <c r="R5216" t="s">
        <v>21119</v>
      </c>
      <c r="S5216" t="s">
        <v>21154</v>
      </c>
      <c r="U5216" t="s">
        <v>22035</v>
      </c>
      <c r="Y5216" t="s">
        <v>23869</v>
      </c>
    </row>
    <row r="5217" spans="1:25">
      <c r="A5217" s="1">
        <v>5237</v>
      </c>
      <c r="B5217" t="s">
        <v>32</v>
      </c>
      <c r="C5217" t="s">
        <v>4355</v>
      </c>
      <c r="D5217" t="s">
        <v>9967</v>
      </c>
      <c r="E5217" t="s">
        <v>10905</v>
      </c>
      <c r="F5217" t="s">
        <v>10906</v>
      </c>
      <c r="H5217" t="s">
        <v>14539</v>
      </c>
      <c r="V5217">
        <f>72860214 0&amp;3&amp;P2024041DUNROBPRIM@GMAIL.COM                              DNMLFException as file currently locked by another user for an Acct no 344238270000</f>
        <v>0</v>
      </c>
    </row>
    <row r="5218" spans="1:25">
      <c r="A5218" s="1">
        <v>5238</v>
      </c>
      <c r="C5218" t="s">
        <v>4356</v>
      </c>
      <c r="G5218" t="s">
        <v>10967</v>
      </c>
      <c r="H5218" t="s">
        <v>14540</v>
      </c>
      <c r="I5218" t="s">
        <v>18507</v>
      </c>
      <c r="J5218" t="s">
        <v>18510</v>
      </c>
      <c r="L5218" t="s">
        <v>19734</v>
      </c>
      <c r="N5218" t="s">
        <v>32</v>
      </c>
      <c r="P5218" t="s">
        <v>32</v>
      </c>
      <c r="Q5218" t="s">
        <v>20992</v>
      </c>
      <c r="R5218" t="s">
        <v>21119</v>
      </c>
      <c r="S5218" t="s">
        <v>21154</v>
      </c>
      <c r="U5218" t="s">
        <v>22035</v>
      </c>
      <c r="Y5218" t="s">
        <v>23867</v>
      </c>
    </row>
    <row r="5219" spans="1:25">
      <c r="A5219" s="1">
        <v>5239</v>
      </c>
      <c r="B5219" t="s">
        <v>32</v>
      </c>
      <c r="C5219" t="s">
        <v>4356</v>
      </c>
      <c r="D5219" t="s">
        <v>9968</v>
      </c>
      <c r="E5219" t="s">
        <v>10905</v>
      </c>
      <c r="F5219" t="s">
        <v>10906</v>
      </c>
      <c r="H5219" t="s">
        <v>14540</v>
      </c>
      <c r="V5219">
        <f>72860215 p°7ÖD2024041christinacaine1@gmail.com                            DNMLFException as file currently locked by another user for an Acct no 295651750000</f>
        <v>0</v>
      </c>
    </row>
    <row r="5220" spans="1:25">
      <c r="A5220" s="1">
        <v>5240</v>
      </c>
      <c r="C5220" t="s">
        <v>4357</v>
      </c>
      <c r="G5220" t="s">
        <v>10967</v>
      </c>
      <c r="H5220" t="s">
        <v>14541</v>
      </c>
      <c r="I5220" t="s">
        <v>18507</v>
      </c>
      <c r="J5220" t="s">
        <v>18510</v>
      </c>
      <c r="L5220" t="s">
        <v>19735</v>
      </c>
      <c r="N5220" t="s">
        <v>32</v>
      </c>
      <c r="P5220" t="s">
        <v>32</v>
      </c>
      <c r="Q5220" t="s">
        <v>20992</v>
      </c>
      <c r="R5220" t="s">
        <v>21119</v>
      </c>
      <c r="S5220" t="s">
        <v>21154</v>
      </c>
      <c r="U5220" t="s">
        <v>22035</v>
      </c>
      <c r="Y5220" t="s">
        <v>23870</v>
      </c>
    </row>
    <row r="5221" spans="1:25">
      <c r="A5221" s="1">
        <v>5241</v>
      </c>
      <c r="B5221" t="s">
        <v>32</v>
      </c>
      <c r="C5221" t="s">
        <v>4357</v>
      </c>
      <c r="D5221" t="s">
        <v>9969</v>
      </c>
      <c r="E5221" t="s">
        <v>10905</v>
      </c>
      <c r="F5221" t="s">
        <v>10906</v>
      </c>
      <c r="H5221" t="s">
        <v>14541</v>
      </c>
      <c r="V5221">
        <f>72860216 @äçNJ2024041romainbrown023@gmail.com                            ENMLFException as file currently locked by another user for an Acct no 319151400000</f>
        <v>0</v>
      </c>
    </row>
    <row r="5222" spans="1:25">
      <c r="A5222" s="1">
        <v>5242</v>
      </c>
      <c r="C5222" t="s">
        <v>4358</v>
      </c>
      <c r="G5222" t="s">
        <v>10967</v>
      </c>
      <c r="H5222" t="s">
        <v>14542</v>
      </c>
      <c r="I5222" t="s">
        <v>18507</v>
      </c>
      <c r="J5222" t="s">
        <v>18509</v>
      </c>
      <c r="L5222" t="s">
        <v>19507</v>
      </c>
      <c r="O5222" t="s">
        <v>20888</v>
      </c>
      <c r="P5222" t="s">
        <v>65</v>
      </c>
      <c r="Q5222" t="s">
        <v>20990</v>
      </c>
      <c r="R5222" t="s">
        <v>21118</v>
      </c>
      <c r="S5222" t="s">
        <v>21153</v>
      </c>
      <c r="T5222" t="s">
        <v>21371</v>
      </c>
      <c r="U5222" t="s">
        <v>22033</v>
      </c>
    </row>
    <row r="5223" spans="1:25">
      <c r="A5223" s="1">
        <v>5243</v>
      </c>
      <c r="C5223" t="s">
        <v>4359</v>
      </c>
      <c r="G5223" t="s">
        <v>10967</v>
      </c>
      <c r="H5223" t="s">
        <v>14543</v>
      </c>
      <c r="I5223" t="s">
        <v>18507</v>
      </c>
      <c r="J5223" t="s">
        <v>18509</v>
      </c>
      <c r="L5223" t="s">
        <v>19508</v>
      </c>
      <c r="O5223" t="s">
        <v>20888</v>
      </c>
      <c r="P5223" t="s">
        <v>20920</v>
      </c>
      <c r="Q5223" t="s">
        <v>20991</v>
      </c>
      <c r="U5223" t="s">
        <v>22034</v>
      </c>
      <c r="W5223" t="s">
        <v>22918</v>
      </c>
    </row>
    <row r="5224" spans="1:25">
      <c r="A5224" s="1">
        <v>5244</v>
      </c>
      <c r="C5224" t="s">
        <v>4360</v>
      </c>
      <c r="G5224" t="s">
        <v>10967</v>
      </c>
      <c r="H5224" t="s">
        <v>14544</v>
      </c>
      <c r="I5224" t="s">
        <v>18507</v>
      </c>
      <c r="J5224" t="s">
        <v>18509</v>
      </c>
      <c r="L5224" t="s">
        <v>19487</v>
      </c>
      <c r="O5224" t="s">
        <v>20887</v>
      </c>
      <c r="P5224" t="s">
        <v>20919</v>
      </c>
      <c r="Q5224" t="s">
        <v>20989</v>
      </c>
      <c r="U5224" t="s">
        <v>22032</v>
      </c>
      <c r="W5224" t="s">
        <v>22917</v>
      </c>
      <c r="X5224" t="s">
        <v>23196</v>
      </c>
    </row>
    <row r="5225" spans="1:25">
      <c r="A5225" s="1">
        <v>5245</v>
      </c>
      <c r="C5225" t="s">
        <v>4361</v>
      </c>
      <c r="G5225" t="s">
        <v>10967</v>
      </c>
      <c r="H5225" t="s">
        <v>14545</v>
      </c>
      <c r="I5225" t="s">
        <v>18507</v>
      </c>
      <c r="J5225" t="s">
        <v>18509</v>
      </c>
      <c r="L5225" t="s">
        <v>19565</v>
      </c>
      <c r="O5225" t="s">
        <v>20887</v>
      </c>
      <c r="P5225" t="s">
        <v>20919</v>
      </c>
      <c r="Q5225" t="s">
        <v>20989</v>
      </c>
      <c r="U5225" t="s">
        <v>22032</v>
      </c>
      <c r="W5225" t="s">
        <v>22917</v>
      </c>
      <c r="X5225" t="s">
        <v>23197</v>
      </c>
    </row>
    <row r="5226" spans="1:25">
      <c r="A5226" s="1">
        <v>5246</v>
      </c>
      <c r="C5226" t="s">
        <v>4362</v>
      </c>
      <c r="G5226" t="s">
        <v>10967</v>
      </c>
      <c r="H5226" t="s">
        <v>14546</v>
      </c>
      <c r="I5226" t="s">
        <v>18507</v>
      </c>
      <c r="J5226" t="s">
        <v>18509</v>
      </c>
      <c r="L5226" t="s">
        <v>19507</v>
      </c>
      <c r="O5226" t="s">
        <v>20888</v>
      </c>
      <c r="P5226" t="s">
        <v>65</v>
      </c>
      <c r="Q5226" t="s">
        <v>20990</v>
      </c>
      <c r="R5226" t="s">
        <v>21118</v>
      </c>
      <c r="S5226" t="s">
        <v>21153</v>
      </c>
      <c r="T5226" t="s">
        <v>21372</v>
      </c>
      <c r="U5226" t="s">
        <v>22033</v>
      </c>
    </row>
    <row r="5227" spans="1:25">
      <c r="A5227" s="1">
        <v>5247</v>
      </c>
      <c r="C5227" t="s">
        <v>4363</v>
      </c>
      <c r="G5227" t="s">
        <v>10967</v>
      </c>
      <c r="H5227" t="s">
        <v>14547</v>
      </c>
      <c r="I5227" t="s">
        <v>18507</v>
      </c>
      <c r="J5227" t="s">
        <v>18509</v>
      </c>
      <c r="L5227" t="s">
        <v>19508</v>
      </c>
      <c r="O5227" t="s">
        <v>20888</v>
      </c>
      <c r="P5227" t="s">
        <v>20920</v>
      </c>
      <c r="Q5227" t="s">
        <v>20991</v>
      </c>
      <c r="U5227" t="s">
        <v>22034</v>
      </c>
      <c r="W5227" t="s">
        <v>22918</v>
      </c>
    </row>
    <row r="5228" spans="1:25">
      <c r="A5228" s="1">
        <v>5248</v>
      </c>
      <c r="C5228" t="s">
        <v>4364</v>
      </c>
      <c r="G5228" t="s">
        <v>10967</v>
      </c>
      <c r="H5228" t="s">
        <v>14548</v>
      </c>
      <c r="I5228" t="s">
        <v>18507</v>
      </c>
      <c r="J5228" t="s">
        <v>18509</v>
      </c>
      <c r="L5228" t="s">
        <v>19542</v>
      </c>
      <c r="O5228" t="s">
        <v>20887</v>
      </c>
      <c r="P5228" t="s">
        <v>20919</v>
      </c>
      <c r="Q5228" t="s">
        <v>20989</v>
      </c>
      <c r="U5228" t="s">
        <v>22032</v>
      </c>
      <c r="W5228" t="s">
        <v>22917</v>
      </c>
      <c r="X5228" t="s">
        <v>23197</v>
      </c>
    </row>
    <row r="5229" spans="1:25">
      <c r="A5229" s="1">
        <v>5249</v>
      </c>
      <c r="C5229" t="s">
        <v>4365</v>
      </c>
      <c r="G5229" t="s">
        <v>10967</v>
      </c>
      <c r="H5229" t="s">
        <v>14549</v>
      </c>
      <c r="I5229" t="s">
        <v>18507</v>
      </c>
      <c r="J5229" t="s">
        <v>18509</v>
      </c>
      <c r="L5229" t="s">
        <v>19507</v>
      </c>
      <c r="O5229" t="s">
        <v>20888</v>
      </c>
      <c r="P5229" t="s">
        <v>65</v>
      </c>
      <c r="Q5229" t="s">
        <v>20990</v>
      </c>
      <c r="R5229" t="s">
        <v>21118</v>
      </c>
      <c r="S5229" t="s">
        <v>21153</v>
      </c>
      <c r="T5229" t="s">
        <v>21372</v>
      </c>
      <c r="U5229" t="s">
        <v>22033</v>
      </c>
    </row>
    <row r="5230" spans="1:25">
      <c r="A5230" s="1">
        <v>5250</v>
      </c>
      <c r="C5230" t="s">
        <v>4366</v>
      </c>
      <c r="G5230" t="s">
        <v>10967</v>
      </c>
      <c r="H5230" t="s">
        <v>14549</v>
      </c>
      <c r="I5230" t="s">
        <v>18507</v>
      </c>
      <c r="J5230" t="s">
        <v>18509</v>
      </c>
      <c r="L5230" t="s">
        <v>19508</v>
      </c>
      <c r="O5230" t="s">
        <v>20888</v>
      </c>
      <c r="P5230" t="s">
        <v>20920</v>
      </c>
      <c r="Q5230" t="s">
        <v>20991</v>
      </c>
      <c r="U5230" t="s">
        <v>22034</v>
      </c>
      <c r="W5230" t="s">
        <v>22918</v>
      </c>
    </row>
    <row r="5231" spans="1:25">
      <c r="A5231" s="1">
        <v>5251</v>
      </c>
      <c r="C5231" t="s">
        <v>4367</v>
      </c>
      <c r="G5231" t="s">
        <v>10967</v>
      </c>
      <c r="H5231" t="s">
        <v>14550</v>
      </c>
      <c r="I5231" t="s">
        <v>18507</v>
      </c>
      <c r="J5231" t="s">
        <v>18509</v>
      </c>
      <c r="L5231" t="s">
        <v>19545</v>
      </c>
      <c r="O5231" t="s">
        <v>20887</v>
      </c>
      <c r="P5231" t="s">
        <v>20919</v>
      </c>
      <c r="Q5231" t="s">
        <v>20989</v>
      </c>
      <c r="U5231" t="s">
        <v>22032</v>
      </c>
      <c r="W5231" t="s">
        <v>22917</v>
      </c>
      <c r="X5231" t="s">
        <v>23196</v>
      </c>
    </row>
    <row r="5232" spans="1:25">
      <c r="A5232" s="1">
        <v>5252</v>
      </c>
      <c r="C5232" t="s">
        <v>4368</v>
      </c>
      <c r="G5232" t="s">
        <v>10967</v>
      </c>
      <c r="H5232" t="s">
        <v>14551</v>
      </c>
      <c r="I5232" t="s">
        <v>18507</v>
      </c>
      <c r="J5232" t="s">
        <v>18509</v>
      </c>
      <c r="L5232" t="s">
        <v>19507</v>
      </c>
      <c r="O5232" t="s">
        <v>20888</v>
      </c>
      <c r="P5232" t="s">
        <v>65</v>
      </c>
      <c r="Q5232" t="s">
        <v>20990</v>
      </c>
      <c r="R5232" t="s">
        <v>21118</v>
      </c>
      <c r="S5232" t="s">
        <v>21153</v>
      </c>
      <c r="T5232" t="s">
        <v>21371</v>
      </c>
      <c r="U5232" t="s">
        <v>22033</v>
      </c>
    </row>
    <row r="5233" spans="1:25">
      <c r="A5233" s="1">
        <v>5253</v>
      </c>
      <c r="C5233" t="s">
        <v>4369</v>
      </c>
      <c r="G5233" t="s">
        <v>10967</v>
      </c>
      <c r="H5233" t="s">
        <v>14551</v>
      </c>
      <c r="I5233" t="s">
        <v>18507</v>
      </c>
      <c r="J5233" t="s">
        <v>18509</v>
      </c>
      <c r="L5233" t="s">
        <v>19508</v>
      </c>
      <c r="O5233" t="s">
        <v>20888</v>
      </c>
      <c r="P5233" t="s">
        <v>20920</v>
      </c>
      <c r="Q5233" t="s">
        <v>20991</v>
      </c>
      <c r="U5233" t="s">
        <v>22034</v>
      </c>
      <c r="W5233" t="s">
        <v>22918</v>
      </c>
    </row>
    <row r="5234" spans="1:25">
      <c r="A5234" s="1">
        <v>5254</v>
      </c>
      <c r="C5234" t="s">
        <v>4370</v>
      </c>
      <c r="G5234" t="s">
        <v>10967</v>
      </c>
      <c r="H5234" t="s">
        <v>14552</v>
      </c>
      <c r="I5234" t="s">
        <v>18507</v>
      </c>
      <c r="J5234" t="s">
        <v>18510</v>
      </c>
      <c r="L5234" t="s">
        <v>19736</v>
      </c>
      <c r="N5234" t="s">
        <v>32</v>
      </c>
      <c r="P5234" t="s">
        <v>32</v>
      </c>
      <c r="Q5234" t="s">
        <v>20992</v>
      </c>
      <c r="R5234" t="s">
        <v>21119</v>
      </c>
      <c r="S5234" t="s">
        <v>21154</v>
      </c>
      <c r="U5234" t="s">
        <v>22035</v>
      </c>
      <c r="Y5234" t="s">
        <v>23871</v>
      </c>
    </row>
    <row r="5235" spans="1:25">
      <c r="A5235" s="1">
        <v>5255</v>
      </c>
      <c r="B5235" t="s">
        <v>32</v>
      </c>
      <c r="C5235" t="s">
        <v>4370</v>
      </c>
      <c r="D5235" t="s">
        <v>9970</v>
      </c>
      <c r="E5235" t="s">
        <v>10905</v>
      </c>
      <c r="F5235" t="s">
        <v>10906</v>
      </c>
      <c r="H5235" t="s">
        <v>14553</v>
      </c>
      <c r="V5235">
        <f>72860229 @å~\J2024041sexychrisann1@gmail.com                             ENMLFException as file currently locked by another user for an Acct no 319379400000</f>
        <v>0</v>
      </c>
    </row>
    <row r="5236" spans="1:25">
      <c r="A5236" s="1">
        <v>5256</v>
      </c>
      <c r="C5236" t="s">
        <v>4371</v>
      </c>
      <c r="G5236" t="s">
        <v>10967</v>
      </c>
      <c r="H5236" t="s">
        <v>14554</v>
      </c>
      <c r="I5236" t="s">
        <v>18507</v>
      </c>
      <c r="J5236" t="s">
        <v>18510</v>
      </c>
      <c r="L5236" t="s">
        <v>19737</v>
      </c>
      <c r="N5236" t="s">
        <v>32</v>
      </c>
      <c r="P5236" t="s">
        <v>32</v>
      </c>
      <c r="Q5236" t="s">
        <v>20992</v>
      </c>
      <c r="R5236" t="s">
        <v>21119</v>
      </c>
      <c r="S5236" t="s">
        <v>21154</v>
      </c>
      <c r="U5236" t="s">
        <v>22035</v>
      </c>
      <c r="Y5236" t="s">
        <v>23872</v>
      </c>
    </row>
    <row r="5237" spans="1:25">
      <c r="A5237" s="1">
        <v>5257</v>
      </c>
      <c r="B5237" t="s">
        <v>32</v>
      </c>
      <c r="C5237" t="s">
        <v>4371</v>
      </c>
      <c r="D5237" t="s">
        <v>9971</v>
      </c>
      <c r="E5237" t="s">
        <v>10905</v>
      </c>
      <c r="F5237" t="s">
        <v>10906</v>
      </c>
      <c r="H5237" t="s">
        <v>14554</v>
      </c>
      <c r="V5237">
        <f>72860230 °7úA2024041ANDREHEPBURN_88@YAHOO.COM                            ENMLFException as file currently locked by another user for an Acct no 283368110000</f>
        <v>0</v>
      </c>
    </row>
    <row r="5238" spans="1:25">
      <c r="A5238" s="1">
        <v>5258</v>
      </c>
      <c r="C5238" t="s">
        <v>4372</v>
      </c>
      <c r="G5238" t="s">
        <v>10967</v>
      </c>
      <c r="H5238" t="s">
        <v>14555</v>
      </c>
      <c r="I5238" t="s">
        <v>18507</v>
      </c>
      <c r="J5238" t="s">
        <v>18510</v>
      </c>
      <c r="L5238" t="s">
        <v>19738</v>
      </c>
      <c r="N5238" t="s">
        <v>32</v>
      </c>
      <c r="P5238" t="s">
        <v>32</v>
      </c>
      <c r="Q5238" t="s">
        <v>20992</v>
      </c>
      <c r="R5238" t="s">
        <v>21119</v>
      </c>
      <c r="S5238" t="s">
        <v>21154</v>
      </c>
      <c r="U5238" t="s">
        <v>22035</v>
      </c>
      <c r="Y5238" t="s">
        <v>23873</v>
      </c>
    </row>
    <row r="5239" spans="1:25">
      <c r="A5239" s="1">
        <v>5259</v>
      </c>
      <c r="B5239" t="s">
        <v>32</v>
      </c>
      <c r="C5239" t="s">
        <v>4372</v>
      </c>
      <c r="D5239" t="s">
        <v>9972</v>
      </c>
      <c r="E5239" t="s">
        <v>10905</v>
      </c>
      <c r="F5239" t="s">
        <v>10906</v>
      </c>
      <c r="H5239" t="s">
        <v>14556</v>
      </c>
      <c r="V5239">
        <f>72860231 @ÝEÆI2024041orainthomas@gmail.com                              GNMLFException as file currently locked by another user for an Acct no 316859080000</f>
        <v>0</v>
      </c>
    </row>
    <row r="5240" spans="1:25">
      <c r="A5240" s="1">
        <v>5260</v>
      </c>
      <c r="C5240" t="s">
        <v>4373</v>
      </c>
      <c r="G5240" t="s">
        <v>10967</v>
      </c>
      <c r="H5240" t="s">
        <v>14557</v>
      </c>
      <c r="I5240" t="s">
        <v>18507</v>
      </c>
      <c r="J5240" t="s">
        <v>18510</v>
      </c>
      <c r="L5240" t="s">
        <v>19739</v>
      </c>
      <c r="N5240" t="s">
        <v>43</v>
      </c>
      <c r="P5240" t="s">
        <v>43</v>
      </c>
      <c r="Q5240" t="s">
        <v>21047</v>
      </c>
      <c r="U5240" t="s">
        <v>22751</v>
      </c>
      <c r="W5240" t="s">
        <v>22931</v>
      </c>
    </row>
    <row r="5241" spans="1:25">
      <c r="A5241" s="1">
        <v>5261</v>
      </c>
      <c r="B5241" t="s">
        <v>43</v>
      </c>
      <c r="C5241" t="s">
        <v>4373</v>
      </c>
      <c r="D5241" t="s">
        <v>9973</v>
      </c>
      <c r="E5241" t="s">
        <v>10905</v>
      </c>
      <c r="F5241" t="s">
        <v>10918</v>
      </c>
      <c r="H5241" t="s">
        <v>14557</v>
      </c>
      <c r="V5241">
        <f>72860232 P:ÔY|&amp;*m8762200495   CMAS CMA §ÉPGFPN          R à[p!¹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5242" spans="1:25">
      <c r="A5242" s="1">
        <v>5262</v>
      </c>
      <c r="C5242" t="s">
        <v>4374</v>
      </c>
      <c r="G5242" t="s">
        <v>10967</v>
      </c>
      <c r="H5242" t="s">
        <v>14558</v>
      </c>
      <c r="I5242" t="s">
        <v>18507</v>
      </c>
      <c r="J5242" t="s">
        <v>18509</v>
      </c>
      <c r="L5242" t="s">
        <v>19507</v>
      </c>
      <c r="O5242" t="s">
        <v>20888</v>
      </c>
      <c r="P5242" t="s">
        <v>65</v>
      </c>
      <c r="Q5242" t="s">
        <v>20990</v>
      </c>
      <c r="R5242" t="s">
        <v>21118</v>
      </c>
      <c r="S5242" t="s">
        <v>21153</v>
      </c>
      <c r="T5242" t="s">
        <v>21521</v>
      </c>
      <c r="U5242" t="s">
        <v>22033</v>
      </c>
    </row>
    <row r="5243" spans="1:25">
      <c r="A5243" s="1">
        <v>5263</v>
      </c>
      <c r="C5243" t="s">
        <v>4375</v>
      </c>
      <c r="G5243" t="s">
        <v>10967</v>
      </c>
      <c r="H5243" t="s">
        <v>14558</v>
      </c>
      <c r="I5243" t="s">
        <v>18507</v>
      </c>
      <c r="J5243" t="s">
        <v>18509</v>
      </c>
      <c r="L5243" t="s">
        <v>19582</v>
      </c>
      <c r="O5243" t="s">
        <v>20887</v>
      </c>
      <c r="P5243" t="s">
        <v>20919</v>
      </c>
      <c r="Q5243" t="s">
        <v>20989</v>
      </c>
      <c r="U5243" t="s">
        <v>22032</v>
      </c>
      <c r="W5243" t="s">
        <v>22917</v>
      </c>
      <c r="X5243" t="s">
        <v>23360</v>
      </c>
    </row>
    <row r="5244" spans="1:25">
      <c r="A5244" s="1">
        <v>5264</v>
      </c>
      <c r="C5244" t="s">
        <v>4376</v>
      </c>
      <c r="G5244" t="s">
        <v>10967</v>
      </c>
      <c r="H5244" t="s">
        <v>14558</v>
      </c>
      <c r="I5244" t="s">
        <v>18507</v>
      </c>
      <c r="J5244" t="s">
        <v>18509</v>
      </c>
      <c r="L5244" t="s">
        <v>19508</v>
      </c>
      <c r="O5244" t="s">
        <v>20888</v>
      </c>
      <c r="P5244" t="s">
        <v>20920</v>
      </c>
      <c r="Q5244" t="s">
        <v>20991</v>
      </c>
      <c r="U5244" t="s">
        <v>22034</v>
      </c>
      <c r="W5244" t="s">
        <v>22918</v>
      </c>
    </row>
    <row r="5245" spans="1:25">
      <c r="A5245" s="1">
        <v>5265</v>
      </c>
      <c r="C5245" t="s">
        <v>4377</v>
      </c>
      <c r="G5245" t="s">
        <v>10967</v>
      </c>
      <c r="H5245" t="s">
        <v>14559</v>
      </c>
      <c r="I5245" t="s">
        <v>18507</v>
      </c>
      <c r="J5245" t="s">
        <v>18509</v>
      </c>
      <c r="L5245" t="s">
        <v>19565</v>
      </c>
      <c r="O5245" t="s">
        <v>20887</v>
      </c>
      <c r="P5245" t="s">
        <v>20919</v>
      </c>
      <c r="Q5245" t="s">
        <v>20989</v>
      </c>
      <c r="U5245" t="s">
        <v>22032</v>
      </c>
      <c r="W5245" t="s">
        <v>22917</v>
      </c>
      <c r="X5245" t="s">
        <v>23196</v>
      </c>
    </row>
    <row r="5246" spans="1:25">
      <c r="A5246" s="1">
        <v>5266</v>
      </c>
      <c r="C5246" t="s">
        <v>4378</v>
      </c>
      <c r="G5246" t="s">
        <v>10967</v>
      </c>
      <c r="H5246" t="s">
        <v>14560</v>
      </c>
      <c r="I5246" t="s">
        <v>18507</v>
      </c>
      <c r="J5246" t="s">
        <v>18509</v>
      </c>
      <c r="L5246" t="s">
        <v>19543</v>
      </c>
      <c r="O5246" t="s">
        <v>20887</v>
      </c>
      <c r="P5246" t="s">
        <v>20919</v>
      </c>
      <c r="Q5246" t="s">
        <v>20989</v>
      </c>
      <c r="U5246" t="s">
        <v>22032</v>
      </c>
      <c r="W5246" t="s">
        <v>22917</v>
      </c>
      <c r="X5246" t="s">
        <v>23197</v>
      </c>
    </row>
    <row r="5247" spans="1:25">
      <c r="A5247" s="1">
        <v>5267</v>
      </c>
      <c r="C5247" t="s">
        <v>4379</v>
      </c>
      <c r="G5247" t="s">
        <v>10967</v>
      </c>
      <c r="H5247" t="s">
        <v>14561</v>
      </c>
      <c r="I5247" t="s">
        <v>18507</v>
      </c>
      <c r="J5247" t="s">
        <v>18509</v>
      </c>
      <c r="L5247" t="s">
        <v>19507</v>
      </c>
      <c r="O5247" t="s">
        <v>20888</v>
      </c>
      <c r="P5247" t="s">
        <v>65</v>
      </c>
      <c r="Q5247" t="s">
        <v>20990</v>
      </c>
      <c r="R5247" t="s">
        <v>21118</v>
      </c>
      <c r="S5247" t="s">
        <v>21153</v>
      </c>
      <c r="T5247" t="s">
        <v>21372</v>
      </c>
      <c r="U5247" t="s">
        <v>22033</v>
      </c>
    </row>
    <row r="5248" spans="1:25">
      <c r="A5248" s="1">
        <v>5268</v>
      </c>
      <c r="C5248" t="s">
        <v>4380</v>
      </c>
      <c r="G5248" t="s">
        <v>10967</v>
      </c>
      <c r="H5248" t="s">
        <v>14562</v>
      </c>
      <c r="I5248" t="s">
        <v>18507</v>
      </c>
      <c r="J5248" t="s">
        <v>18509</v>
      </c>
      <c r="L5248" t="s">
        <v>19508</v>
      </c>
      <c r="O5248" t="s">
        <v>20888</v>
      </c>
      <c r="P5248" t="s">
        <v>20920</v>
      </c>
      <c r="Q5248" t="s">
        <v>20991</v>
      </c>
      <c r="U5248" t="s">
        <v>22034</v>
      </c>
      <c r="W5248" t="s">
        <v>22918</v>
      </c>
    </row>
    <row r="5249" spans="1:24">
      <c r="A5249" s="1">
        <v>5269</v>
      </c>
      <c r="C5249" t="s">
        <v>4381</v>
      </c>
      <c r="G5249" t="s">
        <v>10967</v>
      </c>
      <c r="H5249" t="s">
        <v>14563</v>
      </c>
      <c r="I5249" t="s">
        <v>18507</v>
      </c>
      <c r="J5249" t="s">
        <v>18509</v>
      </c>
      <c r="L5249" t="s">
        <v>19507</v>
      </c>
      <c r="O5249" t="s">
        <v>20888</v>
      </c>
      <c r="P5249" t="s">
        <v>65</v>
      </c>
      <c r="Q5249" t="s">
        <v>20990</v>
      </c>
      <c r="R5249" t="s">
        <v>21118</v>
      </c>
      <c r="S5249" t="s">
        <v>21153</v>
      </c>
      <c r="T5249" t="s">
        <v>21371</v>
      </c>
      <c r="U5249" t="s">
        <v>22033</v>
      </c>
    </row>
    <row r="5250" spans="1:24">
      <c r="A5250" s="1">
        <v>5270</v>
      </c>
      <c r="C5250" t="s">
        <v>4382</v>
      </c>
      <c r="G5250" t="s">
        <v>10967</v>
      </c>
      <c r="H5250" t="s">
        <v>14564</v>
      </c>
      <c r="I5250" t="s">
        <v>18507</v>
      </c>
      <c r="J5250" t="s">
        <v>18509</v>
      </c>
      <c r="L5250" t="s">
        <v>19508</v>
      </c>
      <c r="O5250" t="s">
        <v>20888</v>
      </c>
      <c r="P5250" t="s">
        <v>20920</v>
      </c>
      <c r="Q5250" t="s">
        <v>20991</v>
      </c>
      <c r="U5250" t="s">
        <v>22034</v>
      </c>
      <c r="W5250" t="s">
        <v>22918</v>
      </c>
    </row>
    <row r="5251" spans="1:24">
      <c r="A5251" s="1">
        <v>5271</v>
      </c>
      <c r="C5251" t="s">
        <v>4383</v>
      </c>
      <c r="G5251" t="s">
        <v>10967</v>
      </c>
      <c r="H5251" t="s">
        <v>14565</v>
      </c>
      <c r="I5251" t="s">
        <v>18507</v>
      </c>
      <c r="J5251" t="s">
        <v>18509</v>
      </c>
      <c r="L5251" t="s">
        <v>19489</v>
      </c>
      <c r="O5251" t="s">
        <v>20887</v>
      </c>
      <c r="P5251" t="s">
        <v>20919</v>
      </c>
      <c r="Q5251" t="s">
        <v>20989</v>
      </c>
      <c r="U5251" t="s">
        <v>22032</v>
      </c>
      <c r="W5251" t="s">
        <v>22917</v>
      </c>
      <c r="X5251" t="s">
        <v>23196</v>
      </c>
    </row>
    <row r="5252" spans="1:24">
      <c r="A5252" s="1">
        <v>5272</v>
      </c>
      <c r="C5252" t="s">
        <v>4384</v>
      </c>
      <c r="G5252" t="s">
        <v>10967</v>
      </c>
      <c r="H5252" t="s">
        <v>14566</v>
      </c>
      <c r="I5252" t="s">
        <v>18507</v>
      </c>
      <c r="J5252" t="s">
        <v>18509</v>
      </c>
      <c r="L5252" t="s">
        <v>19507</v>
      </c>
      <c r="O5252" t="s">
        <v>20888</v>
      </c>
      <c r="P5252" t="s">
        <v>65</v>
      </c>
      <c r="Q5252" t="s">
        <v>20990</v>
      </c>
      <c r="R5252" t="s">
        <v>21118</v>
      </c>
      <c r="S5252" t="s">
        <v>21153</v>
      </c>
      <c r="T5252" t="s">
        <v>21371</v>
      </c>
      <c r="U5252" t="s">
        <v>22033</v>
      </c>
    </row>
    <row r="5253" spans="1:24">
      <c r="A5253" s="1">
        <v>5273</v>
      </c>
      <c r="C5253" t="s">
        <v>4385</v>
      </c>
      <c r="G5253" t="s">
        <v>10967</v>
      </c>
      <c r="H5253" t="s">
        <v>14566</v>
      </c>
      <c r="I5253" t="s">
        <v>18507</v>
      </c>
      <c r="J5253" t="s">
        <v>18509</v>
      </c>
      <c r="L5253" t="s">
        <v>19508</v>
      </c>
      <c r="O5253" t="s">
        <v>20888</v>
      </c>
      <c r="P5253" t="s">
        <v>20920</v>
      </c>
      <c r="Q5253" t="s">
        <v>20991</v>
      </c>
      <c r="U5253" t="s">
        <v>22034</v>
      </c>
      <c r="W5253" t="s">
        <v>22918</v>
      </c>
    </row>
    <row r="5254" spans="1:24">
      <c r="A5254" s="1">
        <v>5274</v>
      </c>
      <c r="C5254" t="s">
        <v>4386</v>
      </c>
      <c r="G5254" t="s">
        <v>10967</v>
      </c>
      <c r="H5254" t="s">
        <v>14567</v>
      </c>
      <c r="I5254" t="s">
        <v>18507</v>
      </c>
      <c r="J5254" t="s">
        <v>18509</v>
      </c>
      <c r="L5254" t="s">
        <v>19542</v>
      </c>
      <c r="O5254" t="s">
        <v>20887</v>
      </c>
      <c r="P5254" t="s">
        <v>20919</v>
      </c>
      <c r="Q5254" t="s">
        <v>20989</v>
      </c>
      <c r="U5254" t="s">
        <v>22032</v>
      </c>
      <c r="W5254" t="s">
        <v>22917</v>
      </c>
      <c r="X5254" t="s">
        <v>23197</v>
      </c>
    </row>
    <row r="5255" spans="1:24">
      <c r="A5255" s="1">
        <v>5275</v>
      </c>
      <c r="C5255" t="s">
        <v>4387</v>
      </c>
      <c r="G5255" t="s">
        <v>10967</v>
      </c>
      <c r="H5255" t="s">
        <v>14568</v>
      </c>
      <c r="I5255" t="s">
        <v>18507</v>
      </c>
      <c r="J5255" t="s">
        <v>18509</v>
      </c>
      <c r="L5255" t="s">
        <v>19507</v>
      </c>
      <c r="O5255" t="s">
        <v>20888</v>
      </c>
      <c r="P5255" t="s">
        <v>65</v>
      </c>
      <c r="Q5255" t="s">
        <v>20990</v>
      </c>
      <c r="R5255" t="s">
        <v>21118</v>
      </c>
      <c r="S5255" t="s">
        <v>21153</v>
      </c>
      <c r="T5255" t="s">
        <v>21372</v>
      </c>
      <c r="U5255" t="s">
        <v>22033</v>
      </c>
    </row>
    <row r="5256" spans="1:24">
      <c r="A5256" s="1">
        <v>5276</v>
      </c>
      <c r="C5256" t="s">
        <v>4388</v>
      </c>
      <c r="G5256" t="s">
        <v>10967</v>
      </c>
      <c r="H5256" t="s">
        <v>14568</v>
      </c>
      <c r="I5256" t="s">
        <v>18507</v>
      </c>
      <c r="J5256" t="s">
        <v>18509</v>
      </c>
      <c r="L5256" t="s">
        <v>19508</v>
      </c>
      <c r="O5256" t="s">
        <v>20888</v>
      </c>
      <c r="P5256" t="s">
        <v>20920</v>
      </c>
      <c r="Q5256" t="s">
        <v>20991</v>
      </c>
      <c r="U5256" t="s">
        <v>22034</v>
      </c>
      <c r="W5256" t="s">
        <v>22918</v>
      </c>
    </row>
    <row r="5257" spans="1:24">
      <c r="A5257" s="1">
        <v>5277</v>
      </c>
      <c r="C5257" t="s">
        <v>4389</v>
      </c>
      <c r="G5257" t="s">
        <v>10967</v>
      </c>
      <c r="H5257" t="s">
        <v>14569</v>
      </c>
      <c r="I5257" t="s">
        <v>18507</v>
      </c>
      <c r="J5257" t="s">
        <v>18509</v>
      </c>
      <c r="L5257" t="s">
        <v>19507</v>
      </c>
      <c r="O5257" t="s">
        <v>20888</v>
      </c>
      <c r="P5257" t="s">
        <v>65</v>
      </c>
      <c r="Q5257" t="s">
        <v>20990</v>
      </c>
      <c r="R5257" t="s">
        <v>21118</v>
      </c>
      <c r="S5257" t="s">
        <v>21153</v>
      </c>
      <c r="T5257" t="s">
        <v>21371</v>
      </c>
      <c r="U5257" t="s">
        <v>22033</v>
      </c>
    </row>
    <row r="5258" spans="1:24">
      <c r="A5258" s="1">
        <v>5278</v>
      </c>
      <c r="C5258" t="s">
        <v>4390</v>
      </c>
      <c r="G5258" t="s">
        <v>10967</v>
      </c>
      <c r="H5258" t="s">
        <v>14570</v>
      </c>
      <c r="I5258" t="s">
        <v>18507</v>
      </c>
      <c r="J5258" t="s">
        <v>18509</v>
      </c>
      <c r="L5258" t="s">
        <v>19574</v>
      </c>
      <c r="O5258" t="s">
        <v>20887</v>
      </c>
      <c r="P5258" t="s">
        <v>20919</v>
      </c>
      <c r="Q5258" t="s">
        <v>20989</v>
      </c>
      <c r="U5258" t="s">
        <v>22032</v>
      </c>
      <c r="W5258" t="s">
        <v>22917</v>
      </c>
      <c r="X5258" t="s">
        <v>23196</v>
      </c>
    </row>
    <row r="5259" spans="1:24">
      <c r="A5259" s="1">
        <v>5279</v>
      </c>
      <c r="C5259" t="s">
        <v>4391</v>
      </c>
      <c r="G5259" t="s">
        <v>10967</v>
      </c>
      <c r="H5259" t="s">
        <v>14570</v>
      </c>
      <c r="I5259" t="s">
        <v>18507</v>
      </c>
      <c r="J5259" t="s">
        <v>18509</v>
      </c>
      <c r="L5259" t="s">
        <v>19508</v>
      </c>
      <c r="O5259" t="s">
        <v>20888</v>
      </c>
      <c r="P5259" t="s">
        <v>20920</v>
      </c>
      <c r="Q5259" t="s">
        <v>20991</v>
      </c>
      <c r="U5259" t="s">
        <v>22034</v>
      </c>
      <c r="W5259" t="s">
        <v>22918</v>
      </c>
    </row>
    <row r="5260" spans="1:24">
      <c r="A5260" s="1">
        <v>5280</v>
      </c>
      <c r="C5260" t="s">
        <v>4392</v>
      </c>
      <c r="G5260" t="s">
        <v>10967</v>
      </c>
      <c r="H5260" t="s">
        <v>14571</v>
      </c>
      <c r="I5260" t="s">
        <v>18507</v>
      </c>
      <c r="J5260" t="s">
        <v>18509</v>
      </c>
      <c r="L5260" t="s">
        <v>19507</v>
      </c>
      <c r="O5260" t="s">
        <v>20888</v>
      </c>
      <c r="P5260" t="s">
        <v>65</v>
      </c>
      <c r="Q5260" t="s">
        <v>20990</v>
      </c>
      <c r="R5260" t="s">
        <v>21118</v>
      </c>
      <c r="S5260" t="s">
        <v>21153</v>
      </c>
      <c r="T5260" t="s">
        <v>21372</v>
      </c>
      <c r="U5260" t="s">
        <v>22033</v>
      </c>
    </row>
    <row r="5261" spans="1:24">
      <c r="A5261" s="1">
        <v>5281</v>
      </c>
      <c r="C5261" t="s">
        <v>4393</v>
      </c>
      <c r="G5261" t="s">
        <v>10967</v>
      </c>
      <c r="H5261" t="s">
        <v>14571</v>
      </c>
      <c r="I5261" t="s">
        <v>18507</v>
      </c>
      <c r="J5261" t="s">
        <v>18509</v>
      </c>
      <c r="L5261" t="s">
        <v>19508</v>
      </c>
      <c r="O5261" t="s">
        <v>20888</v>
      </c>
      <c r="P5261" t="s">
        <v>20920</v>
      </c>
      <c r="Q5261" t="s">
        <v>20991</v>
      </c>
      <c r="U5261" t="s">
        <v>22034</v>
      </c>
      <c r="W5261" t="s">
        <v>22918</v>
      </c>
    </row>
    <row r="5262" spans="1:24">
      <c r="A5262" s="1">
        <v>5282</v>
      </c>
      <c r="C5262" t="s">
        <v>4394</v>
      </c>
      <c r="G5262" t="s">
        <v>10967</v>
      </c>
      <c r="H5262" t="s">
        <v>14571</v>
      </c>
      <c r="I5262" t="s">
        <v>18507</v>
      </c>
      <c r="J5262" t="s">
        <v>18509</v>
      </c>
      <c r="L5262" t="s">
        <v>19582</v>
      </c>
      <c r="O5262" t="s">
        <v>20887</v>
      </c>
      <c r="P5262" t="s">
        <v>20919</v>
      </c>
      <c r="Q5262" t="s">
        <v>20989</v>
      </c>
      <c r="U5262" t="s">
        <v>22032</v>
      </c>
      <c r="W5262" t="s">
        <v>22917</v>
      </c>
      <c r="X5262" t="s">
        <v>23197</v>
      </c>
    </row>
    <row r="5263" spans="1:24">
      <c r="A5263" s="1">
        <v>5283</v>
      </c>
      <c r="C5263" t="s">
        <v>4395</v>
      </c>
      <c r="G5263" t="s">
        <v>10967</v>
      </c>
      <c r="H5263" t="s">
        <v>14572</v>
      </c>
      <c r="I5263" t="s">
        <v>18507</v>
      </c>
      <c r="J5263" t="s">
        <v>18528</v>
      </c>
      <c r="L5263" t="s">
        <v>19740</v>
      </c>
      <c r="N5263" t="s">
        <v>39</v>
      </c>
      <c r="P5263" t="s">
        <v>20945</v>
      </c>
      <c r="Q5263" t="s">
        <v>21039</v>
      </c>
      <c r="U5263" t="s">
        <v>22714</v>
      </c>
      <c r="W5263" t="s">
        <v>22918</v>
      </c>
    </row>
    <row r="5264" spans="1:24">
      <c r="A5264" s="1">
        <v>5284</v>
      </c>
      <c r="C5264" t="s">
        <v>4396</v>
      </c>
      <c r="G5264" t="s">
        <v>10967</v>
      </c>
      <c r="H5264" t="s">
        <v>14573</v>
      </c>
      <c r="I5264" t="s">
        <v>18507</v>
      </c>
      <c r="J5264" t="s">
        <v>18528</v>
      </c>
      <c r="L5264" t="s">
        <v>19740</v>
      </c>
      <c r="N5264" t="s">
        <v>39</v>
      </c>
      <c r="P5264" t="s">
        <v>39</v>
      </c>
      <c r="Q5264" t="s">
        <v>21040</v>
      </c>
      <c r="U5264" t="s">
        <v>22715</v>
      </c>
      <c r="W5264" t="s">
        <v>22921</v>
      </c>
    </row>
    <row r="5265" spans="1:24">
      <c r="A5265" s="1">
        <v>5285</v>
      </c>
      <c r="B5265" t="s">
        <v>39</v>
      </c>
      <c r="C5265" t="s">
        <v>4396</v>
      </c>
      <c r="D5265" t="s">
        <v>9974</v>
      </c>
      <c r="E5265" t="s">
        <v>10905</v>
      </c>
      <c r="F5265" t="s">
        <v>10914</v>
      </c>
      <c r="H5265" t="s">
        <v>14573</v>
      </c>
      <c r="V5265">
        <f>72860255           0È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BROWN_ROC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266" spans="1:24">
      <c r="A5266" s="1">
        <v>5286</v>
      </c>
      <c r="C5266" t="s">
        <v>4397</v>
      </c>
      <c r="G5266" t="s">
        <v>10967</v>
      </c>
      <c r="H5266" t="s">
        <v>14574</v>
      </c>
      <c r="I5266" t="s">
        <v>18507</v>
      </c>
      <c r="J5266" t="s">
        <v>18529</v>
      </c>
      <c r="L5266" t="s">
        <v>19741</v>
      </c>
      <c r="N5266" t="s">
        <v>39</v>
      </c>
      <c r="P5266" t="s">
        <v>20945</v>
      </c>
      <c r="Q5266" t="s">
        <v>21039</v>
      </c>
      <c r="U5266" t="s">
        <v>22714</v>
      </c>
      <c r="W5266" t="s">
        <v>22918</v>
      </c>
    </row>
    <row r="5267" spans="1:24">
      <c r="A5267" s="1">
        <v>5287</v>
      </c>
      <c r="C5267" t="s">
        <v>4398</v>
      </c>
      <c r="G5267" t="s">
        <v>10967</v>
      </c>
      <c r="H5267" t="s">
        <v>14574</v>
      </c>
      <c r="I5267" t="s">
        <v>18507</v>
      </c>
      <c r="J5267" t="s">
        <v>18529</v>
      </c>
      <c r="L5267" t="s">
        <v>19741</v>
      </c>
      <c r="N5267" t="s">
        <v>39</v>
      </c>
      <c r="P5267" t="s">
        <v>39</v>
      </c>
      <c r="Q5267" t="s">
        <v>21040</v>
      </c>
      <c r="U5267" t="s">
        <v>22715</v>
      </c>
      <c r="W5267" t="s">
        <v>22921</v>
      </c>
    </row>
    <row r="5268" spans="1:24">
      <c r="A5268" s="1">
        <v>5288</v>
      </c>
      <c r="B5268" t="s">
        <v>39</v>
      </c>
      <c r="C5268" t="s">
        <v>4398</v>
      </c>
      <c r="D5268" t="s">
        <v>9975</v>
      </c>
      <c r="E5268" t="s">
        <v>10905</v>
      </c>
      <c r="F5268" t="s">
        <v>10914</v>
      </c>
      <c r="H5268" t="s">
        <v>14574</v>
      </c>
      <c r="V5268">
        <f>72860257           P: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BELAFONTE_M YD     N                                                         </f>
        <v>0</v>
      </c>
    </row>
    <row r="5269" spans="1:24">
      <c r="A5269" s="1">
        <v>5289</v>
      </c>
      <c r="C5269" t="s">
        <v>4399</v>
      </c>
      <c r="G5269" t="s">
        <v>10967</v>
      </c>
      <c r="H5269" t="s">
        <v>14575</v>
      </c>
      <c r="I5269" t="s">
        <v>18507</v>
      </c>
      <c r="J5269" t="s">
        <v>18509</v>
      </c>
      <c r="L5269" t="s">
        <v>19507</v>
      </c>
      <c r="O5269" t="s">
        <v>20888</v>
      </c>
      <c r="P5269" t="s">
        <v>65</v>
      </c>
      <c r="Q5269" t="s">
        <v>20990</v>
      </c>
      <c r="R5269" t="s">
        <v>21118</v>
      </c>
      <c r="S5269" t="s">
        <v>21153</v>
      </c>
      <c r="T5269" t="s">
        <v>21524</v>
      </c>
      <c r="U5269" t="s">
        <v>22033</v>
      </c>
    </row>
    <row r="5270" spans="1:24">
      <c r="A5270" s="1">
        <v>5290</v>
      </c>
      <c r="C5270" t="s">
        <v>4400</v>
      </c>
      <c r="G5270" t="s">
        <v>10967</v>
      </c>
      <c r="H5270" t="s">
        <v>14575</v>
      </c>
      <c r="I5270" t="s">
        <v>18507</v>
      </c>
      <c r="J5270" t="s">
        <v>18509</v>
      </c>
      <c r="L5270" t="s">
        <v>19574</v>
      </c>
      <c r="O5270" t="s">
        <v>20887</v>
      </c>
      <c r="P5270" t="s">
        <v>20919</v>
      </c>
      <c r="Q5270" t="s">
        <v>20989</v>
      </c>
      <c r="U5270" t="s">
        <v>22032</v>
      </c>
      <c r="W5270" t="s">
        <v>22917</v>
      </c>
      <c r="X5270" t="s">
        <v>23362</v>
      </c>
    </row>
    <row r="5271" spans="1:24">
      <c r="A5271" s="1">
        <v>5291</v>
      </c>
      <c r="C5271" t="s">
        <v>4401</v>
      </c>
      <c r="G5271" t="s">
        <v>10967</v>
      </c>
      <c r="H5271" t="s">
        <v>14575</v>
      </c>
      <c r="I5271" t="s">
        <v>18507</v>
      </c>
      <c r="J5271" t="s">
        <v>18509</v>
      </c>
      <c r="L5271" t="s">
        <v>19508</v>
      </c>
      <c r="O5271" t="s">
        <v>20888</v>
      </c>
      <c r="P5271" t="s">
        <v>20920</v>
      </c>
      <c r="Q5271" t="s">
        <v>20991</v>
      </c>
      <c r="U5271" t="s">
        <v>22034</v>
      </c>
      <c r="W5271" t="s">
        <v>22918</v>
      </c>
    </row>
    <row r="5272" spans="1:24">
      <c r="A5272" s="1">
        <v>5292</v>
      </c>
      <c r="C5272" t="s">
        <v>4402</v>
      </c>
      <c r="G5272" t="s">
        <v>10967</v>
      </c>
      <c r="H5272" t="s">
        <v>14576</v>
      </c>
      <c r="I5272" t="s">
        <v>18507</v>
      </c>
      <c r="J5272" t="s">
        <v>18509</v>
      </c>
      <c r="L5272" t="s">
        <v>19563</v>
      </c>
      <c r="O5272" t="s">
        <v>20887</v>
      </c>
      <c r="P5272" t="s">
        <v>20919</v>
      </c>
      <c r="Q5272" t="s">
        <v>20989</v>
      </c>
      <c r="U5272" t="s">
        <v>22032</v>
      </c>
      <c r="W5272" t="s">
        <v>22917</v>
      </c>
      <c r="X5272" t="s">
        <v>23363</v>
      </c>
    </row>
    <row r="5273" spans="1:24">
      <c r="A5273" s="1">
        <v>5293</v>
      </c>
      <c r="C5273" t="s">
        <v>4403</v>
      </c>
      <c r="G5273" t="s">
        <v>10967</v>
      </c>
      <c r="H5273" t="s">
        <v>14577</v>
      </c>
      <c r="I5273" t="s">
        <v>18507</v>
      </c>
      <c r="J5273" t="s">
        <v>18509</v>
      </c>
      <c r="L5273" t="s">
        <v>19507</v>
      </c>
      <c r="O5273" t="s">
        <v>20888</v>
      </c>
      <c r="P5273" t="s">
        <v>65</v>
      </c>
      <c r="Q5273" t="s">
        <v>20990</v>
      </c>
      <c r="R5273" t="s">
        <v>21118</v>
      </c>
      <c r="S5273" t="s">
        <v>21153</v>
      </c>
      <c r="T5273" t="s">
        <v>21525</v>
      </c>
      <c r="U5273" t="s">
        <v>22033</v>
      </c>
    </row>
    <row r="5274" spans="1:24">
      <c r="A5274" s="1">
        <v>5294</v>
      </c>
      <c r="C5274" t="s">
        <v>4404</v>
      </c>
      <c r="G5274" t="s">
        <v>10967</v>
      </c>
      <c r="H5274" t="s">
        <v>14578</v>
      </c>
      <c r="I5274" t="s">
        <v>18507</v>
      </c>
      <c r="J5274" t="s">
        <v>18509</v>
      </c>
      <c r="L5274" t="s">
        <v>19508</v>
      </c>
      <c r="O5274" t="s">
        <v>20888</v>
      </c>
      <c r="P5274" t="s">
        <v>20920</v>
      </c>
      <c r="Q5274" t="s">
        <v>20991</v>
      </c>
      <c r="U5274" t="s">
        <v>22034</v>
      </c>
      <c r="W5274" t="s">
        <v>22918</v>
      </c>
    </row>
    <row r="5275" spans="1:24">
      <c r="A5275" s="1">
        <v>5295</v>
      </c>
      <c r="C5275" t="s">
        <v>4405</v>
      </c>
      <c r="G5275" t="s">
        <v>10967</v>
      </c>
      <c r="H5275" t="s">
        <v>14579</v>
      </c>
      <c r="I5275" t="s">
        <v>18507</v>
      </c>
      <c r="J5275" t="s">
        <v>18509</v>
      </c>
      <c r="L5275" t="s">
        <v>19545</v>
      </c>
      <c r="O5275" t="s">
        <v>20887</v>
      </c>
      <c r="P5275" t="s">
        <v>20919</v>
      </c>
      <c r="Q5275" t="s">
        <v>20989</v>
      </c>
      <c r="U5275" t="s">
        <v>22032</v>
      </c>
      <c r="W5275" t="s">
        <v>22917</v>
      </c>
      <c r="X5275" t="s">
        <v>23364</v>
      </c>
    </row>
    <row r="5276" spans="1:24">
      <c r="A5276" s="1">
        <v>5296</v>
      </c>
      <c r="C5276" t="s">
        <v>4406</v>
      </c>
      <c r="G5276" t="s">
        <v>10967</v>
      </c>
      <c r="H5276" t="s">
        <v>14580</v>
      </c>
      <c r="I5276" t="s">
        <v>18507</v>
      </c>
      <c r="J5276" t="s">
        <v>18509</v>
      </c>
      <c r="L5276" t="s">
        <v>19491</v>
      </c>
      <c r="O5276" t="s">
        <v>20887</v>
      </c>
      <c r="P5276" t="s">
        <v>20919</v>
      </c>
      <c r="Q5276" t="s">
        <v>20989</v>
      </c>
      <c r="U5276" t="s">
        <v>22032</v>
      </c>
      <c r="W5276" t="s">
        <v>22917</v>
      </c>
      <c r="X5276" t="s">
        <v>23365</v>
      </c>
    </row>
    <row r="5277" spans="1:24">
      <c r="A5277" s="1">
        <v>5297</v>
      </c>
      <c r="C5277" t="s">
        <v>4407</v>
      </c>
      <c r="G5277" t="s">
        <v>10967</v>
      </c>
      <c r="H5277" t="s">
        <v>14581</v>
      </c>
      <c r="I5277" t="s">
        <v>18507</v>
      </c>
      <c r="J5277" t="s">
        <v>18509</v>
      </c>
      <c r="L5277" t="s">
        <v>19507</v>
      </c>
      <c r="O5277" t="s">
        <v>20888</v>
      </c>
      <c r="P5277" t="s">
        <v>65</v>
      </c>
      <c r="Q5277" t="s">
        <v>20990</v>
      </c>
      <c r="R5277" t="s">
        <v>21118</v>
      </c>
      <c r="S5277" t="s">
        <v>21153</v>
      </c>
      <c r="T5277" t="s">
        <v>21526</v>
      </c>
      <c r="U5277" t="s">
        <v>22033</v>
      </c>
    </row>
    <row r="5278" spans="1:24">
      <c r="A5278" s="1">
        <v>5298</v>
      </c>
      <c r="C5278" t="s">
        <v>4408</v>
      </c>
      <c r="G5278" t="s">
        <v>10967</v>
      </c>
      <c r="H5278" t="s">
        <v>14581</v>
      </c>
      <c r="I5278" t="s">
        <v>18507</v>
      </c>
      <c r="J5278" t="s">
        <v>18509</v>
      </c>
      <c r="L5278" t="s">
        <v>19508</v>
      </c>
      <c r="O5278" t="s">
        <v>20888</v>
      </c>
      <c r="P5278" t="s">
        <v>20920</v>
      </c>
      <c r="Q5278" t="s">
        <v>20991</v>
      </c>
      <c r="U5278" t="s">
        <v>22034</v>
      </c>
      <c r="W5278" t="s">
        <v>22918</v>
      </c>
    </row>
    <row r="5279" spans="1:24">
      <c r="A5279" s="1">
        <v>5299</v>
      </c>
      <c r="C5279" t="s">
        <v>4409</v>
      </c>
      <c r="G5279" t="s">
        <v>10967</v>
      </c>
      <c r="H5279" t="s">
        <v>14582</v>
      </c>
      <c r="I5279" t="s">
        <v>18507</v>
      </c>
      <c r="J5279" t="s">
        <v>18509</v>
      </c>
      <c r="L5279" t="s">
        <v>19488</v>
      </c>
      <c r="O5279" t="s">
        <v>20887</v>
      </c>
      <c r="P5279" t="s">
        <v>20919</v>
      </c>
      <c r="Q5279" t="s">
        <v>20989</v>
      </c>
      <c r="U5279" t="s">
        <v>22032</v>
      </c>
      <c r="W5279" t="s">
        <v>22917</v>
      </c>
      <c r="X5279" t="s">
        <v>23366</v>
      </c>
    </row>
    <row r="5280" spans="1:24">
      <c r="A5280" s="1">
        <v>5300</v>
      </c>
      <c r="C5280" t="s">
        <v>4410</v>
      </c>
      <c r="G5280" t="s">
        <v>10967</v>
      </c>
      <c r="H5280" t="s">
        <v>14583</v>
      </c>
      <c r="I5280" t="s">
        <v>18507</v>
      </c>
      <c r="J5280" t="s">
        <v>18509</v>
      </c>
      <c r="L5280" t="s">
        <v>19507</v>
      </c>
      <c r="O5280" t="s">
        <v>20888</v>
      </c>
      <c r="P5280" t="s">
        <v>65</v>
      </c>
      <c r="Q5280" t="s">
        <v>20990</v>
      </c>
      <c r="R5280" t="s">
        <v>21118</v>
      </c>
      <c r="S5280" t="s">
        <v>21153</v>
      </c>
      <c r="T5280" t="s">
        <v>21527</v>
      </c>
      <c r="U5280" t="s">
        <v>22033</v>
      </c>
    </row>
    <row r="5281" spans="1:24">
      <c r="A5281" s="1">
        <v>5301</v>
      </c>
      <c r="C5281" t="s">
        <v>4411</v>
      </c>
      <c r="G5281" t="s">
        <v>10967</v>
      </c>
      <c r="H5281" t="s">
        <v>14583</v>
      </c>
      <c r="I5281" t="s">
        <v>18507</v>
      </c>
      <c r="J5281" t="s">
        <v>18509</v>
      </c>
      <c r="L5281" t="s">
        <v>19508</v>
      </c>
      <c r="O5281" t="s">
        <v>20888</v>
      </c>
      <c r="P5281" t="s">
        <v>20920</v>
      </c>
      <c r="Q5281" t="s">
        <v>20991</v>
      </c>
      <c r="U5281" t="s">
        <v>22034</v>
      </c>
      <c r="W5281" t="s">
        <v>22918</v>
      </c>
    </row>
    <row r="5282" spans="1:24">
      <c r="A5282" s="1">
        <v>5302</v>
      </c>
      <c r="C5282" t="s">
        <v>4412</v>
      </c>
      <c r="G5282" t="s">
        <v>10967</v>
      </c>
      <c r="H5282" t="s">
        <v>14584</v>
      </c>
      <c r="I5282" t="s">
        <v>18507</v>
      </c>
      <c r="J5282" t="s">
        <v>18509</v>
      </c>
      <c r="L5282" t="s">
        <v>19507</v>
      </c>
      <c r="O5282" t="s">
        <v>20888</v>
      </c>
      <c r="P5282" t="s">
        <v>65</v>
      </c>
      <c r="Q5282" t="s">
        <v>20990</v>
      </c>
      <c r="R5282" t="s">
        <v>21118</v>
      </c>
      <c r="S5282" t="s">
        <v>21153</v>
      </c>
      <c r="T5282" t="s">
        <v>21524</v>
      </c>
      <c r="U5282" t="s">
        <v>22033</v>
      </c>
    </row>
    <row r="5283" spans="1:24">
      <c r="A5283" s="1">
        <v>5303</v>
      </c>
      <c r="C5283" t="s">
        <v>4413</v>
      </c>
      <c r="G5283" t="s">
        <v>10967</v>
      </c>
      <c r="H5283" t="s">
        <v>14584</v>
      </c>
      <c r="I5283" t="s">
        <v>18507</v>
      </c>
      <c r="J5283" t="s">
        <v>18509</v>
      </c>
      <c r="L5283" t="s">
        <v>19508</v>
      </c>
      <c r="O5283" t="s">
        <v>20888</v>
      </c>
      <c r="P5283" t="s">
        <v>20920</v>
      </c>
      <c r="Q5283" t="s">
        <v>20991</v>
      </c>
      <c r="U5283" t="s">
        <v>22034</v>
      </c>
      <c r="W5283" t="s">
        <v>22918</v>
      </c>
    </row>
    <row r="5284" spans="1:24">
      <c r="A5284" s="1">
        <v>5304</v>
      </c>
      <c r="C5284" t="s">
        <v>4414</v>
      </c>
      <c r="G5284" t="s">
        <v>10967</v>
      </c>
      <c r="H5284" t="s">
        <v>14585</v>
      </c>
      <c r="I5284" t="s">
        <v>18507</v>
      </c>
      <c r="J5284" t="s">
        <v>18509</v>
      </c>
      <c r="L5284" t="s">
        <v>19490</v>
      </c>
      <c r="O5284" t="s">
        <v>20887</v>
      </c>
      <c r="P5284" t="s">
        <v>20919</v>
      </c>
      <c r="Q5284" t="s">
        <v>20989</v>
      </c>
      <c r="U5284" t="s">
        <v>22032</v>
      </c>
      <c r="W5284" t="s">
        <v>22917</v>
      </c>
      <c r="X5284" t="s">
        <v>23362</v>
      </c>
    </row>
    <row r="5285" spans="1:24">
      <c r="A5285" s="1">
        <v>5305</v>
      </c>
      <c r="C5285" t="s">
        <v>4415</v>
      </c>
      <c r="G5285" t="s">
        <v>10967</v>
      </c>
      <c r="H5285" t="s">
        <v>14586</v>
      </c>
      <c r="I5285" t="s">
        <v>18507</v>
      </c>
      <c r="J5285" t="s">
        <v>18509</v>
      </c>
      <c r="L5285" t="s">
        <v>19489</v>
      </c>
      <c r="O5285" t="s">
        <v>20887</v>
      </c>
      <c r="P5285" t="s">
        <v>20919</v>
      </c>
      <c r="Q5285" t="s">
        <v>20989</v>
      </c>
      <c r="U5285" t="s">
        <v>22032</v>
      </c>
      <c r="W5285" t="s">
        <v>22917</v>
      </c>
      <c r="X5285" t="s">
        <v>23365</v>
      </c>
    </row>
    <row r="5286" spans="1:24">
      <c r="A5286" s="1">
        <v>5306</v>
      </c>
      <c r="C5286" t="s">
        <v>4416</v>
      </c>
      <c r="G5286" t="s">
        <v>10967</v>
      </c>
      <c r="H5286" t="s">
        <v>14587</v>
      </c>
      <c r="I5286" t="s">
        <v>18507</v>
      </c>
      <c r="J5286" t="s">
        <v>18509</v>
      </c>
      <c r="L5286" t="s">
        <v>19507</v>
      </c>
      <c r="O5286" t="s">
        <v>20888</v>
      </c>
      <c r="P5286" t="s">
        <v>65</v>
      </c>
      <c r="Q5286" t="s">
        <v>20990</v>
      </c>
      <c r="R5286" t="s">
        <v>21118</v>
      </c>
      <c r="S5286" t="s">
        <v>21153</v>
      </c>
      <c r="T5286" t="s">
        <v>21526</v>
      </c>
      <c r="U5286" t="s">
        <v>22033</v>
      </c>
    </row>
    <row r="5287" spans="1:24">
      <c r="A5287" s="1">
        <v>5307</v>
      </c>
      <c r="C5287" t="s">
        <v>4417</v>
      </c>
      <c r="G5287" t="s">
        <v>10967</v>
      </c>
      <c r="H5287" t="s">
        <v>14587</v>
      </c>
      <c r="I5287" t="s">
        <v>18507</v>
      </c>
      <c r="J5287" t="s">
        <v>18509</v>
      </c>
      <c r="L5287" t="s">
        <v>19508</v>
      </c>
      <c r="O5287" t="s">
        <v>20888</v>
      </c>
      <c r="P5287" t="s">
        <v>20920</v>
      </c>
      <c r="Q5287" t="s">
        <v>20991</v>
      </c>
      <c r="U5287" t="s">
        <v>22034</v>
      </c>
      <c r="W5287" t="s">
        <v>22918</v>
      </c>
    </row>
    <row r="5288" spans="1:24">
      <c r="A5288" s="1">
        <v>5308</v>
      </c>
      <c r="C5288" t="s">
        <v>4418</v>
      </c>
      <c r="G5288" t="s">
        <v>10967</v>
      </c>
      <c r="H5288" t="s">
        <v>14588</v>
      </c>
      <c r="I5288" t="s">
        <v>18507</v>
      </c>
      <c r="J5288" t="s">
        <v>18509</v>
      </c>
      <c r="L5288" t="s">
        <v>19507</v>
      </c>
      <c r="O5288" t="s">
        <v>20888</v>
      </c>
      <c r="P5288" t="s">
        <v>65</v>
      </c>
      <c r="Q5288" t="s">
        <v>20990</v>
      </c>
      <c r="R5288" t="s">
        <v>21118</v>
      </c>
      <c r="S5288" t="s">
        <v>21153</v>
      </c>
      <c r="T5288" t="s">
        <v>21528</v>
      </c>
      <c r="U5288" t="s">
        <v>22033</v>
      </c>
    </row>
    <row r="5289" spans="1:24">
      <c r="A5289" s="1">
        <v>5309</v>
      </c>
      <c r="C5289" t="s">
        <v>4419</v>
      </c>
      <c r="G5289" t="s">
        <v>10967</v>
      </c>
      <c r="H5289" t="s">
        <v>14588</v>
      </c>
      <c r="I5289" t="s">
        <v>18507</v>
      </c>
      <c r="J5289" t="s">
        <v>18509</v>
      </c>
      <c r="L5289" t="s">
        <v>19582</v>
      </c>
      <c r="O5289" t="s">
        <v>20887</v>
      </c>
      <c r="P5289" t="s">
        <v>20919</v>
      </c>
      <c r="Q5289" t="s">
        <v>20989</v>
      </c>
      <c r="U5289" t="s">
        <v>22032</v>
      </c>
      <c r="W5289" t="s">
        <v>22917</v>
      </c>
      <c r="X5289" t="s">
        <v>23367</v>
      </c>
    </row>
    <row r="5290" spans="1:24">
      <c r="A5290" s="1">
        <v>5310</v>
      </c>
      <c r="C5290" t="s">
        <v>4420</v>
      </c>
      <c r="G5290" t="s">
        <v>10967</v>
      </c>
      <c r="H5290" t="s">
        <v>14588</v>
      </c>
      <c r="I5290" t="s">
        <v>18507</v>
      </c>
      <c r="J5290" t="s">
        <v>18509</v>
      </c>
      <c r="L5290" t="s">
        <v>19508</v>
      </c>
      <c r="O5290" t="s">
        <v>20888</v>
      </c>
      <c r="P5290" t="s">
        <v>20920</v>
      </c>
      <c r="Q5290" t="s">
        <v>20991</v>
      </c>
      <c r="U5290" t="s">
        <v>22034</v>
      </c>
      <c r="W5290" t="s">
        <v>22918</v>
      </c>
    </row>
    <row r="5291" spans="1:24">
      <c r="A5291" s="1">
        <v>5311</v>
      </c>
      <c r="C5291" t="s">
        <v>4421</v>
      </c>
      <c r="G5291" t="s">
        <v>10967</v>
      </c>
      <c r="H5291" t="s">
        <v>14589</v>
      </c>
      <c r="I5291" t="s">
        <v>18507</v>
      </c>
      <c r="J5291" t="s">
        <v>18509</v>
      </c>
      <c r="L5291" t="s">
        <v>19574</v>
      </c>
      <c r="O5291" t="s">
        <v>20887</v>
      </c>
      <c r="P5291" t="s">
        <v>20919</v>
      </c>
      <c r="Q5291" t="s">
        <v>20989</v>
      </c>
      <c r="U5291" t="s">
        <v>22032</v>
      </c>
      <c r="W5291" t="s">
        <v>22917</v>
      </c>
      <c r="X5291" t="s">
        <v>23364</v>
      </c>
    </row>
    <row r="5292" spans="1:24">
      <c r="A5292" s="1">
        <v>5312</v>
      </c>
      <c r="C5292" t="s">
        <v>4422</v>
      </c>
      <c r="G5292" t="s">
        <v>10967</v>
      </c>
      <c r="H5292" t="s">
        <v>14590</v>
      </c>
      <c r="I5292" t="s">
        <v>18507</v>
      </c>
      <c r="J5292" t="s">
        <v>18509</v>
      </c>
      <c r="L5292" t="s">
        <v>19507</v>
      </c>
      <c r="O5292" t="s">
        <v>20888</v>
      </c>
      <c r="P5292" t="s">
        <v>65</v>
      </c>
      <c r="Q5292" t="s">
        <v>20990</v>
      </c>
      <c r="R5292" t="s">
        <v>21118</v>
      </c>
      <c r="S5292" t="s">
        <v>21153</v>
      </c>
      <c r="T5292" t="s">
        <v>21527</v>
      </c>
      <c r="U5292" t="s">
        <v>22033</v>
      </c>
    </row>
    <row r="5293" spans="1:24">
      <c r="A5293" s="1">
        <v>5313</v>
      </c>
      <c r="C5293" t="s">
        <v>4423</v>
      </c>
      <c r="G5293" t="s">
        <v>10967</v>
      </c>
      <c r="H5293" t="s">
        <v>14590</v>
      </c>
      <c r="I5293" t="s">
        <v>18507</v>
      </c>
      <c r="J5293" t="s">
        <v>18509</v>
      </c>
      <c r="L5293" t="s">
        <v>19508</v>
      </c>
      <c r="O5293" t="s">
        <v>20888</v>
      </c>
      <c r="P5293" t="s">
        <v>20920</v>
      </c>
      <c r="Q5293" t="s">
        <v>20991</v>
      </c>
      <c r="U5293" t="s">
        <v>22034</v>
      </c>
      <c r="W5293" t="s">
        <v>22918</v>
      </c>
    </row>
    <row r="5294" spans="1:24">
      <c r="A5294" s="1">
        <v>5314</v>
      </c>
      <c r="C5294" t="s">
        <v>4424</v>
      </c>
      <c r="G5294" t="s">
        <v>10967</v>
      </c>
      <c r="H5294" t="s">
        <v>14590</v>
      </c>
      <c r="I5294" t="s">
        <v>18507</v>
      </c>
      <c r="J5294" t="s">
        <v>18509</v>
      </c>
      <c r="L5294" t="s">
        <v>19542</v>
      </c>
      <c r="O5294" t="s">
        <v>20887</v>
      </c>
      <c r="P5294" t="s">
        <v>20919</v>
      </c>
      <c r="Q5294" t="s">
        <v>20989</v>
      </c>
      <c r="U5294" t="s">
        <v>22032</v>
      </c>
      <c r="W5294" t="s">
        <v>22917</v>
      </c>
      <c r="X5294" t="s">
        <v>23366</v>
      </c>
    </row>
    <row r="5295" spans="1:24">
      <c r="A5295" s="1">
        <v>5315</v>
      </c>
      <c r="C5295" t="s">
        <v>4425</v>
      </c>
      <c r="G5295" t="s">
        <v>10967</v>
      </c>
      <c r="H5295" t="s">
        <v>14591</v>
      </c>
      <c r="I5295" t="s">
        <v>18507</v>
      </c>
      <c r="J5295" t="s">
        <v>18509</v>
      </c>
      <c r="L5295" t="s">
        <v>19545</v>
      </c>
      <c r="O5295" t="s">
        <v>20887</v>
      </c>
      <c r="P5295" t="s">
        <v>20919</v>
      </c>
      <c r="Q5295" t="s">
        <v>20989</v>
      </c>
      <c r="U5295" t="s">
        <v>22032</v>
      </c>
      <c r="W5295" t="s">
        <v>22917</v>
      </c>
      <c r="X5295" t="s">
        <v>23367</v>
      </c>
    </row>
    <row r="5296" spans="1:24">
      <c r="A5296" s="1">
        <v>5316</v>
      </c>
      <c r="C5296" t="s">
        <v>4426</v>
      </c>
      <c r="G5296" t="s">
        <v>10967</v>
      </c>
      <c r="H5296" t="s">
        <v>14592</v>
      </c>
      <c r="I5296" t="s">
        <v>18507</v>
      </c>
      <c r="J5296" t="s">
        <v>18509</v>
      </c>
      <c r="L5296" t="s">
        <v>19507</v>
      </c>
      <c r="O5296" t="s">
        <v>20888</v>
      </c>
      <c r="P5296" t="s">
        <v>65</v>
      </c>
      <c r="Q5296" t="s">
        <v>20990</v>
      </c>
      <c r="R5296" t="s">
        <v>21118</v>
      </c>
      <c r="S5296" t="s">
        <v>21153</v>
      </c>
      <c r="T5296" t="s">
        <v>21528</v>
      </c>
      <c r="U5296" t="s">
        <v>22033</v>
      </c>
    </row>
    <row r="5297" spans="1:24">
      <c r="A5297" s="1">
        <v>5317</v>
      </c>
      <c r="C5297" t="s">
        <v>4427</v>
      </c>
      <c r="G5297" t="s">
        <v>10967</v>
      </c>
      <c r="H5297" t="s">
        <v>14592</v>
      </c>
      <c r="I5297" t="s">
        <v>18507</v>
      </c>
      <c r="J5297" t="s">
        <v>18509</v>
      </c>
      <c r="L5297" t="s">
        <v>19508</v>
      </c>
      <c r="O5297" t="s">
        <v>20888</v>
      </c>
      <c r="P5297" t="s">
        <v>20920</v>
      </c>
      <c r="Q5297" t="s">
        <v>20991</v>
      </c>
      <c r="U5297" t="s">
        <v>22034</v>
      </c>
      <c r="W5297" t="s">
        <v>22918</v>
      </c>
    </row>
    <row r="5298" spans="1:24">
      <c r="A5298" s="1">
        <v>5318</v>
      </c>
      <c r="C5298" t="s">
        <v>4428</v>
      </c>
      <c r="G5298" t="s">
        <v>10967</v>
      </c>
      <c r="H5298" t="s">
        <v>14593</v>
      </c>
      <c r="I5298" t="s">
        <v>18507</v>
      </c>
      <c r="J5298" t="s">
        <v>18509</v>
      </c>
      <c r="L5298" t="s">
        <v>19543</v>
      </c>
      <c r="O5298" t="s">
        <v>20887</v>
      </c>
      <c r="P5298" t="s">
        <v>20919</v>
      </c>
      <c r="Q5298" t="s">
        <v>20989</v>
      </c>
      <c r="U5298" t="s">
        <v>22032</v>
      </c>
      <c r="W5298" t="s">
        <v>22917</v>
      </c>
      <c r="X5298" t="s">
        <v>23363</v>
      </c>
    </row>
    <row r="5299" spans="1:24">
      <c r="A5299" s="1">
        <v>5319</v>
      </c>
      <c r="C5299" t="s">
        <v>4429</v>
      </c>
      <c r="G5299" t="s">
        <v>10967</v>
      </c>
      <c r="H5299" t="s">
        <v>14594</v>
      </c>
      <c r="I5299" t="s">
        <v>18507</v>
      </c>
      <c r="J5299" t="s">
        <v>18509</v>
      </c>
      <c r="L5299" t="s">
        <v>19507</v>
      </c>
      <c r="O5299" t="s">
        <v>20888</v>
      </c>
      <c r="P5299" t="s">
        <v>65</v>
      </c>
      <c r="Q5299" t="s">
        <v>20990</v>
      </c>
      <c r="R5299" t="s">
        <v>21118</v>
      </c>
      <c r="S5299" t="s">
        <v>21153</v>
      </c>
      <c r="T5299" t="s">
        <v>21525</v>
      </c>
      <c r="U5299" t="s">
        <v>22033</v>
      </c>
    </row>
    <row r="5300" spans="1:24">
      <c r="A5300" s="1">
        <v>5320</v>
      </c>
      <c r="C5300" t="s">
        <v>4430</v>
      </c>
      <c r="G5300" t="s">
        <v>10967</v>
      </c>
      <c r="H5300" t="s">
        <v>14594</v>
      </c>
      <c r="I5300" t="s">
        <v>18507</v>
      </c>
      <c r="J5300" t="s">
        <v>18509</v>
      </c>
      <c r="L5300" t="s">
        <v>19508</v>
      </c>
      <c r="O5300" t="s">
        <v>20888</v>
      </c>
      <c r="P5300" t="s">
        <v>20920</v>
      </c>
      <c r="Q5300" t="s">
        <v>20991</v>
      </c>
      <c r="U5300" t="s">
        <v>22034</v>
      </c>
      <c r="W5300" t="s">
        <v>22918</v>
      </c>
    </row>
    <row r="5301" spans="1:24">
      <c r="A5301" s="1">
        <v>5321</v>
      </c>
      <c r="C5301" t="s">
        <v>4431</v>
      </c>
      <c r="G5301" t="s">
        <v>10967</v>
      </c>
      <c r="H5301" t="s">
        <v>14595</v>
      </c>
      <c r="I5301" t="s">
        <v>18507</v>
      </c>
      <c r="J5301" t="s">
        <v>18528</v>
      </c>
      <c r="L5301" t="s">
        <v>19742</v>
      </c>
      <c r="N5301" t="s">
        <v>38</v>
      </c>
      <c r="P5301" t="s">
        <v>20951</v>
      </c>
      <c r="Q5301" t="s">
        <v>21048</v>
      </c>
      <c r="U5301" t="s">
        <v>22721</v>
      </c>
      <c r="W5301" t="s">
        <v>22918</v>
      </c>
    </row>
    <row r="5302" spans="1:24">
      <c r="A5302" s="1">
        <v>5322</v>
      </c>
      <c r="C5302" t="s">
        <v>4432</v>
      </c>
      <c r="G5302" t="s">
        <v>10967</v>
      </c>
      <c r="H5302" t="s">
        <v>14595</v>
      </c>
      <c r="I5302" t="s">
        <v>18507</v>
      </c>
      <c r="J5302" t="s">
        <v>18528</v>
      </c>
      <c r="L5302" t="s">
        <v>19742</v>
      </c>
      <c r="N5302" t="s">
        <v>38</v>
      </c>
      <c r="P5302" t="s">
        <v>38</v>
      </c>
      <c r="Q5302" t="s">
        <v>21049</v>
      </c>
      <c r="U5302" t="s">
        <v>22722</v>
      </c>
      <c r="W5302" t="s">
        <v>22921</v>
      </c>
    </row>
    <row r="5303" spans="1:24">
      <c r="A5303" s="1">
        <v>5323</v>
      </c>
      <c r="B5303" t="s">
        <v>38</v>
      </c>
      <c r="C5303" t="s">
        <v>4432</v>
      </c>
      <c r="D5303" t="s">
        <v>9976</v>
      </c>
      <c r="E5303" t="s">
        <v>10905</v>
      </c>
      <c r="F5303" t="s">
        <v>10919</v>
      </c>
      <c r="H5303" t="s">
        <v>14595</v>
      </c>
      <c r="V5303">
        <f>72860291 0È°{ORHX3521ECMAS                                                                                           CMAS N  -                    -          N</f>
        <v>0</v>
      </c>
    </row>
    <row r="5304" spans="1:24">
      <c r="A5304" s="1">
        <v>5324</v>
      </c>
      <c r="C5304" t="s">
        <v>4433</v>
      </c>
      <c r="G5304" t="s">
        <v>10967</v>
      </c>
      <c r="H5304" t="s">
        <v>14596</v>
      </c>
      <c r="I5304" t="s">
        <v>18507</v>
      </c>
      <c r="J5304" t="s">
        <v>18509</v>
      </c>
      <c r="L5304" t="s">
        <v>19488</v>
      </c>
      <c r="O5304" t="s">
        <v>20887</v>
      </c>
      <c r="P5304" t="s">
        <v>20919</v>
      </c>
      <c r="Q5304" t="s">
        <v>20989</v>
      </c>
      <c r="U5304" t="s">
        <v>22032</v>
      </c>
      <c r="W5304" t="s">
        <v>22917</v>
      </c>
      <c r="X5304" t="s">
        <v>23360</v>
      </c>
    </row>
    <row r="5305" spans="1:24">
      <c r="A5305" s="1">
        <v>5325</v>
      </c>
      <c r="C5305" t="s">
        <v>4434</v>
      </c>
      <c r="G5305" t="s">
        <v>10967</v>
      </c>
      <c r="H5305" t="s">
        <v>14597</v>
      </c>
      <c r="I5305" t="s">
        <v>18507</v>
      </c>
      <c r="J5305" t="s">
        <v>18509</v>
      </c>
      <c r="L5305" t="s">
        <v>19507</v>
      </c>
      <c r="O5305" t="s">
        <v>20888</v>
      </c>
      <c r="P5305" t="s">
        <v>65</v>
      </c>
      <c r="Q5305" t="s">
        <v>20990</v>
      </c>
      <c r="R5305" t="s">
        <v>21118</v>
      </c>
      <c r="S5305" t="s">
        <v>21153</v>
      </c>
      <c r="T5305" t="s">
        <v>21521</v>
      </c>
      <c r="U5305" t="s">
        <v>22033</v>
      </c>
    </row>
    <row r="5306" spans="1:24">
      <c r="A5306" s="1">
        <v>5326</v>
      </c>
      <c r="C5306" t="s">
        <v>4435</v>
      </c>
      <c r="G5306" t="s">
        <v>10967</v>
      </c>
      <c r="H5306" t="s">
        <v>14598</v>
      </c>
      <c r="I5306" t="s">
        <v>18507</v>
      </c>
      <c r="J5306" t="s">
        <v>18509</v>
      </c>
      <c r="L5306" t="s">
        <v>19508</v>
      </c>
      <c r="O5306" t="s">
        <v>20888</v>
      </c>
      <c r="P5306" t="s">
        <v>20920</v>
      </c>
      <c r="Q5306" t="s">
        <v>20991</v>
      </c>
      <c r="U5306" t="s">
        <v>22034</v>
      </c>
      <c r="W5306" t="s">
        <v>22918</v>
      </c>
    </row>
    <row r="5307" spans="1:24">
      <c r="A5307" s="1">
        <v>5327</v>
      </c>
      <c r="C5307" t="s">
        <v>4436</v>
      </c>
      <c r="G5307" t="s">
        <v>10967</v>
      </c>
      <c r="H5307" t="s">
        <v>14599</v>
      </c>
      <c r="I5307" t="s">
        <v>18507</v>
      </c>
      <c r="J5307" t="s">
        <v>18509</v>
      </c>
      <c r="L5307" t="s">
        <v>19507</v>
      </c>
      <c r="O5307" t="s">
        <v>20888</v>
      </c>
      <c r="P5307" t="s">
        <v>65</v>
      </c>
      <c r="Q5307" t="s">
        <v>20990</v>
      </c>
      <c r="R5307" t="s">
        <v>21118</v>
      </c>
      <c r="S5307" t="s">
        <v>21153</v>
      </c>
      <c r="T5307" t="s">
        <v>21529</v>
      </c>
      <c r="U5307" t="s">
        <v>22033</v>
      </c>
    </row>
    <row r="5308" spans="1:24">
      <c r="A5308" s="1">
        <v>5328</v>
      </c>
      <c r="C5308" t="s">
        <v>4437</v>
      </c>
      <c r="G5308" t="s">
        <v>10967</v>
      </c>
      <c r="H5308" t="s">
        <v>14599</v>
      </c>
      <c r="I5308" t="s">
        <v>18507</v>
      </c>
      <c r="J5308" t="s">
        <v>18509</v>
      </c>
      <c r="L5308" t="s">
        <v>19490</v>
      </c>
      <c r="O5308" t="s">
        <v>20887</v>
      </c>
      <c r="P5308" t="s">
        <v>20919</v>
      </c>
      <c r="Q5308" t="s">
        <v>20989</v>
      </c>
      <c r="U5308" t="s">
        <v>22032</v>
      </c>
      <c r="W5308" t="s">
        <v>22917</v>
      </c>
      <c r="X5308" t="s">
        <v>23368</v>
      </c>
    </row>
    <row r="5309" spans="1:24">
      <c r="A5309" s="1">
        <v>5329</v>
      </c>
      <c r="C5309" t="s">
        <v>4438</v>
      </c>
      <c r="G5309" t="s">
        <v>10967</v>
      </c>
      <c r="H5309" t="s">
        <v>14599</v>
      </c>
      <c r="I5309" t="s">
        <v>18507</v>
      </c>
      <c r="J5309" t="s">
        <v>18509</v>
      </c>
      <c r="L5309" t="s">
        <v>19508</v>
      </c>
      <c r="O5309" t="s">
        <v>20888</v>
      </c>
      <c r="P5309" t="s">
        <v>20920</v>
      </c>
      <c r="Q5309" t="s">
        <v>20991</v>
      </c>
      <c r="U5309" t="s">
        <v>22034</v>
      </c>
      <c r="W5309" t="s">
        <v>22918</v>
      </c>
    </row>
    <row r="5310" spans="1:24">
      <c r="A5310" s="1">
        <v>5330</v>
      </c>
      <c r="C5310" t="s">
        <v>4439</v>
      </c>
      <c r="G5310" t="s">
        <v>10967</v>
      </c>
      <c r="H5310" t="s">
        <v>14600</v>
      </c>
      <c r="I5310" t="s">
        <v>18507</v>
      </c>
      <c r="J5310" t="s">
        <v>18509</v>
      </c>
      <c r="L5310" t="s">
        <v>19574</v>
      </c>
      <c r="O5310" t="s">
        <v>20887</v>
      </c>
      <c r="P5310" t="s">
        <v>20919</v>
      </c>
      <c r="Q5310" t="s">
        <v>20989</v>
      </c>
      <c r="U5310" t="s">
        <v>22032</v>
      </c>
      <c r="W5310" t="s">
        <v>22917</v>
      </c>
      <c r="X5310" t="s">
        <v>23369</v>
      </c>
    </row>
    <row r="5311" spans="1:24">
      <c r="A5311" s="1">
        <v>5331</v>
      </c>
      <c r="C5311" t="s">
        <v>4440</v>
      </c>
      <c r="G5311" t="s">
        <v>10967</v>
      </c>
      <c r="H5311" t="s">
        <v>14601</v>
      </c>
      <c r="I5311" t="s">
        <v>18507</v>
      </c>
      <c r="J5311" t="s">
        <v>18509</v>
      </c>
      <c r="L5311" t="s">
        <v>19507</v>
      </c>
      <c r="O5311" t="s">
        <v>20888</v>
      </c>
      <c r="P5311" t="s">
        <v>65</v>
      </c>
      <c r="Q5311" t="s">
        <v>20990</v>
      </c>
      <c r="R5311" t="s">
        <v>21118</v>
      </c>
      <c r="S5311" t="s">
        <v>21153</v>
      </c>
      <c r="T5311" t="s">
        <v>21530</v>
      </c>
      <c r="U5311" t="s">
        <v>22033</v>
      </c>
    </row>
    <row r="5312" spans="1:24">
      <c r="A5312" s="1">
        <v>5332</v>
      </c>
      <c r="C5312" t="s">
        <v>4441</v>
      </c>
      <c r="G5312" t="s">
        <v>10967</v>
      </c>
      <c r="H5312" t="s">
        <v>14601</v>
      </c>
      <c r="I5312" t="s">
        <v>18507</v>
      </c>
      <c r="J5312" t="s">
        <v>18509</v>
      </c>
      <c r="L5312" t="s">
        <v>19508</v>
      </c>
      <c r="O5312" t="s">
        <v>20888</v>
      </c>
      <c r="P5312" t="s">
        <v>20920</v>
      </c>
      <c r="Q5312" t="s">
        <v>20991</v>
      </c>
      <c r="U5312" t="s">
        <v>22034</v>
      </c>
      <c r="W5312" t="s">
        <v>22918</v>
      </c>
    </row>
    <row r="5313" spans="1:24">
      <c r="A5313" s="1">
        <v>5333</v>
      </c>
      <c r="C5313" t="s">
        <v>4442</v>
      </c>
      <c r="G5313" t="s">
        <v>10967</v>
      </c>
      <c r="H5313" t="s">
        <v>14602</v>
      </c>
      <c r="I5313" t="s">
        <v>18507</v>
      </c>
      <c r="J5313" t="s">
        <v>18510</v>
      </c>
      <c r="L5313" t="s">
        <v>19743</v>
      </c>
      <c r="N5313" t="s">
        <v>37</v>
      </c>
      <c r="P5313" t="s">
        <v>20927</v>
      </c>
      <c r="Q5313" t="s">
        <v>21004</v>
      </c>
      <c r="U5313" t="s">
        <v>22752</v>
      </c>
      <c r="W5313" t="s">
        <v>22918</v>
      </c>
    </row>
    <row r="5314" spans="1:24">
      <c r="A5314" s="1">
        <v>5334</v>
      </c>
      <c r="C5314" t="s">
        <v>4443</v>
      </c>
      <c r="G5314" t="s">
        <v>10967</v>
      </c>
      <c r="H5314" t="s">
        <v>14602</v>
      </c>
      <c r="I5314" t="s">
        <v>18507</v>
      </c>
      <c r="J5314" t="s">
        <v>18510</v>
      </c>
      <c r="L5314" t="s">
        <v>19743</v>
      </c>
      <c r="N5314" t="s">
        <v>37</v>
      </c>
      <c r="P5314" t="s">
        <v>37</v>
      </c>
      <c r="Q5314" t="s">
        <v>21005</v>
      </c>
      <c r="U5314" t="s">
        <v>22753</v>
      </c>
      <c r="W5314" t="s">
        <v>22921</v>
      </c>
    </row>
    <row r="5315" spans="1:24">
      <c r="A5315" s="1">
        <v>5335</v>
      </c>
      <c r="B5315" t="s">
        <v>37</v>
      </c>
      <c r="C5315" t="s">
        <v>4443</v>
      </c>
      <c r="D5315" t="s">
        <v>9977</v>
      </c>
      <c r="E5315" t="s">
        <v>10905</v>
      </c>
      <c r="F5315" t="s">
        <v>10912</v>
      </c>
      <c r="H5315" t="s">
        <v>14602</v>
      </c>
      <c r="V5315">
        <f>72860302 fkßÜ8763948840   YN  N </f>
        <v>0</v>
      </c>
    </row>
    <row r="5316" spans="1:24">
      <c r="A5316" s="1">
        <v>5336</v>
      </c>
      <c r="C5316" t="s">
        <v>4444</v>
      </c>
      <c r="G5316" t="s">
        <v>10967</v>
      </c>
      <c r="H5316" t="s">
        <v>14603</v>
      </c>
      <c r="I5316" t="s">
        <v>18507</v>
      </c>
      <c r="J5316" t="s">
        <v>18510</v>
      </c>
      <c r="L5316" t="s">
        <v>19744</v>
      </c>
      <c r="N5316" t="s">
        <v>37</v>
      </c>
      <c r="P5316" t="s">
        <v>20927</v>
      </c>
      <c r="Q5316" t="s">
        <v>21004</v>
      </c>
      <c r="U5316" t="s">
        <v>22752</v>
      </c>
      <c r="W5316" t="s">
        <v>22918</v>
      </c>
    </row>
    <row r="5317" spans="1:24">
      <c r="A5317" s="1">
        <v>5337</v>
      </c>
      <c r="C5317" t="s">
        <v>4445</v>
      </c>
      <c r="G5317" t="s">
        <v>10967</v>
      </c>
      <c r="H5317" t="s">
        <v>14603</v>
      </c>
      <c r="I5317" t="s">
        <v>18507</v>
      </c>
      <c r="J5317" t="s">
        <v>18510</v>
      </c>
      <c r="L5317" t="s">
        <v>19744</v>
      </c>
      <c r="N5317" t="s">
        <v>37</v>
      </c>
      <c r="P5317" t="s">
        <v>37</v>
      </c>
      <c r="Q5317" t="s">
        <v>21005</v>
      </c>
      <c r="U5317" t="s">
        <v>22753</v>
      </c>
      <c r="W5317" t="s">
        <v>22921</v>
      </c>
    </row>
    <row r="5318" spans="1:24">
      <c r="A5318" s="1">
        <v>5338</v>
      </c>
      <c r="B5318" t="s">
        <v>37</v>
      </c>
      <c r="C5318" t="s">
        <v>4445</v>
      </c>
      <c r="D5318" t="s">
        <v>9978</v>
      </c>
      <c r="E5318" t="s">
        <v>10905</v>
      </c>
      <c r="F5318" t="s">
        <v>10912</v>
      </c>
      <c r="H5318" t="s">
        <v>14603</v>
      </c>
      <c r="V5318">
        <f>72860304 fkßÜ8763948840   YN  N </f>
        <v>0</v>
      </c>
    </row>
    <row r="5319" spans="1:24">
      <c r="A5319" s="1">
        <v>5339</v>
      </c>
      <c r="C5319" t="s">
        <v>4446</v>
      </c>
      <c r="G5319" t="s">
        <v>10967</v>
      </c>
      <c r="H5319" t="s">
        <v>14604</v>
      </c>
      <c r="I5319" t="s">
        <v>18507</v>
      </c>
      <c r="J5319" t="s">
        <v>18509</v>
      </c>
      <c r="L5319" t="s">
        <v>19564</v>
      </c>
      <c r="O5319" t="s">
        <v>20887</v>
      </c>
      <c r="P5319" t="s">
        <v>20919</v>
      </c>
      <c r="Q5319" t="s">
        <v>20989</v>
      </c>
      <c r="U5319" t="s">
        <v>22032</v>
      </c>
      <c r="W5319" t="s">
        <v>22917</v>
      </c>
      <c r="X5319" t="s">
        <v>23360</v>
      </c>
    </row>
    <row r="5320" spans="1:24">
      <c r="A5320" s="1">
        <v>5340</v>
      </c>
      <c r="C5320" t="s">
        <v>4447</v>
      </c>
      <c r="G5320" t="s">
        <v>10967</v>
      </c>
      <c r="H5320" t="s">
        <v>14605</v>
      </c>
      <c r="I5320" t="s">
        <v>18507</v>
      </c>
      <c r="J5320" t="s">
        <v>18509</v>
      </c>
      <c r="L5320" t="s">
        <v>19507</v>
      </c>
      <c r="O5320" t="s">
        <v>20888</v>
      </c>
      <c r="P5320" t="s">
        <v>65</v>
      </c>
      <c r="Q5320" t="s">
        <v>20990</v>
      </c>
      <c r="R5320" t="s">
        <v>21118</v>
      </c>
      <c r="S5320" t="s">
        <v>21153</v>
      </c>
      <c r="T5320" t="s">
        <v>21521</v>
      </c>
      <c r="U5320" t="s">
        <v>22033</v>
      </c>
    </row>
    <row r="5321" spans="1:24">
      <c r="A5321" s="1">
        <v>5341</v>
      </c>
      <c r="C5321" t="s">
        <v>4448</v>
      </c>
      <c r="G5321" t="s">
        <v>10967</v>
      </c>
      <c r="H5321" t="s">
        <v>14606</v>
      </c>
      <c r="I5321" t="s">
        <v>18507</v>
      </c>
      <c r="J5321" t="s">
        <v>18509</v>
      </c>
      <c r="L5321" t="s">
        <v>19508</v>
      </c>
      <c r="O5321" t="s">
        <v>20888</v>
      </c>
      <c r="P5321" t="s">
        <v>20920</v>
      </c>
      <c r="Q5321" t="s">
        <v>20991</v>
      </c>
      <c r="U5321" t="s">
        <v>22034</v>
      </c>
      <c r="W5321" t="s">
        <v>22918</v>
      </c>
    </row>
    <row r="5322" spans="1:24">
      <c r="A5322" s="1">
        <v>5342</v>
      </c>
      <c r="C5322" t="s">
        <v>4449</v>
      </c>
      <c r="G5322" t="s">
        <v>10967</v>
      </c>
      <c r="H5322" t="s">
        <v>14607</v>
      </c>
      <c r="I5322" t="s">
        <v>18507</v>
      </c>
      <c r="J5322" t="s">
        <v>18509</v>
      </c>
      <c r="L5322" t="s">
        <v>19507</v>
      </c>
      <c r="O5322" t="s">
        <v>20888</v>
      </c>
      <c r="P5322" t="s">
        <v>65</v>
      </c>
      <c r="Q5322" t="s">
        <v>20990</v>
      </c>
      <c r="R5322" t="s">
        <v>21118</v>
      </c>
      <c r="S5322" t="s">
        <v>21153</v>
      </c>
      <c r="T5322" t="s">
        <v>21521</v>
      </c>
      <c r="U5322" t="s">
        <v>22033</v>
      </c>
    </row>
    <row r="5323" spans="1:24">
      <c r="A5323" s="1">
        <v>5343</v>
      </c>
      <c r="C5323" t="s">
        <v>4450</v>
      </c>
      <c r="G5323" t="s">
        <v>10967</v>
      </c>
      <c r="H5323" t="s">
        <v>14607</v>
      </c>
      <c r="I5323" t="s">
        <v>18507</v>
      </c>
      <c r="J5323" t="s">
        <v>18509</v>
      </c>
      <c r="L5323" t="s">
        <v>19508</v>
      </c>
      <c r="O5323" t="s">
        <v>20888</v>
      </c>
      <c r="P5323" t="s">
        <v>20920</v>
      </c>
      <c r="Q5323" t="s">
        <v>20991</v>
      </c>
      <c r="U5323" t="s">
        <v>22034</v>
      </c>
      <c r="W5323" t="s">
        <v>22918</v>
      </c>
    </row>
    <row r="5324" spans="1:24">
      <c r="A5324" s="1">
        <v>5344</v>
      </c>
      <c r="C5324" t="s">
        <v>4451</v>
      </c>
      <c r="G5324" t="s">
        <v>10967</v>
      </c>
      <c r="H5324" t="s">
        <v>14608</v>
      </c>
      <c r="I5324" t="s">
        <v>18507</v>
      </c>
      <c r="J5324" t="s">
        <v>18509</v>
      </c>
      <c r="L5324" t="s">
        <v>19491</v>
      </c>
      <c r="O5324" t="s">
        <v>20887</v>
      </c>
      <c r="P5324" t="s">
        <v>20919</v>
      </c>
      <c r="Q5324" t="s">
        <v>20989</v>
      </c>
      <c r="U5324" t="s">
        <v>22032</v>
      </c>
      <c r="W5324" t="s">
        <v>22917</v>
      </c>
      <c r="X5324" t="s">
        <v>23360</v>
      </c>
    </row>
    <row r="5325" spans="1:24">
      <c r="A5325" s="1">
        <v>5345</v>
      </c>
      <c r="C5325" t="s">
        <v>4452</v>
      </c>
      <c r="G5325" t="s">
        <v>10967</v>
      </c>
      <c r="H5325" t="s">
        <v>14609</v>
      </c>
      <c r="I5325" t="s">
        <v>18507</v>
      </c>
      <c r="J5325" t="s">
        <v>18509</v>
      </c>
      <c r="L5325" t="s">
        <v>19745</v>
      </c>
      <c r="O5325" t="s">
        <v>20887</v>
      </c>
      <c r="P5325" t="s">
        <v>20919</v>
      </c>
      <c r="Q5325" t="s">
        <v>20989</v>
      </c>
      <c r="U5325" t="s">
        <v>22032</v>
      </c>
      <c r="W5325" t="s">
        <v>22917</v>
      </c>
      <c r="X5325" t="s">
        <v>23370</v>
      </c>
    </row>
    <row r="5326" spans="1:24">
      <c r="A5326" s="1">
        <v>5346</v>
      </c>
      <c r="C5326" t="s">
        <v>4453</v>
      </c>
      <c r="G5326" t="s">
        <v>10967</v>
      </c>
      <c r="H5326" t="s">
        <v>14610</v>
      </c>
      <c r="I5326" t="s">
        <v>18507</v>
      </c>
      <c r="J5326" t="s">
        <v>18509</v>
      </c>
      <c r="L5326" t="s">
        <v>19507</v>
      </c>
      <c r="O5326" t="s">
        <v>20888</v>
      </c>
      <c r="P5326" t="s">
        <v>65</v>
      </c>
      <c r="Q5326" t="s">
        <v>20990</v>
      </c>
      <c r="R5326" t="s">
        <v>21118</v>
      </c>
      <c r="S5326" t="s">
        <v>21153</v>
      </c>
      <c r="T5326" t="s">
        <v>21531</v>
      </c>
      <c r="U5326" t="s">
        <v>22033</v>
      </c>
    </row>
    <row r="5327" spans="1:24">
      <c r="A5327" s="1">
        <v>5347</v>
      </c>
      <c r="C5327" t="s">
        <v>4454</v>
      </c>
      <c r="G5327" t="s">
        <v>10967</v>
      </c>
      <c r="H5327" t="s">
        <v>14611</v>
      </c>
      <c r="I5327" t="s">
        <v>18507</v>
      </c>
      <c r="J5327" t="s">
        <v>18509</v>
      </c>
      <c r="L5327" t="s">
        <v>19508</v>
      </c>
      <c r="O5327" t="s">
        <v>20888</v>
      </c>
      <c r="P5327" t="s">
        <v>20920</v>
      </c>
      <c r="Q5327" t="s">
        <v>20991</v>
      </c>
      <c r="U5327" t="s">
        <v>22034</v>
      </c>
      <c r="W5327" t="s">
        <v>22918</v>
      </c>
    </row>
    <row r="5328" spans="1:24">
      <c r="A5328" s="1">
        <v>5348</v>
      </c>
      <c r="C5328" t="s">
        <v>4455</v>
      </c>
      <c r="G5328" t="s">
        <v>10967</v>
      </c>
      <c r="H5328" t="s">
        <v>14612</v>
      </c>
      <c r="I5328" t="s">
        <v>18507</v>
      </c>
      <c r="J5328" t="s">
        <v>18509</v>
      </c>
      <c r="L5328" t="s">
        <v>19745</v>
      </c>
      <c r="O5328" t="s">
        <v>20887</v>
      </c>
      <c r="P5328" t="s">
        <v>20919</v>
      </c>
      <c r="Q5328" t="s">
        <v>20989</v>
      </c>
      <c r="U5328" t="s">
        <v>22032</v>
      </c>
      <c r="W5328" t="s">
        <v>22917</v>
      </c>
      <c r="X5328" t="s">
        <v>23371</v>
      </c>
    </row>
    <row r="5329" spans="1:33">
      <c r="A5329" s="1">
        <v>5349</v>
      </c>
      <c r="C5329" t="s">
        <v>4456</v>
      </c>
      <c r="G5329" t="s">
        <v>10967</v>
      </c>
      <c r="H5329" t="s">
        <v>14613</v>
      </c>
      <c r="I5329" t="s">
        <v>18507</v>
      </c>
      <c r="J5329" t="s">
        <v>18509</v>
      </c>
      <c r="L5329" t="s">
        <v>19746</v>
      </c>
      <c r="O5329" t="s">
        <v>20887</v>
      </c>
      <c r="P5329" t="s">
        <v>20919</v>
      </c>
      <c r="Q5329" t="s">
        <v>20989</v>
      </c>
      <c r="U5329" t="s">
        <v>22032</v>
      </c>
      <c r="W5329" t="s">
        <v>22917</v>
      </c>
      <c r="X5329" t="s">
        <v>23372</v>
      </c>
    </row>
    <row r="5330" spans="1:33">
      <c r="A5330" s="1">
        <v>5350</v>
      </c>
      <c r="C5330" t="s">
        <v>4457</v>
      </c>
      <c r="G5330" t="s">
        <v>10967</v>
      </c>
      <c r="H5330" t="s">
        <v>14614</v>
      </c>
      <c r="I5330" t="s">
        <v>18507</v>
      </c>
      <c r="J5330" t="s">
        <v>18509</v>
      </c>
      <c r="L5330" t="s">
        <v>19507</v>
      </c>
      <c r="O5330" t="s">
        <v>20888</v>
      </c>
      <c r="P5330" t="s">
        <v>65</v>
      </c>
      <c r="Q5330" t="s">
        <v>20990</v>
      </c>
      <c r="R5330" t="s">
        <v>21118</v>
      </c>
      <c r="S5330" t="s">
        <v>21153</v>
      </c>
      <c r="T5330" t="s">
        <v>21532</v>
      </c>
      <c r="U5330" t="s">
        <v>22033</v>
      </c>
    </row>
    <row r="5331" spans="1:33">
      <c r="A5331" s="1">
        <v>5351</v>
      </c>
      <c r="C5331" t="s">
        <v>4458</v>
      </c>
      <c r="G5331" t="s">
        <v>10967</v>
      </c>
      <c r="H5331" t="s">
        <v>14615</v>
      </c>
      <c r="I5331" t="s">
        <v>18507</v>
      </c>
      <c r="J5331" t="s">
        <v>18509</v>
      </c>
      <c r="L5331" t="s">
        <v>19508</v>
      </c>
      <c r="O5331" t="s">
        <v>20888</v>
      </c>
      <c r="P5331" t="s">
        <v>20920</v>
      </c>
      <c r="Q5331" t="s">
        <v>20991</v>
      </c>
      <c r="U5331" t="s">
        <v>22034</v>
      </c>
      <c r="W5331" t="s">
        <v>22918</v>
      </c>
    </row>
    <row r="5332" spans="1:33">
      <c r="A5332" s="1">
        <v>5352</v>
      </c>
      <c r="C5332" t="s">
        <v>4459</v>
      </c>
      <c r="G5332" t="s">
        <v>10967</v>
      </c>
      <c r="H5332" t="s">
        <v>14616</v>
      </c>
      <c r="I5332" t="s">
        <v>18507</v>
      </c>
      <c r="J5332" t="s">
        <v>18509</v>
      </c>
      <c r="L5332" t="s">
        <v>19747</v>
      </c>
      <c r="O5332" t="s">
        <v>20887</v>
      </c>
      <c r="P5332" t="s">
        <v>20919</v>
      </c>
      <c r="Q5332" t="s">
        <v>20989</v>
      </c>
      <c r="U5332" t="s">
        <v>22032</v>
      </c>
      <c r="W5332" t="s">
        <v>22917</v>
      </c>
      <c r="X5332" t="s">
        <v>23370</v>
      </c>
    </row>
    <row r="5333" spans="1:33">
      <c r="A5333" s="1">
        <v>5353</v>
      </c>
      <c r="C5333" t="s">
        <v>4460</v>
      </c>
      <c r="G5333" t="s">
        <v>10967</v>
      </c>
      <c r="H5333" t="s">
        <v>14617</v>
      </c>
      <c r="I5333" t="s">
        <v>18507</v>
      </c>
      <c r="J5333" t="s">
        <v>18509</v>
      </c>
      <c r="L5333" t="s">
        <v>19507</v>
      </c>
      <c r="O5333" t="s">
        <v>20888</v>
      </c>
      <c r="P5333" t="s">
        <v>65</v>
      </c>
      <c r="Q5333" t="s">
        <v>20990</v>
      </c>
      <c r="R5333" t="s">
        <v>21118</v>
      </c>
      <c r="S5333" t="s">
        <v>21153</v>
      </c>
      <c r="T5333" t="s">
        <v>21531</v>
      </c>
      <c r="U5333" t="s">
        <v>22033</v>
      </c>
    </row>
    <row r="5334" spans="1:33">
      <c r="A5334" s="1">
        <v>5354</v>
      </c>
      <c r="C5334" t="s">
        <v>4461</v>
      </c>
      <c r="G5334" t="s">
        <v>10967</v>
      </c>
      <c r="H5334" t="s">
        <v>14617</v>
      </c>
      <c r="I5334" t="s">
        <v>18507</v>
      </c>
      <c r="J5334" t="s">
        <v>18509</v>
      </c>
      <c r="L5334" t="s">
        <v>19508</v>
      </c>
      <c r="O5334" t="s">
        <v>20888</v>
      </c>
      <c r="P5334" t="s">
        <v>20920</v>
      </c>
      <c r="Q5334" t="s">
        <v>20991</v>
      </c>
      <c r="U5334" t="s">
        <v>22034</v>
      </c>
      <c r="W5334" t="s">
        <v>22918</v>
      </c>
    </row>
    <row r="5335" spans="1:33">
      <c r="A5335" s="1">
        <v>5355</v>
      </c>
      <c r="C5335" t="s">
        <v>4462</v>
      </c>
      <c r="G5335" t="s">
        <v>10967</v>
      </c>
      <c r="H5335" t="s">
        <v>14618</v>
      </c>
      <c r="I5335" t="s">
        <v>18507</v>
      </c>
      <c r="J5335" t="s">
        <v>18530</v>
      </c>
      <c r="K5335" t="s">
        <v>18519</v>
      </c>
      <c r="L5335" t="s">
        <v>19748</v>
      </c>
      <c r="N5335" t="s">
        <v>34</v>
      </c>
      <c r="P5335" t="s">
        <v>20922</v>
      </c>
      <c r="Q5335" t="s">
        <v>20995</v>
      </c>
      <c r="R5335" t="s">
        <v>21120</v>
      </c>
      <c r="S5335" t="s">
        <v>21153</v>
      </c>
      <c r="T5335" t="s">
        <v>21198</v>
      </c>
      <c r="U5335" t="s">
        <v>22033</v>
      </c>
    </row>
    <row r="5336" spans="1:33">
      <c r="A5336" s="1">
        <v>5356</v>
      </c>
      <c r="C5336" t="s">
        <v>4463</v>
      </c>
      <c r="G5336" t="s">
        <v>10967</v>
      </c>
      <c r="H5336" t="s">
        <v>14618</v>
      </c>
      <c r="I5336" t="s">
        <v>18507</v>
      </c>
      <c r="J5336" t="s">
        <v>18530</v>
      </c>
      <c r="K5336" t="s">
        <v>18519</v>
      </c>
      <c r="L5336" t="s">
        <v>19749</v>
      </c>
      <c r="N5336" t="s">
        <v>34</v>
      </c>
      <c r="P5336" t="s">
        <v>20923</v>
      </c>
      <c r="W5336" t="s">
        <v>22918</v>
      </c>
    </row>
    <row r="5337" spans="1:33">
      <c r="A5337" s="1">
        <v>5357</v>
      </c>
      <c r="C5337" t="s">
        <v>4464</v>
      </c>
      <c r="G5337" t="s">
        <v>10967</v>
      </c>
      <c r="H5337" t="s">
        <v>14618</v>
      </c>
      <c r="I5337" t="s">
        <v>18507</v>
      </c>
      <c r="J5337" t="s">
        <v>18530</v>
      </c>
      <c r="K5337" t="s">
        <v>18519</v>
      </c>
      <c r="L5337" t="s">
        <v>19749</v>
      </c>
      <c r="N5337" t="s">
        <v>34</v>
      </c>
      <c r="P5337" t="s">
        <v>20924</v>
      </c>
      <c r="Q5337" t="s">
        <v>20996</v>
      </c>
      <c r="U5337" t="s">
        <v>22038</v>
      </c>
      <c r="W5337" t="s">
        <v>22918</v>
      </c>
      <c r="AG5337" t="s">
        <v>23902</v>
      </c>
    </row>
    <row r="5338" spans="1:33">
      <c r="A5338" s="1">
        <v>5358</v>
      </c>
      <c r="C5338" t="s">
        <v>4465</v>
      </c>
      <c r="G5338" t="s">
        <v>10967</v>
      </c>
      <c r="H5338" t="s">
        <v>14618</v>
      </c>
      <c r="I5338" t="s">
        <v>18507</v>
      </c>
      <c r="J5338" t="s">
        <v>18530</v>
      </c>
      <c r="K5338" t="s">
        <v>18519</v>
      </c>
      <c r="L5338" t="s">
        <v>19749</v>
      </c>
      <c r="N5338" t="s">
        <v>34</v>
      </c>
      <c r="P5338" t="s">
        <v>20925</v>
      </c>
      <c r="Q5338" t="s">
        <v>20997</v>
      </c>
      <c r="U5338" t="s">
        <v>22039</v>
      </c>
      <c r="W5338" t="s">
        <v>22921</v>
      </c>
      <c r="AA5338" t="s">
        <v>23878</v>
      </c>
    </row>
    <row r="5339" spans="1:33">
      <c r="A5339" s="1">
        <v>5359</v>
      </c>
      <c r="C5339" t="s">
        <v>4466</v>
      </c>
      <c r="G5339" t="s">
        <v>10967</v>
      </c>
      <c r="H5339" t="s">
        <v>14618</v>
      </c>
      <c r="I5339" t="s">
        <v>18507</v>
      </c>
      <c r="J5339" t="s">
        <v>18530</v>
      </c>
      <c r="K5339" t="s">
        <v>18519</v>
      </c>
      <c r="L5339" t="s">
        <v>19749</v>
      </c>
      <c r="N5339" t="s">
        <v>34</v>
      </c>
      <c r="P5339" t="s">
        <v>34</v>
      </c>
      <c r="Q5339" t="s">
        <v>20999</v>
      </c>
      <c r="U5339" t="s">
        <v>22040</v>
      </c>
      <c r="W5339" t="s">
        <v>22921</v>
      </c>
    </row>
    <row r="5340" spans="1:33">
      <c r="A5340" s="1">
        <v>5360</v>
      </c>
      <c r="B5340" t="s">
        <v>34</v>
      </c>
      <c r="C5340" t="s">
        <v>4466</v>
      </c>
      <c r="D5340" t="s">
        <v>9979</v>
      </c>
      <c r="E5340" t="s">
        <v>10905</v>
      </c>
      <c r="F5340" t="s">
        <v>10909</v>
      </c>
      <c r="H5340" t="s">
        <v>14619</v>
      </c>
      <c r="V5340">
        <f>72860325 QNHU3698EKNSB </f>
        <v>0</v>
      </c>
    </row>
    <row r="5341" spans="1:33">
      <c r="A5341" s="1">
        <v>5363</v>
      </c>
      <c r="C5341" t="s">
        <v>4467</v>
      </c>
      <c r="G5341" t="s">
        <v>10967</v>
      </c>
      <c r="H5341" t="s">
        <v>14620</v>
      </c>
      <c r="I5341" t="s">
        <v>18507</v>
      </c>
      <c r="J5341" t="s">
        <v>18511</v>
      </c>
      <c r="L5341" t="s">
        <v>19687</v>
      </c>
      <c r="O5341" t="s">
        <v>20908</v>
      </c>
      <c r="P5341" t="s">
        <v>20949</v>
      </c>
      <c r="Q5341" t="s">
        <v>21061</v>
      </c>
      <c r="R5341" t="s">
        <v>21137</v>
      </c>
      <c r="S5341" t="s">
        <v>21159</v>
      </c>
      <c r="T5341" t="s">
        <v>21533</v>
      </c>
      <c r="U5341" t="s">
        <v>22033</v>
      </c>
    </row>
    <row r="5342" spans="1:33">
      <c r="A5342" s="1">
        <v>5364</v>
      </c>
      <c r="C5342" t="s">
        <v>4468</v>
      </c>
      <c r="G5342" t="s">
        <v>10967</v>
      </c>
      <c r="H5342" t="s">
        <v>14621</v>
      </c>
      <c r="I5342" t="s">
        <v>18507</v>
      </c>
      <c r="J5342" t="s">
        <v>18511</v>
      </c>
      <c r="L5342" t="s">
        <v>19687</v>
      </c>
      <c r="O5342" t="s">
        <v>20908</v>
      </c>
      <c r="P5342" t="s">
        <v>20949</v>
      </c>
      <c r="Q5342" t="s">
        <v>21061</v>
      </c>
      <c r="R5342" t="s">
        <v>21137</v>
      </c>
      <c r="S5342" t="s">
        <v>21159</v>
      </c>
      <c r="T5342" t="s">
        <v>21533</v>
      </c>
      <c r="U5342" t="s">
        <v>22033</v>
      </c>
    </row>
    <row r="5343" spans="1:33">
      <c r="A5343" s="1">
        <v>5365</v>
      </c>
      <c r="C5343" t="s">
        <v>4469</v>
      </c>
      <c r="G5343" t="s">
        <v>10967</v>
      </c>
      <c r="H5343" t="s">
        <v>14622</v>
      </c>
      <c r="I5343" t="s">
        <v>18507</v>
      </c>
      <c r="J5343" t="s">
        <v>18511</v>
      </c>
      <c r="L5343" t="s">
        <v>19687</v>
      </c>
      <c r="O5343" t="s">
        <v>20908</v>
      </c>
      <c r="P5343" t="s">
        <v>20949</v>
      </c>
      <c r="Q5343" t="s">
        <v>21061</v>
      </c>
      <c r="R5343" t="s">
        <v>21137</v>
      </c>
      <c r="S5343" t="s">
        <v>21159</v>
      </c>
      <c r="T5343" t="s">
        <v>21533</v>
      </c>
      <c r="U5343" t="s">
        <v>22033</v>
      </c>
    </row>
    <row r="5344" spans="1:33">
      <c r="A5344" s="1">
        <v>5366</v>
      </c>
      <c r="C5344" t="s">
        <v>4470</v>
      </c>
      <c r="G5344" t="s">
        <v>10967</v>
      </c>
      <c r="H5344" t="s">
        <v>14623</v>
      </c>
      <c r="I5344" t="s">
        <v>18507</v>
      </c>
      <c r="J5344" t="s">
        <v>18511</v>
      </c>
      <c r="L5344" t="s">
        <v>19687</v>
      </c>
      <c r="O5344" t="s">
        <v>20908</v>
      </c>
      <c r="P5344" t="s">
        <v>20949</v>
      </c>
      <c r="Q5344" t="s">
        <v>21061</v>
      </c>
      <c r="R5344" t="s">
        <v>21137</v>
      </c>
      <c r="S5344" t="s">
        <v>21159</v>
      </c>
      <c r="T5344" t="s">
        <v>21533</v>
      </c>
      <c r="U5344" t="s">
        <v>22033</v>
      </c>
    </row>
    <row r="5345" spans="1:25">
      <c r="A5345" s="1">
        <v>5367</v>
      </c>
      <c r="C5345" t="s">
        <v>4471</v>
      </c>
      <c r="G5345" t="s">
        <v>10967</v>
      </c>
      <c r="H5345" t="s">
        <v>14624</v>
      </c>
      <c r="I5345" t="s">
        <v>18507</v>
      </c>
      <c r="J5345" t="s">
        <v>18509</v>
      </c>
      <c r="L5345" t="s">
        <v>19750</v>
      </c>
      <c r="O5345" t="s">
        <v>20887</v>
      </c>
      <c r="P5345" t="s">
        <v>20919</v>
      </c>
      <c r="Q5345" t="s">
        <v>20989</v>
      </c>
      <c r="U5345" t="s">
        <v>22032</v>
      </c>
      <c r="W5345" t="s">
        <v>22917</v>
      </c>
      <c r="X5345" t="s">
        <v>23064</v>
      </c>
    </row>
    <row r="5346" spans="1:25">
      <c r="A5346" s="1">
        <v>5368</v>
      </c>
      <c r="C5346" t="s">
        <v>4472</v>
      </c>
      <c r="G5346" t="s">
        <v>10967</v>
      </c>
      <c r="H5346" t="s">
        <v>14625</v>
      </c>
      <c r="I5346" t="s">
        <v>18507</v>
      </c>
      <c r="J5346" t="s">
        <v>18509</v>
      </c>
      <c r="L5346" t="s">
        <v>19507</v>
      </c>
      <c r="O5346" t="s">
        <v>20888</v>
      </c>
      <c r="P5346" t="s">
        <v>65</v>
      </c>
      <c r="Q5346" t="s">
        <v>20990</v>
      </c>
      <c r="R5346" t="s">
        <v>21118</v>
      </c>
      <c r="S5346" t="s">
        <v>21153</v>
      </c>
      <c r="T5346" t="s">
        <v>21249</v>
      </c>
      <c r="U5346" t="s">
        <v>22033</v>
      </c>
    </row>
    <row r="5347" spans="1:25">
      <c r="A5347" s="1">
        <v>5369</v>
      </c>
      <c r="C5347" t="s">
        <v>4473</v>
      </c>
      <c r="G5347" t="s">
        <v>10967</v>
      </c>
      <c r="H5347" t="s">
        <v>14625</v>
      </c>
      <c r="I5347" t="s">
        <v>18507</v>
      </c>
      <c r="J5347" t="s">
        <v>18509</v>
      </c>
      <c r="L5347" t="s">
        <v>19508</v>
      </c>
      <c r="O5347" t="s">
        <v>20888</v>
      </c>
      <c r="P5347" t="s">
        <v>20920</v>
      </c>
      <c r="Q5347" t="s">
        <v>20991</v>
      </c>
      <c r="U5347" t="s">
        <v>22034</v>
      </c>
      <c r="W5347" t="s">
        <v>22918</v>
      </c>
    </row>
    <row r="5348" spans="1:25">
      <c r="A5348" s="1">
        <v>5370</v>
      </c>
      <c r="C5348" t="s">
        <v>4474</v>
      </c>
      <c r="G5348" t="s">
        <v>10967</v>
      </c>
      <c r="H5348" t="s">
        <v>14626</v>
      </c>
      <c r="I5348" t="s">
        <v>18507</v>
      </c>
      <c r="J5348" t="s">
        <v>18510</v>
      </c>
      <c r="L5348" t="s">
        <v>19751</v>
      </c>
      <c r="N5348" t="s">
        <v>33</v>
      </c>
      <c r="P5348" t="s">
        <v>20921</v>
      </c>
      <c r="Q5348" t="s">
        <v>20993</v>
      </c>
      <c r="U5348" t="s">
        <v>22036</v>
      </c>
      <c r="W5348" t="s">
        <v>22920</v>
      </c>
    </row>
    <row r="5349" spans="1:25">
      <c r="A5349" s="1">
        <v>5371</v>
      </c>
      <c r="B5349" t="s">
        <v>33</v>
      </c>
      <c r="C5349" t="s">
        <v>4474</v>
      </c>
      <c r="D5349" t="s">
        <v>9980</v>
      </c>
      <c r="E5349" t="s">
        <v>10905</v>
      </c>
      <c r="F5349" t="s">
        <v>10908</v>
      </c>
      <c r="H5349" t="s">
        <v>14626</v>
      </c>
      <c r="V5349">
        <f>72860333 KSRA 0430835                                             M                ò)</f>
        <v>0</v>
      </c>
    </row>
    <row r="5350" spans="1:25">
      <c r="A5350" s="1">
        <v>5373</v>
      </c>
      <c r="C5350" t="s">
        <v>4475</v>
      </c>
      <c r="G5350" t="s">
        <v>10967</v>
      </c>
      <c r="H5350" t="s">
        <v>14627</v>
      </c>
      <c r="I5350" t="s">
        <v>18507</v>
      </c>
      <c r="J5350" t="s">
        <v>18510</v>
      </c>
      <c r="L5350" t="s">
        <v>19752</v>
      </c>
      <c r="N5350" t="s">
        <v>32</v>
      </c>
      <c r="P5350" t="s">
        <v>32</v>
      </c>
      <c r="Q5350" t="s">
        <v>20992</v>
      </c>
      <c r="R5350" t="s">
        <v>21119</v>
      </c>
      <c r="S5350" t="s">
        <v>21154</v>
      </c>
      <c r="U5350" t="s">
        <v>22035</v>
      </c>
      <c r="Y5350" t="s">
        <v>23859</v>
      </c>
    </row>
    <row r="5351" spans="1:25">
      <c r="A5351" s="1">
        <v>5374</v>
      </c>
      <c r="B5351" t="s">
        <v>32</v>
      </c>
      <c r="C5351" t="s">
        <v>4475</v>
      </c>
      <c r="D5351" t="s">
        <v>9981</v>
      </c>
      <c r="E5351" t="s">
        <v>10905</v>
      </c>
      <c r="F5351" t="s">
        <v>10906</v>
      </c>
      <c r="H5351" t="s">
        <v>14628</v>
      </c>
      <c r="V5351">
        <f>72860334 pm¡Ã2024041krissy_g4@hotmail.com                              ANMLFException as file currently locked by another user for an Acct no 840012230000</f>
        <v>0</v>
      </c>
    </row>
    <row r="5352" spans="1:25">
      <c r="A5352" s="1">
        <v>5375</v>
      </c>
      <c r="C5352" t="s">
        <v>4476</v>
      </c>
      <c r="G5352" t="s">
        <v>10967</v>
      </c>
      <c r="H5352" t="s">
        <v>14629</v>
      </c>
      <c r="I5352" t="s">
        <v>18507</v>
      </c>
      <c r="J5352" t="s">
        <v>18510</v>
      </c>
      <c r="L5352" t="s">
        <v>19753</v>
      </c>
      <c r="N5352" t="s">
        <v>32</v>
      </c>
      <c r="P5352" t="s">
        <v>32</v>
      </c>
      <c r="Q5352" t="s">
        <v>20992</v>
      </c>
      <c r="R5352" t="s">
        <v>21119</v>
      </c>
      <c r="S5352" t="s">
        <v>21154</v>
      </c>
      <c r="U5352" t="s">
        <v>22035</v>
      </c>
      <c r="Y5352" t="s">
        <v>23860</v>
      </c>
    </row>
    <row r="5353" spans="1:25">
      <c r="A5353" s="1">
        <v>5376</v>
      </c>
      <c r="B5353" t="s">
        <v>32</v>
      </c>
      <c r="C5353" t="s">
        <v>4476</v>
      </c>
      <c r="D5353" t="s">
        <v>9982</v>
      </c>
      <c r="E5353" t="s">
        <v>10905</v>
      </c>
      <c r="F5353" t="s">
        <v>10906</v>
      </c>
      <c r="H5353" t="s">
        <v>14629</v>
      </c>
      <c r="V5353">
        <f>72860335 0&lt;I2024041djturanda@yahoo.com                               ANMLFException as file currently locked by another user for an Acct no 313660030000</f>
        <v>0</v>
      </c>
    </row>
    <row r="5354" spans="1:25">
      <c r="A5354" s="1">
        <v>5377</v>
      </c>
      <c r="C5354" t="s">
        <v>4477</v>
      </c>
      <c r="G5354" t="s">
        <v>10967</v>
      </c>
      <c r="H5354" t="s">
        <v>14630</v>
      </c>
      <c r="I5354" t="s">
        <v>18507</v>
      </c>
      <c r="J5354" t="s">
        <v>18510</v>
      </c>
      <c r="L5354" t="s">
        <v>19754</v>
      </c>
      <c r="N5354" t="s">
        <v>32</v>
      </c>
      <c r="P5354" t="s">
        <v>32</v>
      </c>
      <c r="Q5354" t="s">
        <v>20992</v>
      </c>
      <c r="R5354" t="s">
        <v>21119</v>
      </c>
      <c r="S5354" t="s">
        <v>21154</v>
      </c>
      <c r="U5354" t="s">
        <v>22035</v>
      </c>
      <c r="Y5354" t="s">
        <v>23861</v>
      </c>
    </row>
    <row r="5355" spans="1:25">
      <c r="A5355" s="1">
        <v>5378</v>
      </c>
      <c r="B5355" t="s">
        <v>32</v>
      </c>
      <c r="C5355" t="s">
        <v>4477</v>
      </c>
      <c r="D5355" t="s">
        <v>9983</v>
      </c>
      <c r="E5355" t="s">
        <v>10905</v>
      </c>
      <c r="F5355" t="s">
        <v>10906</v>
      </c>
      <c r="H5355" t="s">
        <v>14631</v>
      </c>
      <c r="V5355">
        <f>72860336 &gt;#Q2024041tampat74@gmail.com                               ANMLFException as file currently locked by another user for an Acct no 348079210000</f>
        <v>0</v>
      </c>
    </row>
    <row r="5356" spans="1:25">
      <c r="A5356" s="1">
        <v>5379</v>
      </c>
      <c r="C5356" t="s">
        <v>4478</v>
      </c>
      <c r="G5356" t="s">
        <v>10967</v>
      </c>
      <c r="H5356" t="s">
        <v>14632</v>
      </c>
      <c r="I5356" t="s">
        <v>18507</v>
      </c>
      <c r="J5356" t="s">
        <v>18510</v>
      </c>
      <c r="L5356" t="s">
        <v>19755</v>
      </c>
      <c r="N5356" t="s">
        <v>32</v>
      </c>
      <c r="P5356" t="s">
        <v>32</v>
      </c>
      <c r="Q5356" t="s">
        <v>20992</v>
      </c>
      <c r="R5356" t="s">
        <v>21119</v>
      </c>
      <c r="S5356" t="s">
        <v>21154</v>
      </c>
      <c r="U5356" t="s">
        <v>22035</v>
      </c>
      <c r="Y5356" t="s">
        <v>23862</v>
      </c>
    </row>
    <row r="5357" spans="1:25">
      <c r="A5357" s="1">
        <v>5380</v>
      </c>
      <c r="B5357" t="s">
        <v>32</v>
      </c>
      <c r="C5357" t="s">
        <v>4478</v>
      </c>
      <c r="D5357" t="s">
        <v>9984</v>
      </c>
      <c r="E5357" t="s">
        <v>10905</v>
      </c>
      <c r="F5357" t="s">
        <v>10906</v>
      </c>
      <c r="H5357" t="s">
        <v>14633</v>
      </c>
      <c r="V5357">
        <f>72860337 Ð`²¤O2024031moriehinds2@gmail.com                              BNMLFException as file currently locked by another user for an Acct no 342065570000</f>
        <v>0</v>
      </c>
    </row>
    <row r="5358" spans="1:25">
      <c r="A5358" s="1">
        <v>5381</v>
      </c>
      <c r="C5358" t="s">
        <v>4479</v>
      </c>
      <c r="G5358" t="s">
        <v>10967</v>
      </c>
      <c r="H5358" t="s">
        <v>14634</v>
      </c>
      <c r="I5358" t="s">
        <v>18507</v>
      </c>
      <c r="J5358" t="s">
        <v>18510</v>
      </c>
      <c r="L5358" t="s">
        <v>19756</v>
      </c>
      <c r="N5358" t="s">
        <v>32</v>
      </c>
      <c r="P5358" t="s">
        <v>32</v>
      </c>
      <c r="Q5358" t="s">
        <v>20992</v>
      </c>
      <c r="R5358" t="s">
        <v>21119</v>
      </c>
      <c r="S5358" t="s">
        <v>21154</v>
      </c>
      <c r="U5358" t="s">
        <v>22035</v>
      </c>
      <c r="Y5358" t="s">
        <v>23863</v>
      </c>
    </row>
    <row r="5359" spans="1:25">
      <c r="A5359" s="1">
        <v>5382</v>
      </c>
      <c r="B5359" t="s">
        <v>32</v>
      </c>
      <c r="C5359" t="s">
        <v>4479</v>
      </c>
      <c r="D5359" t="s">
        <v>9985</v>
      </c>
      <c r="E5359" t="s">
        <v>10905</v>
      </c>
      <c r="F5359" t="s">
        <v>10906</v>
      </c>
      <c r="H5359" t="s">
        <v>14635</v>
      </c>
      <c r="V5359">
        <f>72860338 @Ü'E2024041cavrilleogarro@yahoo.com                            BNMLFException as file currently locked by another user for an Acct no 297021480000</f>
        <v>0</v>
      </c>
    </row>
    <row r="5360" spans="1:25">
      <c r="A5360" s="1">
        <v>5383</v>
      </c>
      <c r="C5360" t="s">
        <v>4480</v>
      </c>
      <c r="G5360" t="s">
        <v>10967</v>
      </c>
      <c r="H5360" t="s">
        <v>14636</v>
      </c>
      <c r="I5360" t="s">
        <v>18507</v>
      </c>
      <c r="J5360" t="s">
        <v>18510</v>
      </c>
      <c r="L5360" t="s">
        <v>19757</v>
      </c>
      <c r="N5360" t="s">
        <v>32</v>
      </c>
      <c r="P5360" t="s">
        <v>32</v>
      </c>
      <c r="Q5360" t="s">
        <v>20992</v>
      </c>
      <c r="R5360" t="s">
        <v>21119</v>
      </c>
      <c r="S5360" t="s">
        <v>21154</v>
      </c>
      <c r="U5360" t="s">
        <v>22035</v>
      </c>
      <c r="Y5360" t="s">
        <v>23864</v>
      </c>
    </row>
    <row r="5361" spans="1:25">
      <c r="A5361" s="1">
        <v>5384</v>
      </c>
      <c r="B5361" t="s">
        <v>32</v>
      </c>
      <c r="C5361" t="s">
        <v>4480</v>
      </c>
      <c r="D5361" t="s">
        <v>9986</v>
      </c>
      <c r="E5361" t="s">
        <v>10905</v>
      </c>
      <c r="F5361" t="s">
        <v>10906</v>
      </c>
      <c r="H5361" t="s">
        <v>14637</v>
      </c>
      <c r="V5361">
        <f>72860339 ø8æÌ2024031tamika.campbell@ksac.gov.jm                           CNMLFException as file currently locked by another user for an Acct no 880032561400</f>
        <v>0</v>
      </c>
    </row>
    <row r="5362" spans="1:25">
      <c r="A5362" s="1">
        <v>5385</v>
      </c>
      <c r="C5362" t="s">
        <v>4481</v>
      </c>
      <c r="G5362" t="s">
        <v>10967</v>
      </c>
      <c r="H5362" t="s">
        <v>14638</v>
      </c>
      <c r="I5362" t="s">
        <v>18507</v>
      </c>
      <c r="J5362" t="s">
        <v>18510</v>
      </c>
      <c r="L5362" t="s">
        <v>19758</v>
      </c>
      <c r="N5362" t="s">
        <v>32</v>
      </c>
      <c r="P5362" t="s">
        <v>32</v>
      </c>
      <c r="Q5362" t="s">
        <v>20992</v>
      </c>
      <c r="R5362" t="s">
        <v>21119</v>
      </c>
      <c r="S5362" t="s">
        <v>21154</v>
      </c>
      <c r="U5362" t="s">
        <v>22035</v>
      </c>
      <c r="Y5362" t="s">
        <v>23865</v>
      </c>
    </row>
    <row r="5363" spans="1:25">
      <c r="A5363" s="1">
        <v>5386</v>
      </c>
      <c r="B5363" t="s">
        <v>32</v>
      </c>
      <c r="C5363" t="s">
        <v>4481</v>
      </c>
      <c r="D5363" t="s">
        <v>9987</v>
      </c>
      <c r="E5363" t="s">
        <v>10905</v>
      </c>
      <c r="F5363" t="s">
        <v>10906</v>
      </c>
      <c r="H5363" t="s">
        <v>14638</v>
      </c>
      <c r="V5363">
        <f>72860340 0@2024031kededradennis@gmail.com                             CNMLFException as file currently locked by another user for an Acct no 277429760000</f>
        <v>0</v>
      </c>
    </row>
    <row r="5364" spans="1:25">
      <c r="A5364" s="1">
        <v>5387</v>
      </c>
      <c r="C5364" t="s">
        <v>4482</v>
      </c>
      <c r="G5364" t="s">
        <v>10967</v>
      </c>
      <c r="H5364" t="s">
        <v>14639</v>
      </c>
      <c r="I5364" t="s">
        <v>18507</v>
      </c>
      <c r="J5364" t="s">
        <v>18510</v>
      </c>
      <c r="L5364" t="s">
        <v>19759</v>
      </c>
      <c r="N5364" t="s">
        <v>32</v>
      </c>
      <c r="P5364" t="s">
        <v>32</v>
      </c>
      <c r="Q5364" t="s">
        <v>20992</v>
      </c>
      <c r="R5364" t="s">
        <v>21119</v>
      </c>
      <c r="S5364" t="s">
        <v>21154</v>
      </c>
      <c r="U5364" t="s">
        <v>22035</v>
      </c>
      <c r="Y5364" t="s">
        <v>23866</v>
      </c>
    </row>
    <row r="5365" spans="1:25">
      <c r="A5365" s="1">
        <v>5388</v>
      </c>
      <c r="B5365" t="s">
        <v>32</v>
      </c>
      <c r="C5365" t="s">
        <v>4482</v>
      </c>
      <c r="D5365" t="s">
        <v>9988</v>
      </c>
      <c r="E5365" t="s">
        <v>10905</v>
      </c>
      <c r="F5365" t="s">
        <v>10906</v>
      </c>
      <c r="H5365" t="s">
        <v>14639</v>
      </c>
      <c r="V5365">
        <f>72860341 ÐEá\$2024041faypetgrave@cwjamica.com                            DNMLFException as file currently locked by another user for an Acct no 156177090000</f>
        <v>0</v>
      </c>
    </row>
    <row r="5366" spans="1:25">
      <c r="A5366" s="1">
        <v>5389</v>
      </c>
      <c r="C5366" t="s">
        <v>4483</v>
      </c>
      <c r="G5366" t="s">
        <v>10967</v>
      </c>
      <c r="H5366" t="s">
        <v>14640</v>
      </c>
      <c r="I5366" t="s">
        <v>18507</v>
      </c>
      <c r="J5366" t="s">
        <v>18510</v>
      </c>
      <c r="L5366" t="s">
        <v>19760</v>
      </c>
      <c r="N5366" t="s">
        <v>32</v>
      </c>
      <c r="P5366" t="s">
        <v>32</v>
      </c>
      <c r="Q5366" t="s">
        <v>20992</v>
      </c>
      <c r="R5366" t="s">
        <v>21119</v>
      </c>
      <c r="S5366" t="s">
        <v>21154</v>
      </c>
      <c r="U5366" t="s">
        <v>22035</v>
      </c>
      <c r="Y5366" t="s">
        <v>23868</v>
      </c>
    </row>
    <row r="5367" spans="1:25">
      <c r="A5367" s="1">
        <v>5390</v>
      </c>
      <c r="B5367" t="s">
        <v>32</v>
      </c>
      <c r="C5367" t="s">
        <v>4483</v>
      </c>
      <c r="D5367" t="s">
        <v>9989</v>
      </c>
      <c r="E5367" t="s">
        <v>10905</v>
      </c>
      <c r="F5367" t="s">
        <v>10906</v>
      </c>
      <c r="H5367" t="s">
        <v>14640</v>
      </c>
      <c r="V5367">
        <f>72860342 ÐÈQ(B2024041stamic123@gmail.com                               DNMLFException as file currently locked by another user for an Acct no 284144290000</f>
        <v>0</v>
      </c>
    </row>
    <row r="5368" spans="1:25">
      <c r="A5368" s="1">
        <v>5391</v>
      </c>
      <c r="C5368" t="s">
        <v>4484</v>
      </c>
      <c r="G5368" t="s">
        <v>10967</v>
      </c>
      <c r="H5368" t="s">
        <v>14641</v>
      </c>
      <c r="I5368" t="s">
        <v>18507</v>
      </c>
      <c r="J5368" t="s">
        <v>18510</v>
      </c>
      <c r="L5368" t="s">
        <v>19761</v>
      </c>
      <c r="N5368" t="s">
        <v>32</v>
      </c>
      <c r="P5368" t="s">
        <v>32</v>
      </c>
      <c r="Q5368" t="s">
        <v>20992</v>
      </c>
      <c r="R5368" t="s">
        <v>21119</v>
      </c>
      <c r="S5368" t="s">
        <v>21154</v>
      </c>
      <c r="U5368" t="s">
        <v>22035</v>
      </c>
      <c r="Y5368" t="s">
        <v>23869</v>
      </c>
    </row>
    <row r="5369" spans="1:25">
      <c r="A5369" s="1">
        <v>5392</v>
      </c>
      <c r="B5369" t="s">
        <v>32</v>
      </c>
      <c r="C5369" t="s">
        <v>4484</v>
      </c>
      <c r="D5369" t="s">
        <v>9990</v>
      </c>
      <c r="E5369" t="s">
        <v>10905</v>
      </c>
      <c r="F5369" t="s">
        <v>10906</v>
      </c>
      <c r="H5369" t="s">
        <v>14642</v>
      </c>
      <c r="V5369">
        <f>72860343 0&amp;3&amp;P2024041DUNROBPRIM@GMAIL.COM                              DNMLFException as file currently locked by another user for an Acct no 344238270000</f>
        <v>0</v>
      </c>
    </row>
    <row r="5370" spans="1:25">
      <c r="A5370" s="1">
        <v>5393</v>
      </c>
      <c r="C5370" t="s">
        <v>4485</v>
      </c>
      <c r="G5370" t="s">
        <v>10967</v>
      </c>
      <c r="H5370" t="s">
        <v>14643</v>
      </c>
      <c r="I5370" t="s">
        <v>18507</v>
      </c>
      <c r="J5370" t="s">
        <v>18510</v>
      </c>
      <c r="L5370" t="s">
        <v>19762</v>
      </c>
      <c r="N5370" t="s">
        <v>32</v>
      </c>
      <c r="P5370" t="s">
        <v>32</v>
      </c>
      <c r="Q5370" t="s">
        <v>20992</v>
      </c>
      <c r="R5370" t="s">
        <v>21119</v>
      </c>
      <c r="S5370" t="s">
        <v>21154</v>
      </c>
      <c r="U5370" t="s">
        <v>22035</v>
      </c>
      <c r="Y5370" t="s">
        <v>23867</v>
      </c>
    </row>
    <row r="5371" spans="1:25">
      <c r="A5371" s="1">
        <v>5394</v>
      </c>
      <c r="B5371" t="s">
        <v>32</v>
      </c>
      <c r="C5371" t="s">
        <v>4485</v>
      </c>
      <c r="D5371" t="s">
        <v>9991</v>
      </c>
      <c r="E5371" t="s">
        <v>10905</v>
      </c>
      <c r="F5371" t="s">
        <v>10906</v>
      </c>
      <c r="H5371" t="s">
        <v>14644</v>
      </c>
      <c r="V5371">
        <f>72860344 p°7ÖD2024041christinacaine1@gmail.com                            DNMLFException as file currently locked by another user for an Acct no 295651750000</f>
        <v>0</v>
      </c>
    </row>
    <row r="5372" spans="1:25">
      <c r="A5372" s="1">
        <v>5395</v>
      </c>
      <c r="C5372" t="s">
        <v>4486</v>
      </c>
      <c r="G5372" t="s">
        <v>10967</v>
      </c>
      <c r="H5372" t="s">
        <v>14645</v>
      </c>
      <c r="I5372" t="s">
        <v>18507</v>
      </c>
      <c r="J5372" t="s">
        <v>18510</v>
      </c>
      <c r="L5372" t="s">
        <v>19763</v>
      </c>
      <c r="N5372" t="s">
        <v>32</v>
      </c>
      <c r="P5372" t="s">
        <v>32</v>
      </c>
      <c r="Q5372" t="s">
        <v>20992</v>
      </c>
      <c r="R5372" t="s">
        <v>21119</v>
      </c>
      <c r="S5372" t="s">
        <v>21154</v>
      </c>
      <c r="U5372" t="s">
        <v>22035</v>
      </c>
      <c r="Y5372" t="s">
        <v>23870</v>
      </c>
    </row>
    <row r="5373" spans="1:25">
      <c r="A5373" s="1">
        <v>5396</v>
      </c>
      <c r="B5373" t="s">
        <v>32</v>
      </c>
      <c r="C5373" t="s">
        <v>4486</v>
      </c>
      <c r="D5373" t="s">
        <v>9992</v>
      </c>
      <c r="E5373" t="s">
        <v>10905</v>
      </c>
      <c r="F5373" t="s">
        <v>10906</v>
      </c>
      <c r="H5373" t="s">
        <v>14645</v>
      </c>
      <c r="V5373">
        <f>72860345 @äçNJ2024041romainbrown023@gmail.com                            ENMLFException as file currently locked by another user for an Acct no 319151400000</f>
        <v>0</v>
      </c>
    </row>
    <row r="5374" spans="1:25">
      <c r="A5374" s="1">
        <v>5397</v>
      </c>
      <c r="C5374" t="s">
        <v>4487</v>
      </c>
      <c r="G5374" t="s">
        <v>10967</v>
      </c>
      <c r="H5374" t="s">
        <v>14646</v>
      </c>
      <c r="I5374" t="s">
        <v>18507</v>
      </c>
      <c r="J5374" t="s">
        <v>18509</v>
      </c>
      <c r="L5374" t="s">
        <v>19746</v>
      </c>
      <c r="O5374" t="s">
        <v>20887</v>
      </c>
      <c r="P5374" t="s">
        <v>20919</v>
      </c>
      <c r="Q5374" t="s">
        <v>20989</v>
      </c>
      <c r="U5374" t="s">
        <v>22032</v>
      </c>
      <c r="W5374" t="s">
        <v>22917</v>
      </c>
      <c r="X5374" t="s">
        <v>23373</v>
      </c>
    </row>
    <row r="5375" spans="1:25">
      <c r="A5375" s="1">
        <v>5398</v>
      </c>
      <c r="C5375" t="s">
        <v>4488</v>
      </c>
      <c r="G5375" t="s">
        <v>10967</v>
      </c>
      <c r="H5375" t="s">
        <v>14647</v>
      </c>
      <c r="I5375" t="s">
        <v>18507</v>
      </c>
      <c r="J5375" t="s">
        <v>18509</v>
      </c>
      <c r="L5375" t="s">
        <v>19507</v>
      </c>
      <c r="O5375" t="s">
        <v>20888</v>
      </c>
      <c r="P5375" t="s">
        <v>65</v>
      </c>
      <c r="Q5375" t="s">
        <v>20990</v>
      </c>
      <c r="R5375" t="s">
        <v>21118</v>
      </c>
      <c r="S5375" t="s">
        <v>21153</v>
      </c>
      <c r="T5375" t="s">
        <v>21534</v>
      </c>
      <c r="U5375" t="s">
        <v>22033</v>
      </c>
    </row>
    <row r="5376" spans="1:25">
      <c r="A5376" s="1">
        <v>5399</v>
      </c>
      <c r="C5376" t="s">
        <v>4489</v>
      </c>
      <c r="G5376" t="s">
        <v>10967</v>
      </c>
      <c r="H5376" t="s">
        <v>14647</v>
      </c>
      <c r="I5376" t="s">
        <v>18507</v>
      </c>
      <c r="J5376" t="s">
        <v>18509</v>
      </c>
      <c r="L5376" t="s">
        <v>19508</v>
      </c>
      <c r="O5376" t="s">
        <v>20888</v>
      </c>
      <c r="P5376" t="s">
        <v>20920</v>
      </c>
      <c r="Q5376" t="s">
        <v>20991</v>
      </c>
      <c r="U5376" t="s">
        <v>22034</v>
      </c>
      <c r="W5376" t="s">
        <v>22918</v>
      </c>
    </row>
    <row r="5377" spans="1:25">
      <c r="A5377" s="1">
        <v>5400</v>
      </c>
      <c r="C5377" t="s">
        <v>4490</v>
      </c>
      <c r="G5377" t="s">
        <v>10967</v>
      </c>
      <c r="H5377" t="s">
        <v>14647</v>
      </c>
      <c r="I5377" t="s">
        <v>18507</v>
      </c>
      <c r="J5377" t="s">
        <v>18509</v>
      </c>
      <c r="L5377" t="s">
        <v>19764</v>
      </c>
      <c r="O5377" t="s">
        <v>20887</v>
      </c>
      <c r="P5377" t="s">
        <v>20919</v>
      </c>
      <c r="Q5377" t="s">
        <v>20989</v>
      </c>
      <c r="U5377" t="s">
        <v>22032</v>
      </c>
      <c r="W5377" t="s">
        <v>22917</v>
      </c>
      <c r="X5377" t="s">
        <v>23374</v>
      </c>
    </row>
    <row r="5378" spans="1:25">
      <c r="A5378" s="1">
        <v>5401</v>
      </c>
      <c r="C5378" t="s">
        <v>4491</v>
      </c>
      <c r="G5378" t="s">
        <v>10967</v>
      </c>
      <c r="H5378" t="s">
        <v>14648</v>
      </c>
      <c r="I5378" t="s">
        <v>18507</v>
      </c>
      <c r="J5378" t="s">
        <v>18509</v>
      </c>
      <c r="L5378" t="s">
        <v>19765</v>
      </c>
      <c r="O5378" t="s">
        <v>20887</v>
      </c>
      <c r="P5378" t="s">
        <v>20919</v>
      </c>
      <c r="Q5378" t="s">
        <v>20989</v>
      </c>
      <c r="U5378" t="s">
        <v>22032</v>
      </c>
      <c r="W5378" t="s">
        <v>22917</v>
      </c>
      <c r="X5378" t="s">
        <v>23374</v>
      </c>
    </row>
    <row r="5379" spans="1:25">
      <c r="A5379" s="1">
        <v>5402</v>
      </c>
      <c r="C5379" t="s">
        <v>4492</v>
      </c>
      <c r="G5379" t="s">
        <v>10967</v>
      </c>
      <c r="H5379" t="s">
        <v>14648</v>
      </c>
      <c r="I5379" t="s">
        <v>18507</v>
      </c>
      <c r="J5379" t="s">
        <v>18509</v>
      </c>
      <c r="L5379" t="s">
        <v>19507</v>
      </c>
      <c r="O5379" t="s">
        <v>20888</v>
      </c>
      <c r="P5379" t="s">
        <v>65</v>
      </c>
      <c r="Q5379" t="s">
        <v>20990</v>
      </c>
      <c r="R5379" t="s">
        <v>21118</v>
      </c>
      <c r="S5379" t="s">
        <v>21153</v>
      </c>
      <c r="T5379" t="s">
        <v>21534</v>
      </c>
      <c r="U5379" t="s">
        <v>22033</v>
      </c>
    </row>
    <row r="5380" spans="1:25">
      <c r="A5380" s="1">
        <v>5403</v>
      </c>
      <c r="C5380" t="s">
        <v>4493</v>
      </c>
      <c r="G5380" t="s">
        <v>10967</v>
      </c>
      <c r="H5380" t="s">
        <v>14649</v>
      </c>
      <c r="I5380" t="s">
        <v>18507</v>
      </c>
      <c r="J5380" t="s">
        <v>18509</v>
      </c>
      <c r="L5380" t="s">
        <v>19508</v>
      </c>
      <c r="O5380" t="s">
        <v>20888</v>
      </c>
      <c r="P5380" t="s">
        <v>20920</v>
      </c>
      <c r="Q5380" t="s">
        <v>20991</v>
      </c>
      <c r="U5380" t="s">
        <v>22034</v>
      </c>
      <c r="W5380" t="s">
        <v>22918</v>
      </c>
    </row>
    <row r="5381" spans="1:25">
      <c r="A5381" s="1">
        <v>5404</v>
      </c>
      <c r="C5381" t="s">
        <v>4494</v>
      </c>
      <c r="G5381" t="s">
        <v>10967</v>
      </c>
      <c r="H5381" t="s">
        <v>14650</v>
      </c>
      <c r="I5381" t="s">
        <v>18507</v>
      </c>
      <c r="J5381" t="s">
        <v>18509</v>
      </c>
      <c r="L5381" t="s">
        <v>19507</v>
      </c>
      <c r="O5381" t="s">
        <v>20888</v>
      </c>
      <c r="P5381" t="s">
        <v>65</v>
      </c>
      <c r="Q5381" t="s">
        <v>20990</v>
      </c>
      <c r="R5381" t="s">
        <v>21118</v>
      </c>
      <c r="S5381" t="s">
        <v>21153</v>
      </c>
      <c r="T5381" t="s">
        <v>21535</v>
      </c>
      <c r="U5381" t="s">
        <v>22033</v>
      </c>
    </row>
    <row r="5382" spans="1:25">
      <c r="A5382" s="1">
        <v>5405</v>
      </c>
      <c r="C5382" t="s">
        <v>4495</v>
      </c>
      <c r="G5382" t="s">
        <v>10967</v>
      </c>
      <c r="H5382" t="s">
        <v>14650</v>
      </c>
      <c r="I5382" t="s">
        <v>18507</v>
      </c>
      <c r="J5382" t="s">
        <v>18509</v>
      </c>
      <c r="L5382" t="s">
        <v>19508</v>
      </c>
      <c r="O5382" t="s">
        <v>20888</v>
      </c>
      <c r="P5382" t="s">
        <v>20920</v>
      </c>
      <c r="Q5382" t="s">
        <v>20991</v>
      </c>
      <c r="U5382" t="s">
        <v>22034</v>
      </c>
      <c r="W5382" t="s">
        <v>22918</v>
      </c>
    </row>
    <row r="5383" spans="1:25">
      <c r="A5383" s="1">
        <v>5406</v>
      </c>
      <c r="C5383" t="s">
        <v>4496</v>
      </c>
      <c r="G5383" t="s">
        <v>10967</v>
      </c>
      <c r="H5383" t="s">
        <v>14651</v>
      </c>
      <c r="I5383" t="s">
        <v>18507</v>
      </c>
      <c r="J5383" t="s">
        <v>18509</v>
      </c>
      <c r="L5383" t="s">
        <v>19507</v>
      </c>
      <c r="O5383" t="s">
        <v>20888</v>
      </c>
      <c r="P5383" t="s">
        <v>65</v>
      </c>
      <c r="Q5383" t="s">
        <v>20990</v>
      </c>
      <c r="R5383" t="s">
        <v>21118</v>
      </c>
      <c r="S5383" t="s">
        <v>21153</v>
      </c>
      <c r="T5383" t="s">
        <v>21535</v>
      </c>
      <c r="U5383" t="s">
        <v>22033</v>
      </c>
    </row>
    <row r="5384" spans="1:25">
      <c r="A5384" s="1">
        <v>5407</v>
      </c>
      <c r="C5384" t="s">
        <v>4497</v>
      </c>
      <c r="G5384" t="s">
        <v>10967</v>
      </c>
      <c r="H5384" t="s">
        <v>14652</v>
      </c>
      <c r="I5384" t="s">
        <v>18507</v>
      </c>
      <c r="J5384" t="s">
        <v>18509</v>
      </c>
      <c r="L5384" t="s">
        <v>19508</v>
      </c>
      <c r="O5384" t="s">
        <v>20888</v>
      </c>
      <c r="P5384" t="s">
        <v>20920</v>
      </c>
      <c r="Q5384" t="s">
        <v>20991</v>
      </c>
      <c r="U5384" t="s">
        <v>22034</v>
      </c>
      <c r="W5384" t="s">
        <v>22918</v>
      </c>
    </row>
    <row r="5385" spans="1:25">
      <c r="A5385" s="1">
        <v>5408</v>
      </c>
      <c r="C5385" t="s">
        <v>4498</v>
      </c>
      <c r="G5385" t="s">
        <v>10967</v>
      </c>
      <c r="H5385" t="s">
        <v>14653</v>
      </c>
      <c r="I5385" t="s">
        <v>18507</v>
      </c>
      <c r="J5385" t="s">
        <v>18509</v>
      </c>
      <c r="L5385" t="s">
        <v>19766</v>
      </c>
      <c r="O5385" t="s">
        <v>20887</v>
      </c>
      <c r="P5385" t="s">
        <v>20919</v>
      </c>
      <c r="Q5385" t="s">
        <v>20989</v>
      </c>
      <c r="U5385" t="s">
        <v>22032</v>
      </c>
      <c r="W5385" t="s">
        <v>22917</v>
      </c>
      <c r="X5385" t="s">
        <v>23373</v>
      </c>
    </row>
    <row r="5386" spans="1:25">
      <c r="A5386" s="1">
        <v>5409</v>
      </c>
      <c r="C5386" t="s">
        <v>4499</v>
      </c>
      <c r="G5386" t="s">
        <v>10967</v>
      </c>
      <c r="H5386" t="s">
        <v>14654</v>
      </c>
      <c r="I5386" t="s">
        <v>18507</v>
      </c>
      <c r="J5386" t="s">
        <v>18510</v>
      </c>
      <c r="L5386" t="s">
        <v>19767</v>
      </c>
      <c r="N5386" t="s">
        <v>32</v>
      </c>
      <c r="P5386" t="s">
        <v>32</v>
      </c>
      <c r="Q5386" t="s">
        <v>20992</v>
      </c>
      <c r="R5386" t="s">
        <v>21119</v>
      </c>
      <c r="S5386" t="s">
        <v>21154</v>
      </c>
      <c r="U5386" t="s">
        <v>22035</v>
      </c>
      <c r="Y5386" t="s">
        <v>23871</v>
      </c>
    </row>
    <row r="5387" spans="1:25">
      <c r="A5387" s="1">
        <v>5410</v>
      </c>
      <c r="B5387" t="s">
        <v>32</v>
      </c>
      <c r="C5387" t="s">
        <v>4499</v>
      </c>
      <c r="D5387" t="s">
        <v>9993</v>
      </c>
      <c r="E5387" t="s">
        <v>10905</v>
      </c>
      <c r="F5387" t="s">
        <v>10906</v>
      </c>
      <c r="H5387" t="s">
        <v>14655</v>
      </c>
      <c r="V5387">
        <f>72860358 @å~\J2024041sexychrisann1@gmail.com                             ENMLFException as file currently locked by another user for an Acct no 319379400000</f>
        <v>0</v>
      </c>
    </row>
    <row r="5388" spans="1:25">
      <c r="A5388" s="1">
        <v>5411</v>
      </c>
      <c r="C5388" t="s">
        <v>4500</v>
      </c>
      <c r="G5388" t="s">
        <v>10967</v>
      </c>
      <c r="H5388" t="s">
        <v>14656</v>
      </c>
      <c r="I5388" t="s">
        <v>18507</v>
      </c>
      <c r="J5388" t="s">
        <v>18510</v>
      </c>
      <c r="L5388" t="s">
        <v>19768</v>
      </c>
      <c r="N5388" t="s">
        <v>32</v>
      </c>
      <c r="P5388" t="s">
        <v>32</v>
      </c>
      <c r="Q5388" t="s">
        <v>20992</v>
      </c>
      <c r="R5388" t="s">
        <v>21119</v>
      </c>
      <c r="S5388" t="s">
        <v>21154</v>
      </c>
      <c r="U5388" t="s">
        <v>22035</v>
      </c>
      <c r="Y5388" t="s">
        <v>23872</v>
      </c>
    </row>
    <row r="5389" spans="1:25">
      <c r="A5389" s="1">
        <v>5412</v>
      </c>
      <c r="B5389" t="s">
        <v>32</v>
      </c>
      <c r="C5389" t="s">
        <v>4500</v>
      </c>
      <c r="D5389" t="s">
        <v>9994</v>
      </c>
      <c r="E5389" t="s">
        <v>10905</v>
      </c>
      <c r="F5389" t="s">
        <v>10906</v>
      </c>
      <c r="H5389" t="s">
        <v>14657</v>
      </c>
      <c r="V5389">
        <f>72860359 °7úA2024041ANDREHEPBURN_88@YAHOO.COM                            ENMLFException as file currently locked by another user for an Acct no 283368110000</f>
        <v>0</v>
      </c>
    </row>
    <row r="5390" spans="1:25">
      <c r="A5390" s="1">
        <v>5413</v>
      </c>
      <c r="C5390" t="s">
        <v>4501</v>
      </c>
      <c r="G5390" t="s">
        <v>10967</v>
      </c>
      <c r="H5390" t="s">
        <v>14658</v>
      </c>
      <c r="I5390" t="s">
        <v>18507</v>
      </c>
      <c r="J5390" t="s">
        <v>18510</v>
      </c>
      <c r="L5390" t="s">
        <v>19769</v>
      </c>
      <c r="N5390" t="s">
        <v>32</v>
      </c>
      <c r="P5390" t="s">
        <v>32</v>
      </c>
      <c r="Q5390" t="s">
        <v>20992</v>
      </c>
      <c r="R5390" t="s">
        <v>21119</v>
      </c>
      <c r="S5390" t="s">
        <v>21154</v>
      </c>
      <c r="U5390" t="s">
        <v>22035</v>
      </c>
      <c r="Y5390" t="s">
        <v>23873</v>
      </c>
    </row>
    <row r="5391" spans="1:25">
      <c r="A5391" s="1">
        <v>5414</v>
      </c>
      <c r="B5391" t="s">
        <v>32</v>
      </c>
      <c r="C5391" t="s">
        <v>4501</v>
      </c>
      <c r="D5391" t="s">
        <v>9995</v>
      </c>
      <c r="E5391" t="s">
        <v>10905</v>
      </c>
      <c r="F5391" t="s">
        <v>10906</v>
      </c>
      <c r="H5391" t="s">
        <v>14659</v>
      </c>
      <c r="V5391">
        <f>72860360 @ÝEÆI2024041orainthomas@gmail.com                              GNMLFException as file currently locked by another user for an Acct no 316859080000</f>
        <v>0</v>
      </c>
    </row>
    <row r="5392" spans="1:25">
      <c r="A5392" s="1">
        <v>5415</v>
      </c>
      <c r="C5392" t="s">
        <v>4502</v>
      </c>
      <c r="G5392" t="s">
        <v>10967</v>
      </c>
      <c r="H5392" t="s">
        <v>14660</v>
      </c>
      <c r="I5392" t="s">
        <v>18507</v>
      </c>
      <c r="J5392" t="s">
        <v>18509</v>
      </c>
      <c r="L5392" t="s">
        <v>19507</v>
      </c>
      <c r="O5392" t="s">
        <v>20888</v>
      </c>
      <c r="P5392" t="s">
        <v>65</v>
      </c>
      <c r="Q5392" t="s">
        <v>20990</v>
      </c>
      <c r="R5392" t="s">
        <v>21118</v>
      </c>
      <c r="S5392" t="s">
        <v>21153</v>
      </c>
      <c r="T5392" t="s">
        <v>21536</v>
      </c>
      <c r="U5392" t="s">
        <v>22033</v>
      </c>
    </row>
    <row r="5393" spans="1:24">
      <c r="A5393" s="1">
        <v>5416</v>
      </c>
      <c r="C5393" t="s">
        <v>4503</v>
      </c>
      <c r="G5393" t="s">
        <v>10967</v>
      </c>
      <c r="H5393" t="s">
        <v>14661</v>
      </c>
      <c r="I5393" t="s">
        <v>18507</v>
      </c>
      <c r="J5393" t="s">
        <v>18509</v>
      </c>
      <c r="L5393" t="s">
        <v>19766</v>
      </c>
      <c r="O5393" t="s">
        <v>20887</v>
      </c>
      <c r="P5393" t="s">
        <v>20919</v>
      </c>
      <c r="Q5393" t="s">
        <v>20989</v>
      </c>
      <c r="U5393" t="s">
        <v>22032</v>
      </c>
      <c r="W5393" t="s">
        <v>22917</v>
      </c>
      <c r="X5393" t="s">
        <v>23375</v>
      </c>
    </row>
    <row r="5394" spans="1:24">
      <c r="A5394" s="1">
        <v>5417</v>
      </c>
      <c r="C5394" t="s">
        <v>4504</v>
      </c>
      <c r="G5394" t="s">
        <v>10967</v>
      </c>
      <c r="H5394" t="s">
        <v>14661</v>
      </c>
      <c r="I5394" t="s">
        <v>18507</v>
      </c>
      <c r="J5394" t="s">
        <v>18509</v>
      </c>
      <c r="L5394" t="s">
        <v>19508</v>
      </c>
      <c r="O5394" t="s">
        <v>20888</v>
      </c>
      <c r="P5394" t="s">
        <v>20920</v>
      </c>
      <c r="Q5394" t="s">
        <v>20991</v>
      </c>
      <c r="U5394" t="s">
        <v>22034</v>
      </c>
      <c r="W5394" t="s">
        <v>22918</v>
      </c>
    </row>
    <row r="5395" spans="1:24">
      <c r="A5395" s="1">
        <v>5418</v>
      </c>
      <c r="C5395" t="s">
        <v>4505</v>
      </c>
      <c r="G5395" t="s">
        <v>10967</v>
      </c>
      <c r="H5395" t="s">
        <v>14662</v>
      </c>
      <c r="I5395" t="s">
        <v>18507</v>
      </c>
      <c r="J5395" t="s">
        <v>18509</v>
      </c>
      <c r="L5395" t="s">
        <v>19507</v>
      </c>
      <c r="O5395" t="s">
        <v>20888</v>
      </c>
      <c r="P5395" t="s">
        <v>65</v>
      </c>
      <c r="Q5395" t="s">
        <v>20990</v>
      </c>
      <c r="R5395" t="s">
        <v>21118</v>
      </c>
      <c r="S5395" t="s">
        <v>21153</v>
      </c>
      <c r="T5395" t="s">
        <v>21537</v>
      </c>
      <c r="U5395" t="s">
        <v>22033</v>
      </c>
    </row>
    <row r="5396" spans="1:24">
      <c r="A5396" s="1">
        <v>5419</v>
      </c>
      <c r="C5396" t="s">
        <v>4506</v>
      </c>
      <c r="G5396" t="s">
        <v>10967</v>
      </c>
      <c r="H5396" t="s">
        <v>14662</v>
      </c>
      <c r="I5396" t="s">
        <v>18507</v>
      </c>
      <c r="J5396" t="s">
        <v>18509</v>
      </c>
      <c r="L5396" t="s">
        <v>19747</v>
      </c>
      <c r="O5396" t="s">
        <v>20887</v>
      </c>
      <c r="P5396" t="s">
        <v>20919</v>
      </c>
      <c r="Q5396" t="s">
        <v>20989</v>
      </c>
      <c r="U5396" t="s">
        <v>22032</v>
      </c>
      <c r="W5396" t="s">
        <v>22917</v>
      </c>
      <c r="X5396" t="s">
        <v>23376</v>
      </c>
    </row>
    <row r="5397" spans="1:24">
      <c r="A5397" s="1">
        <v>5420</v>
      </c>
      <c r="C5397" t="s">
        <v>4507</v>
      </c>
      <c r="G5397" t="s">
        <v>10967</v>
      </c>
      <c r="H5397" t="s">
        <v>14662</v>
      </c>
      <c r="I5397" t="s">
        <v>18507</v>
      </c>
      <c r="J5397" t="s">
        <v>18509</v>
      </c>
      <c r="L5397" t="s">
        <v>19508</v>
      </c>
      <c r="O5397" t="s">
        <v>20888</v>
      </c>
      <c r="P5397" t="s">
        <v>20920</v>
      </c>
      <c r="Q5397" t="s">
        <v>20991</v>
      </c>
      <c r="U5397" t="s">
        <v>22034</v>
      </c>
      <c r="W5397" t="s">
        <v>22918</v>
      </c>
    </row>
    <row r="5398" spans="1:24">
      <c r="A5398" s="1">
        <v>5421</v>
      </c>
      <c r="C5398" t="s">
        <v>4508</v>
      </c>
      <c r="G5398" t="s">
        <v>10967</v>
      </c>
      <c r="H5398" t="s">
        <v>14663</v>
      </c>
      <c r="I5398" t="s">
        <v>18507</v>
      </c>
      <c r="J5398" t="s">
        <v>18509</v>
      </c>
      <c r="L5398" t="s">
        <v>19507</v>
      </c>
      <c r="O5398" t="s">
        <v>20888</v>
      </c>
      <c r="P5398" t="s">
        <v>65</v>
      </c>
      <c r="Q5398" t="s">
        <v>20990</v>
      </c>
      <c r="R5398" t="s">
        <v>21118</v>
      </c>
      <c r="S5398" t="s">
        <v>21153</v>
      </c>
      <c r="T5398" t="s">
        <v>21537</v>
      </c>
      <c r="U5398" t="s">
        <v>22033</v>
      </c>
    </row>
    <row r="5399" spans="1:24">
      <c r="A5399" s="1">
        <v>5422</v>
      </c>
      <c r="C5399" t="s">
        <v>4509</v>
      </c>
      <c r="G5399" t="s">
        <v>10967</v>
      </c>
      <c r="H5399" t="s">
        <v>14663</v>
      </c>
      <c r="I5399" t="s">
        <v>18507</v>
      </c>
      <c r="J5399" t="s">
        <v>18509</v>
      </c>
      <c r="L5399" t="s">
        <v>19508</v>
      </c>
      <c r="O5399" t="s">
        <v>20888</v>
      </c>
      <c r="P5399" t="s">
        <v>20920</v>
      </c>
      <c r="Q5399" t="s">
        <v>20991</v>
      </c>
      <c r="U5399" t="s">
        <v>22034</v>
      </c>
      <c r="W5399" t="s">
        <v>22918</v>
      </c>
    </row>
    <row r="5400" spans="1:24">
      <c r="A5400" s="1">
        <v>5423</v>
      </c>
      <c r="C5400" t="s">
        <v>4510</v>
      </c>
      <c r="G5400" t="s">
        <v>10967</v>
      </c>
      <c r="H5400" t="s">
        <v>14664</v>
      </c>
      <c r="I5400" t="s">
        <v>18507</v>
      </c>
      <c r="J5400" t="s">
        <v>18509</v>
      </c>
      <c r="L5400" t="s">
        <v>19770</v>
      </c>
      <c r="O5400" t="s">
        <v>20887</v>
      </c>
      <c r="P5400" t="s">
        <v>20919</v>
      </c>
      <c r="Q5400" t="s">
        <v>20989</v>
      </c>
      <c r="U5400" t="s">
        <v>22032</v>
      </c>
      <c r="W5400" t="s">
        <v>22917</v>
      </c>
      <c r="X5400" t="s">
        <v>23376</v>
      </c>
    </row>
    <row r="5401" spans="1:24">
      <c r="A5401" s="1">
        <v>5424</v>
      </c>
      <c r="C5401" t="s">
        <v>4511</v>
      </c>
      <c r="G5401" t="s">
        <v>10967</v>
      </c>
      <c r="H5401" t="s">
        <v>14665</v>
      </c>
      <c r="I5401" t="s">
        <v>18507</v>
      </c>
      <c r="J5401" t="s">
        <v>18509</v>
      </c>
      <c r="L5401" t="s">
        <v>19764</v>
      </c>
      <c r="O5401" t="s">
        <v>20887</v>
      </c>
      <c r="P5401" t="s">
        <v>20919</v>
      </c>
      <c r="Q5401" t="s">
        <v>20989</v>
      </c>
      <c r="U5401" t="s">
        <v>22032</v>
      </c>
      <c r="W5401" t="s">
        <v>22917</v>
      </c>
      <c r="X5401" t="s">
        <v>23376</v>
      </c>
    </row>
    <row r="5402" spans="1:24">
      <c r="A5402" s="1">
        <v>5425</v>
      </c>
      <c r="C5402" t="s">
        <v>4512</v>
      </c>
      <c r="G5402" t="s">
        <v>10967</v>
      </c>
      <c r="H5402" t="s">
        <v>14665</v>
      </c>
      <c r="I5402" t="s">
        <v>18507</v>
      </c>
      <c r="J5402" t="s">
        <v>18509</v>
      </c>
      <c r="L5402" t="s">
        <v>19507</v>
      </c>
      <c r="O5402" t="s">
        <v>20888</v>
      </c>
      <c r="P5402" t="s">
        <v>65</v>
      </c>
      <c r="Q5402" t="s">
        <v>20990</v>
      </c>
      <c r="R5402" t="s">
        <v>21118</v>
      </c>
      <c r="S5402" t="s">
        <v>21153</v>
      </c>
      <c r="T5402" t="s">
        <v>21537</v>
      </c>
      <c r="U5402" t="s">
        <v>22033</v>
      </c>
    </row>
    <row r="5403" spans="1:24">
      <c r="A5403" s="1">
        <v>5426</v>
      </c>
      <c r="C5403" t="s">
        <v>4513</v>
      </c>
      <c r="G5403" t="s">
        <v>10967</v>
      </c>
      <c r="H5403" t="s">
        <v>14666</v>
      </c>
      <c r="I5403" t="s">
        <v>18507</v>
      </c>
      <c r="J5403" t="s">
        <v>18509</v>
      </c>
      <c r="L5403" t="s">
        <v>19508</v>
      </c>
      <c r="O5403" t="s">
        <v>20888</v>
      </c>
      <c r="P5403" t="s">
        <v>20920</v>
      </c>
      <c r="Q5403" t="s">
        <v>20991</v>
      </c>
      <c r="U5403" t="s">
        <v>22034</v>
      </c>
      <c r="W5403" t="s">
        <v>22918</v>
      </c>
    </row>
    <row r="5404" spans="1:24">
      <c r="A5404" s="1">
        <v>5427</v>
      </c>
      <c r="C5404" t="s">
        <v>4514</v>
      </c>
      <c r="G5404" t="s">
        <v>10967</v>
      </c>
      <c r="H5404" t="s">
        <v>14667</v>
      </c>
      <c r="I5404" t="s">
        <v>18507</v>
      </c>
      <c r="J5404" t="s">
        <v>18509</v>
      </c>
      <c r="L5404" t="s">
        <v>19765</v>
      </c>
      <c r="O5404" t="s">
        <v>20887</v>
      </c>
      <c r="P5404" t="s">
        <v>20919</v>
      </c>
      <c r="Q5404" t="s">
        <v>20989</v>
      </c>
      <c r="U5404" t="s">
        <v>22032</v>
      </c>
      <c r="W5404" t="s">
        <v>22917</v>
      </c>
      <c r="X5404" t="s">
        <v>23376</v>
      </c>
    </row>
    <row r="5405" spans="1:24">
      <c r="A5405" s="1">
        <v>5428</v>
      </c>
      <c r="C5405" t="s">
        <v>4515</v>
      </c>
      <c r="G5405" t="s">
        <v>10967</v>
      </c>
      <c r="H5405" t="s">
        <v>14668</v>
      </c>
      <c r="I5405" t="s">
        <v>18507</v>
      </c>
      <c r="J5405" t="s">
        <v>18509</v>
      </c>
      <c r="L5405" t="s">
        <v>19507</v>
      </c>
      <c r="O5405" t="s">
        <v>20888</v>
      </c>
      <c r="P5405" t="s">
        <v>65</v>
      </c>
      <c r="Q5405" t="s">
        <v>20990</v>
      </c>
      <c r="R5405" t="s">
        <v>21118</v>
      </c>
      <c r="S5405" t="s">
        <v>21153</v>
      </c>
      <c r="T5405" t="s">
        <v>21537</v>
      </c>
      <c r="U5405" t="s">
        <v>22033</v>
      </c>
    </row>
    <row r="5406" spans="1:24">
      <c r="A5406" s="1">
        <v>5429</v>
      </c>
      <c r="C5406" t="s">
        <v>4516</v>
      </c>
      <c r="G5406" t="s">
        <v>10967</v>
      </c>
      <c r="H5406" t="s">
        <v>14668</v>
      </c>
      <c r="I5406" t="s">
        <v>18507</v>
      </c>
      <c r="J5406" t="s">
        <v>18509</v>
      </c>
      <c r="L5406" t="s">
        <v>19508</v>
      </c>
      <c r="O5406" t="s">
        <v>20888</v>
      </c>
      <c r="P5406" t="s">
        <v>20920</v>
      </c>
      <c r="Q5406" t="s">
        <v>20991</v>
      </c>
      <c r="U5406" t="s">
        <v>22034</v>
      </c>
      <c r="W5406" t="s">
        <v>22918</v>
      </c>
    </row>
    <row r="5407" spans="1:24">
      <c r="A5407" s="1">
        <v>5430</v>
      </c>
      <c r="C5407" t="s">
        <v>4517</v>
      </c>
      <c r="G5407" t="s">
        <v>10967</v>
      </c>
      <c r="H5407" t="s">
        <v>14669</v>
      </c>
      <c r="I5407" t="s">
        <v>18507</v>
      </c>
      <c r="J5407" t="s">
        <v>18509</v>
      </c>
      <c r="L5407" t="s">
        <v>19507</v>
      </c>
      <c r="O5407" t="s">
        <v>20888</v>
      </c>
      <c r="P5407" t="s">
        <v>65</v>
      </c>
      <c r="Q5407" t="s">
        <v>20990</v>
      </c>
      <c r="R5407" t="s">
        <v>21118</v>
      </c>
      <c r="S5407" t="s">
        <v>21153</v>
      </c>
      <c r="T5407" t="s">
        <v>21537</v>
      </c>
      <c r="U5407" t="s">
        <v>22033</v>
      </c>
    </row>
    <row r="5408" spans="1:24">
      <c r="A5408" s="1">
        <v>5431</v>
      </c>
      <c r="C5408" t="s">
        <v>4518</v>
      </c>
      <c r="G5408" t="s">
        <v>10967</v>
      </c>
      <c r="H5408" t="s">
        <v>14669</v>
      </c>
      <c r="I5408" t="s">
        <v>18507</v>
      </c>
      <c r="J5408" t="s">
        <v>18509</v>
      </c>
      <c r="L5408" t="s">
        <v>19771</v>
      </c>
      <c r="O5408" t="s">
        <v>20887</v>
      </c>
      <c r="P5408" t="s">
        <v>20919</v>
      </c>
      <c r="Q5408" t="s">
        <v>20989</v>
      </c>
      <c r="U5408" t="s">
        <v>22032</v>
      </c>
      <c r="W5408" t="s">
        <v>22917</v>
      </c>
      <c r="X5408" t="s">
        <v>23376</v>
      </c>
    </row>
    <row r="5409" spans="1:24">
      <c r="A5409" s="1">
        <v>5432</v>
      </c>
      <c r="C5409" t="s">
        <v>4519</v>
      </c>
      <c r="G5409" t="s">
        <v>10967</v>
      </c>
      <c r="H5409" t="s">
        <v>14670</v>
      </c>
      <c r="I5409" t="s">
        <v>18507</v>
      </c>
      <c r="J5409" t="s">
        <v>18509</v>
      </c>
      <c r="L5409" t="s">
        <v>19508</v>
      </c>
      <c r="O5409" t="s">
        <v>20888</v>
      </c>
      <c r="P5409" t="s">
        <v>20920</v>
      </c>
      <c r="Q5409" t="s">
        <v>20991</v>
      </c>
      <c r="U5409" t="s">
        <v>22034</v>
      </c>
      <c r="W5409" t="s">
        <v>22918</v>
      </c>
    </row>
    <row r="5410" spans="1:24">
      <c r="A5410" s="1">
        <v>5433</v>
      </c>
      <c r="C5410" t="s">
        <v>4520</v>
      </c>
      <c r="G5410" t="s">
        <v>10967</v>
      </c>
      <c r="H5410" t="s">
        <v>14671</v>
      </c>
      <c r="I5410" t="s">
        <v>18507</v>
      </c>
      <c r="J5410" t="s">
        <v>18509</v>
      </c>
      <c r="L5410" t="s">
        <v>19772</v>
      </c>
      <c r="O5410" t="s">
        <v>20888</v>
      </c>
      <c r="P5410" t="s">
        <v>65</v>
      </c>
      <c r="Q5410" t="s">
        <v>20990</v>
      </c>
      <c r="R5410" t="s">
        <v>21118</v>
      </c>
      <c r="S5410" t="s">
        <v>21153</v>
      </c>
      <c r="T5410" t="s">
        <v>21538</v>
      </c>
      <c r="U5410" t="s">
        <v>22033</v>
      </c>
    </row>
    <row r="5411" spans="1:24">
      <c r="A5411" s="1">
        <v>5434</v>
      </c>
      <c r="C5411" t="s">
        <v>4521</v>
      </c>
      <c r="G5411" t="s">
        <v>10967</v>
      </c>
      <c r="H5411" t="s">
        <v>14671</v>
      </c>
      <c r="I5411" t="s">
        <v>18507</v>
      </c>
      <c r="J5411" t="s">
        <v>18509</v>
      </c>
      <c r="L5411" t="s">
        <v>19773</v>
      </c>
      <c r="O5411" t="s">
        <v>20887</v>
      </c>
      <c r="P5411" t="s">
        <v>20919</v>
      </c>
      <c r="Q5411" t="s">
        <v>20989</v>
      </c>
      <c r="U5411" t="s">
        <v>22032</v>
      </c>
      <c r="W5411" t="s">
        <v>22917</v>
      </c>
      <c r="X5411" t="s">
        <v>23377</v>
      </c>
    </row>
    <row r="5412" spans="1:24">
      <c r="A5412" s="1">
        <v>5435</v>
      </c>
      <c r="C5412" t="s">
        <v>4522</v>
      </c>
      <c r="G5412" t="s">
        <v>10967</v>
      </c>
      <c r="H5412" t="s">
        <v>14672</v>
      </c>
      <c r="I5412" t="s">
        <v>18507</v>
      </c>
      <c r="J5412" t="s">
        <v>18509</v>
      </c>
      <c r="L5412" t="s">
        <v>19774</v>
      </c>
      <c r="O5412" t="s">
        <v>20888</v>
      </c>
      <c r="P5412" t="s">
        <v>20920</v>
      </c>
      <c r="Q5412" t="s">
        <v>20991</v>
      </c>
      <c r="U5412" t="s">
        <v>22034</v>
      </c>
      <c r="W5412" t="s">
        <v>22918</v>
      </c>
    </row>
    <row r="5413" spans="1:24">
      <c r="A5413" s="1">
        <v>5436</v>
      </c>
      <c r="C5413" t="s">
        <v>4523</v>
      </c>
      <c r="G5413" t="s">
        <v>10967</v>
      </c>
      <c r="H5413" t="s">
        <v>14673</v>
      </c>
      <c r="I5413" t="s">
        <v>18507</v>
      </c>
      <c r="J5413" t="s">
        <v>18510</v>
      </c>
      <c r="L5413" t="s">
        <v>19775</v>
      </c>
      <c r="N5413" t="s">
        <v>48</v>
      </c>
      <c r="P5413" t="s">
        <v>20959</v>
      </c>
      <c r="Q5413" t="s">
        <v>21062</v>
      </c>
      <c r="U5413" t="s">
        <v>22754</v>
      </c>
      <c r="W5413" t="s">
        <v>22918</v>
      </c>
    </row>
    <row r="5414" spans="1:24">
      <c r="A5414" s="1">
        <v>5437</v>
      </c>
      <c r="B5414" t="s">
        <v>48</v>
      </c>
      <c r="C5414" t="s">
        <v>4523</v>
      </c>
      <c r="D5414" t="s">
        <v>9996</v>
      </c>
      <c r="E5414" t="s">
        <v>10905</v>
      </c>
      <c r="F5414" t="s">
        <v>10917</v>
      </c>
      <c r="H5414" t="s">
        <v>14674</v>
      </c>
      <c r="V5414">
        <f>72860382 CONT</f>
        <v>0</v>
      </c>
    </row>
    <row r="5415" spans="1:24">
      <c r="A5415" s="1">
        <v>5438</v>
      </c>
      <c r="C5415" t="s">
        <v>4524</v>
      </c>
      <c r="G5415" t="s">
        <v>10967</v>
      </c>
      <c r="H5415" t="s">
        <v>14675</v>
      </c>
      <c r="I5415" t="s">
        <v>18507</v>
      </c>
      <c r="J5415" t="s">
        <v>18509</v>
      </c>
      <c r="L5415" t="s">
        <v>19770</v>
      </c>
      <c r="O5415" t="s">
        <v>20887</v>
      </c>
      <c r="P5415" t="s">
        <v>20919</v>
      </c>
      <c r="Q5415" t="s">
        <v>20989</v>
      </c>
      <c r="U5415" t="s">
        <v>22032</v>
      </c>
      <c r="W5415" t="s">
        <v>22917</v>
      </c>
      <c r="X5415" t="s">
        <v>23377</v>
      </c>
    </row>
    <row r="5416" spans="1:24">
      <c r="A5416" s="1">
        <v>5439</v>
      </c>
      <c r="C5416" t="s">
        <v>4525</v>
      </c>
      <c r="G5416" t="s">
        <v>10967</v>
      </c>
      <c r="H5416" t="s">
        <v>14676</v>
      </c>
      <c r="I5416" t="s">
        <v>18507</v>
      </c>
      <c r="J5416" t="s">
        <v>18509</v>
      </c>
      <c r="L5416" t="s">
        <v>19772</v>
      </c>
      <c r="O5416" t="s">
        <v>20888</v>
      </c>
      <c r="P5416" t="s">
        <v>65</v>
      </c>
      <c r="Q5416" t="s">
        <v>20990</v>
      </c>
      <c r="R5416" t="s">
        <v>21118</v>
      </c>
      <c r="S5416" t="s">
        <v>21153</v>
      </c>
      <c r="T5416" t="s">
        <v>21538</v>
      </c>
      <c r="U5416" t="s">
        <v>22033</v>
      </c>
    </row>
    <row r="5417" spans="1:24">
      <c r="A5417" s="1">
        <v>5440</v>
      </c>
      <c r="C5417" t="s">
        <v>4526</v>
      </c>
      <c r="G5417" t="s">
        <v>10967</v>
      </c>
      <c r="H5417" t="s">
        <v>14676</v>
      </c>
      <c r="I5417" t="s">
        <v>18507</v>
      </c>
      <c r="J5417" t="s">
        <v>18509</v>
      </c>
      <c r="L5417" t="s">
        <v>19774</v>
      </c>
      <c r="O5417" t="s">
        <v>20888</v>
      </c>
      <c r="P5417" t="s">
        <v>20920</v>
      </c>
      <c r="Q5417" t="s">
        <v>20991</v>
      </c>
      <c r="U5417" t="s">
        <v>22034</v>
      </c>
      <c r="W5417" t="s">
        <v>22918</v>
      </c>
    </row>
    <row r="5418" spans="1:24">
      <c r="A5418" s="1">
        <v>5441</v>
      </c>
      <c r="C5418" t="s">
        <v>4527</v>
      </c>
      <c r="G5418" t="s">
        <v>10967</v>
      </c>
      <c r="H5418" t="s">
        <v>14677</v>
      </c>
      <c r="I5418" t="s">
        <v>18507</v>
      </c>
      <c r="J5418" t="s">
        <v>18509</v>
      </c>
      <c r="L5418" t="s">
        <v>19764</v>
      </c>
      <c r="O5418" t="s">
        <v>20887</v>
      </c>
      <c r="P5418" t="s">
        <v>20919</v>
      </c>
      <c r="Q5418" t="s">
        <v>20989</v>
      </c>
      <c r="U5418" t="s">
        <v>22032</v>
      </c>
      <c r="W5418" t="s">
        <v>22917</v>
      </c>
      <c r="X5418" t="s">
        <v>23378</v>
      </c>
    </row>
    <row r="5419" spans="1:24">
      <c r="A5419" s="1">
        <v>5442</v>
      </c>
      <c r="C5419" t="s">
        <v>4528</v>
      </c>
      <c r="G5419" t="s">
        <v>10967</v>
      </c>
      <c r="H5419" t="s">
        <v>14678</v>
      </c>
      <c r="I5419" t="s">
        <v>18507</v>
      </c>
      <c r="J5419" t="s">
        <v>18509</v>
      </c>
      <c r="L5419" t="s">
        <v>19766</v>
      </c>
      <c r="O5419" t="s">
        <v>20887</v>
      </c>
      <c r="P5419" t="s">
        <v>20919</v>
      </c>
      <c r="Q5419" t="s">
        <v>20989</v>
      </c>
      <c r="U5419" t="s">
        <v>22032</v>
      </c>
      <c r="W5419" t="s">
        <v>22917</v>
      </c>
      <c r="X5419" t="s">
        <v>23379</v>
      </c>
    </row>
    <row r="5420" spans="1:24">
      <c r="A5420" s="1">
        <v>5443</v>
      </c>
      <c r="C5420" t="s">
        <v>4529</v>
      </c>
      <c r="G5420" t="s">
        <v>10967</v>
      </c>
      <c r="H5420" t="s">
        <v>14679</v>
      </c>
      <c r="I5420" t="s">
        <v>18507</v>
      </c>
      <c r="J5420" t="s">
        <v>18509</v>
      </c>
      <c r="L5420" t="s">
        <v>19772</v>
      </c>
      <c r="O5420" t="s">
        <v>20888</v>
      </c>
      <c r="P5420" t="s">
        <v>65</v>
      </c>
      <c r="Q5420" t="s">
        <v>20990</v>
      </c>
      <c r="R5420" t="s">
        <v>21118</v>
      </c>
      <c r="S5420" t="s">
        <v>21153</v>
      </c>
      <c r="T5420" t="s">
        <v>21539</v>
      </c>
      <c r="U5420" t="s">
        <v>22033</v>
      </c>
    </row>
    <row r="5421" spans="1:24">
      <c r="A5421" s="1">
        <v>5444</v>
      </c>
      <c r="C5421" t="s">
        <v>4530</v>
      </c>
      <c r="G5421" t="s">
        <v>10967</v>
      </c>
      <c r="H5421" t="s">
        <v>14679</v>
      </c>
      <c r="I5421" t="s">
        <v>18507</v>
      </c>
      <c r="J5421" t="s">
        <v>18509</v>
      </c>
      <c r="L5421" t="s">
        <v>19774</v>
      </c>
      <c r="O5421" t="s">
        <v>20888</v>
      </c>
      <c r="P5421" t="s">
        <v>20920</v>
      </c>
      <c r="Q5421" t="s">
        <v>20991</v>
      </c>
      <c r="U5421" t="s">
        <v>22034</v>
      </c>
      <c r="W5421" t="s">
        <v>22918</v>
      </c>
    </row>
    <row r="5422" spans="1:24">
      <c r="A5422" s="1">
        <v>5445</v>
      </c>
      <c r="C5422" t="s">
        <v>4531</v>
      </c>
      <c r="G5422" t="s">
        <v>10967</v>
      </c>
      <c r="H5422" t="s">
        <v>14680</v>
      </c>
      <c r="I5422" t="s">
        <v>18507</v>
      </c>
      <c r="J5422" t="s">
        <v>18510</v>
      </c>
      <c r="L5422" t="s">
        <v>19776</v>
      </c>
      <c r="N5422" t="s">
        <v>33</v>
      </c>
      <c r="P5422" t="s">
        <v>20921</v>
      </c>
      <c r="Q5422" t="s">
        <v>20993</v>
      </c>
      <c r="U5422" t="s">
        <v>22755</v>
      </c>
      <c r="W5422" t="s">
        <v>22936</v>
      </c>
    </row>
    <row r="5423" spans="1:24">
      <c r="A5423" s="1">
        <v>5446</v>
      </c>
      <c r="B5423" t="s">
        <v>33</v>
      </c>
      <c r="C5423" t="s">
        <v>4531</v>
      </c>
      <c r="D5423" t="s">
        <v>9997</v>
      </c>
      <c r="E5423" t="s">
        <v>10905</v>
      </c>
      <c r="F5423" t="s">
        <v>10929</v>
      </c>
      <c r="H5423" t="s">
        <v>14680</v>
      </c>
      <c r="V5423">
        <f>72860390 KSI HK5684DPSCL POXA²Èõ¹16316359                                    M                ò)</f>
        <v>0</v>
      </c>
    </row>
    <row r="5424" spans="1:24">
      <c r="A5424" s="1">
        <v>5448</v>
      </c>
      <c r="C5424" t="s">
        <v>4532</v>
      </c>
      <c r="G5424" t="s">
        <v>10967</v>
      </c>
      <c r="H5424" t="s">
        <v>14681</v>
      </c>
      <c r="I5424" t="s">
        <v>18507</v>
      </c>
      <c r="J5424" t="s">
        <v>18511</v>
      </c>
      <c r="L5424" t="s">
        <v>19777</v>
      </c>
      <c r="O5424" t="s">
        <v>20916</v>
      </c>
      <c r="P5424" t="s">
        <v>20916</v>
      </c>
      <c r="Q5424" t="s">
        <v>20994</v>
      </c>
      <c r="U5424" t="s">
        <v>22756</v>
      </c>
      <c r="W5424" t="s">
        <v>22730</v>
      </c>
    </row>
    <row r="5425" spans="1:24">
      <c r="A5425" s="1">
        <v>5449</v>
      </c>
      <c r="C5425" t="s">
        <v>4533</v>
      </c>
      <c r="G5425" t="s">
        <v>10967</v>
      </c>
      <c r="H5425" t="s">
        <v>14682</v>
      </c>
      <c r="I5425" t="s">
        <v>18507</v>
      </c>
      <c r="J5425" t="s">
        <v>18509</v>
      </c>
      <c r="L5425" t="s">
        <v>19772</v>
      </c>
      <c r="O5425" t="s">
        <v>20888</v>
      </c>
      <c r="P5425" t="s">
        <v>65</v>
      </c>
      <c r="Q5425" t="s">
        <v>20990</v>
      </c>
      <c r="R5425" t="s">
        <v>21118</v>
      </c>
      <c r="S5425" t="s">
        <v>21153</v>
      </c>
      <c r="T5425" t="s">
        <v>21538</v>
      </c>
      <c r="U5425" t="s">
        <v>22033</v>
      </c>
    </row>
    <row r="5426" spans="1:24">
      <c r="A5426" s="1">
        <v>5450</v>
      </c>
      <c r="C5426" t="s">
        <v>4534</v>
      </c>
      <c r="G5426" t="s">
        <v>10967</v>
      </c>
      <c r="H5426" t="s">
        <v>14682</v>
      </c>
      <c r="I5426" t="s">
        <v>18507</v>
      </c>
      <c r="J5426" t="s">
        <v>18509</v>
      </c>
      <c r="L5426" t="s">
        <v>19774</v>
      </c>
      <c r="O5426" t="s">
        <v>20888</v>
      </c>
      <c r="P5426" t="s">
        <v>20920</v>
      </c>
      <c r="Q5426" t="s">
        <v>20991</v>
      </c>
      <c r="U5426" t="s">
        <v>22034</v>
      </c>
      <c r="W5426" t="s">
        <v>22918</v>
      </c>
    </row>
    <row r="5427" spans="1:24">
      <c r="A5427" s="1">
        <v>5451</v>
      </c>
      <c r="C5427" t="s">
        <v>4535</v>
      </c>
      <c r="G5427" t="s">
        <v>10967</v>
      </c>
      <c r="H5427" t="s">
        <v>14682</v>
      </c>
      <c r="I5427" t="s">
        <v>18507</v>
      </c>
      <c r="J5427" t="s">
        <v>18509</v>
      </c>
      <c r="L5427" t="s">
        <v>19778</v>
      </c>
      <c r="O5427" t="s">
        <v>20887</v>
      </c>
      <c r="P5427" t="s">
        <v>20919</v>
      </c>
      <c r="Q5427" t="s">
        <v>20989</v>
      </c>
      <c r="U5427" t="s">
        <v>22032</v>
      </c>
      <c r="W5427" t="s">
        <v>22917</v>
      </c>
      <c r="X5427" t="s">
        <v>23377</v>
      </c>
    </row>
    <row r="5428" spans="1:24">
      <c r="A5428" s="1">
        <v>5452</v>
      </c>
      <c r="C5428" t="s">
        <v>4536</v>
      </c>
      <c r="G5428" t="s">
        <v>10967</v>
      </c>
      <c r="H5428" t="s">
        <v>14683</v>
      </c>
      <c r="I5428" t="s">
        <v>18507</v>
      </c>
      <c r="J5428" t="s">
        <v>18509</v>
      </c>
      <c r="L5428" t="s">
        <v>19772</v>
      </c>
      <c r="O5428" t="s">
        <v>20888</v>
      </c>
      <c r="P5428" t="s">
        <v>65</v>
      </c>
      <c r="Q5428" t="s">
        <v>20990</v>
      </c>
      <c r="R5428" t="s">
        <v>21118</v>
      </c>
      <c r="S5428" t="s">
        <v>21153</v>
      </c>
      <c r="T5428" t="s">
        <v>21325</v>
      </c>
      <c r="U5428" t="s">
        <v>22033</v>
      </c>
    </row>
    <row r="5429" spans="1:24">
      <c r="A5429" s="1">
        <v>5453</v>
      </c>
      <c r="C5429" t="s">
        <v>4537</v>
      </c>
      <c r="G5429" t="s">
        <v>10967</v>
      </c>
      <c r="H5429" t="s">
        <v>14683</v>
      </c>
      <c r="I5429" t="s">
        <v>18507</v>
      </c>
      <c r="J5429" t="s">
        <v>18509</v>
      </c>
      <c r="L5429" t="s">
        <v>19770</v>
      </c>
      <c r="O5429" t="s">
        <v>20887</v>
      </c>
      <c r="P5429" t="s">
        <v>20919</v>
      </c>
      <c r="Q5429" t="s">
        <v>20989</v>
      </c>
      <c r="U5429" t="s">
        <v>22032</v>
      </c>
      <c r="W5429" t="s">
        <v>22917</v>
      </c>
      <c r="X5429" t="s">
        <v>23142</v>
      </c>
    </row>
    <row r="5430" spans="1:24">
      <c r="A5430" s="1">
        <v>5454</v>
      </c>
      <c r="C5430" t="s">
        <v>4538</v>
      </c>
      <c r="G5430" t="s">
        <v>10967</v>
      </c>
      <c r="H5430" t="s">
        <v>14684</v>
      </c>
      <c r="I5430" t="s">
        <v>18507</v>
      </c>
      <c r="J5430" t="s">
        <v>18509</v>
      </c>
      <c r="L5430" t="s">
        <v>19774</v>
      </c>
      <c r="O5430" t="s">
        <v>20888</v>
      </c>
      <c r="P5430" t="s">
        <v>20920</v>
      </c>
      <c r="Q5430" t="s">
        <v>20991</v>
      </c>
      <c r="U5430" t="s">
        <v>22034</v>
      </c>
      <c r="W5430" t="s">
        <v>22918</v>
      </c>
    </row>
    <row r="5431" spans="1:24">
      <c r="A5431" s="1">
        <v>5455</v>
      </c>
      <c r="C5431" t="s">
        <v>4539</v>
      </c>
      <c r="G5431" t="s">
        <v>10967</v>
      </c>
      <c r="H5431" t="s">
        <v>14685</v>
      </c>
      <c r="I5431" t="s">
        <v>18507</v>
      </c>
      <c r="J5431" t="s">
        <v>18509</v>
      </c>
      <c r="L5431" t="s">
        <v>19772</v>
      </c>
      <c r="O5431" t="s">
        <v>20888</v>
      </c>
      <c r="P5431" t="s">
        <v>65</v>
      </c>
      <c r="Q5431" t="s">
        <v>20990</v>
      </c>
      <c r="R5431" t="s">
        <v>21118</v>
      </c>
      <c r="S5431" t="s">
        <v>21153</v>
      </c>
      <c r="T5431" t="s">
        <v>21325</v>
      </c>
      <c r="U5431" t="s">
        <v>22033</v>
      </c>
    </row>
    <row r="5432" spans="1:24">
      <c r="A5432" s="1">
        <v>5456</v>
      </c>
      <c r="C5432" t="s">
        <v>4540</v>
      </c>
      <c r="G5432" t="s">
        <v>10967</v>
      </c>
      <c r="H5432" t="s">
        <v>14686</v>
      </c>
      <c r="I5432" t="s">
        <v>18507</v>
      </c>
      <c r="J5432" t="s">
        <v>18509</v>
      </c>
      <c r="L5432" t="s">
        <v>19774</v>
      </c>
      <c r="O5432" t="s">
        <v>20888</v>
      </c>
      <c r="P5432" t="s">
        <v>20920</v>
      </c>
      <c r="Q5432" t="s">
        <v>20991</v>
      </c>
      <c r="U5432" t="s">
        <v>22034</v>
      </c>
      <c r="W5432" t="s">
        <v>22918</v>
      </c>
    </row>
    <row r="5433" spans="1:24">
      <c r="A5433" s="1">
        <v>5457</v>
      </c>
      <c r="C5433" t="s">
        <v>4541</v>
      </c>
      <c r="G5433" t="s">
        <v>10967</v>
      </c>
      <c r="H5433" t="s">
        <v>14687</v>
      </c>
      <c r="I5433" t="s">
        <v>18507</v>
      </c>
      <c r="J5433" t="s">
        <v>18509</v>
      </c>
      <c r="L5433" t="s">
        <v>19746</v>
      </c>
      <c r="O5433" t="s">
        <v>20887</v>
      </c>
      <c r="P5433" t="s">
        <v>20919</v>
      </c>
      <c r="Q5433" t="s">
        <v>20989</v>
      </c>
      <c r="U5433" t="s">
        <v>22032</v>
      </c>
      <c r="W5433" t="s">
        <v>22917</v>
      </c>
      <c r="X5433" t="s">
        <v>23142</v>
      </c>
    </row>
    <row r="5434" spans="1:24">
      <c r="A5434" s="1">
        <v>5458</v>
      </c>
      <c r="C5434" t="s">
        <v>4542</v>
      </c>
      <c r="G5434" t="s">
        <v>10967</v>
      </c>
      <c r="H5434" t="s">
        <v>14688</v>
      </c>
      <c r="I5434" t="s">
        <v>18507</v>
      </c>
      <c r="J5434" t="s">
        <v>18509</v>
      </c>
      <c r="L5434" t="s">
        <v>19772</v>
      </c>
      <c r="O5434" t="s">
        <v>20888</v>
      </c>
      <c r="P5434" t="s">
        <v>65</v>
      </c>
      <c r="Q5434" t="s">
        <v>20990</v>
      </c>
      <c r="R5434" t="s">
        <v>21118</v>
      </c>
      <c r="S5434" t="s">
        <v>21153</v>
      </c>
      <c r="T5434" t="s">
        <v>21538</v>
      </c>
      <c r="U5434" t="s">
        <v>22033</v>
      </c>
    </row>
    <row r="5435" spans="1:24">
      <c r="A5435" s="1">
        <v>5459</v>
      </c>
      <c r="C5435" t="s">
        <v>4543</v>
      </c>
      <c r="G5435" t="s">
        <v>10967</v>
      </c>
      <c r="H5435" t="s">
        <v>14688</v>
      </c>
      <c r="I5435" t="s">
        <v>18507</v>
      </c>
      <c r="J5435" t="s">
        <v>18509</v>
      </c>
      <c r="L5435" t="s">
        <v>19779</v>
      </c>
      <c r="O5435" t="s">
        <v>20887</v>
      </c>
      <c r="P5435" t="s">
        <v>20919</v>
      </c>
      <c r="Q5435" t="s">
        <v>20989</v>
      </c>
      <c r="U5435" t="s">
        <v>22032</v>
      </c>
      <c r="W5435" t="s">
        <v>22917</v>
      </c>
      <c r="X5435" t="s">
        <v>23377</v>
      </c>
    </row>
    <row r="5436" spans="1:24">
      <c r="A5436" s="1">
        <v>5460</v>
      </c>
      <c r="C5436" t="s">
        <v>4544</v>
      </c>
      <c r="G5436" t="s">
        <v>10967</v>
      </c>
      <c r="H5436" t="s">
        <v>14689</v>
      </c>
      <c r="I5436" t="s">
        <v>18507</v>
      </c>
      <c r="J5436" t="s">
        <v>18509</v>
      </c>
      <c r="L5436" t="s">
        <v>19774</v>
      </c>
      <c r="O5436" t="s">
        <v>20888</v>
      </c>
      <c r="P5436" t="s">
        <v>20920</v>
      </c>
      <c r="Q5436" t="s">
        <v>20991</v>
      </c>
      <c r="U5436" t="s">
        <v>22034</v>
      </c>
      <c r="W5436" t="s">
        <v>22918</v>
      </c>
    </row>
    <row r="5437" spans="1:24">
      <c r="A5437" s="1">
        <v>5461</v>
      </c>
      <c r="C5437" t="s">
        <v>4545</v>
      </c>
      <c r="G5437" t="s">
        <v>10967</v>
      </c>
      <c r="H5437" t="s">
        <v>14690</v>
      </c>
      <c r="I5437" t="s">
        <v>18507</v>
      </c>
      <c r="J5437" t="s">
        <v>18528</v>
      </c>
      <c r="L5437" t="s">
        <v>19780</v>
      </c>
      <c r="N5437" t="s">
        <v>39</v>
      </c>
      <c r="P5437" t="s">
        <v>20945</v>
      </c>
      <c r="Q5437" t="s">
        <v>21039</v>
      </c>
      <c r="U5437" t="s">
        <v>22714</v>
      </c>
      <c r="W5437" t="s">
        <v>22918</v>
      </c>
    </row>
    <row r="5438" spans="1:24">
      <c r="A5438" s="1">
        <v>5462</v>
      </c>
      <c r="C5438" t="s">
        <v>4546</v>
      </c>
      <c r="G5438" t="s">
        <v>10967</v>
      </c>
      <c r="H5438" t="s">
        <v>14690</v>
      </c>
      <c r="I5438" t="s">
        <v>18507</v>
      </c>
      <c r="J5438" t="s">
        <v>18528</v>
      </c>
      <c r="L5438" t="s">
        <v>19780</v>
      </c>
      <c r="N5438" t="s">
        <v>39</v>
      </c>
      <c r="P5438" t="s">
        <v>39</v>
      </c>
      <c r="Q5438" t="s">
        <v>21040</v>
      </c>
      <c r="U5438" t="s">
        <v>22715</v>
      </c>
      <c r="W5438" t="s">
        <v>22921</v>
      </c>
    </row>
    <row r="5439" spans="1:24">
      <c r="A5439" s="1">
        <v>5463</v>
      </c>
      <c r="B5439" t="s">
        <v>39</v>
      </c>
      <c r="C5439" t="s">
        <v>4546</v>
      </c>
      <c r="D5439" t="s">
        <v>9998</v>
      </c>
      <c r="E5439" t="s">
        <v>10905</v>
      </c>
      <c r="F5439" t="s">
        <v>10914</v>
      </c>
      <c r="H5439" t="s">
        <v>14691</v>
      </c>
      <c r="V5439">
        <f>72860405           0È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5440" spans="1:24">
      <c r="A5440" s="1">
        <v>5464</v>
      </c>
      <c r="C5440" t="s">
        <v>4547</v>
      </c>
      <c r="G5440" t="s">
        <v>10967</v>
      </c>
      <c r="H5440" t="s">
        <v>14692</v>
      </c>
      <c r="I5440" t="s">
        <v>18507</v>
      </c>
      <c r="J5440" t="s">
        <v>18530</v>
      </c>
      <c r="K5440" t="s">
        <v>18519</v>
      </c>
      <c r="L5440" t="s">
        <v>19781</v>
      </c>
      <c r="N5440" t="s">
        <v>34</v>
      </c>
      <c r="P5440" t="s">
        <v>20958</v>
      </c>
      <c r="Q5440" t="s">
        <v>21059</v>
      </c>
      <c r="R5440" t="s">
        <v>21136</v>
      </c>
      <c r="S5440" t="s">
        <v>21153</v>
      </c>
      <c r="T5440" t="s">
        <v>21504</v>
      </c>
      <c r="U5440" t="s">
        <v>22033</v>
      </c>
    </row>
    <row r="5441" spans="1:27">
      <c r="A5441" s="1">
        <v>5465</v>
      </c>
      <c r="C5441" t="s">
        <v>4548</v>
      </c>
      <c r="G5441" t="s">
        <v>10967</v>
      </c>
      <c r="H5441" t="s">
        <v>14692</v>
      </c>
      <c r="I5441" t="s">
        <v>18507</v>
      </c>
      <c r="J5441" t="s">
        <v>18530</v>
      </c>
      <c r="K5441" t="s">
        <v>18519</v>
      </c>
      <c r="L5441" t="s">
        <v>19782</v>
      </c>
      <c r="N5441" t="s">
        <v>34</v>
      </c>
      <c r="P5441" t="s">
        <v>20924</v>
      </c>
      <c r="Q5441" t="s">
        <v>21060</v>
      </c>
      <c r="U5441" t="s">
        <v>22743</v>
      </c>
      <c r="W5441" t="s">
        <v>22918</v>
      </c>
    </row>
    <row r="5442" spans="1:27">
      <c r="A5442" s="1">
        <v>5466</v>
      </c>
      <c r="C5442" t="s">
        <v>4549</v>
      </c>
      <c r="G5442" t="s">
        <v>10967</v>
      </c>
      <c r="H5442" t="s">
        <v>14692</v>
      </c>
      <c r="I5442" t="s">
        <v>18507</v>
      </c>
      <c r="J5442" t="s">
        <v>18530</v>
      </c>
      <c r="K5442" t="s">
        <v>18519</v>
      </c>
      <c r="L5442" t="s">
        <v>19782</v>
      </c>
      <c r="N5442" t="s">
        <v>34</v>
      </c>
      <c r="P5442" t="s">
        <v>20925</v>
      </c>
      <c r="Q5442" t="s">
        <v>20997</v>
      </c>
      <c r="U5442" t="s">
        <v>22744</v>
      </c>
      <c r="W5442" t="s">
        <v>22921</v>
      </c>
      <c r="AA5442" t="s">
        <v>23879</v>
      </c>
    </row>
    <row r="5443" spans="1:27">
      <c r="A5443" s="1">
        <v>5467</v>
      </c>
      <c r="C5443" t="s">
        <v>4550</v>
      </c>
      <c r="G5443" t="s">
        <v>10967</v>
      </c>
      <c r="H5443" t="s">
        <v>14693</v>
      </c>
      <c r="I5443" t="s">
        <v>18507</v>
      </c>
      <c r="J5443" t="s">
        <v>18530</v>
      </c>
      <c r="K5443" t="s">
        <v>18519</v>
      </c>
      <c r="L5443" t="s">
        <v>19782</v>
      </c>
      <c r="N5443" t="s">
        <v>34</v>
      </c>
      <c r="P5443" t="s">
        <v>34</v>
      </c>
      <c r="Q5443" t="s">
        <v>20999</v>
      </c>
      <c r="U5443" t="s">
        <v>22040</v>
      </c>
      <c r="W5443" t="s">
        <v>22921</v>
      </c>
    </row>
    <row r="5444" spans="1:27">
      <c r="A5444" s="1">
        <v>5468</v>
      </c>
      <c r="B5444" t="s">
        <v>34</v>
      </c>
      <c r="C5444" t="s">
        <v>4550</v>
      </c>
      <c r="D5444" t="s">
        <v>9999</v>
      </c>
      <c r="E5444" t="s">
        <v>10905</v>
      </c>
      <c r="F5444" t="s">
        <v>10909</v>
      </c>
      <c r="H5444" t="s">
        <v>14693</v>
      </c>
      <c r="V5444">
        <f>72860409 QDHR3736ECMAB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p&lt;¹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445" spans="1:27">
      <c r="A5445" s="1">
        <v>5469</v>
      </c>
      <c r="C5445" t="s">
        <v>4551</v>
      </c>
      <c r="G5445" t="s">
        <v>10967</v>
      </c>
      <c r="H5445" t="s">
        <v>14694</v>
      </c>
      <c r="I5445" t="s">
        <v>18507</v>
      </c>
      <c r="J5445" t="s">
        <v>18511</v>
      </c>
      <c r="L5445" t="s">
        <v>19687</v>
      </c>
      <c r="O5445" t="s">
        <v>20908</v>
      </c>
      <c r="P5445" t="s">
        <v>20949</v>
      </c>
      <c r="Q5445" t="s">
        <v>21061</v>
      </c>
      <c r="R5445" t="s">
        <v>21137</v>
      </c>
      <c r="S5445" t="s">
        <v>21159</v>
      </c>
      <c r="T5445" t="s">
        <v>21540</v>
      </c>
      <c r="U5445" t="s">
        <v>22033</v>
      </c>
    </row>
    <row r="5446" spans="1:27">
      <c r="A5446" s="1">
        <v>5470</v>
      </c>
      <c r="C5446" t="s">
        <v>4552</v>
      </c>
      <c r="G5446" t="s">
        <v>10967</v>
      </c>
      <c r="H5446" t="s">
        <v>14695</v>
      </c>
      <c r="I5446" t="s">
        <v>18507</v>
      </c>
      <c r="J5446" t="s">
        <v>18511</v>
      </c>
      <c r="L5446" t="s">
        <v>19687</v>
      </c>
      <c r="O5446" t="s">
        <v>20908</v>
      </c>
      <c r="P5446" t="s">
        <v>20949</v>
      </c>
      <c r="Q5446" t="s">
        <v>21061</v>
      </c>
      <c r="R5446" t="s">
        <v>21137</v>
      </c>
      <c r="S5446" t="s">
        <v>21159</v>
      </c>
      <c r="T5446" t="s">
        <v>21540</v>
      </c>
      <c r="U5446" t="s">
        <v>22033</v>
      </c>
    </row>
    <row r="5447" spans="1:27">
      <c r="A5447" s="1">
        <v>5471</v>
      </c>
      <c r="C5447" t="s">
        <v>4553</v>
      </c>
      <c r="G5447" t="s">
        <v>10967</v>
      </c>
      <c r="H5447" t="s">
        <v>14696</v>
      </c>
      <c r="I5447" t="s">
        <v>18507</v>
      </c>
      <c r="J5447" t="s">
        <v>18511</v>
      </c>
      <c r="L5447" t="s">
        <v>19687</v>
      </c>
      <c r="O5447" t="s">
        <v>20908</v>
      </c>
      <c r="P5447" t="s">
        <v>20949</v>
      </c>
      <c r="Q5447" t="s">
        <v>21061</v>
      </c>
      <c r="R5447" t="s">
        <v>21137</v>
      </c>
      <c r="S5447" t="s">
        <v>21159</v>
      </c>
      <c r="T5447" t="s">
        <v>21540</v>
      </c>
      <c r="U5447" t="s">
        <v>22033</v>
      </c>
    </row>
    <row r="5448" spans="1:27">
      <c r="A5448" s="1">
        <v>5472</v>
      </c>
      <c r="C5448" t="s">
        <v>4554</v>
      </c>
      <c r="G5448" t="s">
        <v>10967</v>
      </c>
      <c r="H5448" t="s">
        <v>14697</v>
      </c>
      <c r="I5448" t="s">
        <v>18507</v>
      </c>
      <c r="J5448" t="s">
        <v>18511</v>
      </c>
      <c r="L5448" t="s">
        <v>19687</v>
      </c>
      <c r="O5448" t="s">
        <v>20908</v>
      </c>
      <c r="P5448" t="s">
        <v>20949</v>
      </c>
      <c r="Q5448" t="s">
        <v>21061</v>
      </c>
      <c r="R5448" t="s">
        <v>21137</v>
      </c>
      <c r="S5448" t="s">
        <v>21159</v>
      </c>
      <c r="T5448" t="s">
        <v>21540</v>
      </c>
      <c r="U5448" t="s">
        <v>22033</v>
      </c>
    </row>
    <row r="5449" spans="1:27">
      <c r="A5449" s="1">
        <v>5473</v>
      </c>
      <c r="C5449" t="s">
        <v>4555</v>
      </c>
      <c r="G5449" t="s">
        <v>10967</v>
      </c>
      <c r="H5449" t="s">
        <v>14698</v>
      </c>
      <c r="I5449" t="s">
        <v>18507</v>
      </c>
      <c r="J5449" t="s">
        <v>18509</v>
      </c>
      <c r="L5449" t="s">
        <v>19750</v>
      </c>
      <c r="O5449" t="s">
        <v>20887</v>
      </c>
      <c r="P5449" t="s">
        <v>20919</v>
      </c>
      <c r="Q5449" t="s">
        <v>20989</v>
      </c>
      <c r="U5449" t="s">
        <v>22032</v>
      </c>
      <c r="W5449" t="s">
        <v>22917</v>
      </c>
      <c r="X5449" t="s">
        <v>23380</v>
      </c>
    </row>
    <row r="5450" spans="1:27">
      <c r="A5450" s="1">
        <v>5474</v>
      </c>
      <c r="C5450" t="s">
        <v>4556</v>
      </c>
      <c r="G5450" t="s">
        <v>10967</v>
      </c>
      <c r="H5450" t="s">
        <v>14699</v>
      </c>
      <c r="I5450" t="s">
        <v>18507</v>
      </c>
      <c r="J5450" t="s">
        <v>18509</v>
      </c>
      <c r="L5450" t="s">
        <v>19772</v>
      </c>
      <c r="O5450" t="s">
        <v>20888</v>
      </c>
      <c r="P5450" t="s">
        <v>65</v>
      </c>
      <c r="Q5450" t="s">
        <v>20990</v>
      </c>
      <c r="R5450" t="s">
        <v>21118</v>
      </c>
      <c r="S5450" t="s">
        <v>21153</v>
      </c>
      <c r="T5450" t="s">
        <v>21541</v>
      </c>
      <c r="U5450" t="s">
        <v>22033</v>
      </c>
    </row>
    <row r="5451" spans="1:27">
      <c r="A5451" s="1">
        <v>5475</v>
      </c>
      <c r="C5451" t="s">
        <v>4557</v>
      </c>
      <c r="G5451" t="s">
        <v>10967</v>
      </c>
      <c r="H5451" t="s">
        <v>14699</v>
      </c>
      <c r="I5451" t="s">
        <v>18507</v>
      </c>
      <c r="J5451" t="s">
        <v>18509</v>
      </c>
      <c r="L5451" t="s">
        <v>19774</v>
      </c>
      <c r="O5451" t="s">
        <v>20888</v>
      </c>
      <c r="P5451" t="s">
        <v>20920</v>
      </c>
      <c r="Q5451" t="s">
        <v>20991</v>
      </c>
      <c r="U5451" t="s">
        <v>22034</v>
      </c>
      <c r="W5451" t="s">
        <v>22918</v>
      </c>
    </row>
    <row r="5452" spans="1:27">
      <c r="A5452" s="1">
        <v>5476</v>
      </c>
      <c r="C5452" t="s">
        <v>4558</v>
      </c>
      <c r="G5452" t="s">
        <v>10967</v>
      </c>
      <c r="H5452" t="s">
        <v>14700</v>
      </c>
      <c r="I5452" t="s">
        <v>18507</v>
      </c>
      <c r="J5452" t="s">
        <v>18509</v>
      </c>
      <c r="L5452" t="s">
        <v>19747</v>
      </c>
      <c r="O5452" t="s">
        <v>20887</v>
      </c>
      <c r="P5452" t="s">
        <v>20919</v>
      </c>
      <c r="Q5452" t="s">
        <v>20989</v>
      </c>
      <c r="U5452" t="s">
        <v>22032</v>
      </c>
      <c r="W5452" t="s">
        <v>22917</v>
      </c>
      <c r="X5452" t="s">
        <v>23381</v>
      </c>
    </row>
    <row r="5453" spans="1:27">
      <c r="A5453" s="1">
        <v>5477</v>
      </c>
      <c r="C5453" t="s">
        <v>4559</v>
      </c>
      <c r="G5453" t="s">
        <v>10967</v>
      </c>
      <c r="H5453" t="s">
        <v>14701</v>
      </c>
      <c r="I5453" t="s">
        <v>18507</v>
      </c>
      <c r="J5453" t="s">
        <v>18509</v>
      </c>
      <c r="L5453" t="s">
        <v>19772</v>
      </c>
      <c r="O5453" t="s">
        <v>20888</v>
      </c>
      <c r="P5453" t="s">
        <v>65</v>
      </c>
      <c r="Q5453" t="s">
        <v>20990</v>
      </c>
      <c r="R5453" t="s">
        <v>21118</v>
      </c>
      <c r="S5453" t="s">
        <v>21153</v>
      </c>
      <c r="T5453" t="s">
        <v>21542</v>
      </c>
      <c r="U5453" t="s">
        <v>22033</v>
      </c>
    </row>
    <row r="5454" spans="1:27">
      <c r="A5454" s="1">
        <v>5478</v>
      </c>
      <c r="C5454" t="s">
        <v>4560</v>
      </c>
      <c r="G5454" t="s">
        <v>10967</v>
      </c>
      <c r="H5454" t="s">
        <v>14702</v>
      </c>
      <c r="I5454" t="s">
        <v>18507</v>
      </c>
      <c r="J5454" t="s">
        <v>18509</v>
      </c>
      <c r="L5454" t="s">
        <v>19774</v>
      </c>
      <c r="O5454" t="s">
        <v>20888</v>
      </c>
      <c r="P5454" t="s">
        <v>20920</v>
      </c>
      <c r="Q5454" t="s">
        <v>20991</v>
      </c>
      <c r="U5454" t="s">
        <v>22034</v>
      </c>
      <c r="W5454" t="s">
        <v>22918</v>
      </c>
    </row>
    <row r="5455" spans="1:27">
      <c r="A5455" s="1">
        <v>5479</v>
      </c>
      <c r="C5455" t="s">
        <v>4561</v>
      </c>
      <c r="G5455" t="s">
        <v>10967</v>
      </c>
      <c r="H5455" t="s">
        <v>14703</v>
      </c>
      <c r="I5455" t="s">
        <v>18507</v>
      </c>
      <c r="J5455" t="s">
        <v>18509</v>
      </c>
      <c r="L5455" t="s">
        <v>19764</v>
      </c>
      <c r="O5455" t="s">
        <v>20887</v>
      </c>
      <c r="P5455" t="s">
        <v>20919</v>
      </c>
      <c r="Q5455" t="s">
        <v>20989</v>
      </c>
      <c r="U5455" t="s">
        <v>22032</v>
      </c>
      <c r="W5455" t="s">
        <v>22917</v>
      </c>
      <c r="X5455" t="s">
        <v>23381</v>
      </c>
    </row>
    <row r="5456" spans="1:27">
      <c r="A5456" s="1">
        <v>5480</v>
      </c>
      <c r="C5456" t="s">
        <v>4562</v>
      </c>
      <c r="G5456" t="s">
        <v>10967</v>
      </c>
      <c r="H5456" t="s">
        <v>14704</v>
      </c>
      <c r="I5456" t="s">
        <v>18507</v>
      </c>
      <c r="J5456" t="s">
        <v>18509</v>
      </c>
      <c r="L5456" t="s">
        <v>19772</v>
      </c>
      <c r="O5456" t="s">
        <v>20888</v>
      </c>
      <c r="P5456" t="s">
        <v>65</v>
      </c>
      <c r="Q5456" t="s">
        <v>20990</v>
      </c>
      <c r="R5456" t="s">
        <v>21118</v>
      </c>
      <c r="S5456" t="s">
        <v>21153</v>
      </c>
      <c r="T5456" t="s">
        <v>21542</v>
      </c>
      <c r="U5456" t="s">
        <v>22033</v>
      </c>
    </row>
    <row r="5457" spans="1:25">
      <c r="A5457" s="1">
        <v>5481</v>
      </c>
      <c r="C5457" t="s">
        <v>4563</v>
      </c>
      <c r="G5457" t="s">
        <v>10967</v>
      </c>
      <c r="H5457" t="s">
        <v>14704</v>
      </c>
      <c r="I5457" t="s">
        <v>18507</v>
      </c>
      <c r="J5457" t="s">
        <v>18509</v>
      </c>
      <c r="L5457" t="s">
        <v>19774</v>
      </c>
      <c r="O5457" t="s">
        <v>20888</v>
      </c>
      <c r="P5457" t="s">
        <v>20920</v>
      </c>
      <c r="Q5457" t="s">
        <v>20991</v>
      </c>
      <c r="U5457" t="s">
        <v>22034</v>
      </c>
      <c r="W5457" t="s">
        <v>22918</v>
      </c>
    </row>
    <row r="5458" spans="1:25">
      <c r="A5458" s="1">
        <v>5482</v>
      </c>
      <c r="C5458" t="s">
        <v>4564</v>
      </c>
      <c r="G5458" t="s">
        <v>10967</v>
      </c>
      <c r="H5458" t="s">
        <v>14705</v>
      </c>
      <c r="I5458" t="s">
        <v>18507</v>
      </c>
      <c r="J5458" t="s">
        <v>18510</v>
      </c>
      <c r="L5458" t="s">
        <v>19783</v>
      </c>
      <c r="N5458" t="s">
        <v>32</v>
      </c>
      <c r="P5458" t="s">
        <v>32</v>
      </c>
      <c r="Q5458" t="s">
        <v>20992</v>
      </c>
      <c r="R5458" t="s">
        <v>21119</v>
      </c>
      <c r="S5458" t="s">
        <v>21154</v>
      </c>
      <c r="U5458" t="s">
        <v>22035</v>
      </c>
      <c r="Y5458" t="s">
        <v>23859</v>
      </c>
    </row>
    <row r="5459" spans="1:25">
      <c r="A5459" s="1">
        <v>5483</v>
      </c>
      <c r="B5459" t="s">
        <v>32</v>
      </c>
      <c r="C5459" t="s">
        <v>4564</v>
      </c>
      <c r="D5459" t="s">
        <v>10000</v>
      </c>
      <c r="E5459" t="s">
        <v>10905</v>
      </c>
      <c r="F5459" t="s">
        <v>10906</v>
      </c>
      <c r="H5459" t="s">
        <v>14706</v>
      </c>
      <c r="V5459">
        <f>72860423 pm¡Ã2024041krissy_g4@hotmail.com                              ANMLFException as file currently locked by another user for an Acct no 840012230000</f>
        <v>0</v>
      </c>
    </row>
    <row r="5460" spans="1:25">
      <c r="A5460" s="1">
        <v>5484</v>
      </c>
      <c r="C5460" t="s">
        <v>4565</v>
      </c>
      <c r="G5460" t="s">
        <v>10967</v>
      </c>
      <c r="H5460" t="s">
        <v>14707</v>
      </c>
      <c r="I5460" t="s">
        <v>18507</v>
      </c>
      <c r="J5460" t="s">
        <v>18510</v>
      </c>
      <c r="L5460" t="s">
        <v>19784</v>
      </c>
      <c r="N5460" t="s">
        <v>32</v>
      </c>
      <c r="P5460" t="s">
        <v>32</v>
      </c>
      <c r="Q5460" t="s">
        <v>20992</v>
      </c>
      <c r="R5460" t="s">
        <v>21119</v>
      </c>
      <c r="S5460" t="s">
        <v>21154</v>
      </c>
      <c r="U5460" t="s">
        <v>22035</v>
      </c>
      <c r="Y5460" t="s">
        <v>23860</v>
      </c>
    </row>
    <row r="5461" spans="1:25">
      <c r="A5461" s="1">
        <v>5485</v>
      </c>
      <c r="B5461" t="s">
        <v>32</v>
      </c>
      <c r="C5461" t="s">
        <v>4565</v>
      </c>
      <c r="D5461" t="s">
        <v>10001</v>
      </c>
      <c r="E5461" t="s">
        <v>10905</v>
      </c>
      <c r="F5461" t="s">
        <v>10906</v>
      </c>
      <c r="H5461" t="s">
        <v>14708</v>
      </c>
      <c r="V5461">
        <f>72860424 0&lt;I2024041djturanda@yahoo.com                               ANMLFException as file currently locked by another user for an Acct no 313660030000</f>
        <v>0</v>
      </c>
    </row>
    <row r="5462" spans="1:25">
      <c r="A5462" s="1">
        <v>5486</v>
      </c>
      <c r="C5462" t="s">
        <v>4566</v>
      </c>
      <c r="G5462" t="s">
        <v>10967</v>
      </c>
      <c r="H5462" t="s">
        <v>14709</v>
      </c>
      <c r="I5462" t="s">
        <v>18507</v>
      </c>
      <c r="J5462" t="s">
        <v>18510</v>
      </c>
      <c r="L5462" t="s">
        <v>19785</v>
      </c>
      <c r="N5462" t="s">
        <v>32</v>
      </c>
      <c r="P5462" t="s">
        <v>32</v>
      </c>
      <c r="Q5462" t="s">
        <v>20992</v>
      </c>
      <c r="R5462" t="s">
        <v>21119</v>
      </c>
      <c r="S5462" t="s">
        <v>21154</v>
      </c>
      <c r="U5462" t="s">
        <v>22035</v>
      </c>
      <c r="Y5462" t="s">
        <v>23861</v>
      </c>
    </row>
    <row r="5463" spans="1:25">
      <c r="A5463" s="1">
        <v>5487</v>
      </c>
      <c r="B5463" t="s">
        <v>32</v>
      </c>
      <c r="C5463" t="s">
        <v>4566</v>
      </c>
      <c r="D5463" t="s">
        <v>10002</v>
      </c>
      <c r="E5463" t="s">
        <v>10905</v>
      </c>
      <c r="F5463" t="s">
        <v>10906</v>
      </c>
      <c r="H5463" t="s">
        <v>14710</v>
      </c>
      <c r="V5463">
        <f>72860425 &gt;#Q2024041tampat74@gmail.com                               ANMLFException as file currently locked by another user for an Acct no 348079210000</f>
        <v>0</v>
      </c>
    </row>
    <row r="5464" spans="1:25">
      <c r="A5464" s="1">
        <v>5488</v>
      </c>
      <c r="C5464" t="s">
        <v>4567</v>
      </c>
      <c r="G5464" t="s">
        <v>10967</v>
      </c>
      <c r="H5464" t="s">
        <v>14711</v>
      </c>
      <c r="I5464" t="s">
        <v>18507</v>
      </c>
      <c r="J5464" t="s">
        <v>18510</v>
      </c>
      <c r="L5464" t="s">
        <v>19786</v>
      </c>
      <c r="N5464" t="s">
        <v>32</v>
      </c>
      <c r="P5464" t="s">
        <v>32</v>
      </c>
      <c r="Q5464" t="s">
        <v>20992</v>
      </c>
      <c r="R5464" t="s">
        <v>21119</v>
      </c>
      <c r="S5464" t="s">
        <v>21154</v>
      </c>
      <c r="U5464" t="s">
        <v>22035</v>
      </c>
      <c r="Y5464" t="s">
        <v>23862</v>
      </c>
    </row>
    <row r="5465" spans="1:25">
      <c r="A5465" s="1">
        <v>5489</v>
      </c>
      <c r="B5465" t="s">
        <v>32</v>
      </c>
      <c r="C5465" t="s">
        <v>4567</v>
      </c>
      <c r="D5465" t="s">
        <v>10003</v>
      </c>
      <c r="E5465" t="s">
        <v>10905</v>
      </c>
      <c r="F5465" t="s">
        <v>10906</v>
      </c>
      <c r="H5465" t="s">
        <v>14712</v>
      </c>
      <c r="V5465">
        <f>72860426 Ð`²¤O2024031moriehinds2@gmail.com                              BNMLFException as file currently locked by another user for an Acct no 342065570000</f>
        <v>0</v>
      </c>
    </row>
    <row r="5466" spans="1:25">
      <c r="A5466" s="1">
        <v>5490</v>
      </c>
      <c r="C5466" t="s">
        <v>4568</v>
      </c>
      <c r="G5466" t="s">
        <v>10967</v>
      </c>
      <c r="H5466" t="s">
        <v>14713</v>
      </c>
      <c r="I5466" t="s">
        <v>18507</v>
      </c>
      <c r="J5466" t="s">
        <v>18510</v>
      </c>
      <c r="L5466" t="s">
        <v>19787</v>
      </c>
      <c r="N5466" t="s">
        <v>32</v>
      </c>
      <c r="P5466" t="s">
        <v>32</v>
      </c>
      <c r="Q5466" t="s">
        <v>20992</v>
      </c>
      <c r="R5466" t="s">
        <v>21119</v>
      </c>
      <c r="S5466" t="s">
        <v>21154</v>
      </c>
      <c r="U5466" t="s">
        <v>22035</v>
      </c>
      <c r="Y5466" t="s">
        <v>23863</v>
      </c>
    </row>
    <row r="5467" spans="1:25">
      <c r="A5467" s="1">
        <v>5491</v>
      </c>
      <c r="B5467" t="s">
        <v>32</v>
      </c>
      <c r="C5467" t="s">
        <v>4568</v>
      </c>
      <c r="D5467" t="s">
        <v>10004</v>
      </c>
      <c r="E5467" t="s">
        <v>10905</v>
      </c>
      <c r="F5467" t="s">
        <v>10906</v>
      </c>
      <c r="H5467" t="s">
        <v>14714</v>
      </c>
      <c r="V5467">
        <f>72860427 @Ü'E2024041cavrilleogarro@yahoo.com                            BNMLFException as file currently locked by another user for an Acct no 297021480000</f>
        <v>0</v>
      </c>
    </row>
    <row r="5468" spans="1:25">
      <c r="A5468" s="1">
        <v>5492</v>
      </c>
      <c r="C5468" t="s">
        <v>4569</v>
      </c>
      <c r="G5468" t="s">
        <v>10967</v>
      </c>
      <c r="H5468" t="s">
        <v>14715</v>
      </c>
      <c r="I5468" t="s">
        <v>18507</v>
      </c>
      <c r="J5468" t="s">
        <v>18510</v>
      </c>
      <c r="L5468" t="s">
        <v>19788</v>
      </c>
      <c r="N5468" t="s">
        <v>32</v>
      </c>
      <c r="P5468" t="s">
        <v>32</v>
      </c>
      <c r="Q5468" t="s">
        <v>20992</v>
      </c>
      <c r="R5468" t="s">
        <v>21119</v>
      </c>
      <c r="S5468" t="s">
        <v>21154</v>
      </c>
      <c r="U5468" t="s">
        <v>22035</v>
      </c>
      <c r="Y5468" t="s">
        <v>23864</v>
      </c>
    </row>
    <row r="5469" spans="1:25">
      <c r="A5469" s="1">
        <v>5493</v>
      </c>
      <c r="B5469" t="s">
        <v>32</v>
      </c>
      <c r="C5469" t="s">
        <v>4569</v>
      </c>
      <c r="D5469" t="s">
        <v>10005</v>
      </c>
      <c r="E5469" t="s">
        <v>10905</v>
      </c>
      <c r="F5469" t="s">
        <v>10906</v>
      </c>
      <c r="H5469" t="s">
        <v>14716</v>
      </c>
      <c r="V5469">
        <f>72860428 ø8æÌ2024031tamika.campbell@ksac.gov.jm                           CNMLFException as file currently locked by another user for an Acct no 880032561400</f>
        <v>0</v>
      </c>
    </row>
    <row r="5470" spans="1:25">
      <c r="A5470" s="1">
        <v>5494</v>
      </c>
      <c r="C5470" t="s">
        <v>4570</v>
      </c>
      <c r="G5470" t="s">
        <v>10967</v>
      </c>
      <c r="H5470" t="s">
        <v>14717</v>
      </c>
      <c r="I5470" t="s">
        <v>18507</v>
      </c>
      <c r="J5470" t="s">
        <v>18510</v>
      </c>
      <c r="L5470" t="s">
        <v>19789</v>
      </c>
      <c r="N5470" t="s">
        <v>32</v>
      </c>
      <c r="P5470" t="s">
        <v>32</v>
      </c>
      <c r="Q5470" t="s">
        <v>20992</v>
      </c>
      <c r="R5470" t="s">
        <v>21119</v>
      </c>
      <c r="S5470" t="s">
        <v>21154</v>
      </c>
      <c r="U5470" t="s">
        <v>22035</v>
      </c>
      <c r="Y5470" t="s">
        <v>23865</v>
      </c>
    </row>
    <row r="5471" spans="1:25">
      <c r="A5471" s="1">
        <v>5495</v>
      </c>
      <c r="B5471" t="s">
        <v>32</v>
      </c>
      <c r="C5471" t="s">
        <v>4570</v>
      </c>
      <c r="D5471" t="s">
        <v>10006</v>
      </c>
      <c r="E5471" t="s">
        <v>10905</v>
      </c>
      <c r="F5471" t="s">
        <v>10906</v>
      </c>
      <c r="H5471" t="s">
        <v>14717</v>
      </c>
      <c r="V5471">
        <f>72860429 0@2024031kededradennis@gmail.com                             CNMLFException as file currently locked by another user for an Acct no 277429760000</f>
        <v>0</v>
      </c>
    </row>
    <row r="5472" spans="1:25">
      <c r="A5472" s="1">
        <v>5496</v>
      </c>
      <c r="C5472" t="s">
        <v>4571</v>
      </c>
      <c r="G5472" t="s">
        <v>10967</v>
      </c>
      <c r="H5472" t="s">
        <v>14718</v>
      </c>
      <c r="I5472" t="s">
        <v>18507</v>
      </c>
      <c r="J5472" t="s">
        <v>18510</v>
      </c>
      <c r="L5472" t="s">
        <v>19790</v>
      </c>
      <c r="N5472" t="s">
        <v>32</v>
      </c>
      <c r="P5472" t="s">
        <v>32</v>
      </c>
      <c r="Q5472" t="s">
        <v>20992</v>
      </c>
      <c r="R5472" t="s">
        <v>21119</v>
      </c>
      <c r="S5472" t="s">
        <v>21154</v>
      </c>
      <c r="U5472" t="s">
        <v>22035</v>
      </c>
      <c r="Y5472" t="s">
        <v>23866</v>
      </c>
    </row>
    <row r="5473" spans="1:25">
      <c r="A5473" s="1">
        <v>5497</v>
      </c>
      <c r="B5473" t="s">
        <v>32</v>
      </c>
      <c r="C5473" t="s">
        <v>4571</v>
      </c>
      <c r="D5473" t="s">
        <v>10007</v>
      </c>
      <c r="E5473" t="s">
        <v>10905</v>
      </c>
      <c r="F5473" t="s">
        <v>10906</v>
      </c>
      <c r="H5473" t="s">
        <v>14718</v>
      </c>
      <c r="V5473">
        <f>72860430 ÐEá\$2024041faypetgrave@cwjamica.com                            DNMLFException as file currently locked by another user for an Acct no 156177090000</f>
        <v>0</v>
      </c>
    </row>
    <row r="5474" spans="1:25">
      <c r="A5474" s="1">
        <v>5498</v>
      </c>
      <c r="C5474" t="s">
        <v>4572</v>
      </c>
      <c r="G5474" t="s">
        <v>10967</v>
      </c>
      <c r="H5474" t="s">
        <v>14719</v>
      </c>
      <c r="I5474" t="s">
        <v>18507</v>
      </c>
      <c r="J5474" t="s">
        <v>18509</v>
      </c>
      <c r="L5474" t="s">
        <v>19765</v>
      </c>
      <c r="O5474" t="s">
        <v>20887</v>
      </c>
      <c r="P5474" t="s">
        <v>20919</v>
      </c>
      <c r="Q5474" t="s">
        <v>20989</v>
      </c>
      <c r="U5474" t="s">
        <v>22032</v>
      </c>
      <c r="W5474" t="s">
        <v>22917</v>
      </c>
      <c r="X5474" t="s">
        <v>23380</v>
      </c>
    </row>
    <row r="5475" spans="1:25">
      <c r="A5475" s="1">
        <v>5499</v>
      </c>
      <c r="C5475" t="s">
        <v>4573</v>
      </c>
      <c r="G5475" t="s">
        <v>10967</v>
      </c>
      <c r="H5475" t="s">
        <v>14720</v>
      </c>
      <c r="I5475" t="s">
        <v>18507</v>
      </c>
      <c r="J5475" t="s">
        <v>18509</v>
      </c>
      <c r="L5475" t="s">
        <v>19772</v>
      </c>
      <c r="O5475" t="s">
        <v>20888</v>
      </c>
      <c r="P5475" t="s">
        <v>65</v>
      </c>
      <c r="Q5475" t="s">
        <v>20990</v>
      </c>
      <c r="R5475" t="s">
        <v>21118</v>
      </c>
      <c r="S5475" t="s">
        <v>21153</v>
      </c>
      <c r="T5475" t="s">
        <v>21541</v>
      </c>
      <c r="U5475" t="s">
        <v>22033</v>
      </c>
    </row>
    <row r="5476" spans="1:25">
      <c r="A5476" s="1">
        <v>5500</v>
      </c>
      <c r="C5476" t="s">
        <v>4574</v>
      </c>
      <c r="G5476" t="s">
        <v>10967</v>
      </c>
      <c r="H5476" t="s">
        <v>14721</v>
      </c>
      <c r="I5476" t="s">
        <v>18507</v>
      </c>
      <c r="J5476" t="s">
        <v>18509</v>
      </c>
      <c r="L5476" t="s">
        <v>19774</v>
      </c>
      <c r="O5476" t="s">
        <v>20888</v>
      </c>
      <c r="P5476" t="s">
        <v>20920</v>
      </c>
      <c r="Q5476" t="s">
        <v>20991</v>
      </c>
      <c r="U5476" t="s">
        <v>22034</v>
      </c>
      <c r="W5476" t="s">
        <v>22918</v>
      </c>
    </row>
    <row r="5477" spans="1:25">
      <c r="A5477" s="1">
        <v>5501</v>
      </c>
      <c r="C5477" t="s">
        <v>4575</v>
      </c>
      <c r="G5477" t="s">
        <v>10967</v>
      </c>
      <c r="H5477" t="s">
        <v>14722</v>
      </c>
      <c r="I5477" t="s">
        <v>18507</v>
      </c>
      <c r="J5477" t="s">
        <v>18510</v>
      </c>
      <c r="L5477" t="s">
        <v>19791</v>
      </c>
      <c r="N5477" t="s">
        <v>32</v>
      </c>
      <c r="P5477" t="s">
        <v>32</v>
      </c>
      <c r="Q5477" t="s">
        <v>20992</v>
      </c>
      <c r="R5477" t="s">
        <v>21119</v>
      </c>
      <c r="S5477" t="s">
        <v>21154</v>
      </c>
      <c r="U5477" t="s">
        <v>22035</v>
      </c>
      <c r="Y5477" t="s">
        <v>23867</v>
      </c>
    </row>
    <row r="5478" spans="1:25">
      <c r="A5478" s="1">
        <v>5502</v>
      </c>
      <c r="B5478" t="s">
        <v>32</v>
      </c>
      <c r="C5478" t="s">
        <v>4575</v>
      </c>
      <c r="D5478" t="s">
        <v>10008</v>
      </c>
      <c r="E5478" t="s">
        <v>10905</v>
      </c>
      <c r="F5478" t="s">
        <v>10906</v>
      </c>
      <c r="H5478" t="s">
        <v>14722</v>
      </c>
      <c r="V5478">
        <f>72860434 p°7ÖD2024041christinacaine1@gmail.com                            DNMLFException as file currently locked by another user for an Acct no 295651750000</f>
        <v>0</v>
      </c>
    </row>
    <row r="5479" spans="1:25">
      <c r="A5479" s="1">
        <v>5503</v>
      </c>
      <c r="C5479" t="s">
        <v>4576</v>
      </c>
      <c r="G5479" t="s">
        <v>10967</v>
      </c>
      <c r="H5479" t="s">
        <v>14723</v>
      </c>
      <c r="I5479" t="s">
        <v>18507</v>
      </c>
      <c r="J5479" t="s">
        <v>18510</v>
      </c>
      <c r="L5479" t="s">
        <v>19792</v>
      </c>
      <c r="N5479" t="s">
        <v>32</v>
      </c>
      <c r="P5479" t="s">
        <v>32</v>
      </c>
      <c r="Q5479" t="s">
        <v>20992</v>
      </c>
      <c r="R5479" t="s">
        <v>21119</v>
      </c>
      <c r="S5479" t="s">
        <v>21154</v>
      </c>
      <c r="U5479" t="s">
        <v>22035</v>
      </c>
      <c r="Y5479" t="s">
        <v>23869</v>
      </c>
    </row>
    <row r="5480" spans="1:25">
      <c r="A5480" s="1">
        <v>5504</v>
      </c>
      <c r="B5480" t="s">
        <v>32</v>
      </c>
      <c r="C5480" t="s">
        <v>4576</v>
      </c>
      <c r="D5480" t="s">
        <v>10009</v>
      </c>
      <c r="E5480" t="s">
        <v>10905</v>
      </c>
      <c r="F5480" t="s">
        <v>10906</v>
      </c>
      <c r="H5480" t="s">
        <v>14724</v>
      </c>
      <c r="V5480">
        <f>72860435 0&amp;3&amp;P2024041DUNROBPRIM@GMAIL.COM                              DNMLFException as file currently locked by another user for an Acct no 344238270000</f>
        <v>0</v>
      </c>
    </row>
    <row r="5481" spans="1:25">
      <c r="A5481" s="1">
        <v>5505</v>
      </c>
      <c r="C5481" t="s">
        <v>4577</v>
      </c>
      <c r="G5481" t="s">
        <v>10967</v>
      </c>
      <c r="H5481" t="s">
        <v>14725</v>
      </c>
      <c r="I5481" t="s">
        <v>18507</v>
      </c>
      <c r="J5481" t="s">
        <v>18510</v>
      </c>
      <c r="L5481" t="s">
        <v>19793</v>
      </c>
      <c r="N5481" t="s">
        <v>32</v>
      </c>
      <c r="P5481" t="s">
        <v>32</v>
      </c>
      <c r="Q5481" t="s">
        <v>20992</v>
      </c>
      <c r="R5481" t="s">
        <v>21119</v>
      </c>
      <c r="S5481" t="s">
        <v>21154</v>
      </c>
      <c r="U5481" t="s">
        <v>22035</v>
      </c>
      <c r="Y5481" t="s">
        <v>23868</v>
      </c>
    </row>
    <row r="5482" spans="1:25">
      <c r="A5482" s="1">
        <v>5506</v>
      </c>
      <c r="B5482" t="s">
        <v>32</v>
      </c>
      <c r="C5482" t="s">
        <v>4577</v>
      </c>
      <c r="D5482" t="s">
        <v>10010</v>
      </c>
      <c r="E5482" t="s">
        <v>10905</v>
      </c>
      <c r="F5482" t="s">
        <v>10906</v>
      </c>
      <c r="H5482" t="s">
        <v>14725</v>
      </c>
      <c r="V5482">
        <f>72860436 ÐÈQ(B2024041stamic123@gmail.com                               DNMLFException as file currently locked by another user for an Acct no 284144290000</f>
        <v>0</v>
      </c>
    </row>
    <row r="5483" spans="1:25">
      <c r="A5483" s="1">
        <v>5507</v>
      </c>
      <c r="C5483" t="s">
        <v>4578</v>
      </c>
      <c r="G5483" t="s">
        <v>10967</v>
      </c>
      <c r="H5483" t="s">
        <v>14726</v>
      </c>
      <c r="I5483" t="s">
        <v>18507</v>
      </c>
      <c r="J5483" t="s">
        <v>18510</v>
      </c>
      <c r="L5483" t="s">
        <v>19794</v>
      </c>
      <c r="N5483" t="s">
        <v>32</v>
      </c>
      <c r="P5483" t="s">
        <v>32</v>
      </c>
      <c r="Q5483" t="s">
        <v>20992</v>
      </c>
      <c r="R5483" t="s">
        <v>21119</v>
      </c>
      <c r="S5483" t="s">
        <v>21154</v>
      </c>
      <c r="U5483" t="s">
        <v>22035</v>
      </c>
      <c r="Y5483" t="s">
        <v>23870</v>
      </c>
    </row>
    <row r="5484" spans="1:25">
      <c r="A5484" s="1">
        <v>5508</v>
      </c>
      <c r="B5484" t="s">
        <v>32</v>
      </c>
      <c r="C5484" t="s">
        <v>4578</v>
      </c>
      <c r="D5484" t="s">
        <v>10011</v>
      </c>
      <c r="E5484" t="s">
        <v>10905</v>
      </c>
      <c r="F5484" t="s">
        <v>10906</v>
      </c>
      <c r="H5484" t="s">
        <v>14727</v>
      </c>
      <c r="V5484">
        <f>72860437 @äçNJ2024041romainbrown023@gmail.com                            ENMLFException as file currently locked by another user for an Acct no 319151400000</f>
        <v>0</v>
      </c>
    </row>
    <row r="5485" spans="1:25">
      <c r="A5485" s="1">
        <v>5509</v>
      </c>
      <c r="C5485" t="s">
        <v>4579</v>
      </c>
      <c r="G5485" t="s">
        <v>10967</v>
      </c>
      <c r="H5485" t="s">
        <v>14728</v>
      </c>
      <c r="I5485" t="s">
        <v>18507</v>
      </c>
      <c r="J5485" t="s">
        <v>18510</v>
      </c>
      <c r="L5485" t="s">
        <v>19795</v>
      </c>
      <c r="N5485" t="s">
        <v>32</v>
      </c>
      <c r="P5485" t="s">
        <v>32</v>
      </c>
      <c r="Q5485" t="s">
        <v>20992</v>
      </c>
      <c r="R5485" t="s">
        <v>21119</v>
      </c>
      <c r="S5485" t="s">
        <v>21154</v>
      </c>
      <c r="U5485" t="s">
        <v>22035</v>
      </c>
      <c r="Y5485" t="s">
        <v>23871</v>
      </c>
    </row>
    <row r="5486" spans="1:25">
      <c r="A5486" s="1">
        <v>5510</v>
      </c>
      <c r="B5486" t="s">
        <v>32</v>
      </c>
      <c r="C5486" t="s">
        <v>4579</v>
      </c>
      <c r="D5486" t="s">
        <v>10012</v>
      </c>
      <c r="E5486" t="s">
        <v>10905</v>
      </c>
      <c r="F5486" t="s">
        <v>10906</v>
      </c>
      <c r="H5486" t="s">
        <v>14729</v>
      </c>
      <c r="V5486">
        <f>72860438 @å~\J2024041sexychrisann1@gmail.com                             ENMLFException as file currently locked by another user for an Acct no 319379400000</f>
        <v>0</v>
      </c>
    </row>
    <row r="5487" spans="1:25">
      <c r="A5487" s="1">
        <v>5511</v>
      </c>
      <c r="C5487" t="s">
        <v>4580</v>
      </c>
      <c r="G5487" t="s">
        <v>10967</v>
      </c>
      <c r="H5487" t="s">
        <v>14730</v>
      </c>
      <c r="I5487" t="s">
        <v>18507</v>
      </c>
      <c r="J5487" t="s">
        <v>18510</v>
      </c>
      <c r="L5487" t="s">
        <v>19796</v>
      </c>
      <c r="N5487" t="s">
        <v>32</v>
      </c>
      <c r="P5487" t="s">
        <v>32</v>
      </c>
      <c r="Q5487" t="s">
        <v>20992</v>
      </c>
      <c r="R5487" t="s">
        <v>21119</v>
      </c>
      <c r="S5487" t="s">
        <v>21154</v>
      </c>
      <c r="U5487" t="s">
        <v>22035</v>
      </c>
      <c r="Y5487" t="s">
        <v>23872</v>
      </c>
    </row>
    <row r="5488" spans="1:25">
      <c r="A5488" s="1">
        <v>5512</v>
      </c>
      <c r="B5488" t="s">
        <v>32</v>
      </c>
      <c r="C5488" t="s">
        <v>4580</v>
      </c>
      <c r="D5488" t="s">
        <v>10013</v>
      </c>
      <c r="E5488" t="s">
        <v>10905</v>
      </c>
      <c r="F5488" t="s">
        <v>10906</v>
      </c>
      <c r="H5488" t="s">
        <v>14731</v>
      </c>
      <c r="V5488">
        <f>72860439 °7úA2024041ANDREHEPBURN_88@YAHOO.COM                            ENMLFException as file currently locked by another user for an Acct no 283368110000</f>
        <v>0</v>
      </c>
    </row>
    <row r="5489" spans="1:25">
      <c r="A5489" s="1">
        <v>5513</v>
      </c>
      <c r="C5489" t="s">
        <v>4581</v>
      </c>
      <c r="G5489" t="s">
        <v>10967</v>
      </c>
      <c r="H5489" t="s">
        <v>14732</v>
      </c>
      <c r="I5489" t="s">
        <v>18507</v>
      </c>
      <c r="J5489" t="s">
        <v>18510</v>
      </c>
      <c r="L5489" t="s">
        <v>19797</v>
      </c>
      <c r="N5489" t="s">
        <v>32</v>
      </c>
      <c r="P5489" t="s">
        <v>32</v>
      </c>
      <c r="Q5489" t="s">
        <v>20992</v>
      </c>
      <c r="R5489" t="s">
        <v>21119</v>
      </c>
      <c r="S5489" t="s">
        <v>21154</v>
      </c>
      <c r="U5489" t="s">
        <v>22035</v>
      </c>
      <c r="Y5489" t="s">
        <v>23873</v>
      </c>
    </row>
    <row r="5490" spans="1:25">
      <c r="A5490" s="1">
        <v>5514</v>
      </c>
      <c r="B5490" t="s">
        <v>32</v>
      </c>
      <c r="C5490" t="s">
        <v>4581</v>
      </c>
      <c r="D5490" t="s">
        <v>10014</v>
      </c>
      <c r="E5490" t="s">
        <v>10905</v>
      </c>
      <c r="F5490" t="s">
        <v>10906</v>
      </c>
      <c r="H5490" t="s">
        <v>14733</v>
      </c>
      <c r="V5490">
        <f>72860440 @ÝEÆI2024041orainthomas@gmail.com                              GNMLFException as file currently locked by another user for an Acct no 316859080000</f>
        <v>0</v>
      </c>
    </row>
    <row r="5491" spans="1:25">
      <c r="A5491" s="1">
        <v>5515</v>
      </c>
      <c r="C5491" t="s">
        <v>4582</v>
      </c>
      <c r="G5491" t="s">
        <v>10967</v>
      </c>
      <c r="H5491" t="s">
        <v>14734</v>
      </c>
      <c r="I5491" t="s">
        <v>18507</v>
      </c>
      <c r="J5491" t="s">
        <v>18509</v>
      </c>
      <c r="L5491" t="s">
        <v>19772</v>
      </c>
      <c r="O5491" t="s">
        <v>20888</v>
      </c>
      <c r="P5491" t="s">
        <v>65</v>
      </c>
      <c r="Q5491" t="s">
        <v>20990</v>
      </c>
      <c r="R5491" t="s">
        <v>21118</v>
      </c>
      <c r="S5491" t="s">
        <v>21153</v>
      </c>
      <c r="T5491" t="s">
        <v>21543</v>
      </c>
      <c r="U5491" t="s">
        <v>22033</v>
      </c>
    </row>
    <row r="5492" spans="1:25">
      <c r="A5492" s="1">
        <v>5516</v>
      </c>
      <c r="C5492" t="s">
        <v>4583</v>
      </c>
      <c r="G5492" t="s">
        <v>10967</v>
      </c>
      <c r="H5492" t="s">
        <v>14734</v>
      </c>
      <c r="I5492" t="s">
        <v>18507</v>
      </c>
      <c r="J5492" t="s">
        <v>18509</v>
      </c>
      <c r="L5492" t="s">
        <v>19774</v>
      </c>
      <c r="O5492" t="s">
        <v>20888</v>
      </c>
      <c r="P5492" t="s">
        <v>20920</v>
      </c>
      <c r="Q5492" t="s">
        <v>20991</v>
      </c>
      <c r="U5492" t="s">
        <v>22034</v>
      </c>
      <c r="W5492" t="s">
        <v>22918</v>
      </c>
    </row>
    <row r="5493" spans="1:25">
      <c r="A5493" s="1">
        <v>5517</v>
      </c>
      <c r="C5493" t="s">
        <v>4584</v>
      </c>
      <c r="G5493" t="s">
        <v>10967</v>
      </c>
      <c r="H5493" t="s">
        <v>14734</v>
      </c>
      <c r="I5493" t="s">
        <v>18507</v>
      </c>
      <c r="J5493" t="s">
        <v>18509</v>
      </c>
      <c r="L5493" t="s">
        <v>19798</v>
      </c>
      <c r="O5493" t="s">
        <v>20887</v>
      </c>
      <c r="P5493" t="s">
        <v>20919</v>
      </c>
      <c r="Q5493" t="s">
        <v>20989</v>
      </c>
      <c r="U5493" t="s">
        <v>22032</v>
      </c>
      <c r="W5493" t="s">
        <v>22917</v>
      </c>
      <c r="X5493" t="s">
        <v>23382</v>
      </c>
    </row>
    <row r="5494" spans="1:25">
      <c r="A5494" s="1">
        <v>5518</v>
      </c>
      <c r="C5494" t="s">
        <v>4585</v>
      </c>
      <c r="G5494" t="s">
        <v>10967</v>
      </c>
      <c r="H5494" t="s">
        <v>14735</v>
      </c>
      <c r="I5494" t="s">
        <v>18507</v>
      </c>
      <c r="J5494" t="s">
        <v>18509</v>
      </c>
      <c r="L5494" t="s">
        <v>19770</v>
      </c>
      <c r="O5494" t="s">
        <v>20887</v>
      </c>
      <c r="P5494" t="s">
        <v>20919</v>
      </c>
      <c r="Q5494" t="s">
        <v>20989</v>
      </c>
      <c r="U5494" t="s">
        <v>22032</v>
      </c>
      <c r="W5494" t="s">
        <v>22917</v>
      </c>
      <c r="X5494" t="s">
        <v>23383</v>
      </c>
    </row>
    <row r="5495" spans="1:25">
      <c r="A5495" s="1">
        <v>5519</v>
      </c>
      <c r="C5495" t="s">
        <v>4586</v>
      </c>
      <c r="G5495" t="s">
        <v>10967</v>
      </c>
      <c r="H5495" t="s">
        <v>14736</v>
      </c>
      <c r="I5495" t="s">
        <v>18507</v>
      </c>
      <c r="J5495" t="s">
        <v>18509</v>
      </c>
      <c r="L5495" t="s">
        <v>19772</v>
      </c>
      <c r="O5495" t="s">
        <v>20888</v>
      </c>
      <c r="P5495" t="s">
        <v>65</v>
      </c>
      <c r="Q5495" t="s">
        <v>20990</v>
      </c>
      <c r="R5495" t="s">
        <v>21118</v>
      </c>
      <c r="S5495" t="s">
        <v>21153</v>
      </c>
      <c r="T5495" t="s">
        <v>21544</v>
      </c>
      <c r="U5495" t="s">
        <v>22033</v>
      </c>
    </row>
    <row r="5496" spans="1:25">
      <c r="A5496" s="1">
        <v>5520</v>
      </c>
      <c r="C5496" t="s">
        <v>4587</v>
      </c>
      <c r="G5496" t="s">
        <v>10967</v>
      </c>
      <c r="H5496" t="s">
        <v>14736</v>
      </c>
      <c r="I5496" t="s">
        <v>18507</v>
      </c>
      <c r="J5496" t="s">
        <v>18509</v>
      </c>
      <c r="L5496" t="s">
        <v>19774</v>
      </c>
      <c r="O5496" t="s">
        <v>20888</v>
      </c>
      <c r="P5496" t="s">
        <v>20920</v>
      </c>
      <c r="Q5496" t="s">
        <v>20991</v>
      </c>
      <c r="U5496" t="s">
        <v>22034</v>
      </c>
      <c r="W5496" t="s">
        <v>22918</v>
      </c>
    </row>
    <row r="5497" spans="1:25">
      <c r="A5497" s="1">
        <v>5521</v>
      </c>
      <c r="C5497" t="s">
        <v>4588</v>
      </c>
      <c r="G5497" t="s">
        <v>10967</v>
      </c>
      <c r="H5497" t="s">
        <v>14737</v>
      </c>
      <c r="I5497" t="s">
        <v>18507</v>
      </c>
      <c r="J5497" t="s">
        <v>18509</v>
      </c>
      <c r="L5497" t="s">
        <v>19773</v>
      </c>
      <c r="O5497" t="s">
        <v>20887</v>
      </c>
      <c r="P5497" t="s">
        <v>20919</v>
      </c>
      <c r="Q5497" t="s">
        <v>20989</v>
      </c>
      <c r="U5497" t="s">
        <v>22032</v>
      </c>
      <c r="W5497" t="s">
        <v>22917</v>
      </c>
      <c r="X5497" t="s">
        <v>23384</v>
      </c>
    </row>
    <row r="5498" spans="1:25">
      <c r="A5498" s="1">
        <v>5522</v>
      </c>
      <c r="C5498" t="s">
        <v>4589</v>
      </c>
      <c r="G5498" t="s">
        <v>10967</v>
      </c>
      <c r="H5498" t="s">
        <v>14738</v>
      </c>
      <c r="I5498" t="s">
        <v>18507</v>
      </c>
      <c r="J5498" t="s">
        <v>18509</v>
      </c>
      <c r="L5498" t="s">
        <v>19772</v>
      </c>
      <c r="O5498" t="s">
        <v>20888</v>
      </c>
      <c r="P5498" t="s">
        <v>65</v>
      </c>
      <c r="Q5498" t="s">
        <v>20990</v>
      </c>
      <c r="R5498" t="s">
        <v>21118</v>
      </c>
      <c r="S5498" t="s">
        <v>21153</v>
      </c>
      <c r="T5498" t="s">
        <v>21545</v>
      </c>
      <c r="U5498" t="s">
        <v>22033</v>
      </c>
    </row>
    <row r="5499" spans="1:25">
      <c r="A5499" s="1">
        <v>5523</v>
      </c>
      <c r="C5499" t="s">
        <v>4590</v>
      </c>
      <c r="G5499" t="s">
        <v>10967</v>
      </c>
      <c r="H5499" t="s">
        <v>14738</v>
      </c>
      <c r="I5499" t="s">
        <v>18507</v>
      </c>
      <c r="J5499" t="s">
        <v>18509</v>
      </c>
      <c r="L5499" t="s">
        <v>19774</v>
      </c>
      <c r="O5499" t="s">
        <v>20888</v>
      </c>
      <c r="P5499" t="s">
        <v>20920</v>
      </c>
      <c r="Q5499" t="s">
        <v>20991</v>
      </c>
      <c r="U5499" t="s">
        <v>22034</v>
      </c>
      <c r="W5499" t="s">
        <v>22918</v>
      </c>
    </row>
    <row r="5500" spans="1:25">
      <c r="A5500" s="1">
        <v>5524</v>
      </c>
      <c r="C5500" t="s">
        <v>4591</v>
      </c>
      <c r="G5500" t="s">
        <v>10967</v>
      </c>
      <c r="H5500" t="s">
        <v>14739</v>
      </c>
      <c r="I5500" t="s">
        <v>18507</v>
      </c>
      <c r="J5500" t="s">
        <v>18509</v>
      </c>
      <c r="L5500" t="s">
        <v>19765</v>
      </c>
      <c r="O5500" t="s">
        <v>20887</v>
      </c>
      <c r="P5500" t="s">
        <v>20919</v>
      </c>
      <c r="Q5500" t="s">
        <v>20989</v>
      </c>
      <c r="U5500" t="s">
        <v>22032</v>
      </c>
      <c r="W5500" t="s">
        <v>22917</v>
      </c>
      <c r="X5500" t="s">
        <v>23385</v>
      </c>
    </row>
    <row r="5501" spans="1:25">
      <c r="A5501" s="1">
        <v>5525</v>
      </c>
      <c r="C5501" t="s">
        <v>4592</v>
      </c>
      <c r="G5501" t="s">
        <v>10967</v>
      </c>
      <c r="H5501" t="s">
        <v>14740</v>
      </c>
      <c r="I5501" t="s">
        <v>18507</v>
      </c>
      <c r="J5501" t="s">
        <v>18509</v>
      </c>
      <c r="L5501" t="s">
        <v>19772</v>
      </c>
      <c r="O5501" t="s">
        <v>20888</v>
      </c>
      <c r="P5501" t="s">
        <v>65</v>
      </c>
      <c r="Q5501" t="s">
        <v>20990</v>
      </c>
      <c r="R5501" t="s">
        <v>21118</v>
      </c>
      <c r="S5501" t="s">
        <v>21153</v>
      </c>
      <c r="T5501" t="s">
        <v>21546</v>
      </c>
      <c r="U5501" t="s">
        <v>22033</v>
      </c>
    </row>
    <row r="5502" spans="1:25">
      <c r="A5502" s="1">
        <v>5526</v>
      </c>
      <c r="C5502" t="s">
        <v>4593</v>
      </c>
      <c r="G5502" t="s">
        <v>10967</v>
      </c>
      <c r="H5502" t="s">
        <v>14741</v>
      </c>
      <c r="I5502" t="s">
        <v>18507</v>
      </c>
      <c r="J5502" t="s">
        <v>18509</v>
      </c>
      <c r="L5502" t="s">
        <v>19774</v>
      </c>
      <c r="O5502" t="s">
        <v>20888</v>
      </c>
      <c r="P5502" t="s">
        <v>20920</v>
      </c>
      <c r="Q5502" t="s">
        <v>20991</v>
      </c>
      <c r="U5502" t="s">
        <v>22034</v>
      </c>
      <c r="W5502" t="s">
        <v>22918</v>
      </c>
    </row>
    <row r="5503" spans="1:25">
      <c r="A5503" s="1">
        <v>5527</v>
      </c>
      <c r="C5503" t="s">
        <v>4594</v>
      </c>
      <c r="G5503" t="s">
        <v>10967</v>
      </c>
      <c r="H5503" t="s">
        <v>14742</v>
      </c>
      <c r="I5503" t="s">
        <v>18507</v>
      </c>
      <c r="J5503" t="s">
        <v>18509</v>
      </c>
      <c r="L5503" t="s">
        <v>19746</v>
      </c>
      <c r="O5503" t="s">
        <v>20887</v>
      </c>
      <c r="P5503" t="s">
        <v>20919</v>
      </c>
      <c r="Q5503" t="s">
        <v>20989</v>
      </c>
      <c r="U5503" t="s">
        <v>22032</v>
      </c>
      <c r="W5503" t="s">
        <v>22917</v>
      </c>
      <c r="X5503" t="s">
        <v>23386</v>
      </c>
    </row>
    <row r="5504" spans="1:25">
      <c r="A5504" s="1">
        <v>5528</v>
      </c>
      <c r="C5504" t="s">
        <v>4595</v>
      </c>
      <c r="G5504" t="s">
        <v>10967</v>
      </c>
      <c r="H5504" t="s">
        <v>14742</v>
      </c>
      <c r="I5504" t="s">
        <v>18507</v>
      </c>
      <c r="J5504" t="s">
        <v>18509</v>
      </c>
      <c r="L5504" t="s">
        <v>19772</v>
      </c>
      <c r="O5504" t="s">
        <v>20888</v>
      </c>
      <c r="P5504" t="s">
        <v>65</v>
      </c>
      <c r="Q5504" t="s">
        <v>20990</v>
      </c>
      <c r="R5504" t="s">
        <v>21118</v>
      </c>
      <c r="S5504" t="s">
        <v>21153</v>
      </c>
      <c r="T5504" t="s">
        <v>21547</v>
      </c>
      <c r="U5504" t="s">
        <v>22033</v>
      </c>
    </row>
    <row r="5505" spans="1:24">
      <c r="A5505" s="1">
        <v>5529</v>
      </c>
      <c r="C5505" t="s">
        <v>4596</v>
      </c>
      <c r="G5505" t="s">
        <v>10967</v>
      </c>
      <c r="H5505" t="s">
        <v>14743</v>
      </c>
      <c r="I5505" t="s">
        <v>18507</v>
      </c>
      <c r="J5505" t="s">
        <v>18509</v>
      </c>
      <c r="L5505" t="s">
        <v>19774</v>
      </c>
      <c r="O5505" t="s">
        <v>20888</v>
      </c>
      <c r="P5505" t="s">
        <v>20920</v>
      </c>
      <c r="Q5505" t="s">
        <v>20991</v>
      </c>
      <c r="U5505" t="s">
        <v>22034</v>
      </c>
      <c r="W5505" t="s">
        <v>22918</v>
      </c>
    </row>
    <row r="5506" spans="1:24">
      <c r="A5506" s="1">
        <v>5530</v>
      </c>
      <c r="C5506" t="s">
        <v>4597</v>
      </c>
      <c r="G5506" t="s">
        <v>10967</v>
      </c>
      <c r="H5506" t="s">
        <v>14744</v>
      </c>
      <c r="I5506" t="s">
        <v>18507</v>
      </c>
      <c r="J5506" t="s">
        <v>18528</v>
      </c>
      <c r="L5506" t="s">
        <v>19799</v>
      </c>
      <c r="N5506" t="s">
        <v>39</v>
      </c>
      <c r="P5506" t="s">
        <v>20945</v>
      </c>
      <c r="Q5506" t="s">
        <v>21039</v>
      </c>
      <c r="U5506" t="s">
        <v>22714</v>
      </c>
      <c r="W5506" t="s">
        <v>22918</v>
      </c>
    </row>
    <row r="5507" spans="1:24">
      <c r="A5507" s="1">
        <v>5531</v>
      </c>
      <c r="C5507" t="s">
        <v>4598</v>
      </c>
      <c r="G5507" t="s">
        <v>10967</v>
      </c>
      <c r="H5507" t="s">
        <v>14744</v>
      </c>
      <c r="I5507" t="s">
        <v>18507</v>
      </c>
      <c r="J5507" t="s">
        <v>18528</v>
      </c>
      <c r="L5507" t="s">
        <v>19799</v>
      </c>
      <c r="N5507" t="s">
        <v>39</v>
      </c>
      <c r="P5507" t="s">
        <v>39</v>
      </c>
      <c r="Q5507" t="s">
        <v>21040</v>
      </c>
      <c r="U5507" t="s">
        <v>22715</v>
      </c>
      <c r="W5507" t="s">
        <v>22921</v>
      </c>
    </row>
    <row r="5508" spans="1:24">
      <c r="A5508" s="1">
        <v>5532</v>
      </c>
      <c r="B5508" t="s">
        <v>39</v>
      </c>
      <c r="C5508" t="s">
        <v>4598</v>
      </c>
      <c r="D5508" t="s">
        <v>10015</v>
      </c>
      <c r="E5508" t="s">
        <v>10905</v>
      </c>
      <c r="F5508" t="s">
        <v>10914</v>
      </c>
      <c r="H5508" t="s">
        <v>14744</v>
      </c>
      <c r="V5508">
        <f>72860457           0È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5509" spans="1:24">
      <c r="A5509" s="1">
        <v>5533</v>
      </c>
      <c r="C5509" t="s">
        <v>4599</v>
      </c>
      <c r="G5509" t="s">
        <v>10967</v>
      </c>
      <c r="H5509" t="s">
        <v>14745</v>
      </c>
      <c r="I5509" t="s">
        <v>18507</v>
      </c>
      <c r="J5509" t="s">
        <v>18510</v>
      </c>
      <c r="L5509" t="s">
        <v>19800</v>
      </c>
      <c r="N5509" t="s">
        <v>33</v>
      </c>
      <c r="P5509" t="s">
        <v>20921</v>
      </c>
      <c r="Q5509" t="s">
        <v>20993</v>
      </c>
      <c r="U5509" t="s">
        <v>22036</v>
      </c>
      <c r="W5509" t="s">
        <v>22920</v>
      </c>
    </row>
    <row r="5510" spans="1:24">
      <c r="A5510" s="1">
        <v>5534</v>
      </c>
      <c r="B5510" t="s">
        <v>33</v>
      </c>
      <c r="C5510" t="s">
        <v>4599</v>
      </c>
      <c r="D5510" t="s">
        <v>10016</v>
      </c>
      <c r="E5510" t="s">
        <v>10905</v>
      </c>
      <c r="F5510" t="s">
        <v>10908</v>
      </c>
      <c r="H5510" t="s">
        <v>14745</v>
      </c>
      <c r="V5510">
        <f>72860458 CNI HA0265E                                             M</f>
        <v>0</v>
      </c>
    </row>
    <row r="5511" spans="1:24">
      <c r="A5511" s="1">
        <v>5536</v>
      </c>
      <c r="C5511" t="s">
        <v>4600</v>
      </c>
      <c r="G5511" t="s">
        <v>10967</v>
      </c>
      <c r="H5511" t="s">
        <v>14746</v>
      </c>
      <c r="I5511" t="s">
        <v>18507</v>
      </c>
      <c r="J5511" t="s">
        <v>18511</v>
      </c>
      <c r="L5511" t="s">
        <v>19561</v>
      </c>
      <c r="O5511" t="s">
        <v>20908</v>
      </c>
      <c r="P5511" t="s">
        <v>20937</v>
      </c>
      <c r="Q5511" t="s">
        <v>21025</v>
      </c>
      <c r="R5511" t="s">
        <v>21129</v>
      </c>
      <c r="S5511" t="s">
        <v>21157</v>
      </c>
      <c r="T5511" t="s">
        <v>21548</v>
      </c>
      <c r="U5511" t="s">
        <v>22757</v>
      </c>
    </row>
    <row r="5512" spans="1:24">
      <c r="A5512" s="1">
        <v>5537</v>
      </c>
      <c r="C5512" t="s">
        <v>4601</v>
      </c>
      <c r="G5512" t="s">
        <v>10967</v>
      </c>
      <c r="H5512" t="s">
        <v>14747</v>
      </c>
      <c r="I5512" t="s">
        <v>18507</v>
      </c>
      <c r="J5512" t="s">
        <v>18509</v>
      </c>
      <c r="L5512" t="s">
        <v>19779</v>
      </c>
      <c r="O5512" t="s">
        <v>20887</v>
      </c>
      <c r="P5512" t="s">
        <v>20919</v>
      </c>
      <c r="Q5512" t="s">
        <v>20989</v>
      </c>
      <c r="U5512" t="s">
        <v>22032</v>
      </c>
      <c r="W5512" t="s">
        <v>22917</v>
      </c>
      <c r="X5512" t="s">
        <v>23378</v>
      </c>
    </row>
    <row r="5513" spans="1:24">
      <c r="A5513" s="1">
        <v>5538</v>
      </c>
      <c r="C5513" t="s">
        <v>4602</v>
      </c>
      <c r="G5513" t="s">
        <v>10967</v>
      </c>
      <c r="H5513" t="s">
        <v>14748</v>
      </c>
      <c r="I5513" t="s">
        <v>18507</v>
      </c>
      <c r="J5513" t="s">
        <v>18509</v>
      </c>
      <c r="L5513" t="s">
        <v>19764</v>
      </c>
      <c r="O5513" t="s">
        <v>20887</v>
      </c>
      <c r="P5513" t="s">
        <v>20919</v>
      </c>
      <c r="Q5513" t="s">
        <v>20989</v>
      </c>
      <c r="U5513" t="s">
        <v>22032</v>
      </c>
      <c r="W5513" t="s">
        <v>22917</v>
      </c>
      <c r="X5513" t="s">
        <v>23387</v>
      </c>
    </row>
    <row r="5514" spans="1:24">
      <c r="A5514" s="1">
        <v>5539</v>
      </c>
      <c r="C5514" t="s">
        <v>4603</v>
      </c>
      <c r="G5514" t="s">
        <v>10967</v>
      </c>
      <c r="H5514" t="s">
        <v>14749</v>
      </c>
      <c r="I5514" t="s">
        <v>18507</v>
      </c>
      <c r="J5514" t="s">
        <v>18509</v>
      </c>
      <c r="L5514" t="s">
        <v>19772</v>
      </c>
      <c r="O5514" t="s">
        <v>20888</v>
      </c>
      <c r="P5514" t="s">
        <v>65</v>
      </c>
      <c r="Q5514" t="s">
        <v>20990</v>
      </c>
      <c r="R5514" t="s">
        <v>21118</v>
      </c>
      <c r="S5514" t="s">
        <v>21153</v>
      </c>
      <c r="T5514" t="s">
        <v>21549</v>
      </c>
      <c r="U5514" t="s">
        <v>22033</v>
      </c>
    </row>
    <row r="5515" spans="1:24">
      <c r="A5515" s="1">
        <v>5540</v>
      </c>
      <c r="C5515" t="s">
        <v>4604</v>
      </c>
      <c r="G5515" t="s">
        <v>10967</v>
      </c>
      <c r="H5515" t="s">
        <v>14750</v>
      </c>
      <c r="I5515" t="s">
        <v>18507</v>
      </c>
      <c r="J5515" t="s">
        <v>18509</v>
      </c>
      <c r="L5515" t="s">
        <v>19774</v>
      </c>
      <c r="O5515" t="s">
        <v>20888</v>
      </c>
      <c r="P5515" t="s">
        <v>20920</v>
      </c>
      <c r="Q5515" t="s">
        <v>20991</v>
      </c>
      <c r="U5515" t="s">
        <v>22034</v>
      </c>
      <c r="W5515" t="s">
        <v>22918</v>
      </c>
    </row>
    <row r="5516" spans="1:24">
      <c r="A5516" s="1">
        <v>5541</v>
      </c>
      <c r="C5516" t="s">
        <v>4605</v>
      </c>
      <c r="G5516" t="s">
        <v>10967</v>
      </c>
      <c r="H5516" t="s">
        <v>14751</v>
      </c>
      <c r="I5516" t="s">
        <v>18507</v>
      </c>
      <c r="J5516" t="s">
        <v>18509</v>
      </c>
      <c r="L5516" t="s">
        <v>19772</v>
      </c>
      <c r="O5516" t="s">
        <v>20888</v>
      </c>
      <c r="P5516" t="s">
        <v>65</v>
      </c>
      <c r="Q5516" t="s">
        <v>20990</v>
      </c>
      <c r="R5516" t="s">
        <v>21118</v>
      </c>
      <c r="S5516" t="s">
        <v>21153</v>
      </c>
      <c r="T5516" t="s">
        <v>21550</v>
      </c>
      <c r="U5516" t="s">
        <v>22033</v>
      </c>
    </row>
    <row r="5517" spans="1:24">
      <c r="A5517" s="1">
        <v>5542</v>
      </c>
      <c r="C5517" t="s">
        <v>4606</v>
      </c>
      <c r="G5517" t="s">
        <v>10967</v>
      </c>
      <c r="H5517" t="s">
        <v>14752</v>
      </c>
      <c r="I5517" t="s">
        <v>18507</v>
      </c>
      <c r="J5517" t="s">
        <v>18509</v>
      </c>
      <c r="L5517" t="s">
        <v>19774</v>
      </c>
      <c r="O5517" t="s">
        <v>20888</v>
      </c>
      <c r="P5517" t="s">
        <v>20920</v>
      </c>
      <c r="Q5517" t="s">
        <v>20991</v>
      </c>
      <c r="U5517" t="s">
        <v>22034</v>
      </c>
      <c r="W5517" t="s">
        <v>22918</v>
      </c>
    </row>
    <row r="5518" spans="1:24">
      <c r="A5518" s="1">
        <v>5543</v>
      </c>
      <c r="C5518" t="s">
        <v>4607</v>
      </c>
      <c r="G5518" t="s">
        <v>10967</v>
      </c>
      <c r="H5518" t="s">
        <v>14753</v>
      </c>
      <c r="I5518" t="s">
        <v>18507</v>
      </c>
      <c r="J5518" t="s">
        <v>18509</v>
      </c>
      <c r="L5518" t="s">
        <v>19750</v>
      </c>
      <c r="O5518" t="s">
        <v>20887</v>
      </c>
      <c r="P5518" t="s">
        <v>20919</v>
      </c>
      <c r="Q5518" t="s">
        <v>20989</v>
      </c>
      <c r="U5518" t="s">
        <v>22032</v>
      </c>
      <c r="W5518" t="s">
        <v>22917</v>
      </c>
      <c r="X5518" t="s">
        <v>23388</v>
      </c>
    </row>
    <row r="5519" spans="1:24">
      <c r="A5519" s="1">
        <v>5544</v>
      </c>
      <c r="C5519" t="s">
        <v>4608</v>
      </c>
      <c r="G5519" t="s">
        <v>10967</v>
      </c>
      <c r="H5519" t="s">
        <v>14754</v>
      </c>
      <c r="I5519" t="s">
        <v>18507</v>
      </c>
      <c r="J5519" t="s">
        <v>18509</v>
      </c>
      <c r="L5519" t="s">
        <v>19772</v>
      </c>
      <c r="O5519" t="s">
        <v>20888</v>
      </c>
      <c r="P5519" t="s">
        <v>65</v>
      </c>
      <c r="Q5519" t="s">
        <v>20990</v>
      </c>
      <c r="R5519" t="s">
        <v>21118</v>
      </c>
      <c r="S5519" t="s">
        <v>21153</v>
      </c>
      <c r="T5519" t="s">
        <v>21551</v>
      </c>
      <c r="U5519" t="s">
        <v>22033</v>
      </c>
    </row>
    <row r="5520" spans="1:24">
      <c r="A5520" s="1">
        <v>5545</v>
      </c>
      <c r="C5520" t="s">
        <v>4609</v>
      </c>
      <c r="G5520" t="s">
        <v>10967</v>
      </c>
      <c r="H5520" t="s">
        <v>14754</v>
      </c>
      <c r="I5520" t="s">
        <v>18507</v>
      </c>
      <c r="J5520" t="s">
        <v>18509</v>
      </c>
      <c r="L5520" t="s">
        <v>19774</v>
      </c>
      <c r="O5520" t="s">
        <v>20888</v>
      </c>
      <c r="P5520" t="s">
        <v>20920</v>
      </c>
      <c r="Q5520" t="s">
        <v>20991</v>
      </c>
      <c r="U5520" t="s">
        <v>22034</v>
      </c>
      <c r="W5520" t="s">
        <v>22918</v>
      </c>
    </row>
    <row r="5521" spans="1:24">
      <c r="A5521" s="1">
        <v>5546</v>
      </c>
      <c r="C5521" t="s">
        <v>4610</v>
      </c>
      <c r="G5521" t="s">
        <v>10967</v>
      </c>
      <c r="H5521" t="s">
        <v>14755</v>
      </c>
      <c r="I5521" t="s">
        <v>18507</v>
      </c>
      <c r="J5521" t="s">
        <v>18509</v>
      </c>
      <c r="L5521" t="s">
        <v>19765</v>
      </c>
      <c r="O5521" t="s">
        <v>20887</v>
      </c>
      <c r="P5521" t="s">
        <v>20919</v>
      </c>
      <c r="Q5521" t="s">
        <v>20989</v>
      </c>
      <c r="U5521" t="s">
        <v>22032</v>
      </c>
      <c r="W5521" t="s">
        <v>22917</v>
      </c>
      <c r="X5521" t="s">
        <v>23389</v>
      </c>
    </row>
    <row r="5522" spans="1:24">
      <c r="A5522" s="1">
        <v>5547</v>
      </c>
      <c r="C5522" t="s">
        <v>4611</v>
      </c>
      <c r="G5522" t="s">
        <v>10967</v>
      </c>
      <c r="H5522" t="s">
        <v>14756</v>
      </c>
      <c r="I5522" t="s">
        <v>18507</v>
      </c>
      <c r="J5522" t="s">
        <v>18509</v>
      </c>
      <c r="L5522" t="s">
        <v>19772</v>
      </c>
      <c r="O5522" t="s">
        <v>20888</v>
      </c>
      <c r="P5522" t="s">
        <v>65</v>
      </c>
      <c r="Q5522" t="s">
        <v>20990</v>
      </c>
      <c r="R5522" t="s">
        <v>21118</v>
      </c>
      <c r="S5522" t="s">
        <v>21153</v>
      </c>
      <c r="T5522" t="s">
        <v>21534</v>
      </c>
      <c r="U5522" t="s">
        <v>22033</v>
      </c>
    </row>
    <row r="5523" spans="1:24">
      <c r="A5523" s="1">
        <v>5548</v>
      </c>
      <c r="C5523" t="s">
        <v>4612</v>
      </c>
      <c r="G5523" t="s">
        <v>10967</v>
      </c>
      <c r="H5523" t="s">
        <v>14757</v>
      </c>
      <c r="I5523" t="s">
        <v>18507</v>
      </c>
      <c r="J5523" t="s">
        <v>18509</v>
      </c>
      <c r="L5523" t="s">
        <v>19774</v>
      </c>
      <c r="O5523" t="s">
        <v>20888</v>
      </c>
      <c r="P5523" t="s">
        <v>20920</v>
      </c>
      <c r="Q5523" t="s">
        <v>20991</v>
      </c>
      <c r="U5523" t="s">
        <v>22034</v>
      </c>
      <c r="W5523" t="s">
        <v>22918</v>
      </c>
    </row>
    <row r="5524" spans="1:24">
      <c r="A5524" s="1">
        <v>5549</v>
      </c>
      <c r="C5524" t="s">
        <v>4613</v>
      </c>
      <c r="G5524" t="s">
        <v>10967</v>
      </c>
      <c r="H5524" t="s">
        <v>14758</v>
      </c>
      <c r="I5524" t="s">
        <v>18507</v>
      </c>
      <c r="J5524" t="s">
        <v>18509</v>
      </c>
      <c r="L5524" t="s">
        <v>19779</v>
      </c>
      <c r="O5524" t="s">
        <v>20887</v>
      </c>
      <c r="P5524" t="s">
        <v>20919</v>
      </c>
      <c r="Q5524" t="s">
        <v>20989</v>
      </c>
      <c r="U5524" t="s">
        <v>22032</v>
      </c>
      <c r="W5524" t="s">
        <v>22917</v>
      </c>
      <c r="X5524" t="s">
        <v>23374</v>
      </c>
    </row>
    <row r="5525" spans="1:24">
      <c r="A5525" s="1">
        <v>5550</v>
      </c>
      <c r="C5525" t="s">
        <v>4614</v>
      </c>
      <c r="G5525" t="s">
        <v>10967</v>
      </c>
      <c r="H5525" t="s">
        <v>14759</v>
      </c>
      <c r="I5525" t="s">
        <v>18507</v>
      </c>
      <c r="J5525" t="s">
        <v>18509</v>
      </c>
      <c r="L5525" t="s">
        <v>19798</v>
      </c>
      <c r="O5525" t="s">
        <v>20887</v>
      </c>
      <c r="P5525" t="s">
        <v>20919</v>
      </c>
      <c r="Q5525" t="s">
        <v>20989</v>
      </c>
      <c r="U5525" t="s">
        <v>22032</v>
      </c>
      <c r="W5525" t="s">
        <v>22917</v>
      </c>
      <c r="X5525" t="s">
        <v>23373</v>
      </c>
    </row>
    <row r="5526" spans="1:24">
      <c r="A5526" s="1">
        <v>5551</v>
      </c>
      <c r="C5526" t="s">
        <v>4615</v>
      </c>
      <c r="G5526" t="s">
        <v>10967</v>
      </c>
      <c r="H5526" t="s">
        <v>14760</v>
      </c>
      <c r="I5526" t="s">
        <v>18507</v>
      </c>
      <c r="J5526" t="s">
        <v>18509</v>
      </c>
      <c r="L5526" t="s">
        <v>19772</v>
      </c>
      <c r="O5526" t="s">
        <v>20888</v>
      </c>
      <c r="P5526" t="s">
        <v>65</v>
      </c>
      <c r="Q5526" t="s">
        <v>20990</v>
      </c>
      <c r="R5526" t="s">
        <v>21118</v>
      </c>
      <c r="S5526" t="s">
        <v>21153</v>
      </c>
      <c r="T5526" t="s">
        <v>21535</v>
      </c>
      <c r="U5526" t="s">
        <v>22033</v>
      </c>
    </row>
    <row r="5527" spans="1:24">
      <c r="A5527" s="1">
        <v>5552</v>
      </c>
      <c r="C5527" t="s">
        <v>4616</v>
      </c>
      <c r="G5527" t="s">
        <v>10967</v>
      </c>
      <c r="H5527" t="s">
        <v>14760</v>
      </c>
      <c r="I5527" t="s">
        <v>18507</v>
      </c>
      <c r="J5527" t="s">
        <v>18509</v>
      </c>
      <c r="L5527" t="s">
        <v>19774</v>
      </c>
      <c r="O5527" t="s">
        <v>20888</v>
      </c>
      <c r="P5527" t="s">
        <v>20920</v>
      </c>
      <c r="Q5527" t="s">
        <v>20991</v>
      </c>
      <c r="U5527" t="s">
        <v>22034</v>
      </c>
      <c r="W5527" t="s">
        <v>22918</v>
      </c>
    </row>
    <row r="5528" spans="1:24">
      <c r="A5528" s="1">
        <v>5553</v>
      </c>
      <c r="C5528" t="s">
        <v>4617</v>
      </c>
      <c r="G5528" t="s">
        <v>10967</v>
      </c>
      <c r="H5528" t="s">
        <v>14761</v>
      </c>
      <c r="I5528" t="s">
        <v>18507</v>
      </c>
      <c r="J5528" t="s">
        <v>18509</v>
      </c>
      <c r="L5528" t="s">
        <v>19772</v>
      </c>
      <c r="O5528" t="s">
        <v>20888</v>
      </c>
      <c r="P5528" t="s">
        <v>65</v>
      </c>
      <c r="Q5528" t="s">
        <v>20990</v>
      </c>
      <c r="R5528" t="s">
        <v>21118</v>
      </c>
      <c r="S5528" t="s">
        <v>21153</v>
      </c>
      <c r="T5528" t="s">
        <v>21535</v>
      </c>
      <c r="U5528" t="s">
        <v>22033</v>
      </c>
    </row>
    <row r="5529" spans="1:24">
      <c r="A5529" s="1">
        <v>5554</v>
      </c>
      <c r="C5529" t="s">
        <v>4618</v>
      </c>
      <c r="G5529" t="s">
        <v>10967</v>
      </c>
      <c r="H5529" t="s">
        <v>14761</v>
      </c>
      <c r="I5529" t="s">
        <v>18507</v>
      </c>
      <c r="J5529" t="s">
        <v>18509</v>
      </c>
      <c r="L5529" t="s">
        <v>19750</v>
      </c>
      <c r="O5529" t="s">
        <v>20887</v>
      </c>
      <c r="P5529" t="s">
        <v>20919</v>
      </c>
      <c r="Q5529" t="s">
        <v>20989</v>
      </c>
      <c r="U5529" t="s">
        <v>22032</v>
      </c>
      <c r="W5529" t="s">
        <v>22917</v>
      </c>
      <c r="X5529" t="s">
        <v>23373</v>
      </c>
    </row>
    <row r="5530" spans="1:24">
      <c r="A5530" s="1">
        <v>5555</v>
      </c>
      <c r="C5530" t="s">
        <v>4619</v>
      </c>
      <c r="G5530" t="s">
        <v>10967</v>
      </c>
      <c r="H5530" t="s">
        <v>14761</v>
      </c>
      <c r="I5530" t="s">
        <v>18507</v>
      </c>
      <c r="J5530" t="s">
        <v>18509</v>
      </c>
      <c r="L5530" t="s">
        <v>19774</v>
      </c>
      <c r="O5530" t="s">
        <v>20888</v>
      </c>
      <c r="P5530" t="s">
        <v>20920</v>
      </c>
      <c r="Q5530" t="s">
        <v>20991</v>
      </c>
      <c r="U5530" t="s">
        <v>22034</v>
      </c>
      <c r="W5530" t="s">
        <v>22918</v>
      </c>
    </row>
    <row r="5531" spans="1:24">
      <c r="A5531" s="1">
        <v>5556</v>
      </c>
      <c r="C5531" t="s">
        <v>4620</v>
      </c>
      <c r="G5531" t="s">
        <v>10967</v>
      </c>
      <c r="H5531" t="s">
        <v>14762</v>
      </c>
      <c r="I5531" t="s">
        <v>18507</v>
      </c>
      <c r="J5531" t="s">
        <v>18509</v>
      </c>
      <c r="L5531" t="s">
        <v>19766</v>
      </c>
      <c r="O5531" t="s">
        <v>20887</v>
      </c>
      <c r="P5531" t="s">
        <v>20919</v>
      </c>
      <c r="Q5531" t="s">
        <v>20989</v>
      </c>
      <c r="U5531" t="s">
        <v>22032</v>
      </c>
      <c r="W5531" t="s">
        <v>22917</v>
      </c>
      <c r="X5531" t="s">
        <v>23374</v>
      </c>
    </row>
    <row r="5532" spans="1:24">
      <c r="A5532" s="1">
        <v>5557</v>
      </c>
      <c r="C5532" t="s">
        <v>4621</v>
      </c>
      <c r="G5532" t="s">
        <v>10967</v>
      </c>
      <c r="H5532" t="s">
        <v>14763</v>
      </c>
      <c r="I5532" t="s">
        <v>18507</v>
      </c>
      <c r="J5532" t="s">
        <v>18509</v>
      </c>
      <c r="L5532" t="s">
        <v>19772</v>
      </c>
      <c r="O5532" t="s">
        <v>20888</v>
      </c>
      <c r="P5532" t="s">
        <v>65</v>
      </c>
      <c r="Q5532" t="s">
        <v>20990</v>
      </c>
      <c r="R5532" t="s">
        <v>21118</v>
      </c>
      <c r="S5532" t="s">
        <v>21153</v>
      </c>
      <c r="T5532" t="s">
        <v>21534</v>
      </c>
      <c r="U5532" t="s">
        <v>22033</v>
      </c>
    </row>
    <row r="5533" spans="1:24">
      <c r="A5533" s="1">
        <v>5558</v>
      </c>
      <c r="C5533" t="s">
        <v>4622</v>
      </c>
      <c r="G5533" t="s">
        <v>10967</v>
      </c>
      <c r="H5533" t="s">
        <v>14763</v>
      </c>
      <c r="I5533" t="s">
        <v>18507</v>
      </c>
      <c r="J5533" t="s">
        <v>18509</v>
      </c>
      <c r="L5533" t="s">
        <v>19774</v>
      </c>
      <c r="O5533" t="s">
        <v>20888</v>
      </c>
      <c r="P5533" t="s">
        <v>20920</v>
      </c>
      <c r="Q5533" t="s">
        <v>20991</v>
      </c>
      <c r="U5533" t="s">
        <v>22034</v>
      </c>
      <c r="W5533" t="s">
        <v>22918</v>
      </c>
    </row>
    <row r="5534" spans="1:24">
      <c r="A5534" s="1">
        <v>5559</v>
      </c>
      <c r="C5534" t="s">
        <v>4623</v>
      </c>
      <c r="G5534" t="s">
        <v>10967</v>
      </c>
      <c r="H5534" t="s">
        <v>14764</v>
      </c>
      <c r="I5534" t="s">
        <v>18507</v>
      </c>
      <c r="J5534" t="s">
        <v>18509</v>
      </c>
      <c r="L5534" t="s">
        <v>19771</v>
      </c>
      <c r="O5534" t="s">
        <v>20887</v>
      </c>
      <c r="P5534" t="s">
        <v>20919</v>
      </c>
      <c r="Q5534" t="s">
        <v>20989</v>
      </c>
      <c r="U5534" t="s">
        <v>22032</v>
      </c>
      <c r="W5534" t="s">
        <v>22917</v>
      </c>
      <c r="X5534" t="s">
        <v>23390</v>
      </c>
    </row>
    <row r="5535" spans="1:24">
      <c r="A5535" s="1">
        <v>5560</v>
      </c>
      <c r="C5535" t="s">
        <v>4624</v>
      </c>
      <c r="G5535" t="s">
        <v>10967</v>
      </c>
      <c r="H5535" t="s">
        <v>14765</v>
      </c>
      <c r="I5535" t="s">
        <v>18507</v>
      </c>
      <c r="J5535" t="s">
        <v>18509</v>
      </c>
      <c r="L5535" t="s">
        <v>19747</v>
      </c>
      <c r="O5535" t="s">
        <v>20887</v>
      </c>
      <c r="P5535" t="s">
        <v>20919</v>
      </c>
      <c r="Q5535" t="s">
        <v>20989</v>
      </c>
      <c r="U5535" t="s">
        <v>22032</v>
      </c>
      <c r="W5535" t="s">
        <v>22917</v>
      </c>
      <c r="X5535" t="s">
        <v>23142</v>
      </c>
    </row>
    <row r="5536" spans="1:24">
      <c r="A5536" s="1">
        <v>5561</v>
      </c>
      <c r="C5536" t="s">
        <v>4625</v>
      </c>
      <c r="G5536" t="s">
        <v>10967</v>
      </c>
      <c r="H5536" t="s">
        <v>14765</v>
      </c>
      <c r="I5536" t="s">
        <v>18507</v>
      </c>
      <c r="J5536" t="s">
        <v>18509</v>
      </c>
      <c r="L5536" t="s">
        <v>19772</v>
      </c>
      <c r="O5536" t="s">
        <v>20888</v>
      </c>
      <c r="P5536" t="s">
        <v>65</v>
      </c>
      <c r="Q5536" t="s">
        <v>20990</v>
      </c>
      <c r="R5536" t="s">
        <v>21118</v>
      </c>
      <c r="S5536" t="s">
        <v>21153</v>
      </c>
      <c r="T5536" t="s">
        <v>21325</v>
      </c>
      <c r="U5536" t="s">
        <v>22033</v>
      </c>
    </row>
    <row r="5537" spans="1:24">
      <c r="A5537" s="1">
        <v>5562</v>
      </c>
      <c r="C5537" t="s">
        <v>4626</v>
      </c>
      <c r="G5537" t="s">
        <v>10967</v>
      </c>
      <c r="H5537" t="s">
        <v>14766</v>
      </c>
      <c r="I5537" t="s">
        <v>18507</v>
      </c>
      <c r="J5537" t="s">
        <v>18509</v>
      </c>
      <c r="L5537" t="s">
        <v>19774</v>
      </c>
      <c r="O5537" t="s">
        <v>20888</v>
      </c>
      <c r="P5537" t="s">
        <v>20920</v>
      </c>
      <c r="Q5537" t="s">
        <v>20991</v>
      </c>
      <c r="U5537" t="s">
        <v>22034</v>
      </c>
      <c r="W5537" t="s">
        <v>22918</v>
      </c>
    </row>
    <row r="5538" spans="1:24">
      <c r="A5538" s="1">
        <v>5563</v>
      </c>
      <c r="C5538" t="s">
        <v>4627</v>
      </c>
      <c r="G5538" t="s">
        <v>10967</v>
      </c>
      <c r="H5538" t="s">
        <v>14767</v>
      </c>
      <c r="I5538" t="s">
        <v>18507</v>
      </c>
      <c r="J5538" t="s">
        <v>18509</v>
      </c>
      <c r="L5538" t="s">
        <v>19770</v>
      </c>
      <c r="O5538" t="s">
        <v>20887</v>
      </c>
      <c r="P5538" t="s">
        <v>20919</v>
      </c>
      <c r="Q5538" t="s">
        <v>20989</v>
      </c>
      <c r="U5538" t="s">
        <v>22032</v>
      </c>
      <c r="W5538" t="s">
        <v>22917</v>
      </c>
      <c r="X5538" t="s">
        <v>23142</v>
      </c>
    </row>
    <row r="5539" spans="1:24">
      <c r="A5539" s="1">
        <v>5564</v>
      </c>
      <c r="C5539" t="s">
        <v>4628</v>
      </c>
      <c r="G5539" t="s">
        <v>10967</v>
      </c>
      <c r="H5539" t="s">
        <v>14767</v>
      </c>
      <c r="I5539" t="s">
        <v>18507</v>
      </c>
      <c r="J5539" t="s">
        <v>18509</v>
      </c>
      <c r="L5539" t="s">
        <v>19772</v>
      </c>
      <c r="O5539" t="s">
        <v>20888</v>
      </c>
      <c r="P5539" t="s">
        <v>65</v>
      </c>
      <c r="Q5539" t="s">
        <v>20990</v>
      </c>
      <c r="R5539" t="s">
        <v>21118</v>
      </c>
      <c r="S5539" t="s">
        <v>21153</v>
      </c>
      <c r="T5539" t="s">
        <v>21325</v>
      </c>
      <c r="U5539" t="s">
        <v>22033</v>
      </c>
    </row>
    <row r="5540" spans="1:24">
      <c r="A5540" s="1">
        <v>5565</v>
      </c>
      <c r="C5540" t="s">
        <v>4629</v>
      </c>
      <c r="G5540" t="s">
        <v>10967</v>
      </c>
      <c r="H5540" t="s">
        <v>14768</v>
      </c>
      <c r="I5540" t="s">
        <v>18507</v>
      </c>
      <c r="J5540" t="s">
        <v>18509</v>
      </c>
      <c r="L5540" t="s">
        <v>19774</v>
      </c>
      <c r="O5540" t="s">
        <v>20888</v>
      </c>
      <c r="P5540" t="s">
        <v>20920</v>
      </c>
      <c r="Q5540" t="s">
        <v>20991</v>
      </c>
      <c r="U5540" t="s">
        <v>22034</v>
      </c>
      <c r="W5540" t="s">
        <v>22918</v>
      </c>
    </row>
    <row r="5541" spans="1:24">
      <c r="A5541" s="1">
        <v>5566</v>
      </c>
      <c r="C5541" t="s">
        <v>4630</v>
      </c>
      <c r="G5541" t="s">
        <v>10967</v>
      </c>
      <c r="H5541" t="s">
        <v>14769</v>
      </c>
      <c r="I5541" t="s">
        <v>18507</v>
      </c>
      <c r="J5541" t="s">
        <v>18509</v>
      </c>
      <c r="L5541" t="s">
        <v>19766</v>
      </c>
      <c r="O5541" t="s">
        <v>20887</v>
      </c>
      <c r="P5541" t="s">
        <v>20919</v>
      </c>
      <c r="Q5541" t="s">
        <v>20989</v>
      </c>
      <c r="U5541" t="s">
        <v>22032</v>
      </c>
      <c r="W5541" t="s">
        <v>22917</v>
      </c>
      <c r="X5541" t="s">
        <v>23142</v>
      </c>
    </row>
    <row r="5542" spans="1:24">
      <c r="A5542" s="1">
        <v>5567</v>
      </c>
      <c r="C5542" t="s">
        <v>4631</v>
      </c>
      <c r="G5542" t="s">
        <v>10967</v>
      </c>
      <c r="H5542" t="s">
        <v>14770</v>
      </c>
      <c r="I5542" t="s">
        <v>18507</v>
      </c>
      <c r="J5542" t="s">
        <v>18509</v>
      </c>
      <c r="L5542" t="s">
        <v>19772</v>
      </c>
      <c r="O5542" t="s">
        <v>20888</v>
      </c>
      <c r="P5542" t="s">
        <v>65</v>
      </c>
      <c r="Q5542" t="s">
        <v>20990</v>
      </c>
      <c r="R5542" t="s">
        <v>21118</v>
      </c>
      <c r="S5542" t="s">
        <v>21153</v>
      </c>
      <c r="T5542" t="s">
        <v>21325</v>
      </c>
      <c r="U5542" t="s">
        <v>22033</v>
      </c>
    </row>
    <row r="5543" spans="1:24">
      <c r="A5543" s="1">
        <v>5568</v>
      </c>
      <c r="C5543" t="s">
        <v>4632</v>
      </c>
      <c r="G5543" t="s">
        <v>10967</v>
      </c>
      <c r="H5543" t="s">
        <v>14771</v>
      </c>
      <c r="I5543" t="s">
        <v>18507</v>
      </c>
      <c r="J5543" t="s">
        <v>18509</v>
      </c>
      <c r="L5543" t="s">
        <v>19774</v>
      </c>
      <c r="O5543" t="s">
        <v>20888</v>
      </c>
      <c r="P5543" t="s">
        <v>20920</v>
      </c>
      <c r="Q5543" t="s">
        <v>20991</v>
      </c>
      <c r="U5543" t="s">
        <v>22034</v>
      </c>
      <c r="W5543" t="s">
        <v>22918</v>
      </c>
    </row>
    <row r="5544" spans="1:24">
      <c r="A5544" s="1">
        <v>5569</v>
      </c>
      <c r="C5544" t="s">
        <v>4633</v>
      </c>
      <c r="G5544" t="s">
        <v>10967</v>
      </c>
      <c r="H5544" t="s">
        <v>14772</v>
      </c>
      <c r="I5544" t="s">
        <v>18507</v>
      </c>
      <c r="J5544" t="s">
        <v>18509</v>
      </c>
      <c r="L5544" t="s">
        <v>19798</v>
      </c>
      <c r="O5544" t="s">
        <v>20887</v>
      </c>
      <c r="P5544" t="s">
        <v>20919</v>
      </c>
      <c r="Q5544" t="s">
        <v>20989</v>
      </c>
      <c r="U5544" t="s">
        <v>22032</v>
      </c>
      <c r="W5544" t="s">
        <v>22917</v>
      </c>
      <c r="X5544" t="s">
        <v>23391</v>
      </c>
    </row>
    <row r="5545" spans="1:24">
      <c r="A5545" s="1">
        <v>5570</v>
      </c>
      <c r="C5545" t="s">
        <v>4634</v>
      </c>
      <c r="G5545" t="s">
        <v>10967</v>
      </c>
      <c r="H5545" t="s">
        <v>14773</v>
      </c>
      <c r="I5545" t="s">
        <v>18507</v>
      </c>
      <c r="J5545" t="s">
        <v>18509</v>
      </c>
      <c r="L5545" t="s">
        <v>19801</v>
      </c>
      <c r="O5545" t="s">
        <v>20887</v>
      </c>
      <c r="P5545" t="s">
        <v>20919</v>
      </c>
      <c r="Q5545" t="s">
        <v>20989</v>
      </c>
      <c r="U5545" t="s">
        <v>22032</v>
      </c>
      <c r="W5545" t="s">
        <v>22917</v>
      </c>
      <c r="X5545" t="s">
        <v>23391</v>
      </c>
    </row>
    <row r="5546" spans="1:24">
      <c r="A5546" s="1">
        <v>5571</v>
      </c>
      <c r="C5546" t="s">
        <v>4635</v>
      </c>
      <c r="G5546" t="s">
        <v>10967</v>
      </c>
      <c r="H5546" t="s">
        <v>14774</v>
      </c>
      <c r="I5546" t="s">
        <v>18507</v>
      </c>
      <c r="J5546" t="s">
        <v>18509</v>
      </c>
      <c r="L5546" t="s">
        <v>19765</v>
      </c>
      <c r="O5546" t="s">
        <v>20887</v>
      </c>
      <c r="P5546" t="s">
        <v>20919</v>
      </c>
      <c r="Q5546" t="s">
        <v>20989</v>
      </c>
      <c r="U5546" t="s">
        <v>22032</v>
      </c>
      <c r="W5546" t="s">
        <v>22917</v>
      </c>
      <c r="X5546" t="s">
        <v>23391</v>
      </c>
    </row>
    <row r="5547" spans="1:24">
      <c r="A5547" s="1">
        <v>5572</v>
      </c>
      <c r="C5547" t="s">
        <v>4636</v>
      </c>
      <c r="G5547" t="s">
        <v>10967</v>
      </c>
      <c r="H5547" t="s">
        <v>14775</v>
      </c>
      <c r="I5547" t="s">
        <v>18507</v>
      </c>
      <c r="J5547" t="s">
        <v>18509</v>
      </c>
      <c r="L5547" t="s">
        <v>19802</v>
      </c>
      <c r="O5547" t="s">
        <v>20887</v>
      </c>
      <c r="P5547" t="s">
        <v>20919</v>
      </c>
      <c r="Q5547" t="s">
        <v>20989</v>
      </c>
      <c r="U5547" t="s">
        <v>22032</v>
      </c>
      <c r="W5547" t="s">
        <v>22917</v>
      </c>
      <c r="X5547" t="s">
        <v>23391</v>
      </c>
    </row>
    <row r="5548" spans="1:24">
      <c r="A5548" s="1">
        <v>5573</v>
      </c>
      <c r="C5548" t="s">
        <v>4637</v>
      </c>
      <c r="G5548" t="s">
        <v>10967</v>
      </c>
      <c r="H5548" t="s">
        <v>14776</v>
      </c>
      <c r="I5548" t="s">
        <v>18507</v>
      </c>
      <c r="J5548" t="s">
        <v>18509</v>
      </c>
      <c r="L5548" t="s">
        <v>19771</v>
      </c>
      <c r="O5548" t="s">
        <v>20887</v>
      </c>
      <c r="P5548" t="s">
        <v>20919</v>
      </c>
      <c r="Q5548" t="s">
        <v>20989</v>
      </c>
      <c r="U5548" t="s">
        <v>22032</v>
      </c>
      <c r="W5548" t="s">
        <v>22917</v>
      </c>
      <c r="X5548" t="s">
        <v>23391</v>
      </c>
    </row>
    <row r="5549" spans="1:24">
      <c r="A5549" s="1">
        <v>5574</v>
      </c>
      <c r="C5549" t="s">
        <v>4638</v>
      </c>
      <c r="G5549" t="s">
        <v>10967</v>
      </c>
      <c r="H5549" t="s">
        <v>14777</v>
      </c>
      <c r="I5549" t="s">
        <v>18507</v>
      </c>
      <c r="J5549" t="s">
        <v>18509</v>
      </c>
      <c r="L5549" t="s">
        <v>19772</v>
      </c>
      <c r="O5549" t="s">
        <v>20888</v>
      </c>
      <c r="P5549" t="s">
        <v>65</v>
      </c>
      <c r="Q5549" t="s">
        <v>20990</v>
      </c>
      <c r="R5549" t="s">
        <v>21118</v>
      </c>
      <c r="S5549" t="s">
        <v>21153</v>
      </c>
      <c r="T5549" t="s">
        <v>21550</v>
      </c>
      <c r="U5549" t="s">
        <v>22033</v>
      </c>
    </row>
    <row r="5550" spans="1:24">
      <c r="A5550" s="1">
        <v>5575</v>
      </c>
      <c r="C5550" t="s">
        <v>4639</v>
      </c>
      <c r="G5550" t="s">
        <v>10967</v>
      </c>
      <c r="H5550" t="s">
        <v>14778</v>
      </c>
      <c r="I5550" t="s">
        <v>18507</v>
      </c>
      <c r="J5550" t="s">
        <v>18509</v>
      </c>
      <c r="L5550" t="s">
        <v>19774</v>
      </c>
      <c r="O5550" t="s">
        <v>20888</v>
      </c>
      <c r="P5550" t="s">
        <v>20920</v>
      </c>
      <c r="Q5550" t="s">
        <v>20991</v>
      </c>
      <c r="U5550" t="s">
        <v>22034</v>
      </c>
      <c r="W5550" t="s">
        <v>22918</v>
      </c>
    </row>
    <row r="5551" spans="1:24">
      <c r="A5551" s="1">
        <v>5576</v>
      </c>
      <c r="C5551" t="s">
        <v>4640</v>
      </c>
      <c r="G5551" t="s">
        <v>10967</v>
      </c>
      <c r="H5551" t="s">
        <v>14779</v>
      </c>
      <c r="I5551" t="s">
        <v>18507</v>
      </c>
      <c r="J5551" t="s">
        <v>18509</v>
      </c>
      <c r="L5551" t="s">
        <v>19750</v>
      </c>
      <c r="O5551" t="s">
        <v>20887</v>
      </c>
      <c r="P5551" t="s">
        <v>20919</v>
      </c>
      <c r="Q5551" t="s">
        <v>20989</v>
      </c>
      <c r="U5551" t="s">
        <v>22032</v>
      </c>
      <c r="W5551" t="s">
        <v>22917</v>
      </c>
      <c r="X5551" t="s">
        <v>23388</v>
      </c>
    </row>
    <row r="5552" spans="1:24">
      <c r="A5552" s="1">
        <v>5577</v>
      </c>
      <c r="C5552" t="s">
        <v>4641</v>
      </c>
      <c r="G5552" t="s">
        <v>10967</v>
      </c>
      <c r="H5552" t="s">
        <v>14780</v>
      </c>
      <c r="I5552" t="s">
        <v>18507</v>
      </c>
      <c r="J5552" t="s">
        <v>18509</v>
      </c>
      <c r="L5552" t="s">
        <v>19772</v>
      </c>
      <c r="O5552" t="s">
        <v>20888</v>
      </c>
      <c r="P5552" t="s">
        <v>65</v>
      </c>
      <c r="Q5552" t="s">
        <v>20990</v>
      </c>
      <c r="R5552" t="s">
        <v>21118</v>
      </c>
      <c r="S5552" t="s">
        <v>21153</v>
      </c>
      <c r="T5552" t="s">
        <v>21415</v>
      </c>
      <c r="U5552" t="s">
        <v>22033</v>
      </c>
    </row>
    <row r="5553" spans="1:24">
      <c r="A5553" s="1">
        <v>5578</v>
      </c>
      <c r="C5553" t="s">
        <v>4642</v>
      </c>
      <c r="G5553" t="s">
        <v>10967</v>
      </c>
      <c r="H5553" t="s">
        <v>14781</v>
      </c>
      <c r="I5553" t="s">
        <v>18507</v>
      </c>
      <c r="J5553" t="s">
        <v>18509</v>
      </c>
      <c r="L5553" t="s">
        <v>19774</v>
      </c>
      <c r="O5553" t="s">
        <v>20888</v>
      </c>
      <c r="P5553" t="s">
        <v>20920</v>
      </c>
      <c r="Q5553" t="s">
        <v>20991</v>
      </c>
      <c r="U5553" t="s">
        <v>22034</v>
      </c>
      <c r="W5553" t="s">
        <v>22918</v>
      </c>
    </row>
    <row r="5554" spans="1:24">
      <c r="A5554" s="1">
        <v>5579</v>
      </c>
      <c r="C5554" t="s">
        <v>4643</v>
      </c>
      <c r="G5554" t="s">
        <v>10967</v>
      </c>
      <c r="H5554" t="s">
        <v>14782</v>
      </c>
      <c r="I5554" t="s">
        <v>18507</v>
      </c>
      <c r="J5554" t="s">
        <v>18509</v>
      </c>
      <c r="L5554" t="s">
        <v>19746</v>
      </c>
      <c r="O5554" t="s">
        <v>20887</v>
      </c>
      <c r="P5554" t="s">
        <v>20919</v>
      </c>
      <c r="Q5554" t="s">
        <v>20989</v>
      </c>
      <c r="U5554" t="s">
        <v>22032</v>
      </c>
      <c r="W5554" t="s">
        <v>22917</v>
      </c>
      <c r="X5554" t="s">
        <v>23251</v>
      </c>
    </row>
    <row r="5555" spans="1:24">
      <c r="A5555" s="1">
        <v>5580</v>
      </c>
      <c r="C5555" t="s">
        <v>4644</v>
      </c>
      <c r="G5555" t="s">
        <v>10967</v>
      </c>
      <c r="H5555" t="s">
        <v>14783</v>
      </c>
      <c r="I5555" t="s">
        <v>18507</v>
      </c>
      <c r="J5555" t="s">
        <v>18509</v>
      </c>
      <c r="L5555" t="s">
        <v>19803</v>
      </c>
      <c r="O5555" t="s">
        <v>20887</v>
      </c>
      <c r="P5555" t="s">
        <v>20919</v>
      </c>
      <c r="Q5555" t="s">
        <v>20989</v>
      </c>
      <c r="U5555" t="s">
        <v>22032</v>
      </c>
      <c r="W5555" t="s">
        <v>22917</v>
      </c>
      <c r="X5555" t="s">
        <v>23392</v>
      </c>
    </row>
    <row r="5556" spans="1:24">
      <c r="A5556" s="1">
        <v>5581</v>
      </c>
      <c r="C5556" t="s">
        <v>4645</v>
      </c>
      <c r="G5556" t="s">
        <v>10967</v>
      </c>
      <c r="H5556" t="s">
        <v>14784</v>
      </c>
      <c r="I5556" t="s">
        <v>18507</v>
      </c>
      <c r="J5556" t="s">
        <v>18509</v>
      </c>
      <c r="L5556" t="s">
        <v>19772</v>
      </c>
      <c r="O5556" t="s">
        <v>20888</v>
      </c>
      <c r="P5556" t="s">
        <v>65</v>
      </c>
      <c r="Q5556" t="s">
        <v>20990</v>
      </c>
      <c r="R5556" t="s">
        <v>21118</v>
      </c>
      <c r="S5556" t="s">
        <v>21153</v>
      </c>
      <c r="T5556" t="s">
        <v>21552</v>
      </c>
      <c r="U5556" t="s">
        <v>22033</v>
      </c>
    </row>
    <row r="5557" spans="1:24">
      <c r="A5557" s="1">
        <v>5582</v>
      </c>
      <c r="C5557" t="s">
        <v>4646</v>
      </c>
      <c r="G5557" t="s">
        <v>10967</v>
      </c>
      <c r="H5557" t="s">
        <v>14785</v>
      </c>
      <c r="I5557" t="s">
        <v>18507</v>
      </c>
      <c r="J5557" t="s">
        <v>18509</v>
      </c>
      <c r="L5557" t="s">
        <v>19774</v>
      </c>
      <c r="O5557" t="s">
        <v>20888</v>
      </c>
      <c r="P5557" t="s">
        <v>20920</v>
      </c>
      <c r="Q5557" t="s">
        <v>20991</v>
      </c>
      <c r="U5557" t="s">
        <v>22034</v>
      </c>
      <c r="W5557" t="s">
        <v>22918</v>
      </c>
    </row>
    <row r="5558" spans="1:24">
      <c r="A5558" s="1">
        <v>5583</v>
      </c>
      <c r="C5558" t="s">
        <v>4647</v>
      </c>
      <c r="G5558" t="s">
        <v>10967</v>
      </c>
      <c r="H5558" t="s">
        <v>14786</v>
      </c>
      <c r="I5558" t="s">
        <v>18507</v>
      </c>
      <c r="J5558" t="s">
        <v>18528</v>
      </c>
      <c r="L5558" t="s">
        <v>19804</v>
      </c>
      <c r="N5558" t="s">
        <v>39</v>
      </c>
      <c r="P5558" t="s">
        <v>20945</v>
      </c>
      <c r="Q5558" t="s">
        <v>21039</v>
      </c>
      <c r="U5558" t="s">
        <v>22714</v>
      </c>
      <c r="W5558" t="s">
        <v>22918</v>
      </c>
    </row>
    <row r="5559" spans="1:24">
      <c r="A5559" s="1">
        <v>5584</v>
      </c>
      <c r="C5559" t="s">
        <v>4648</v>
      </c>
      <c r="G5559" t="s">
        <v>10967</v>
      </c>
      <c r="H5559" t="s">
        <v>14787</v>
      </c>
      <c r="I5559" t="s">
        <v>18507</v>
      </c>
      <c r="J5559" t="s">
        <v>18528</v>
      </c>
      <c r="L5559" t="s">
        <v>19804</v>
      </c>
      <c r="N5559" t="s">
        <v>39</v>
      </c>
      <c r="P5559" t="s">
        <v>39</v>
      </c>
      <c r="Q5559" t="s">
        <v>21040</v>
      </c>
      <c r="U5559" t="s">
        <v>22715</v>
      </c>
      <c r="W5559" t="s">
        <v>22921</v>
      </c>
    </row>
    <row r="5560" spans="1:24">
      <c r="A5560" s="1">
        <v>5585</v>
      </c>
      <c r="B5560" t="s">
        <v>39</v>
      </c>
      <c r="C5560" t="s">
        <v>4648</v>
      </c>
      <c r="D5560" t="s">
        <v>10017</v>
      </c>
      <c r="E5560" t="s">
        <v>10905</v>
      </c>
      <c r="F5560" t="s">
        <v>10914</v>
      </c>
      <c r="H5560" t="s">
        <v>14787</v>
      </c>
      <c r="V5560">
        <f>72860507           0È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BROWN_ROC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561" spans="1:24">
      <c r="A5561" s="1">
        <v>5586</v>
      </c>
      <c r="C5561" t="s">
        <v>4649</v>
      </c>
      <c r="G5561" t="s">
        <v>10967</v>
      </c>
      <c r="H5561" t="s">
        <v>14788</v>
      </c>
      <c r="I5561" t="s">
        <v>18507</v>
      </c>
      <c r="J5561" t="s">
        <v>18509</v>
      </c>
      <c r="L5561" t="s">
        <v>19765</v>
      </c>
      <c r="O5561" t="s">
        <v>20887</v>
      </c>
      <c r="P5561" t="s">
        <v>20919</v>
      </c>
      <c r="Q5561" t="s">
        <v>20989</v>
      </c>
      <c r="U5561" t="s">
        <v>22032</v>
      </c>
      <c r="W5561" t="s">
        <v>22917</v>
      </c>
      <c r="X5561" t="s">
        <v>23388</v>
      </c>
    </row>
    <row r="5562" spans="1:24">
      <c r="A5562" s="1">
        <v>5587</v>
      </c>
      <c r="C5562" t="s">
        <v>4650</v>
      </c>
      <c r="G5562" t="s">
        <v>10967</v>
      </c>
      <c r="H5562" t="s">
        <v>14788</v>
      </c>
      <c r="I5562" t="s">
        <v>18507</v>
      </c>
      <c r="J5562" t="s">
        <v>18509</v>
      </c>
      <c r="L5562" t="s">
        <v>19772</v>
      </c>
      <c r="O5562" t="s">
        <v>20888</v>
      </c>
      <c r="P5562" t="s">
        <v>65</v>
      </c>
      <c r="Q5562" t="s">
        <v>20990</v>
      </c>
      <c r="R5562" t="s">
        <v>21118</v>
      </c>
      <c r="S5562" t="s">
        <v>21153</v>
      </c>
      <c r="T5562" t="s">
        <v>21550</v>
      </c>
      <c r="U5562" t="s">
        <v>22033</v>
      </c>
    </row>
    <row r="5563" spans="1:24">
      <c r="A5563" s="1">
        <v>5588</v>
      </c>
      <c r="C5563" t="s">
        <v>4651</v>
      </c>
      <c r="G5563" t="s">
        <v>10967</v>
      </c>
      <c r="H5563" t="s">
        <v>14789</v>
      </c>
      <c r="I5563" t="s">
        <v>18507</v>
      </c>
      <c r="J5563" t="s">
        <v>18509</v>
      </c>
      <c r="L5563" t="s">
        <v>19774</v>
      </c>
      <c r="O5563" t="s">
        <v>20888</v>
      </c>
      <c r="P5563" t="s">
        <v>20920</v>
      </c>
      <c r="Q5563" t="s">
        <v>20991</v>
      </c>
      <c r="U5563" t="s">
        <v>22034</v>
      </c>
      <c r="W5563" t="s">
        <v>22918</v>
      </c>
    </row>
    <row r="5564" spans="1:24">
      <c r="A5564" s="1">
        <v>5589</v>
      </c>
      <c r="C5564" t="s">
        <v>4652</v>
      </c>
      <c r="G5564" t="s">
        <v>10967</v>
      </c>
      <c r="H5564" t="s">
        <v>14790</v>
      </c>
      <c r="I5564" t="s">
        <v>18507</v>
      </c>
      <c r="J5564" t="s">
        <v>18509</v>
      </c>
      <c r="L5564" t="s">
        <v>19772</v>
      </c>
      <c r="O5564" t="s">
        <v>20888</v>
      </c>
      <c r="P5564" t="s">
        <v>65</v>
      </c>
      <c r="Q5564" t="s">
        <v>20990</v>
      </c>
      <c r="R5564" t="s">
        <v>21118</v>
      </c>
      <c r="S5564" t="s">
        <v>21153</v>
      </c>
      <c r="T5564" t="s">
        <v>21550</v>
      </c>
      <c r="U5564" t="s">
        <v>22033</v>
      </c>
    </row>
    <row r="5565" spans="1:24">
      <c r="A5565" s="1">
        <v>5590</v>
      </c>
      <c r="C5565" t="s">
        <v>4653</v>
      </c>
      <c r="G5565" t="s">
        <v>10967</v>
      </c>
      <c r="H5565" t="s">
        <v>14790</v>
      </c>
      <c r="I5565" t="s">
        <v>18507</v>
      </c>
      <c r="J5565" t="s">
        <v>18509</v>
      </c>
      <c r="L5565" t="s">
        <v>19774</v>
      </c>
      <c r="O5565" t="s">
        <v>20888</v>
      </c>
      <c r="P5565" t="s">
        <v>20920</v>
      </c>
      <c r="Q5565" t="s">
        <v>20991</v>
      </c>
      <c r="U5565" t="s">
        <v>22034</v>
      </c>
      <c r="W5565" t="s">
        <v>22918</v>
      </c>
    </row>
    <row r="5566" spans="1:24">
      <c r="A5566" s="1">
        <v>5591</v>
      </c>
      <c r="C5566" t="s">
        <v>4654</v>
      </c>
      <c r="G5566" t="s">
        <v>10967</v>
      </c>
      <c r="H5566" t="s">
        <v>14791</v>
      </c>
      <c r="I5566" t="s">
        <v>18507</v>
      </c>
      <c r="J5566" t="s">
        <v>18509</v>
      </c>
      <c r="L5566" t="s">
        <v>19773</v>
      </c>
      <c r="O5566" t="s">
        <v>20887</v>
      </c>
      <c r="P5566" t="s">
        <v>20919</v>
      </c>
      <c r="Q5566" t="s">
        <v>20989</v>
      </c>
      <c r="U5566" t="s">
        <v>22032</v>
      </c>
      <c r="W5566" t="s">
        <v>22917</v>
      </c>
      <c r="X5566" t="s">
        <v>23388</v>
      </c>
    </row>
    <row r="5567" spans="1:24">
      <c r="A5567" s="1">
        <v>5592</v>
      </c>
      <c r="C5567" t="s">
        <v>4655</v>
      </c>
      <c r="G5567" t="s">
        <v>10967</v>
      </c>
      <c r="H5567" t="s">
        <v>14792</v>
      </c>
      <c r="I5567" t="s">
        <v>18507</v>
      </c>
      <c r="J5567" t="s">
        <v>18509</v>
      </c>
      <c r="L5567" t="s">
        <v>19805</v>
      </c>
      <c r="O5567" t="s">
        <v>20887</v>
      </c>
      <c r="P5567" t="s">
        <v>20919</v>
      </c>
      <c r="Q5567" t="s">
        <v>20989</v>
      </c>
      <c r="U5567" t="s">
        <v>22032</v>
      </c>
      <c r="W5567" t="s">
        <v>22917</v>
      </c>
      <c r="X5567" t="s">
        <v>23393</v>
      </c>
    </row>
    <row r="5568" spans="1:24">
      <c r="A5568" s="1">
        <v>5593</v>
      </c>
      <c r="C5568" t="s">
        <v>4656</v>
      </c>
      <c r="G5568" t="s">
        <v>10967</v>
      </c>
      <c r="H5568" t="s">
        <v>14793</v>
      </c>
      <c r="I5568" t="s">
        <v>18507</v>
      </c>
      <c r="J5568" t="s">
        <v>18509</v>
      </c>
      <c r="L5568" t="s">
        <v>19772</v>
      </c>
      <c r="O5568" t="s">
        <v>20888</v>
      </c>
      <c r="P5568" t="s">
        <v>65</v>
      </c>
      <c r="Q5568" t="s">
        <v>20990</v>
      </c>
      <c r="R5568" t="s">
        <v>21118</v>
      </c>
      <c r="S5568" t="s">
        <v>21153</v>
      </c>
      <c r="T5568" t="s">
        <v>21553</v>
      </c>
      <c r="U5568" t="s">
        <v>22033</v>
      </c>
    </row>
    <row r="5569" spans="1:24">
      <c r="A5569" s="1">
        <v>5594</v>
      </c>
      <c r="C5569" t="s">
        <v>4657</v>
      </c>
      <c r="G5569" t="s">
        <v>10967</v>
      </c>
      <c r="H5569" t="s">
        <v>14793</v>
      </c>
      <c r="I5569" t="s">
        <v>18507</v>
      </c>
      <c r="J5569" t="s">
        <v>18509</v>
      </c>
      <c r="L5569" t="s">
        <v>19801</v>
      </c>
      <c r="O5569" t="s">
        <v>20887</v>
      </c>
      <c r="P5569" t="s">
        <v>20919</v>
      </c>
      <c r="Q5569" t="s">
        <v>20989</v>
      </c>
      <c r="U5569" t="s">
        <v>22032</v>
      </c>
      <c r="W5569" t="s">
        <v>22917</v>
      </c>
      <c r="X5569" t="s">
        <v>23394</v>
      </c>
    </row>
    <row r="5570" spans="1:24">
      <c r="A5570" s="1">
        <v>5595</v>
      </c>
      <c r="C5570" t="s">
        <v>4658</v>
      </c>
      <c r="G5570" t="s">
        <v>10967</v>
      </c>
      <c r="H5570" t="s">
        <v>14793</v>
      </c>
      <c r="I5570" t="s">
        <v>18507</v>
      </c>
      <c r="J5570" t="s">
        <v>18509</v>
      </c>
      <c r="L5570" t="s">
        <v>19774</v>
      </c>
      <c r="O5570" t="s">
        <v>20888</v>
      </c>
      <c r="P5570" t="s">
        <v>20920</v>
      </c>
      <c r="Q5570" t="s">
        <v>20991</v>
      </c>
      <c r="U5570" t="s">
        <v>22034</v>
      </c>
      <c r="W5570" t="s">
        <v>22918</v>
      </c>
    </row>
    <row r="5571" spans="1:24">
      <c r="A5571" s="1">
        <v>5596</v>
      </c>
      <c r="C5571" t="s">
        <v>4659</v>
      </c>
      <c r="G5571" t="s">
        <v>10967</v>
      </c>
      <c r="H5571" t="s">
        <v>14794</v>
      </c>
      <c r="I5571" t="s">
        <v>18507</v>
      </c>
      <c r="J5571" t="s">
        <v>18509</v>
      </c>
      <c r="L5571" t="s">
        <v>19772</v>
      </c>
      <c r="O5571" t="s">
        <v>20888</v>
      </c>
      <c r="P5571" t="s">
        <v>65</v>
      </c>
      <c r="Q5571" t="s">
        <v>20990</v>
      </c>
      <c r="R5571" t="s">
        <v>21118</v>
      </c>
      <c r="S5571" t="s">
        <v>21153</v>
      </c>
      <c r="T5571" t="s">
        <v>21553</v>
      </c>
      <c r="U5571" t="s">
        <v>22033</v>
      </c>
    </row>
    <row r="5572" spans="1:24">
      <c r="A5572" s="1">
        <v>5597</v>
      </c>
      <c r="C5572" t="s">
        <v>4660</v>
      </c>
      <c r="G5572" t="s">
        <v>10967</v>
      </c>
      <c r="H5572" t="s">
        <v>14794</v>
      </c>
      <c r="I5572" t="s">
        <v>18507</v>
      </c>
      <c r="J5572" t="s">
        <v>18509</v>
      </c>
      <c r="L5572" t="s">
        <v>19774</v>
      </c>
      <c r="O5572" t="s">
        <v>20888</v>
      </c>
      <c r="P5572" t="s">
        <v>20920</v>
      </c>
      <c r="Q5572" t="s">
        <v>20991</v>
      </c>
      <c r="U5572" t="s">
        <v>22034</v>
      </c>
      <c r="W5572" t="s">
        <v>22918</v>
      </c>
    </row>
    <row r="5573" spans="1:24">
      <c r="A5573" s="1">
        <v>5598</v>
      </c>
      <c r="C5573" t="s">
        <v>4661</v>
      </c>
      <c r="G5573" t="s">
        <v>10967</v>
      </c>
      <c r="H5573" t="s">
        <v>14794</v>
      </c>
      <c r="I5573" t="s">
        <v>18507</v>
      </c>
      <c r="J5573" t="s">
        <v>18509</v>
      </c>
      <c r="L5573" t="s">
        <v>19766</v>
      </c>
      <c r="O5573" t="s">
        <v>20887</v>
      </c>
      <c r="P5573" t="s">
        <v>20919</v>
      </c>
      <c r="Q5573" t="s">
        <v>20989</v>
      </c>
      <c r="U5573" t="s">
        <v>22032</v>
      </c>
      <c r="W5573" t="s">
        <v>22917</v>
      </c>
      <c r="X5573" t="s">
        <v>23394</v>
      </c>
    </row>
    <row r="5574" spans="1:24">
      <c r="A5574" s="1">
        <v>5599</v>
      </c>
      <c r="C5574" t="s">
        <v>4662</v>
      </c>
      <c r="G5574" t="s">
        <v>10967</v>
      </c>
      <c r="H5574" t="s">
        <v>14795</v>
      </c>
      <c r="I5574" t="s">
        <v>18507</v>
      </c>
      <c r="J5574" t="s">
        <v>18511</v>
      </c>
      <c r="L5574" t="s">
        <v>19687</v>
      </c>
      <c r="O5574" t="s">
        <v>20908</v>
      </c>
      <c r="P5574" t="s">
        <v>20949</v>
      </c>
      <c r="Q5574" t="s">
        <v>21061</v>
      </c>
      <c r="R5574" t="s">
        <v>21137</v>
      </c>
      <c r="S5574" t="s">
        <v>21159</v>
      </c>
      <c r="T5574" t="s">
        <v>21554</v>
      </c>
      <c r="U5574" t="s">
        <v>22033</v>
      </c>
    </row>
    <row r="5575" spans="1:24">
      <c r="A5575" s="1">
        <v>5600</v>
      </c>
      <c r="C5575" t="s">
        <v>4663</v>
      </c>
      <c r="G5575" t="s">
        <v>10967</v>
      </c>
      <c r="H5575" t="s">
        <v>14796</v>
      </c>
      <c r="I5575" t="s">
        <v>18507</v>
      </c>
      <c r="J5575" t="s">
        <v>18511</v>
      </c>
      <c r="L5575" t="s">
        <v>19687</v>
      </c>
      <c r="O5575" t="s">
        <v>20908</v>
      </c>
      <c r="P5575" t="s">
        <v>20949</v>
      </c>
      <c r="Q5575" t="s">
        <v>21061</v>
      </c>
      <c r="R5575" t="s">
        <v>21137</v>
      </c>
      <c r="S5575" t="s">
        <v>21159</v>
      </c>
      <c r="T5575" t="s">
        <v>21554</v>
      </c>
      <c r="U5575" t="s">
        <v>22033</v>
      </c>
    </row>
    <row r="5576" spans="1:24">
      <c r="A5576" s="1">
        <v>5601</v>
      </c>
      <c r="C5576" t="s">
        <v>4664</v>
      </c>
      <c r="G5576" t="s">
        <v>10967</v>
      </c>
      <c r="H5576" t="s">
        <v>14797</v>
      </c>
      <c r="I5576" t="s">
        <v>18507</v>
      </c>
      <c r="J5576" t="s">
        <v>18509</v>
      </c>
      <c r="L5576" t="s">
        <v>19772</v>
      </c>
      <c r="O5576" t="s">
        <v>20888</v>
      </c>
      <c r="P5576" t="s">
        <v>65</v>
      </c>
      <c r="Q5576" t="s">
        <v>20990</v>
      </c>
      <c r="R5576" t="s">
        <v>21118</v>
      </c>
      <c r="S5576" t="s">
        <v>21153</v>
      </c>
      <c r="T5576" t="s">
        <v>21555</v>
      </c>
      <c r="U5576" t="s">
        <v>22033</v>
      </c>
    </row>
    <row r="5577" spans="1:24">
      <c r="A5577" s="1">
        <v>5602</v>
      </c>
      <c r="C5577" t="s">
        <v>4665</v>
      </c>
      <c r="G5577" t="s">
        <v>10967</v>
      </c>
      <c r="H5577" t="s">
        <v>14798</v>
      </c>
      <c r="I5577" t="s">
        <v>18507</v>
      </c>
      <c r="J5577" t="s">
        <v>18509</v>
      </c>
      <c r="L5577" t="s">
        <v>19774</v>
      </c>
      <c r="O5577" t="s">
        <v>20888</v>
      </c>
      <c r="P5577" t="s">
        <v>20920</v>
      </c>
      <c r="Q5577" t="s">
        <v>20991</v>
      </c>
      <c r="U5577" t="s">
        <v>22034</v>
      </c>
      <c r="W5577" t="s">
        <v>22918</v>
      </c>
    </row>
    <row r="5578" spans="1:24">
      <c r="A5578" s="1">
        <v>5603</v>
      </c>
      <c r="C5578" t="s">
        <v>4666</v>
      </c>
      <c r="G5578" t="s">
        <v>10967</v>
      </c>
      <c r="H5578" t="s">
        <v>14799</v>
      </c>
      <c r="I5578" t="s">
        <v>18507</v>
      </c>
      <c r="J5578" t="s">
        <v>18509</v>
      </c>
      <c r="L5578" t="s">
        <v>19746</v>
      </c>
      <c r="O5578" t="s">
        <v>20887</v>
      </c>
      <c r="P5578" t="s">
        <v>20919</v>
      </c>
      <c r="Q5578" t="s">
        <v>20989</v>
      </c>
      <c r="U5578" t="s">
        <v>22032</v>
      </c>
      <c r="W5578" t="s">
        <v>22917</v>
      </c>
      <c r="X5578" t="s">
        <v>23395</v>
      </c>
    </row>
    <row r="5579" spans="1:24">
      <c r="A5579" s="1">
        <v>5604</v>
      </c>
      <c r="C5579" t="s">
        <v>4667</v>
      </c>
      <c r="G5579" t="s">
        <v>10967</v>
      </c>
      <c r="H5579" t="s">
        <v>14800</v>
      </c>
      <c r="I5579" t="s">
        <v>18507</v>
      </c>
      <c r="J5579" t="s">
        <v>18509</v>
      </c>
      <c r="L5579" t="s">
        <v>19778</v>
      </c>
      <c r="O5579" t="s">
        <v>20887</v>
      </c>
      <c r="P5579" t="s">
        <v>20919</v>
      </c>
      <c r="Q5579" t="s">
        <v>20989</v>
      </c>
      <c r="U5579" t="s">
        <v>22032</v>
      </c>
      <c r="W5579" t="s">
        <v>22917</v>
      </c>
      <c r="X5579" t="s">
        <v>23395</v>
      </c>
    </row>
    <row r="5580" spans="1:24">
      <c r="A5580" s="1">
        <v>5605</v>
      </c>
      <c r="C5580" t="s">
        <v>4668</v>
      </c>
      <c r="G5580" t="s">
        <v>10967</v>
      </c>
      <c r="H5580" t="s">
        <v>14801</v>
      </c>
      <c r="I5580" t="s">
        <v>18507</v>
      </c>
      <c r="J5580" t="s">
        <v>18509</v>
      </c>
      <c r="L5580" t="s">
        <v>19806</v>
      </c>
      <c r="O5580" t="s">
        <v>20887</v>
      </c>
      <c r="P5580" t="s">
        <v>20919</v>
      </c>
      <c r="Q5580" t="s">
        <v>20989</v>
      </c>
      <c r="U5580" t="s">
        <v>22032</v>
      </c>
      <c r="W5580" t="s">
        <v>22917</v>
      </c>
      <c r="X5580" t="s">
        <v>23396</v>
      </c>
    </row>
    <row r="5581" spans="1:24">
      <c r="A5581" s="1">
        <v>5606</v>
      </c>
      <c r="C5581" t="s">
        <v>4669</v>
      </c>
      <c r="G5581" t="s">
        <v>10967</v>
      </c>
      <c r="H5581" t="s">
        <v>14802</v>
      </c>
      <c r="I5581" t="s">
        <v>18507</v>
      </c>
      <c r="J5581" t="s">
        <v>18509</v>
      </c>
      <c r="L5581" t="s">
        <v>19745</v>
      </c>
      <c r="O5581" t="s">
        <v>20887</v>
      </c>
      <c r="P5581" t="s">
        <v>20919</v>
      </c>
      <c r="Q5581" t="s">
        <v>20989</v>
      </c>
      <c r="U5581" t="s">
        <v>22032</v>
      </c>
      <c r="W5581" t="s">
        <v>22917</v>
      </c>
      <c r="X5581" t="s">
        <v>23397</v>
      </c>
    </row>
    <row r="5582" spans="1:24">
      <c r="A5582" s="1">
        <v>5607</v>
      </c>
      <c r="C5582" t="s">
        <v>4670</v>
      </c>
      <c r="G5582" t="s">
        <v>10967</v>
      </c>
      <c r="H5582" t="s">
        <v>14803</v>
      </c>
      <c r="I5582" t="s">
        <v>18507</v>
      </c>
      <c r="J5582" t="s">
        <v>18509</v>
      </c>
      <c r="L5582" t="s">
        <v>19772</v>
      </c>
      <c r="O5582" t="s">
        <v>20888</v>
      </c>
      <c r="P5582" t="s">
        <v>65</v>
      </c>
      <c r="Q5582" t="s">
        <v>20990</v>
      </c>
      <c r="R5582" t="s">
        <v>21118</v>
      </c>
      <c r="S5582" t="s">
        <v>21153</v>
      </c>
      <c r="T5582" t="s">
        <v>21556</v>
      </c>
      <c r="U5582" t="s">
        <v>22033</v>
      </c>
    </row>
    <row r="5583" spans="1:24">
      <c r="A5583" s="1">
        <v>5608</v>
      </c>
      <c r="C5583" t="s">
        <v>4671</v>
      </c>
      <c r="G5583" t="s">
        <v>10967</v>
      </c>
      <c r="H5583" t="s">
        <v>14803</v>
      </c>
      <c r="I5583" t="s">
        <v>18507</v>
      </c>
      <c r="J5583" t="s">
        <v>18509</v>
      </c>
      <c r="L5583" t="s">
        <v>19774</v>
      </c>
      <c r="O5583" t="s">
        <v>20888</v>
      </c>
      <c r="P5583" t="s">
        <v>20920</v>
      </c>
      <c r="Q5583" t="s">
        <v>20991</v>
      </c>
      <c r="U5583" t="s">
        <v>22034</v>
      </c>
      <c r="W5583" t="s">
        <v>22918</v>
      </c>
    </row>
    <row r="5584" spans="1:24">
      <c r="A5584" s="1">
        <v>5609</v>
      </c>
      <c r="C5584" t="s">
        <v>4672</v>
      </c>
      <c r="G5584" t="s">
        <v>10967</v>
      </c>
      <c r="H5584" t="s">
        <v>14804</v>
      </c>
      <c r="I5584" t="s">
        <v>18507</v>
      </c>
      <c r="J5584" t="s">
        <v>18509</v>
      </c>
      <c r="L5584" t="s">
        <v>19771</v>
      </c>
      <c r="O5584" t="s">
        <v>20887</v>
      </c>
      <c r="P5584" t="s">
        <v>20919</v>
      </c>
      <c r="Q5584" t="s">
        <v>20989</v>
      </c>
      <c r="U5584" t="s">
        <v>22032</v>
      </c>
      <c r="W5584" t="s">
        <v>22917</v>
      </c>
      <c r="X5584" t="s">
        <v>23396</v>
      </c>
    </row>
    <row r="5585" spans="1:24">
      <c r="A5585" s="1">
        <v>5610</v>
      </c>
      <c r="C5585" t="s">
        <v>4673</v>
      </c>
      <c r="G5585" t="s">
        <v>10967</v>
      </c>
      <c r="H5585" t="s">
        <v>14804</v>
      </c>
      <c r="I5585" t="s">
        <v>18507</v>
      </c>
      <c r="J5585" t="s">
        <v>18509</v>
      </c>
      <c r="L5585" t="s">
        <v>19772</v>
      </c>
      <c r="O5585" t="s">
        <v>20888</v>
      </c>
      <c r="P5585" t="s">
        <v>65</v>
      </c>
      <c r="Q5585" t="s">
        <v>20990</v>
      </c>
      <c r="R5585" t="s">
        <v>21118</v>
      </c>
      <c r="S5585" t="s">
        <v>21153</v>
      </c>
      <c r="T5585" t="s">
        <v>21556</v>
      </c>
      <c r="U5585" t="s">
        <v>22033</v>
      </c>
    </row>
    <row r="5586" spans="1:24">
      <c r="A5586" s="1">
        <v>5611</v>
      </c>
      <c r="C5586" t="s">
        <v>4674</v>
      </c>
      <c r="G5586" t="s">
        <v>10967</v>
      </c>
      <c r="H5586" t="s">
        <v>14805</v>
      </c>
      <c r="I5586" t="s">
        <v>18507</v>
      </c>
      <c r="J5586" t="s">
        <v>18509</v>
      </c>
      <c r="L5586" t="s">
        <v>19774</v>
      </c>
      <c r="O5586" t="s">
        <v>20888</v>
      </c>
      <c r="P5586" t="s">
        <v>20920</v>
      </c>
      <c r="Q5586" t="s">
        <v>20991</v>
      </c>
      <c r="U5586" t="s">
        <v>22034</v>
      </c>
      <c r="W5586" t="s">
        <v>22918</v>
      </c>
    </row>
    <row r="5587" spans="1:24">
      <c r="A5587" s="1">
        <v>5612</v>
      </c>
      <c r="C5587" t="s">
        <v>4675</v>
      </c>
      <c r="G5587" t="s">
        <v>10967</v>
      </c>
      <c r="H5587" t="s">
        <v>14806</v>
      </c>
      <c r="I5587" t="s">
        <v>18507</v>
      </c>
      <c r="J5587" t="s">
        <v>18509</v>
      </c>
      <c r="L5587" t="s">
        <v>19807</v>
      </c>
      <c r="O5587" t="s">
        <v>20887</v>
      </c>
      <c r="P5587" t="s">
        <v>20919</v>
      </c>
      <c r="Q5587" t="s">
        <v>20989</v>
      </c>
      <c r="U5587" t="s">
        <v>22032</v>
      </c>
      <c r="W5587" t="s">
        <v>22917</v>
      </c>
      <c r="X5587" t="s">
        <v>23398</v>
      </c>
    </row>
    <row r="5588" spans="1:24">
      <c r="A5588" s="1">
        <v>5613</v>
      </c>
      <c r="C5588" t="s">
        <v>4676</v>
      </c>
      <c r="G5588" t="s">
        <v>10967</v>
      </c>
      <c r="H5588" t="s">
        <v>14807</v>
      </c>
      <c r="I5588" t="s">
        <v>18507</v>
      </c>
      <c r="J5588" t="s">
        <v>18509</v>
      </c>
      <c r="L5588" t="s">
        <v>19772</v>
      </c>
      <c r="O5588" t="s">
        <v>20888</v>
      </c>
      <c r="P5588" t="s">
        <v>65</v>
      </c>
      <c r="Q5588" t="s">
        <v>20990</v>
      </c>
      <c r="R5588" t="s">
        <v>21118</v>
      </c>
      <c r="S5588" t="s">
        <v>21153</v>
      </c>
      <c r="T5588" t="s">
        <v>21557</v>
      </c>
      <c r="U5588" t="s">
        <v>22033</v>
      </c>
    </row>
    <row r="5589" spans="1:24">
      <c r="A5589" s="1">
        <v>5614</v>
      </c>
      <c r="C5589" t="s">
        <v>4677</v>
      </c>
      <c r="G5589" t="s">
        <v>10967</v>
      </c>
      <c r="H5589" t="s">
        <v>14807</v>
      </c>
      <c r="I5589" t="s">
        <v>18507</v>
      </c>
      <c r="J5589" t="s">
        <v>18509</v>
      </c>
      <c r="L5589" t="s">
        <v>19774</v>
      </c>
      <c r="O5589" t="s">
        <v>20888</v>
      </c>
      <c r="P5589" t="s">
        <v>20920</v>
      </c>
      <c r="Q5589" t="s">
        <v>20991</v>
      </c>
      <c r="U5589" t="s">
        <v>22034</v>
      </c>
      <c r="W5589" t="s">
        <v>22918</v>
      </c>
    </row>
    <row r="5590" spans="1:24">
      <c r="A5590" s="1">
        <v>5615</v>
      </c>
      <c r="C5590" t="s">
        <v>4678</v>
      </c>
      <c r="G5590" t="s">
        <v>10967</v>
      </c>
      <c r="H5590" t="s">
        <v>14808</v>
      </c>
      <c r="I5590" t="s">
        <v>18507</v>
      </c>
      <c r="J5590" t="s">
        <v>18509</v>
      </c>
      <c r="L5590" t="s">
        <v>19750</v>
      </c>
      <c r="O5590" t="s">
        <v>20887</v>
      </c>
      <c r="P5590" t="s">
        <v>20919</v>
      </c>
      <c r="Q5590" t="s">
        <v>20989</v>
      </c>
      <c r="U5590" t="s">
        <v>22032</v>
      </c>
      <c r="W5590" t="s">
        <v>22917</v>
      </c>
      <c r="X5590" t="s">
        <v>23397</v>
      </c>
    </row>
    <row r="5591" spans="1:24">
      <c r="A5591" s="1">
        <v>5616</v>
      </c>
      <c r="C5591" t="s">
        <v>4679</v>
      </c>
      <c r="G5591" t="s">
        <v>10967</v>
      </c>
      <c r="H5591" t="s">
        <v>14809</v>
      </c>
      <c r="I5591" t="s">
        <v>18507</v>
      </c>
      <c r="J5591" t="s">
        <v>18509</v>
      </c>
      <c r="L5591" t="s">
        <v>19772</v>
      </c>
      <c r="O5591" t="s">
        <v>20888</v>
      </c>
      <c r="P5591" t="s">
        <v>65</v>
      </c>
      <c r="Q5591" t="s">
        <v>20990</v>
      </c>
      <c r="R5591" t="s">
        <v>21118</v>
      </c>
      <c r="S5591" t="s">
        <v>21153</v>
      </c>
      <c r="T5591" t="s">
        <v>21555</v>
      </c>
      <c r="U5591" t="s">
        <v>22033</v>
      </c>
    </row>
    <row r="5592" spans="1:24">
      <c r="A5592" s="1">
        <v>5617</v>
      </c>
      <c r="C5592" t="s">
        <v>4680</v>
      </c>
      <c r="G5592" t="s">
        <v>10967</v>
      </c>
      <c r="H5592" t="s">
        <v>14810</v>
      </c>
      <c r="I5592" t="s">
        <v>18507</v>
      </c>
      <c r="J5592" t="s">
        <v>18509</v>
      </c>
      <c r="L5592" t="s">
        <v>19774</v>
      </c>
      <c r="O5592" t="s">
        <v>20888</v>
      </c>
      <c r="P5592" t="s">
        <v>20920</v>
      </c>
      <c r="Q5592" t="s">
        <v>20991</v>
      </c>
      <c r="U5592" t="s">
        <v>22034</v>
      </c>
      <c r="W5592" t="s">
        <v>22918</v>
      </c>
    </row>
    <row r="5593" spans="1:24">
      <c r="A5593" s="1">
        <v>5618</v>
      </c>
      <c r="C5593" t="s">
        <v>4681</v>
      </c>
      <c r="G5593" t="s">
        <v>10967</v>
      </c>
      <c r="H5593" t="s">
        <v>14811</v>
      </c>
      <c r="I5593" t="s">
        <v>18507</v>
      </c>
      <c r="J5593" t="s">
        <v>18509</v>
      </c>
      <c r="L5593" t="s">
        <v>19764</v>
      </c>
      <c r="O5593" t="s">
        <v>20887</v>
      </c>
      <c r="P5593" t="s">
        <v>20919</v>
      </c>
      <c r="Q5593" t="s">
        <v>20989</v>
      </c>
      <c r="U5593" t="s">
        <v>22032</v>
      </c>
      <c r="W5593" t="s">
        <v>22917</v>
      </c>
      <c r="X5593" t="s">
        <v>23398</v>
      </c>
    </row>
    <row r="5594" spans="1:24">
      <c r="A5594" s="1">
        <v>5619</v>
      </c>
      <c r="C5594" t="s">
        <v>4682</v>
      </c>
      <c r="G5594" t="s">
        <v>10967</v>
      </c>
      <c r="H5594" t="s">
        <v>14812</v>
      </c>
      <c r="I5594" t="s">
        <v>18507</v>
      </c>
      <c r="J5594" t="s">
        <v>18509</v>
      </c>
      <c r="L5594" t="s">
        <v>19772</v>
      </c>
      <c r="O5594" t="s">
        <v>20888</v>
      </c>
      <c r="P5594" t="s">
        <v>65</v>
      </c>
      <c r="Q5594" t="s">
        <v>20990</v>
      </c>
      <c r="R5594" t="s">
        <v>21118</v>
      </c>
      <c r="S5594" t="s">
        <v>21153</v>
      </c>
      <c r="T5594" t="s">
        <v>21557</v>
      </c>
      <c r="U5594" t="s">
        <v>22033</v>
      </c>
    </row>
    <row r="5595" spans="1:24">
      <c r="A5595" s="1">
        <v>5620</v>
      </c>
      <c r="C5595" t="s">
        <v>4683</v>
      </c>
      <c r="G5595" t="s">
        <v>10967</v>
      </c>
      <c r="H5595" t="s">
        <v>14813</v>
      </c>
      <c r="I5595" t="s">
        <v>18507</v>
      </c>
      <c r="J5595" t="s">
        <v>18509</v>
      </c>
      <c r="L5595" t="s">
        <v>19774</v>
      </c>
      <c r="O5595" t="s">
        <v>20888</v>
      </c>
      <c r="P5595" t="s">
        <v>20920</v>
      </c>
      <c r="Q5595" t="s">
        <v>20991</v>
      </c>
      <c r="U5595" t="s">
        <v>22034</v>
      </c>
      <c r="W5595" t="s">
        <v>22918</v>
      </c>
    </row>
    <row r="5596" spans="1:24">
      <c r="A5596" s="1">
        <v>5621</v>
      </c>
      <c r="C5596" t="s">
        <v>4684</v>
      </c>
      <c r="G5596" t="s">
        <v>10967</v>
      </c>
      <c r="H5596" t="s">
        <v>14814</v>
      </c>
      <c r="I5596" t="s">
        <v>18507</v>
      </c>
      <c r="J5596" t="s">
        <v>18509</v>
      </c>
      <c r="L5596" t="s">
        <v>19798</v>
      </c>
      <c r="O5596" t="s">
        <v>20887</v>
      </c>
      <c r="P5596" t="s">
        <v>20919</v>
      </c>
      <c r="Q5596" t="s">
        <v>20989</v>
      </c>
      <c r="U5596" t="s">
        <v>22032</v>
      </c>
      <c r="W5596" t="s">
        <v>22917</v>
      </c>
      <c r="X5596" t="s">
        <v>23399</v>
      </c>
    </row>
    <row r="5597" spans="1:24">
      <c r="A5597" s="1">
        <v>5622</v>
      </c>
      <c r="C5597" t="s">
        <v>4685</v>
      </c>
      <c r="G5597" t="s">
        <v>10967</v>
      </c>
      <c r="H5597" t="s">
        <v>14815</v>
      </c>
      <c r="I5597" t="s">
        <v>18507</v>
      </c>
      <c r="J5597" t="s">
        <v>18509</v>
      </c>
      <c r="L5597" t="s">
        <v>19772</v>
      </c>
      <c r="O5597" t="s">
        <v>20888</v>
      </c>
      <c r="P5597" t="s">
        <v>65</v>
      </c>
      <c r="Q5597" t="s">
        <v>20990</v>
      </c>
      <c r="R5597" t="s">
        <v>21118</v>
      </c>
      <c r="S5597" t="s">
        <v>21153</v>
      </c>
      <c r="T5597" t="s">
        <v>21558</v>
      </c>
      <c r="U5597" t="s">
        <v>22033</v>
      </c>
    </row>
    <row r="5598" spans="1:24">
      <c r="A5598" s="1">
        <v>5623</v>
      </c>
      <c r="C5598" t="s">
        <v>4686</v>
      </c>
      <c r="G5598" t="s">
        <v>10967</v>
      </c>
      <c r="H5598" t="s">
        <v>14816</v>
      </c>
      <c r="I5598" t="s">
        <v>18507</v>
      </c>
      <c r="J5598" t="s">
        <v>18509</v>
      </c>
      <c r="L5598" t="s">
        <v>19774</v>
      </c>
      <c r="O5598" t="s">
        <v>20888</v>
      </c>
      <c r="P5598" t="s">
        <v>20920</v>
      </c>
      <c r="Q5598" t="s">
        <v>20991</v>
      </c>
      <c r="U5598" t="s">
        <v>22034</v>
      </c>
      <c r="W5598" t="s">
        <v>22918</v>
      </c>
    </row>
    <row r="5599" spans="1:24">
      <c r="A5599" s="1">
        <v>5624</v>
      </c>
      <c r="C5599" t="s">
        <v>4687</v>
      </c>
      <c r="G5599" t="s">
        <v>10967</v>
      </c>
      <c r="H5599" t="s">
        <v>14817</v>
      </c>
      <c r="I5599" t="s">
        <v>18507</v>
      </c>
      <c r="J5599" t="s">
        <v>18509</v>
      </c>
      <c r="L5599" t="s">
        <v>19803</v>
      </c>
      <c r="O5599" t="s">
        <v>20887</v>
      </c>
      <c r="P5599" t="s">
        <v>20919</v>
      </c>
      <c r="Q5599" t="s">
        <v>20989</v>
      </c>
      <c r="U5599" t="s">
        <v>22032</v>
      </c>
      <c r="W5599" t="s">
        <v>22917</v>
      </c>
      <c r="X5599" t="s">
        <v>23400</v>
      </c>
    </row>
    <row r="5600" spans="1:24">
      <c r="A5600" s="1">
        <v>5625</v>
      </c>
      <c r="C5600" t="s">
        <v>4688</v>
      </c>
      <c r="G5600" t="s">
        <v>10967</v>
      </c>
      <c r="H5600" t="s">
        <v>14818</v>
      </c>
      <c r="I5600" t="s">
        <v>18507</v>
      </c>
      <c r="J5600" t="s">
        <v>18509</v>
      </c>
      <c r="L5600" t="s">
        <v>19772</v>
      </c>
      <c r="O5600" t="s">
        <v>20888</v>
      </c>
      <c r="P5600" t="s">
        <v>65</v>
      </c>
      <c r="Q5600" t="s">
        <v>20990</v>
      </c>
      <c r="R5600" t="s">
        <v>21118</v>
      </c>
      <c r="S5600" t="s">
        <v>21153</v>
      </c>
      <c r="T5600" t="s">
        <v>21559</v>
      </c>
      <c r="U5600" t="s">
        <v>22033</v>
      </c>
    </row>
    <row r="5601" spans="1:25">
      <c r="A5601" s="1">
        <v>5626</v>
      </c>
      <c r="C5601" t="s">
        <v>4689</v>
      </c>
      <c r="G5601" t="s">
        <v>10967</v>
      </c>
      <c r="H5601" t="s">
        <v>14818</v>
      </c>
      <c r="I5601" t="s">
        <v>18507</v>
      </c>
      <c r="J5601" t="s">
        <v>18509</v>
      </c>
      <c r="L5601" t="s">
        <v>19774</v>
      </c>
      <c r="O5601" t="s">
        <v>20888</v>
      </c>
      <c r="P5601" t="s">
        <v>20920</v>
      </c>
      <c r="Q5601" t="s">
        <v>20991</v>
      </c>
      <c r="U5601" t="s">
        <v>22034</v>
      </c>
      <c r="W5601" t="s">
        <v>22918</v>
      </c>
    </row>
    <row r="5602" spans="1:25">
      <c r="A5602" s="1">
        <v>5627</v>
      </c>
      <c r="C5602" t="s">
        <v>4690</v>
      </c>
      <c r="G5602" t="s">
        <v>10967</v>
      </c>
      <c r="H5602" t="s">
        <v>14819</v>
      </c>
      <c r="I5602" t="s">
        <v>18507</v>
      </c>
      <c r="J5602" t="s">
        <v>18509</v>
      </c>
      <c r="L5602" t="s">
        <v>19747</v>
      </c>
      <c r="O5602" t="s">
        <v>20887</v>
      </c>
      <c r="P5602" t="s">
        <v>20919</v>
      </c>
      <c r="Q5602" t="s">
        <v>20989</v>
      </c>
      <c r="U5602" t="s">
        <v>22032</v>
      </c>
      <c r="W5602" t="s">
        <v>22917</v>
      </c>
      <c r="X5602" t="s">
        <v>23401</v>
      </c>
    </row>
    <row r="5603" spans="1:25">
      <c r="A5603" s="1">
        <v>5628</v>
      </c>
      <c r="C5603" t="s">
        <v>4691</v>
      </c>
      <c r="G5603" t="s">
        <v>10967</v>
      </c>
      <c r="H5603" t="s">
        <v>14820</v>
      </c>
      <c r="I5603" t="s">
        <v>18507</v>
      </c>
      <c r="J5603" t="s">
        <v>18509</v>
      </c>
      <c r="L5603" t="s">
        <v>19772</v>
      </c>
      <c r="O5603" t="s">
        <v>20888</v>
      </c>
      <c r="P5603" t="s">
        <v>65</v>
      </c>
      <c r="Q5603" t="s">
        <v>20990</v>
      </c>
      <c r="R5603" t="s">
        <v>21118</v>
      </c>
      <c r="S5603" t="s">
        <v>21153</v>
      </c>
      <c r="T5603" t="s">
        <v>21560</v>
      </c>
      <c r="U5603" t="s">
        <v>22033</v>
      </c>
    </row>
    <row r="5604" spans="1:25">
      <c r="A5604" s="1">
        <v>5629</v>
      </c>
      <c r="C5604" t="s">
        <v>4692</v>
      </c>
      <c r="G5604" t="s">
        <v>10967</v>
      </c>
      <c r="H5604" t="s">
        <v>14820</v>
      </c>
      <c r="I5604" t="s">
        <v>18507</v>
      </c>
      <c r="J5604" t="s">
        <v>18509</v>
      </c>
      <c r="L5604" t="s">
        <v>19774</v>
      </c>
      <c r="O5604" t="s">
        <v>20888</v>
      </c>
      <c r="P5604" t="s">
        <v>20920</v>
      </c>
      <c r="Q5604" t="s">
        <v>20991</v>
      </c>
      <c r="U5604" t="s">
        <v>22034</v>
      </c>
      <c r="W5604" t="s">
        <v>22918</v>
      </c>
    </row>
    <row r="5605" spans="1:25">
      <c r="A5605" s="1">
        <v>5630</v>
      </c>
      <c r="C5605" t="s">
        <v>4693</v>
      </c>
      <c r="G5605" t="s">
        <v>10967</v>
      </c>
      <c r="H5605" t="s">
        <v>14821</v>
      </c>
      <c r="I5605" t="s">
        <v>18507</v>
      </c>
      <c r="J5605" t="s">
        <v>18509</v>
      </c>
      <c r="L5605" t="s">
        <v>19772</v>
      </c>
      <c r="O5605" t="s">
        <v>20888</v>
      </c>
      <c r="P5605" t="s">
        <v>65</v>
      </c>
      <c r="Q5605" t="s">
        <v>20990</v>
      </c>
      <c r="R5605" t="s">
        <v>21118</v>
      </c>
      <c r="S5605" t="s">
        <v>21153</v>
      </c>
      <c r="T5605" t="s">
        <v>21560</v>
      </c>
      <c r="U5605" t="s">
        <v>22033</v>
      </c>
    </row>
    <row r="5606" spans="1:25">
      <c r="A5606" s="1">
        <v>5631</v>
      </c>
      <c r="C5606" t="s">
        <v>4694</v>
      </c>
      <c r="G5606" t="s">
        <v>10967</v>
      </c>
      <c r="H5606" t="s">
        <v>14822</v>
      </c>
      <c r="I5606" t="s">
        <v>18507</v>
      </c>
      <c r="J5606" t="s">
        <v>18509</v>
      </c>
      <c r="L5606" t="s">
        <v>19774</v>
      </c>
      <c r="O5606" t="s">
        <v>20888</v>
      </c>
      <c r="P5606" t="s">
        <v>20920</v>
      </c>
      <c r="Q5606" t="s">
        <v>20991</v>
      </c>
      <c r="U5606" t="s">
        <v>22034</v>
      </c>
      <c r="W5606" t="s">
        <v>22918</v>
      </c>
    </row>
    <row r="5607" spans="1:25">
      <c r="A5607" s="1">
        <v>5632</v>
      </c>
      <c r="C5607" t="s">
        <v>4695</v>
      </c>
      <c r="G5607" t="s">
        <v>10967</v>
      </c>
      <c r="H5607" t="s">
        <v>14822</v>
      </c>
      <c r="I5607" t="s">
        <v>18507</v>
      </c>
      <c r="J5607" t="s">
        <v>18509</v>
      </c>
      <c r="L5607" t="s">
        <v>19771</v>
      </c>
      <c r="O5607" t="s">
        <v>20887</v>
      </c>
      <c r="P5607" t="s">
        <v>20919</v>
      </c>
      <c r="Q5607" t="s">
        <v>20989</v>
      </c>
      <c r="U5607" t="s">
        <v>22032</v>
      </c>
      <c r="W5607" t="s">
        <v>22917</v>
      </c>
      <c r="X5607" t="s">
        <v>23401</v>
      </c>
    </row>
    <row r="5608" spans="1:25">
      <c r="A5608" s="1">
        <v>5633</v>
      </c>
      <c r="C5608" t="s">
        <v>4696</v>
      </c>
      <c r="G5608" t="s">
        <v>10967</v>
      </c>
      <c r="H5608" t="s">
        <v>14823</v>
      </c>
      <c r="I5608" t="s">
        <v>18507</v>
      </c>
      <c r="J5608" t="s">
        <v>18509</v>
      </c>
      <c r="L5608" t="s">
        <v>19772</v>
      </c>
      <c r="O5608" t="s">
        <v>20888</v>
      </c>
      <c r="P5608" t="s">
        <v>65</v>
      </c>
      <c r="Q5608" t="s">
        <v>20990</v>
      </c>
      <c r="R5608" t="s">
        <v>21118</v>
      </c>
      <c r="S5608" t="s">
        <v>21153</v>
      </c>
      <c r="T5608" t="s">
        <v>21559</v>
      </c>
      <c r="U5608" t="s">
        <v>22033</v>
      </c>
    </row>
    <row r="5609" spans="1:25">
      <c r="A5609" s="1">
        <v>5634</v>
      </c>
      <c r="C5609" t="s">
        <v>4697</v>
      </c>
      <c r="G5609" t="s">
        <v>10967</v>
      </c>
      <c r="H5609" t="s">
        <v>14823</v>
      </c>
      <c r="I5609" t="s">
        <v>18507</v>
      </c>
      <c r="J5609" t="s">
        <v>18509</v>
      </c>
      <c r="L5609" t="s">
        <v>19808</v>
      </c>
      <c r="O5609" t="s">
        <v>20887</v>
      </c>
      <c r="P5609" t="s">
        <v>20919</v>
      </c>
      <c r="Q5609" t="s">
        <v>20989</v>
      </c>
      <c r="U5609" t="s">
        <v>22032</v>
      </c>
      <c r="W5609" t="s">
        <v>22917</v>
      </c>
      <c r="X5609" t="s">
        <v>23400</v>
      </c>
    </row>
    <row r="5610" spans="1:25">
      <c r="A5610" s="1">
        <v>5635</v>
      </c>
      <c r="C5610" t="s">
        <v>4698</v>
      </c>
      <c r="G5610" t="s">
        <v>10967</v>
      </c>
      <c r="H5610" t="s">
        <v>14824</v>
      </c>
      <c r="I5610" t="s">
        <v>18507</v>
      </c>
      <c r="J5610" t="s">
        <v>18509</v>
      </c>
      <c r="L5610" t="s">
        <v>19774</v>
      </c>
      <c r="O5610" t="s">
        <v>20888</v>
      </c>
      <c r="P5610" t="s">
        <v>20920</v>
      </c>
      <c r="Q5610" t="s">
        <v>20991</v>
      </c>
      <c r="U5610" t="s">
        <v>22034</v>
      </c>
      <c r="W5610" t="s">
        <v>22918</v>
      </c>
    </row>
    <row r="5611" spans="1:25">
      <c r="A5611" s="1">
        <v>5636</v>
      </c>
      <c r="C5611" t="s">
        <v>4699</v>
      </c>
      <c r="G5611" t="s">
        <v>10967</v>
      </c>
      <c r="H5611" t="s">
        <v>14825</v>
      </c>
      <c r="I5611" t="s">
        <v>18507</v>
      </c>
      <c r="J5611" t="s">
        <v>18511</v>
      </c>
      <c r="L5611" t="s">
        <v>19687</v>
      </c>
      <c r="O5611" t="s">
        <v>20908</v>
      </c>
      <c r="P5611" t="s">
        <v>20949</v>
      </c>
      <c r="Q5611" t="s">
        <v>21061</v>
      </c>
      <c r="R5611" t="s">
        <v>21137</v>
      </c>
      <c r="S5611" t="s">
        <v>21159</v>
      </c>
      <c r="T5611" t="s">
        <v>21561</v>
      </c>
      <c r="U5611" t="s">
        <v>22033</v>
      </c>
    </row>
    <row r="5612" spans="1:25">
      <c r="A5612" s="1">
        <v>5637</v>
      </c>
      <c r="C5612" t="s">
        <v>4700</v>
      </c>
      <c r="G5612" t="s">
        <v>10967</v>
      </c>
      <c r="H5612" t="s">
        <v>14826</v>
      </c>
      <c r="I5612" t="s">
        <v>18507</v>
      </c>
      <c r="J5612" t="s">
        <v>18511</v>
      </c>
      <c r="L5612" t="s">
        <v>19687</v>
      </c>
      <c r="O5612" t="s">
        <v>20908</v>
      </c>
      <c r="P5612" t="s">
        <v>20949</v>
      </c>
      <c r="Q5612" t="s">
        <v>21061</v>
      </c>
      <c r="R5612" t="s">
        <v>21137</v>
      </c>
      <c r="S5612" t="s">
        <v>21159</v>
      </c>
      <c r="T5612" t="s">
        <v>21561</v>
      </c>
      <c r="U5612" t="s">
        <v>22033</v>
      </c>
    </row>
    <row r="5613" spans="1:25">
      <c r="A5613" s="1">
        <v>5638</v>
      </c>
      <c r="C5613" t="s">
        <v>4701</v>
      </c>
      <c r="G5613" t="s">
        <v>10967</v>
      </c>
      <c r="H5613" t="s">
        <v>14827</v>
      </c>
      <c r="I5613" t="s">
        <v>18507</v>
      </c>
      <c r="J5613" t="s">
        <v>18511</v>
      </c>
      <c r="L5613" t="s">
        <v>19687</v>
      </c>
      <c r="O5613" t="s">
        <v>20908</v>
      </c>
      <c r="P5613" t="s">
        <v>20949</v>
      </c>
      <c r="Q5613" t="s">
        <v>21061</v>
      </c>
      <c r="R5613" t="s">
        <v>21137</v>
      </c>
      <c r="S5613" t="s">
        <v>21159</v>
      </c>
      <c r="T5613" t="s">
        <v>21561</v>
      </c>
      <c r="U5613" t="s">
        <v>22033</v>
      </c>
    </row>
    <row r="5614" spans="1:25">
      <c r="A5614" s="1">
        <v>5639</v>
      </c>
      <c r="C5614" t="s">
        <v>4702</v>
      </c>
      <c r="G5614" t="s">
        <v>10967</v>
      </c>
      <c r="H5614" t="s">
        <v>14828</v>
      </c>
      <c r="I5614" t="s">
        <v>18507</v>
      </c>
      <c r="J5614" t="s">
        <v>18511</v>
      </c>
      <c r="L5614" t="s">
        <v>19687</v>
      </c>
      <c r="O5614" t="s">
        <v>20908</v>
      </c>
      <c r="P5614" t="s">
        <v>20949</v>
      </c>
      <c r="Q5614" t="s">
        <v>21061</v>
      </c>
      <c r="R5614" t="s">
        <v>21137</v>
      </c>
      <c r="S5614" t="s">
        <v>21159</v>
      </c>
      <c r="T5614" t="s">
        <v>21561</v>
      </c>
      <c r="U5614" t="s">
        <v>22033</v>
      </c>
    </row>
    <row r="5615" spans="1:25">
      <c r="A5615" s="1">
        <v>5640</v>
      </c>
      <c r="C5615" t="s">
        <v>4703</v>
      </c>
      <c r="G5615" t="s">
        <v>10967</v>
      </c>
      <c r="H5615" t="s">
        <v>14829</v>
      </c>
      <c r="I5615" t="s">
        <v>18507</v>
      </c>
      <c r="J5615" t="s">
        <v>18510</v>
      </c>
      <c r="L5615" t="s">
        <v>19809</v>
      </c>
      <c r="N5615" t="s">
        <v>32</v>
      </c>
      <c r="P5615" t="s">
        <v>32</v>
      </c>
      <c r="Q5615" t="s">
        <v>20992</v>
      </c>
      <c r="R5615" t="s">
        <v>21119</v>
      </c>
      <c r="S5615" t="s">
        <v>21154</v>
      </c>
      <c r="U5615" t="s">
        <v>22035</v>
      </c>
      <c r="Y5615" t="s">
        <v>23859</v>
      </c>
    </row>
    <row r="5616" spans="1:25">
      <c r="A5616" s="1">
        <v>5641</v>
      </c>
      <c r="B5616" t="s">
        <v>32</v>
      </c>
      <c r="C5616" t="s">
        <v>4703</v>
      </c>
      <c r="D5616" t="s">
        <v>10018</v>
      </c>
      <c r="E5616" t="s">
        <v>10905</v>
      </c>
      <c r="F5616" t="s">
        <v>10906</v>
      </c>
      <c r="H5616" t="s">
        <v>14830</v>
      </c>
      <c r="V5616">
        <f>72860562 pm¡Ã2024041krissy_g4@hotmail.com                              ANMLFException as file currently locked by another user for an Acct no 840012230000</f>
        <v>0</v>
      </c>
    </row>
    <row r="5617" spans="1:25">
      <c r="A5617" s="1">
        <v>5642</v>
      </c>
      <c r="C5617" t="s">
        <v>4704</v>
      </c>
      <c r="G5617" t="s">
        <v>10967</v>
      </c>
      <c r="H5617" t="s">
        <v>14831</v>
      </c>
      <c r="I5617" t="s">
        <v>18507</v>
      </c>
      <c r="J5617" t="s">
        <v>18510</v>
      </c>
      <c r="L5617" t="s">
        <v>19810</v>
      </c>
      <c r="N5617" t="s">
        <v>32</v>
      </c>
      <c r="P5617" t="s">
        <v>32</v>
      </c>
      <c r="Q5617" t="s">
        <v>20992</v>
      </c>
      <c r="R5617" t="s">
        <v>21119</v>
      </c>
      <c r="S5617" t="s">
        <v>21154</v>
      </c>
      <c r="U5617" t="s">
        <v>22035</v>
      </c>
      <c r="Y5617" t="s">
        <v>23860</v>
      </c>
    </row>
    <row r="5618" spans="1:25">
      <c r="A5618" s="1">
        <v>5643</v>
      </c>
      <c r="B5618" t="s">
        <v>32</v>
      </c>
      <c r="C5618" t="s">
        <v>4704</v>
      </c>
      <c r="D5618" t="s">
        <v>10019</v>
      </c>
      <c r="E5618" t="s">
        <v>10905</v>
      </c>
      <c r="F5618" t="s">
        <v>10906</v>
      </c>
      <c r="H5618" t="s">
        <v>14831</v>
      </c>
      <c r="V5618">
        <f>72860563 0&lt;I2024041djturanda@yahoo.com                               ANMLFException as file currently locked by another user for an Acct no 313660030000</f>
        <v>0</v>
      </c>
    </row>
    <row r="5619" spans="1:25">
      <c r="A5619" s="1">
        <v>5644</v>
      </c>
      <c r="C5619" t="s">
        <v>4705</v>
      </c>
      <c r="G5619" t="s">
        <v>10967</v>
      </c>
      <c r="H5619" t="s">
        <v>14832</v>
      </c>
      <c r="I5619" t="s">
        <v>18507</v>
      </c>
      <c r="J5619" t="s">
        <v>18510</v>
      </c>
      <c r="L5619" t="s">
        <v>19811</v>
      </c>
      <c r="N5619" t="s">
        <v>32</v>
      </c>
      <c r="P5619" t="s">
        <v>32</v>
      </c>
      <c r="Q5619" t="s">
        <v>20992</v>
      </c>
      <c r="R5619" t="s">
        <v>21119</v>
      </c>
      <c r="S5619" t="s">
        <v>21154</v>
      </c>
      <c r="U5619" t="s">
        <v>22035</v>
      </c>
      <c r="Y5619" t="s">
        <v>23861</v>
      </c>
    </row>
    <row r="5620" spans="1:25">
      <c r="A5620" s="1">
        <v>5645</v>
      </c>
      <c r="B5620" t="s">
        <v>32</v>
      </c>
      <c r="C5620" t="s">
        <v>4705</v>
      </c>
      <c r="D5620" t="s">
        <v>10020</v>
      </c>
      <c r="E5620" t="s">
        <v>10905</v>
      </c>
      <c r="F5620" t="s">
        <v>10906</v>
      </c>
      <c r="H5620" t="s">
        <v>14832</v>
      </c>
      <c r="V5620">
        <f>72860564 &gt;#Q2024041tampat74@gmail.com                               ANMLFException as file currently locked by another user for an Acct no 348079210000</f>
        <v>0</v>
      </c>
    </row>
    <row r="5621" spans="1:25">
      <c r="A5621" s="1">
        <v>5646</v>
      </c>
      <c r="C5621" t="s">
        <v>4706</v>
      </c>
      <c r="G5621" t="s">
        <v>10967</v>
      </c>
      <c r="H5621" t="s">
        <v>14833</v>
      </c>
      <c r="I5621" t="s">
        <v>18507</v>
      </c>
      <c r="J5621" t="s">
        <v>18510</v>
      </c>
      <c r="L5621" t="s">
        <v>19812</v>
      </c>
      <c r="N5621" t="s">
        <v>32</v>
      </c>
      <c r="P5621" t="s">
        <v>32</v>
      </c>
      <c r="Q5621" t="s">
        <v>20992</v>
      </c>
      <c r="R5621" t="s">
        <v>21119</v>
      </c>
      <c r="S5621" t="s">
        <v>21154</v>
      </c>
      <c r="U5621" t="s">
        <v>22035</v>
      </c>
      <c r="Y5621" t="s">
        <v>23862</v>
      </c>
    </row>
    <row r="5622" spans="1:25">
      <c r="A5622" s="1">
        <v>5647</v>
      </c>
      <c r="B5622" t="s">
        <v>32</v>
      </c>
      <c r="C5622" t="s">
        <v>4706</v>
      </c>
      <c r="D5622" t="s">
        <v>10021</v>
      </c>
      <c r="E5622" t="s">
        <v>10905</v>
      </c>
      <c r="F5622" t="s">
        <v>10906</v>
      </c>
      <c r="H5622" t="s">
        <v>14834</v>
      </c>
      <c r="V5622">
        <f>72860565 Ð`²¤O2024031moriehinds2@gmail.com                              BNMLFException as file currently locked by another user for an Acct no 342065570000</f>
        <v>0</v>
      </c>
    </row>
    <row r="5623" spans="1:25">
      <c r="A5623" s="1">
        <v>5648</v>
      </c>
      <c r="C5623" t="s">
        <v>4707</v>
      </c>
      <c r="G5623" t="s">
        <v>10967</v>
      </c>
      <c r="H5623" t="s">
        <v>14835</v>
      </c>
      <c r="I5623" t="s">
        <v>18507</v>
      </c>
      <c r="J5623" t="s">
        <v>18510</v>
      </c>
      <c r="L5623" t="s">
        <v>19813</v>
      </c>
      <c r="N5623" t="s">
        <v>32</v>
      </c>
      <c r="P5623" t="s">
        <v>32</v>
      </c>
      <c r="Q5623" t="s">
        <v>20992</v>
      </c>
      <c r="R5623" t="s">
        <v>21119</v>
      </c>
      <c r="S5623" t="s">
        <v>21154</v>
      </c>
      <c r="U5623" t="s">
        <v>22035</v>
      </c>
      <c r="Y5623" t="s">
        <v>23863</v>
      </c>
    </row>
    <row r="5624" spans="1:25">
      <c r="A5624" s="1">
        <v>5649</v>
      </c>
      <c r="B5624" t="s">
        <v>32</v>
      </c>
      <c r="C5624" t="s">
        <v>4707</v>
      </c>
      <c r="D5624" t="s">
        <v>10022</v>
      </c>
      <c r="E5624" t="s">
        <v>10905</v>
      </c>
      <c r="F5624" t="s">
        <v>10906</v>
      </c>
      <c r="H5624" t="s">
        <v>14836</v>
      </c>
      <c r="V5624">
        <f>72860566 @Ü'E2024041cavrilleogarro@yahoo.com                            BNMLFException as file currently locked by another user for an Acct no 297021480000</f>
        <v>0</v>
      </c>
    </row>
    <row r="5625" spans="1:25">
      <c r="A5625" s="1">
        <v>5650</v>
      </c>
      <c r="C5625" t="s">
        <v>4708</v>
      </c>
      <c r="G5625" t="s">
        <v>10967</v>
      </c>
      <c r="H5625" t="s">
        <v>14837</v>
      </c>
      <c r="I5625" t="s">
        <v>18507</v>
      </c>
      <c r="J5625" t="s">
        <v>18510</v>
      </c>
      <c r="L5625" t="s">
        <v>19814</v>
      </c>
      <c r="N5625" t="s">
        <v>32</v>
      </c>
      <c r="P5625" t="s">
        <v>32</v>
      </c>
      <c r="Q5625" t="s">
        <v>20992</v>
      </c>
      <c r="R5625" t="s">
        <v>21119</v>
      </c>
      <c r="S5625" t="s">
        <v>21154</v>
      </c>
      <c r="U5625" t="s">
        <v>22035</v>
      </c>
      <c r="Y5625" t="s">
        <v>23864</v>
      </c>
    </row>
    <row r="5626" spans="1:25">
      <c r="A5626" s="1">
        <v>5651</v>
      </c>
      <c r="B5626" t="s">
        <v>32</v>
      </c>
      <c r="C5626" t="s">
        <v>4708</v>
      </c>
      <c r="D5626" t="s">
        <v>10023</v>
      </c>
      <c r="E5626" t="s">
        <v>10905</v>
      </c>
      <c r="F5626" t="s">
        <v>10906</v>
      </c>
      <c r="H5626" t="s">
        <v>14837</v>
      </c>
      <c r="V5626">
        <f>72860567 ø8æÌ2024031tamika.campbell@ksac.gov.jm                           CNMLFException as file currently locked by another user for an Acct no 880032561400</f>
        <v>0</v>
      </c>
    </row>
    <row r="5627" spans="1:25">
      <c r="A5627" s="1">
        <v>5652</v>
      </c>
      <c r="C5627" t="s">
        <v>4709</v>
      </c>
      <c r="G5627" t="s">
        <v>10967</v>
      </c>
      <c r="H5627" t="s">
        <v>14838</v>
      </c>
      <c r="I5627" t="s">
        <v>18507</v>
      </c>
      <c r="J5627" t="s">
        <v>18510</v>
      </c>
      <c r="L5627" t="s">
        <v>19815</v>
      </c>
      <c r="N5627" t="s">
        <v>32</v>
      </c>
      <c r="P5627" t="s">
        <v>32</v>
      </c>
      <c r="Q5627" t="s">
        <v>20992</v>
      </c>
      <c r="R5627" t="s">
        <v>21119</v>
      </c>
      <c r="S5627" t="s">
        <v>21154</v>
      </c>
      <c r="U5627" t="s">
        <v>22035</v>
      </c>
      <c r="Y5627" t="s">
        <v>23865</v>
      </c>
    </row>
    <row r="5628" spans="1:25">
      <c r="A5628" s="1">
        <v>5653</v>
      </c>
      <c r="B5628" t="s">
        <v>32</v>
      </c>
      <c r="C5628" t="s">
        <v>4709</v>
      </c>
      <c r="D5628" t="s">
        <v>10024</v>
      </c>
      <c r="E5628" t="s">
        <v>10905</v>
      </c>
      <c r="F5628" t="s">
        <v>10906</v>
      </c>
      <c r="H5628" t="s">
        <v>14838</v>
      </c>
      <c r="V5628">
        <f>72860568 0@2024031kededradennis@gmail.com                             CNMLFException as file currently locked by another user for an Acct no 277429760000</f>
        <v>0</v>
      </c>
    </row>
    <row r="5629" spans="1:25">
      <c r="A5629" s="1">
        <v>5654</v>
      </c>
      <c r="C5629" t="s">
        <v>4710</v>
      </c>
      <c r="G5629" t="s">
        <v>10967</v>
      </c>
      <c r="H5629" t="s">
        <v>14839</v>
      </c>
      <c r="I5629" t="s">
        <v>18507</v>
      </c>
      <c r="J5629" t="s">
        <v>18510</v>
      </c>
      <c r="L5629" t="s">
        <v>19816</v>
      </c>
      <c r="N5629" t="s">
        <v>32</v>
      </c>
      <c r="P5629" t="s">
        <v>32</v>
      </c>
      <c r="Q5629" t="s">
        <v>20992</v>
      </c>
      <c r="R5629" t="s">
        <v>21119</v>
      </c>
      <c r="S5629" t="s">
        <v>21154</v>
      </c>
      <c r="U5629" t="s">
        <v>22035</v>
      </c>
      <c r="Y5629" t="s">
        <v>23866</v>
      </c>
    </row>
    <row r="5630" spans="1:25">
      <c r="A5630" s="1">
        <v>5655</v>
      </c>
      <c r="B5630" t="s">
        <v>32</v>
      </c>
      <c r="C5630" t="s">
        <v>4710</v>
      </c>
      <c r="D5630" t="s">
        <v>10025</v>
      </c>
      <c r="E5630" t="s">
        <v>10905</v>
      </c>
      <c r="F5630" t="s">
        <v>10906</v>
      </c>
      <c r="H5630" t="s">
        <v>14840</v>
      </c>
      <c r="V5630">
        <f>72860569 ÐEá\$2024041faypetgrave@cwjamica.com                            DNMLFException as file currently locked by another user for an Acct no 156177090000</f>
        <v>0</v>
      </c>
    </row>
    <row r="5631" spans="1:25">
      <c r="A5631" s="1">
        <v>5656</v>
      </c>
      <c r="C5631" t="s">
        <v>4711</v>
      </c>
      <c r="G5631" t="s">
        <v>10967</v>
      </c>
      <c r="H5631" t="s">
        <v>14841</v>
      </c>
      <c r="I5631" t="s">
        <v>18507</v>
      </c>
      <c r="J5631" t="s">
        <v>18510</v>
      </c>
      <c r="L5631" t="s">
        <v>19817</v>
      </c>
      <c r="N5631" t="s">
        <v>32</v>
      </c>
      <c r="P5631" t="s">
        <v>32</v>
      </c>
      <c r="Q5631" t="s">
        <v>20992</v>
      </c>
      <c r="R5631" t="s">
        <v>21119</v>
      </c>
      <c r="S5631" t="s">
        <v>21154</v>
      </c>
      <c r="U5631" t="s">
        <v>22035</v>
      </c>
      <c r="Y5631" t="s">
        <v>23868</v>
      </c>
    </row>
    <row r="5632" spans="1:25">
      <c r="A5632" s="1">
        <v>5657</v>
      </c>
      <c r="B5632" t="s">
        <v>32</v>
      </c>
      <c r="C5632" t="s">
        <v>4711</v>
      </c>
      <c r="D5632" t="s">
        <v>10026</v>
      </c>
      <c r="E5632" t="s">
        <v>10905</v>
      </c>
      <c r="F5632" t="s">
        <v>10906</v>
      </c>
      <c r="H5632" t="s">
        <v>14841</v>
      </c>
      <c r="V5632">
        <f>72860570 ÐÈQ(B2024041stamic123@gmail.com                               DNMLFException as file currently locked by another user for an Acct no 284144290000</f>
        <v>0</v>
      </c>
    </row>
    <row r="5633" spans="1:25">
      <c r="A5633" s="1">
        <v>5658</v>
      </c>
      <c r="C5633" t="s">
        <v>4712</v>
      </c>
      <c r="G5633" t="s">
        <v>10967</v>
      </c>
      <c r="H5633" t="s">
        <v>14842</v>
      </c>
      <c r="I5633" t="s">
        <v>18507</v>
      </c>
      <c r="J5633" t="s">
        <v>18510</v>
      </c>
      <c r="L5633" t="s">
        <v>19818</v>
      </c>
      <c r="N5633" t="s">
        <v>32</v>
      </c>
      <c r="P5633" t="s">
        <v>32</v>
      </c>
      <c r="Q5633" t="s">
        <v>20992</v>
      </c>
      <c r="R5633" t="s">
        <v>21119</v>
      </c>
      <c r="S5633" t="s">
        <v>21154</v>
      </c>
      <c r="U5633" t="s">
        <v>22035</v>
      </c>
      <c r="Y5633" t="s">
        <v>23867</v>
      </c>
    </row>
    <row r="5634" spans="1:25">
      <c r="A5634" s="1">
        <v>5659</v>
      </c>
      <c r="B5634" t="s">
        <v>32</v>
      </c>
      <c r="C5634" t="s">
        <v>4712</v>
      </c>
      <c r="D5634" t="s">
        <v>10027</v>
      </c>
      <c r="E5634" t="s">
        <v>10905</v>
      </c>
      <c r="F5634" t="s">
        <v>10906</v>
      </c>
      <c r="H5634" t="s">
        <v>14843</v>
      </c>
      <c r="V5634">
        <f>72860571 p°7ÖD2024041christinacaine1@gmail.com                            DNMLFException as file currently locked by another user for an Acct no 295651750000</f>
        <v>0</v>
      </c>
    </row>
    <row r="5635" spans="1:25">
      <c r="A5635" s="1">
        <v>5660</v>
      </c>
      <c r="C5635" t="s">
        <v>4713</v>
      </c>
      <c r="G5635" t="s">
        <v>10967</v>
      </c>
      <c r="H5635" t="s">
        <v>14844</v>
      </c>
      <c r="I5635" t="s">
        <v>18507</v>
      </c>
      <c r="J5635" t="s">
        <v>18510</v>
      </c>
      <c r="L5635" t="s">
        <v>19819</v>
      </c>
      <c r="N5635" t="s">
        <v>32</v>
      </c>
      <c r="P5635" t="s">
        <v>32</v>
      </c>
      <c r="Q5635" t="s">
        <v>20992</v>
      </c>
      <c r="R5635" t="s">
        <v>21119</v>
      </c>
      <c r="S5635" t="s">
        <v>21154</v>
      </c>
      <c r="U5635" t="s">
        <v>22035</v>
      </c>
      <c r="Y5635" t="s">
        <v>23869</v>
      </c>
    </row>
    <row r="5636" spans="1:25">
      <c r="A5636" s="1">
        <v>5661</v>
      </c>
      <c r="B5636" t="s">
        <v>32</v>
      </c>
      <c r="C5636" t="s">
        <v>4713</v>
      </c>
      <c r="D5636" t="s">
        <v>10028</v>
      </c>
      <c r="E5636" t="s">
        <v>10905</v>
      </c>
      <c r="F5636" t="s">
        <v>10906</v>
      </c>
      <c r="H5636" t="s">
        <v>14845</v>
      </c>
      <c r="V5636">
        <f>72860572 0&amp;3&amp;P2024041DUNROBPRIM@GMAIL.COM                              DNMLFException as file currently locked by another user for an Acct no 344238270000</f>
        <v>0</v>
      </c>
    </row>
    <row r="5637" spans="1:25">
      <c r="A5637" s="1">
        <v>5662</v>
      </c>
      <c r="C5637" t="s">
        <v>4714</v>
      </c>
      <c r="G5637" t="s">
        <v>10967</v>
      </c>
      <c r="H5637" t="s">
        <v>14846</v>
      </c>
      <c r="I5637" t="s">
        <v>18507</v>
      </c>
      <c r="J5637" t="s">
        <v>18510</v>
      </c>
      <c r="L5637" t="s">
        <v>19820</v>
      </c>
      <c r="N5637" t="s">
        <v>32</v>
      </c>
      <c r="P5637" t="s">
        <v>32</v>
      </c>
      <c r="Q5637" t="s">
        <v>20992</v>
      </c>
      <c r="R5637" t="s">
        <v>21119</v>
      </c>
      <c r="S5637" t="s">
        <v>21154</v>
      </c>
      <c r="U5637" t="s">
        <v>22035</v>
      </c>
      <c r="Y5637" t="s">
        <v>23870</v>
      </c>
    </row>
    <row r="5638" spans="1:25">
      <c r="A5638" s="1">
        <v>5663</v>
      </c>
      <c r="B5638" t="s">
        <v>32</v>
      </c>
      <c r="C5638" t="s">
        <v>4714</v>
      </c>
      <c r="D5638" t="s">
        <v>10029</v>
      </c>
      <c r="E5638" t="s">
        <v>10905</v>
      </c>
      <c r="F5638" t="s">
        <v>10906</v>
      </c>
      <c r="H5638" t="s">
        <v>14847</v>
      </c>
      <c r="V5638">
        <f>72860573 @äçNJ2024041romainbrown023@gmail.com                            ENMLFException as file currently locked by another user for an Acct no 319151400000</f>
        <v>0</v>
      </c>
    </row>
    <row r="5639" spans="1:25">
      <c r="A5639" s="1">
        <v>5664</v>
      </c>
      <c r="C5639" t="s">
        <v>4715</v>
      </c>
      <c r="G5639" t="s">
        <v>10967</v>
      </c>
      <c r="H5639" t="s">
        <v>14848</v>
      </c>
      <c r="I5639" t="s">
        <v>18507</v>
      </c>
      <c r="J5639" t="s">
        <v>18509</v>
      </c>
      <c r="L5639" t="s">
        <v>19765</v>
      </c>
      <c r="O5639" t="s">
        <v>20887</v>
      </c>
      <c r="P5639" t="s">
        <v>20919</v>
      </c>
      <c r="Q5639" t="s">
        <v>20989</v>
      </c>
      <c r="U5639" t="s">
        <v>22032</v>
      </c>
      <c r="W5639" t="s">
        <v>22917</v>
      </c>
      <c r="X5639" t="s">
        <v>23402</v>
      </c>
    </row>
    <row r="5640" spans="1:25">
      <c r="A5640" s="1">
        <v>5665</v>
      </c>
      <c r="C5640" t="s">
        <v>4716</v>
      </c>
      <c r="G5640" t="s">
        <v>10967</v>
      </c>
      <c r="H5640" t="s">
        <v>14849</v>
      </c>
      <c r="I5640" t="s">
        <v>18507</v>
      </c>
      <c r="J5640" t="s">
        <v>18509</v>
      </c>
      <c r="L5640" t="s">
        <v>19772</v>
      </c>
      <c r="O5640" t="s">
        <v>20888</v>
      </c>
      <c r="P5640" t="s">
        <v>65</v>
      </c>
      <c r="Q5640" t="s">
        <v>20990</v>
      </c>
      <c r="R5640" t="s">
        <v>21118</v>
      </c>
      <c r="S5640" t="s">
        <v>21153</v>
      </c>
      <c r="T5640" t="s">
        <v>21562</v>
      </c>
      <c r="U5640" t="s">
        <v>22033</v>
      </c>
    </row>
    <row r="5641" spans="1:25">
      <c r="A5641" s="1">
        <v>5666</v>
      </c>
      <c r="C5641" t="s">
        <v>4717</v>
      </c>
      <c r="G5641" t="s">
        <v>10967</v>
      </c>
      <c r="H5641" t="s">
        <v>14850</v>
      </c>
      <c r="I5641" t="s">
        <v>18507</v>
      </c>
      <c r="J5641" t="s">
        <v>18509</v>
      </c>
      <c r="L5641" t="s">
        <v>19774</v>
      </c>
      <c r="O5641" t="s">
        <v>20888</v>
      </c>
      <c r="P5641" t="s">
        <v>20920</v>
      </c>
      <c r="Q5641" t="s">
        <v>20991</v>
      </c>
      <c r="U5641" t="s">
        <v>22034</v>
      </c>
      <c r="W5641" t="s">
        <v>22918</v>
      </c>
    </row>
    <row r="5642" spans="1:25">
      <c r="A5642" s="1">
        <v>5667</v>
      </c>
      <c r="C5642" t="s">
        <v>4718</v>
      </c>
      <c r="G5642" t="s">
        <v>10967</v>
      </c>
      <c r="H5642" t="s">
        <v>14851</v>
      </c>
      <c r="I5642" t="s">
        <v>18507</v>
      </c>
      <c r="J5642" t="s">
        <v>18510</v>
      </c>
      <c r="L5642" t="s">
        <v>19821</v>
      </c>
      <c r="N5642" t="s">
        <v>32</v>
      </c>
      <c r="P5642" t="s">
        <v>32</v>
      </c>
      <c r="Q5642" t="s">
        <v>20992</v>
      </c>
      <c r="R5642" t="s">
        <v>21119</v>
      </c>
      <c r="S5642" t="s">
        <v>21154</v>
      </c>
      <c r="U5642" t="s">
        <v>22035</v>
      </c>
      <c r="Y5642" t="s">
        <v>23871</v>
      </c>
    </row>
    <row r="5643" spans="1:25">
      <c r="A5643" s="1">
        <v>5668</v>
      </c>
      <c r="B5643" t="s">
        <v>32</v>
      </c>
      <c r="C5643" t="s">
        <v>4718</v>
      </c>
      <c r="D5643" t="s">
        <v>10030</v>
      </c>
      <c r="E5643" t="s">
        <v>10905</v>
      </c>
      <c r="F5643" t="s">
        <v>10906</v>
      </c>
      <c r="H5643" t="s">
        <v>14852</v>
      </c>
      <c r="V5643">
        <f>72860577 @å~\J2024041sexychrisann1@gmail.com                             ENMLFException as file currently locked by another user for an Acct no 319379400000</f>
        <v>0</v>
      </c>
    </row>
    <row r="5644" spans="1:25">
      <c r="A5644" s="1">
        <v>5669</v>
      </c>
      <c r="C5644" t="s">
        <v>4719</v>
      </c>
      <c r="G5644" t="s">
        <v>10967</v>
      </c>
      <c r="H5644" t="s">
        <v>14853</v>
      </c>
      <c r="I5644" t="s">
        <v>18507</v>
      </c>
      <c r="J5644" t="s">
        <v>18510</v>
      </c>
      <c r="L5644" t="s">
        <v>19822</v>
      </c>
      <c r="N5644" t="s">
        <v>32</v>
      </c>
      <c r="P5644" t="s">
        <v>32</v>
      </c>
      <c r="Q5644" t="s">
        <v>20992</v>
      </c>
      <c r="R5644" t="s">
        <v>21119</v>
      </c>
      <c r="S5644" t="s">
        <v>21154</v>
      </c>
      <c r="U5644" t="s">
        <v>22035</v>
      </c>
      <c r="Y5644" t="s">
        <v>23872</v>
      </c>
    </row>
    <row r="5645" spans="1:25">
      <c r="A5645" s="1">
        <v>5670</v>
      </c>
      <c r="B5645" t="s">
        <v>32</v>
      </c>
      <c r="C5645" t="s">
        <v>4719</v>
      </c>
      <c r="D5645" t="s">
        <v>10031</v>
      </c>
      <c r="E5645" t="s">
        <v>10905</v>
      </c>
      <c r="F5645" t="s">
        <v>10906</v>
      </c>
      <c r="H5645" t="s">
        <v>14853</v>
      </c>
      <c r="V5645">
        <f>72860578 °7úA2024041ANDREHEPBURN_88@YAHOO.COM                            ENMLFException as file currently locked by another user for an Acct no 283368110000</f>
        <v>0</v>
      </c>
    </row>
    <row r="5646" spans="1:25">
      <c r="A5646" s="1">
        <v>5671</v>
      </c>
      <c r="C5646" t="s">
        <v>4720</v>
      </c>
      <c r="G5646" t="s">
        <v>10967</v>
      </c>
      <c r="H5646" t="s">
        <v>14854</v>
      </c>
      <c r="I5646" t="s">
        <v>18507</v>
      </c>
      <c r="J5646" t="s">
        <v>18510</v>
      </c>
      <c r="L5646" t="s">
        <v>19823</v>
      </c>
      <c r="N5646" t="s">
        <v>32</v>
      </c>
      <c r="P5646" t="s">
        <v>32</v>
      </c>
      <c r="Q5646" t="s">
        <v>20992</v>
      </c>
      <c r="R5646" t="s">
        <v>21119</v>
      </c>
      <c r="S5646" t="s">
        <v>21154</v>
      </c>
      <c r="U5646" t="s">
        <v>22035</v>
      </c>
      <c r="Y5646" t="s">
        <v>23873</v>
      </c>
    </row>
    <row r="5647" spans="1:25">
      <c r="A5647" s="1">
        <v>5672</v>
      </c>
      <c r="B5647" t="s">
        <v>32</v>
      </c>
      <c r="C5647" t="s">
        <v>4720</v>
      </c>
      <c r="D5647" t="s">
        <v>10032</v>
      </c>
      <c r="E5647" t="s">
        <v>10905</v>
      </c>
      <c r="F5647" t="s">
        <v>10906</v>
      </c>
      <c r="H5647" t="s">
        <v>14855</v>
      </c>
      <c r="V5647">
        <f>72860579 @ÝEÆI2024041orainthomas@gmail.com                              GNMLFException as file currently locked by another user for an Acct no 316859080000</f>
        <v>0</v>
      </c>
    </row>
    <row r="5648" spans="1:25">
      <c r="A5648" s="1">
        <v>5673</v>
      </c>
      <c r="C5648" t="s">
        <v>4721</v>
      </c>
      <c r="G5648" t="s">
        <v>10967</v>
      </c>
      <c r="H5648" t="s">
        <v>14856</v>
      </c>
      <c r="I5648" t="s">
        <v>18507</v>
      </c>
      <c r="J5648" t="s">
        <v>18509</v>
      </c>
      <c r="L5648" t="s">
        <v>19770</v>
      </c>
      <c r="O5648" t="s">
        <v>20887</v>
      </c>
      <c r="P5648" t="s">
        <v>20919</v>
      </c>
      <c r="Q5648" t="s">
        <v>20989</v>
      </c>
      <c r="U5648" t="s">
        <v>22032</v>
      </c>
      <c r="W5648" t="s">
        <v>22917</v>
      </c>
      <c r="X5648" t="s">
        <v>23403</v>
      </c>
    </row>
    <row r="5649" spans="1:24">
      <c r="A5649" s="1">
        <v>5674</v>
      </c>
      <c r="C5649" t="s">
        <v>4722</v>
      </c>
      <c r="G5649" t="s">
        <v>10967</v>
      </c>
      <c r="H5649" t="s">
        <v>14857</v>
      </c>
      <c r="I5649" t="s">
        <v>18507</v>
      </c>
      <c r="J5649" t="s">
        <v>18509</v>
      </c>
      <c r="L5649" t="s">
        <v>19807</v>
      </c>
      <c r="O5649" t="s">
        <v>20887</v>
      </c>
      <c r="P5649" t="s">
        <v>20919</v>
      </c>
      <c r="Q5649" t="s">
        <v>20989</v>
      </c>
      <c r="U5649" t="s">
        <v>22032</v>
      </c>
      <c r="W5649" t="s">
        <v>22917</v>
      </c>
      <c r="X5649" t="s">
        <v>23404</v>
      </c>
    </row>
    <row r="5650" spans="1:24">
      <c r="A5650" s="1">
        <v>5675</v>
      </c>
      <c r="C5650" t="s">
        <v>4723</v>
      </c>
      <c r="G5650" t="s">
        <v>10967</v>
      </c>
      <c r="H5650" t="s">
        <v>14858</v>
      </c>
      <c r="I5650" t="s">
        <v>18507</v>
      </c>
      <c r="J5650" t="s">
        <v>18510</v>
      </c>
      <c r="L5650" t="s">
        <v>19824</v>
      </c>
      <c r="N5650" t="s">
        <v>37</v>
      </c>
      <c r="P5650" t="s">
        <v>20927</v>
      </c>
      <c r="Q5650" t="s">
        <v>21053</v>
      </c>
      <c r="U5650" t="s">
        <v>22758</v>
      </c>
      <c r="W5650" t="s">
        <v>22918</v>
      </c>
    </row>
    <row r="5651" spans="1:24">
      <c r="A5651" s="1">
        <v>5676</v>
      </c>
      <c r="C5651" t="s">
        <v>4724</v>
      </c>
      <c r="G5651" t="s">
        <v>10967</v>
      </c>
      <c r="H5651" t="s">
        <v>14858</v>
      </c>
      <c r="I5651" t="s">
        <v>18507</v>
      </c>
      <c r="J5651" t="s">
        <v>18510</v>
      </c>
      <c r="L5651" t="s">
        <v>19824</v>
      </c>
      <c r="N5651" t="s">
        <v>37</v>
      </c>
      <c r="P5651" t="s">
        <v>37</v>
      </c>
      <c r="Q5651" t="s">
        <v>21005</v>
      </c>
      <c r="U5651" t="s">
        <v>22759</v>
      </c>
      <c r="W5651" t="s">
        <v>22921</v>
      </c>
    </row>
    <row r="5652" spans="1:24">
      <c r="A5652" s="1">
        <v>5677</v>
      </c>
      <c r="B5652" t="s">
        <v>37</v>
      </c>
      <c r="C5652" t="s">
        <v>4724</v>
      </c>
      <c r="D5652" t="s">
        <v>10033</v>
      </c>
      <c r="E5652" t="s">
        <v>10905</v>
      </c>
      <c r="F5652" t="s">
        <v>10912</v>
      </c>
      <c r="H5652" t="s">
        <v>14858</v>
      </c>
      <c r="V5652">
        <f>72860583 ò)</f>
        <v>0</v>
      </c>
    </row>
    <row r="5653" spans="1:24">
      <c r="A5653" s="1">
        <v>5679</v>
      </c>
      <c r="C5653" t="s">
        <v>4725</v>
      </c>
      <c r="G5653" t="s">
        <v>10967</v>
      </c>
      <c r="H5653" t="s">
        <v>14859</v>
      </c>
      <c r="I5653" t="s">
        <v>18507</v>
      </c>
      <c r="J5653" t="s">
        <v>18509</v>
      </c>
      <c r="L5653" t="s">
        <v>19772</v>
      </c>
      <c r="O5653" t="s">
        <v>20888</v>
      </c>
      <c r="P5653" t="s">
        <v>65</v>
      </c>
      <c r="Q5653" t="s">
        <v>20990</v>
      </c>
      <c r="R5653" t="s">
        <v>21118</v>
      </c>
      <c r="S5653" t="s">
        <v>21153</v>
      </c>
      <c r="T5653" t="s">
        <v>21553</v>
      </c>
      <c r="U5653" t="s">
        <v>22033</v>
      </c>
    </row>
    <row r="5654" spans="1:24">
      <c r="A5654" s="1">
        <v>5680</v>
      </c>
      <c r="C5654" t="s">
        <v>4726</v>
      </c>
      <c r="G5654" t="s">
        <v>10967</v>
      </c>
      <c r="H5654" t="s">
        <v>14859</v>
      </c>
      <c r="I5654" t="s">
        <v>18507</v>
      </c>
      <c r="J5654" t="s">
        <v>18509</v>
      </c>
      <c r="L5654" t="s">
        <v>19774</v>
      </c>
      <c r="O5654" t="s">
        <v>20888</v>
      </c>
      <c r="P5654" t="s">
        <v>20920</v>
      </c>
      <c r="Q5654" t="s">
        <v>20991</v>
      </c>
      <c r="U5654" t="s">
        <v>22034</v>
      </c>
      <c r="W5654" t="s">
        <v>22918</v>
      </c>
    </row>
    <row r="5655" spans="1:24">
      <c r="A5655" s="1">
        <v>5681</v>
      </c>
      <c r="C5655" t="s">
        <v>4727</v>
      </c>
      <c r="G5655" t="s">
        <v>10967</v>
      </c>
      <c r="H5655" t="s">
        <v>14859</v>
      </c>
      <c r="I5655" t="s">
        <v>18507</v>
      </c>
      <c r="J5655" t="s">
        <v>18509</v>
      </c>
      <c r="L5655" t="s">
        <v>19765</v>
      </c>
      <c r="O5655" t="s">
        <v>20887</v>
      </c>
      <c r="P5655" t="s">
        <v>20919</v>
      </c>
      <c r="Q5655" t="s">
        <v>20989</v>
      </c>
      <c r="U5655" t="s">
        <v>22032</v>
      </c>
      <c r="W5655" t="s">
        <v>22917</v>
      </c>
      <c r="X5655" t="s">
        <v>23394</v>
      </c>
    </row>
    <row r="5656" spans="1:24">
      <c r="A5656" s="1">
        <v>5682</v>
      </c>
      <c r="C5656" t="s">
        <v>4728</v>
      </c>
      <c r="G5656" t="s">
        <v>10967</v>
      </c>
      <c r="H5656" t="s">
        <v>14860</v>
      </c>
      <c r="I5656" t="s">
        <v>18507</v>
      </c>
      <c r="J5656" t="s">
        <v>18509</v>
      </c>
      <c r="L5656" t="s">
        <v>19772</v>
      </c>
      <c r="O5656" t="s">
        <v>20888</v>
      </c>
      <c r="P5656" t="s">
        <v>65</v>
      </c>
      <c r="Q5656" t="s">
        <v>20990</v>
      </c>
      <c r="R5656" t="s">
        <v>21118</v>
      </c>
      <c r="S5656" t="s">
        <v>21153</v>
      </c>
      <c r="T5656" t="s">
        <v>21553</v>
      </c>
      <c r="U5656" t="s">
        <v>22033</v>
      </c>
    </row>
    <row r="5657" spans="1:24">
      <c r="A5657" s="1">
        <v>5683</v>
      </c>
      <c r="C5657" t="s">
        <v>4729</v>
      </c>
      <c r="G5657" t="s">
        <v>10967</v>
      </c>
      <c r="H5657" t="s">
        <v>14860</v>
      </c>
      <c r="I5657" t="s">
        <v>18507</v>
      </c>
      <c r="J5657" t="s">
        <v>18509</v>
      </c>
      <c r="L5657" t="s">
        <v>19774</v>
      </c>
      <c r="O5657" t="s">
        <v>20888</v>
      </c>
      <c r="P5657" t="s">
        <v>20920</v>
      </c>
      <c r="Q5657" t="s">
        <v>20991</v>
      </c>
      <c r="U5657" t="s">
        <v>22034</v>
      </c>
      <c r="W5657" t="s">
        <v>22918</v>
      </c>
    </row>
    <row r="5658" spans="1:24">
      <c r="A5658" s="1">
        <v>5684</v>
      </c>
      <c r="C5658" t="s">
        <v>4730</v>
      </c>
      <c r="G5658" t="s">
        <v>10967</v>
      </c>
      <c r="H5658" t="s">
        <v>14860</v>
      </c>
      <c r="I5658" t="s">
        <v>18507</v>
      </c>
      <c r="J5658" t="s">
        <v>18509</v>
      </c>
      <c r="L5658" t="s">
        <v>19746</v>
      </c>
      <c r="O5658" t="s">
        <v>20887</v>
      </c>
      <c r="P5658" t="s">
        <v>20919</v>
      </c>
      <c r="Q5658" t="s">
        <v>20989</v>
      </c>
      <c r="U5658" t="s">
        <v>22032</v>
      </c>
      <c r="W5658" t="s">
        <v>22917</v>
      </c>
      <c r="X5658" t="s">
        <v>23394</v>
      </c>
    </row>
    <row r="5659" spans="1:24">
      <c r="A5659" s="1">
        <v>5685</v>
      </c>
      <c r="C5659" t="s">
        <v>4731</v>
      </c>
      <c r="G5659" t="s">
        <v>10967</v>
      </c>
      <c r="H5659" t="s">
        <v>14861</v>
      </c>
      <c r="I5659" t="s">
        <v>18507</v>
      </c>
      <c r="J5659" t="s">
        <v>18509</v>
      </c>
      <c r="L5659" t="s">
        <v>19772</v>
      </c>
      <c r="O5659" t="s">
        <v>20888</v>
      </c>
      <c r="P5659" t="s">
        <v>65</v>
      </c>
      <c r="Q5659" t="s">
        <v>20990</v>
      </c>
      <c r="R5659" t="s">
        <v>21118</v>
      </c>
      <c r="S5659" t="s">
        <v>21153</v>
      </c>
      <c r="T5659" t="s">
        <v>21563</v>
      </c>
      <c r="U5659" t="s">
        <v>22033</v>
      </c>
    </row>
    <row r="5660" spans="1:24">
      <c r="A5660" s="1">
        <v>5686</v>
      </c>
      <c r="C5660" t="s">
        <v>4732</v>
      </c>
      <c r="G5660" t="s">
        <v>10967</v>
      </c>
      <c r="H5660" t="s">
        <v>14861</v>
      </c>
      <c r="I5660" t="s">
        <v>18507</v>
      </c>
      <c r="J5660" t="s">
        <v>18509</v>
      </c>
      <c r="L5660" t="s">
        <v>19771</v>
      </c>
      <c r="O5660" t="s">
        <v>20887</v>
      </c>
      <c r="P5660" t="s">
        <v>20919</v>
      </c>
      <c r="Q5660" t="s">
        <v>20989</v>
      </c>
      <c r="U5660" t="s">
        <v>22032</v>
      </c>
      <c r="W5660" t="s">
        <v>22917</v>
      </c>
      <c r="X5660" t="s">
        <v>23405</v>
      </c>
    </row>
    <row r="5661" spans="1:24">
      <c r="A5661" s="1">
        <v>5687</v>
      </c>
      <c r="C5661" t="s">
        <v>4733</v>
      </c>
      <c r="G5661" t="s">
        <v>10967</v>
      </c>
      <c r="H5661" t="s">
        <v>14862</v>
      </c>
      <c r="I5661" t="s">
        <v>18507</v>
      </c>
      <c r="J5661" t="s">
        <v>18509</v>
      </c>
      <c r="L5661" t="s">
        <v>19774</v>
      </c>
      <c r="O5661" t="s">
        <v>20888</v>
      </c>
      <c r="P5661" t="s">
        <v>20920</v>
      </c>
      <c r="Q5661" t="s">
        <v>20991</v>
      </c>
      <c r="U5661" t="s">
        <v>22034</v>
      </c>
      <c r="W5661" t="s">
        <v>22918</v>
      </c>
    </row>
    <row r="5662" spans="1:24">
      <c r="A5662" s="1">
        <v>5688</v>
      </c>
      <c r="C5662" t="s">
        <v>4734</v>
      </c>
      <c r="G5662" t="s">
        <v>10967</v>
      </c>
      <c r="H5662" t="s">
        <v>14863</v>
      </c>
      <c r="I5662" t="s">
        <v>18507</v>
      </c>
      <c r="J5662" t="s">
        <v>18510</v>
      </c>
      <c r="L5662" t="s">
        <v>19825</v>
      </c>
      <c r="N5662" t="s">
        <v>49</v>
      </c>
      <c r="P5662" t="s">
        <v>20960</v>
      </c>
      <c r="Q5662" t="s">
        <v>21063</v>
      </c>
      <c r="U5662" t="s">
        <v>22760</v>
      </c>
      <c r="W5662" t="s">
        <v>22918</v>
      </c>
    </row>
    <row r="5663" spans="1:24">
      <c r="A5663" s="1">
        <v>5689</v>
      </c>
      <c r="B5663" t="s">
        <v>49</v>
      </c>
      <c r="C5663" t="s">
        <v>4734</v>
      </c>
      <c r="D5663" t="s">
        <v>10034</v>
      </c>
      <c r="E5663" t="s">
        <v>10905</v>
      </c>
      <c r="F5663" t="s">
        <v>10930</v>
      </c>
      <c r="H5663" t="s">
        <v>14864</v>
      </c>
      <c r="V5663">
        <f>72860593 A        0È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BROWN_ROC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664" spans="1:24">
      <c r="A5664" s="1">
        <v>5690</v>
      </c>
      <c r="C5664" t="s">
        <v>4735</v>
      </c>
      <c r="G5664" t="s">
        <v>10967</v>
      </c>
      <c r="H5664" t="s">
        <v>14865</v>
      </c>
      <c r="I5664" t="s">
        <v>18507</v>
      </c>
      <c r="J5664" t="s">
        <v>18509</v>
      </c>
      <c r="L5664" t="s">
        <v>19808</v>
      </c>
      <c r="O5664" t="s">
        <v>20887</v>
      </c>
      <c r="P5664" t="s">
        <v>20919</v>
      </c>
      <c r="Q5664" t="s">
        <v>20989</v>
      </c>
      <c r="U5664" t="s">
        <v>22032</v>
      </c>
      <c r="W5664" t="s">
        <v>22917</v>
      </c>
      <c r="X5664" t="s">
        <v>23406</v>
      </c>
    </row>
    <row r="5665" spans="1:31">
      <c r="A5665" s="1">
        <v>5691</v>
      </c>
      <c r="C5665" t="s">
        <v>4736</v>
      </c>
      <c r="G5665" t="s">
        <v>10967</v>
      </c>
      <c r="H5665" t="s">
        <v>14866</v>
      </c>
      <c r="I5665" t="s">
        <v>18507</v>
      </c>
      <c r="J5665" t="s">
        <v>18509</v>
      </c>
      <c r="L5665" t="s">
        <v>19747</v>
      </c>
      <c r="O5665" t="s">
        <v>20887</v>
      </c>
      <c r="P5665" t="s">
        <v>20919</v>
      </c>
      <c r="Q5665" t="s">
        <v>20989</v>
      </c>
      <c r="U5665" t="s">
        <v>22032</v>
      </c>
      <c r="W5665" t="s">
        <v>22917</v>
      </c>
      <c r="X5665" t="s">
        <v>23406</v>
      </c>
    </row>
    <row r="5666" spans="1:31">
      <c r="A5666" s="1">
        <v>5692</v>
      </c>
      <c r="C5666" t="s">
        <v>4737</v>
      </c>
      <c r="G5666" t="s">
        <v>10967</v>
      </c>
      <c r="H5666" t="s">
        <v>14867</v>
      </c>
      <c r="I5666" t="s">
        <v>18507</v>
      </c>
      <c r="J5666" t="s">
        <v>18531</v>
      </c>
      <c r="K5666" t="s">
        <v>18582</v>
      </c>
      <c r="L5666" t="s">
        <v>19826</v>
      </c>
      <c r="N5666" t="s">
        <v>38</v>
      </c>
      <c r="P5666" t="s">
        <v>38</v>
      </c>
      <c r="Q5666" t="s">
        <v>21038</v>
      </c>
      <c r="U5666" t="s">
        <v>22761</v>
      </c>
      <c r="W5666" t="s">
        <v>22730</v>
      </c>
      <c r="AE5666" t="s">
        <v>23889</v>
      </c>
    </row>
    <row r="5667" spans="1:31">
      <c r="A5667" s="1">
        <v>5693</v>
      </c>
      <c r="B5667" t="s">
        <v>38</v>
      </c>
      <c r="C5667" t="s">
        <v>4737</v>
      </c>
      <c r="D5667" t="s">
        <v>10035</v>
      </c>
      <c r="E5667" t="s">
        <v>10905</v>
      </c>
      <c r="F5667" t="s">
        <v>10913</v>
      </c>
      <c r="H5667" t="s">
        <v>14867</v>
      </c>
      <c r="V5667">
        <f>72860596 ´f0#©8RHO3752EPCCS                                                                                           PCCS N  Olivia Depass              8762978381     N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5668" spans="1:31">
      <c r="A5668" s="1">
        <v>5694</v>
      </c>
      <c r="C5668" t="s">
        <v>4738</v>
      </c>
      <c r="G5668" t="s">
        <v>10967</v>
      </c>
      <c r="H5668" t="s">
        <v>14868</v>
      </c>
      <c r="I5668" t="s">
        <v>18507</v>
      </c>
      <c r="J5668" t="s">
        <v>18509</v>
      </c>
      <c r="L5668" t="s">
        <v>19772</v>
      </c>
      <c r="O5668" t="s">
        <v>20888</v>
      </c>
      <c r="P5668" t="s">
        <v>65</v>
      </c>
      <c r="Q5668" t="s">
        <v>20990</v>
      </c>
      <c r="R5668" t="s">
        <v>21118</v>
      </c>
      <c r="S5668" t="s">
        <v>21153</v>
      </c>
      <c r="T5668" t="s">
        <v>21564</v>
      </c>
      <c r="U5668" t="s">
        <v>22033</v>
      </c>
    </row>
    <row r="5669" spans="1:31">
      <c r="A5669" s="1">
        <v>5695</v>
      </c>
      <c r="C5669" t="s">
        <v>4739</v>
      </c>
      <c r="G5669" t="s">
        <v>10967</v>
      </c>
      <c r="H5669" t="s">
        <v>14868</v>
      </c>
      <c r="I5669" t="s">
        <v>18507</v>
      </c>
      <c r="J5669" t="s">
        <v>18509</v>
      </c>
      <c r="L5669" t="s">
        <v>19803</v>
      </c>
      <c r="O5669" t="s">
        <v>20887</v>
      </c>
      <c r="P5669" t="s">
        <v>20919</v>
      </c>
      <c r="Q5669" t="s">
        <v>20989</v>
      </c>
      <c r="U5669" t="s">
        <v>22032</v>
      </c>
      <c r="W5669" t="s">
        <v>22917</v>
      </c>
      <c r="X5669" t="s">
        <v>23407</v>
      </c>
    </row>
    <row r="5670" spans="1:31">
      <c r="A5670" s="1">
        <v>5696</v>
      </c>
      <c r="C5670" t="s">
        <v>4740</v>
      </c>
      <c r="G5670" t="s">
        <v>10967</v>
      </c>
      <c r="H5670" t="s">
        <v>14868</v>
      </c>
      <c r="I5670" t="s">
        <v>18507</v>
      </c>
      <c r="J5670" t="s">
        <v>18509</v>
      </c>
      <c r="L5670" t="s">
        <v>19774</v>
      </c>
      <c r="O5670" t="s">
        <v>20888</v>
      </c>
      <c r="P5670" t="s">
        <v>20920</v>
      </c>
      <c r="Q5670" t="s">
        <v>20991</v>
      </c>
      <c r="U5670" t="s">
        <v>22034</v>
      </c>
      <c r="W5670" t="s">
        <v>22918</v>
      </c>
    </row>
    <row r="5671" spans="1:31">
      <c r="A5671" s="1">
        <v>5697</v>
      </c>
      <c r="C5671" t="s">
        <v>4741</v>
      </c>
      <c r="G5671" t="s">
        <v>10967</v>
      </c>
      <c r="H5671" t="s">
        <v>14869</v>
      </c>
      <c r="I5671" t="s">
        <v>18507</v>
      </c>
      <c r="J5671" t="s">
        <v>18509</v>
      </c>
      <c r="L5671" t="s">
        <v>19772</v>
      </c>
      <c r="O5671" t="s">
        <v>20888</v>
      </c>
      <c r="P5671" t="s">
        <v>65</v>
      </c>
      <c r="Q5671" t="s">
        <v>20990</v>
      </c>
      <c r="R5671" t="s">
        <v>21118</v>
      </c>
      <c r="S5671" t="s">
        <v>21153</v>
      </c>
      <c r="T5671" t="s">
        <v>21565</v>
      </c>
      <c r="U5671" t="s">
        <v>22033</v>
      </c>
    </row>
    <row r="5672" spans="1:31">
      <c r="A5672" s="1">
        <v>5698</v>
      </c>
      <c r="C5672" t="s">
        <v>4742</v>
      </c>
      <c r="G5672" t="s">
        <v>10967</v>
      </c>
      <c r="H5672" t="s">
        <v>14869</v>
      </c>
      <c r="I5672" t="s">
        <v>18507</v>
      </c>
      <c r="J5672" t="s">
        <v>18509</v>
      </c>
      <c r="L5672" t="s">
        <v>19771</v>
      </c>
      <c r="O5672" t="s">
        <v>20887</v>
      </c>
      <c r="P5672" t="s">
        <v>20919</v>
      </c>
      <c r="Q5672" t="s">
        <v>20989</v>
      </c>
      <c r="U5672" t="s">
        <v>22032</v>
      </c>
      <c r="W5672" t="s">
        <v>22917</v>
      </c>
      <c r="X5672" t="s">
        <v>23408</v>
      </c>
    </row>
    <row r="5673" spans="1:31">
      <c r="A5673" s="1">
        <v>5699</v>
      </c>
      <c r="C5673" t="s">
        <v>4743</v>
      </c>
      <c r="G5673" t="s">
        <v>10967</v>
      </c>
      <c r="H5673" t="s">
        <v>14870</v>
      </c>
      <c r="I5673" t="s">
        <v>18507</v>
      </c>
      <c r="J5673" t="s">
        <v>18509</v>
      </c>
      <c r="L5673" t="s">
        <v>19774</v>
      </c>
      <c r="O5673" t="s">
        <v>20888</v>
      </c>
      <c r="P5673" t="s">
        <v>20920</v>
      </c>
      <c r="Q5673" t="s">
        <v>20991</v>
      </c>
      <c r="U5673" t="s">
        <v>22034</v>
      </c>
      <c r="W5673" t="s">
        <v>22918</v>
      </c>
    </row>
    <row r="5674" spans="1:31">
      <c r="A5674" s="1">
        <v>5700</v>
      </c>
      <c r="C5674" t="s">
        <v>4744</v>
      </c>
      <c r="G5674" t="s">
        <v>10967</v>
      </c>
      <c r="H5674" t="s">
        <v>14871</v>
      </c>
      <c r="I5674" t="s">
        <v>18507</v>
      </c>
      <c r="J5674" t="s">
        <v>18509</v>
      </c>
      <c r="L5674" t="s">
        <v>19779</v>
      </c>
      <c r="O5674" t="s">
        <v>20887</v>
      </c>
      <c r="P5674" t="s">
        <v>20919</v>
      </c>
      <c r="Q5674" t="s">
        <v>20989</v>
      </c>
      <c r="U5674" t="s">
        <v>22032</v>
      </c>
      <c r="W5674" t="s">
        <v>22917</v>
      </c>
      <c r="X5674" t="s">
        <v>23408</v>
      </c>
    </row>
    <row r="5675" spans="1:31">
      <c r="A5675" s="1">
        <v>5701</v>
      </c>
      <c r="C5675" t="s">
        <v>4745</v>
      </c>
      <c r="G5675" t="s">
        <v>10967</v>
      </c>
      <c r="H5675" t="s">
        <v>14871</v>
      </c>
      <c r="I5675" t="s">
        <v>18507</v>
      </c>
      <c r="J5675" t="s">
        <v>18509</v>
      </c>
      <c r="L5675" t="s">
        <v>19772</v>
      </c>
      <c r="O5675" t="s">
        <v>20888</v>
      </c>
      <c r="P5675" t="s">
        <v>65</v>
      </c>
      <c r="Q5675" t="s">
        <v>20990</v>
      </c>
      <c r="R5675" t="s">
        <v>21118</v>
      </c>
      <c r="S5675" t="s">
        <v>21153</v>
      </c>
      <c r="T5675" t="s">
        <v>21565</v>
      </c>
      <c r="U5675" t="s">
        <v>22033</v>
      </c>
    </row>
    <row r="5676" spans="1:31">
      <c r="A5676" s="1">
        <v>5702</v>
      </c>
      <c r="C5676" t="s">
        <v>4746</v>
      </c>
      <c r="G5676" t="s">
        <v>10967</v>
      </c>
      <c r="H5676" t="s">
        <v>14872</v>
      </c>
      <c r="I5676" t="s">
        <v>18507</v>
      </c>
      <c r="J5676" t="s">
        <v>18509</v>
      </c>
      <c r="L5676" t="s">
        <v>19774</v>
      </c>
      <c r="O5676" t="s">
        <v>20888</v>
      </c>
      <c r="P5676" t="s">
        <v>20920</v>
      </c>
      <c r="Q5676" t="s">
        <v>20991</v>
      </c>
      <c r="U5676" t="s">
        <v>22034</v>
      </c>
      <c r="W5676" t="s">
        <v>22918</v>
      </c>
    </row>
    <row r="5677" spans="1:31">
      <c r="A5677" s="1">
        <v>5703</v>
      </c>
      <c r="C5677" t="s">
        <v>4747</v>
      </c>
      <c r="G5677" t="s">
        <v>10967</v>
      </c>
      <c r="H5677" t="s">
        <v>14873</v>
      </c>
      <c r="I5677" t="s">
        <v>18507</v>
      </c>
      <c r="J5677" t="s">
        <v>18509</v>
      </c>
      <c r="L5677" t="s">
        <v>19801</v>
      </c>
      <c r="O5677" t="s">
        <v>20887</v>
      </c>
      <c r="P5677" t="s">
        <v>20919</v>
      </c>
      <c r="Q5677" t="s">
        <v>20989</v>
      </c>
      <c r="U5677" t="s">
        <v>22032</v>
      </c>
      <c r="W5677" t="s">
        <v>22917</v>
      </c>
      <c r="X5677" t="s">
        <v>23409</v>
      </c>
    </row>
    <row r="5678" spans="1:31">
      <c r="A5678" s="1">
        <v>5704</v>
      </c>
      <c r="C5678" t="s">
        <v>4748</v>
      </c>
      <c r="G5678" t="s">
        <v>10967</v>
      </c>
      <c r="H5678" t="s">
        <v>14874</v>
      </c>
      <c r="I5678" t="s">
        <v>18507</v>
      </c>
      <c r="J5678" t="s">
        <v>18509</v>
      </c>
      <c r="L5678" t="s">
        <v>19773</v>
      </c>
      <c r="O5678" t="s">
        <v>20887</v>
      </c>
      <c r="P5678" t="s">
        <v>20919</v>
      </c>
      <c r="Q5678" t="s">
        <v>20989</v>
      </c>
      <c r="U5678" t="s">
        <v>22032</v>
      </c>
      <c r="W5678" t="s">
        <v>22917</v>
      </c>
      <c r="X5678" t="s">
        <v>23410</v>
      </c>
    </row>
    <row r="5679" spans="1:31">
      <c r="A5679" s="1">
        <v>5705</v>
      </c>
      <c r="C5679" t="s">
        <v>4749</v>
      </c>
      <c r="G5679" t="s">
        <v>10967</v>
      </c>
      <c r="H5679" t="s">
        <v>14875</v>
      </c>
      <c r="I5679" t="s">
        <v>18507</v>
      </c>
      <c r="J5679" t="s">
        <v>18509</v>
      </c>
      <c r="L5679" t="s">
        <v>19772</v>
      </c>
      <c r="O5679" t="s">
        <v>20888</v>
      </c>
      <c r="P5679" t="s">
        <v>65</v>
      </c>
      <c r="Q5679" t="s">
        <v>20990</v>
      </c>
      <c r="R5679" t="s">
        <v>21118</v>
      </c>
      <c r="S5679" t="s">
        <v>21153</v>
      </c>
      <c r="T5679" t="s">
        <v>21566</v>
      </c>
      <c r="U5679" t="s">
        <v>22033</v>
      </c>
    </row>
    <row r="5680" spans="1:31">
      <c r="A5680" s="1">
        <v>5706</v>
      </c>
      <c r="C5680" t="s">
        <v>4750</v>
      </c>
      <c r="G5680" t="s">
        <v>10967</v>
      </c>
      <c r="H5680" t="s">
        <v>14875</v>
      </c>
      <c r="I5680" t="s">
        <v>18507</v>
      </c>
      <c r="J5680" t="s">
        <v>18509</v>
      </c>
      <c r="L5680" t="s">
        <v>19774</v>
      </c>
      <c r="O5680" t="s">
        <v>20888</v>
      </c>
      <c r="P5680" t="s">
        <v>20920</v>
      </c>
      <c r="Q5680" t="s">
        <v>20991</v>
      </c>
      <c r="U5680" t="s">
        <v>22034</v>
      </c>
      <c r="W5680" t="s">
        <v>22918</v>
      </c>
    </row>
    <row r="5681" spans="1:24">
      <c r="A5681" s="1">
        <v>5707</v>
      </c>
      <c r="C5681" t="s">
        <v>4751</v>
      </c>
      <c r="G5681" t="s">
        <v>10967</v>
      </c>
      <c r="H5681" t="s">
        <v>14876</v>
      </c>
      <c r="I5681" t="s">
        <v>18507</v>
      </c>
      <c r="J5681" t="s">
        <v>18509</v>
      </c>
      <c r="L5681" t="s">
        <v>19772</v>
      </c>
      <c r="O5681" t="s">
        <v>20888</v>
      </c>
      <c r="P5681" t="s">
        <v>65</v>
      </c>
      <c r="Q5681" t="s">
        <v>20990</v>
      </c>
      <c r="R5681" t="s">
        <v>21118</v>
      </c>
      <c r="S5681" t="s">
        <v>21153</v>
      </c>
      <c r="T5681" t="s">
        <v>21567</v>
      </c>
      <c r="U5681" t="s">
        <v>22033</v>
      </c>
    </row>
    <row r="5682" spans="1:24">
      <c r="A5682" s="1">
        <v>5708</v>
      </c>
      <c r="C5682" t="s">
        <v>4752</v>
      </c>
      <c r="G5682" t="s">
        <v>10967</v>
      </c>
      <c r="H5682" t="s">
        <v>14876</v>
      </c>
      <c r="I5682" t="s">
        <v>18507</v>
      </c>
      <c r="J5682" t="s">
        <v>18509</v>
      </c>
      <c r="L5682" t="s">
        <v>19798</v>
      </c>
      <c r="O5682" t="s">
        <v>20887</v>
      </c>
      <c r="P5682" t="s">
        <v>20919</v>
      </c>
      <c r="Q5682" t="s">
        <v>20989</v>
      </c>
      <c r="U5682" t="s">
        <v>22032</v>
      </c>
      <c r="W5682" t="s">
        <v>22917</v>
      </c>
      <c r="X5682" t="s">
        <v>23411</v>
      </c>
    </row>
    <row r="5683" spans="1:24">
      <c r="A5683" s="1">
        <v>5709</v>
      </c>
      <c r="C5683" t="s">
        <v>4753</v>
      </c>
      <c r="G5683" t="s">
        <v>10967</v>
      </c>
      <c r="H5683" t="s">
        <v>14876</v>
      </c>
      <c r="I5683" t="s">
        <v>18507</v>
      </c>
      <c r="J5683" t="s">
        <v>18509</v>
      </c>
      <c r="L5683" t="s">
        <v>19774</v>
      </c>
      <c r="O5683" t="s">
        <v>20888</v>
      </c>
      <c r="P5683" t="s">
        <v>20920</v>
      </c>
      <c r="Q5683" t="s">
        <v>20991</v>
      </c>
      <c r="U5683" t="s">
        <v>22034</v>
      </c>
      <c r="W5683" t="s">
        <v>22918</v>
      </c>
    </row>
    <row r="5684" spans="1:24">
      <c r="A5684" s="1">
        <v>5710</v>
      </c>
      <c r="C5684" t="s">
        <v>4754</v>
      </c>
      <c r="G5684" t="s">
        <v>10967</v>
      </c>
      <c r="H5684" t="s">
        <v>14877</v>
      </c>
      <c r="I5684" t="s">
        <v>18507</v>
      </c>
      <c r="J5684" t="s">
        <v>18509</v>
      </c>
      <c r="L5684" t="s">
        <v>19772</v>
      </c>
      <c r="O5684" t="s">
        <v>20888</v>
      </c>
      <c r="P5684" t="s">
        <v>65</v>
      </c>
      <c r="Q5684" t="s">
        <v>20990</v>
      </c>
      <c r="R5684" t="s">
        <v>21118</v>
      </c>
      <c r="S5684" t="s">
        <v>21153</v>
      </c>
      <c r="T5684" t="s">
        <v>21553</v>
      </c>
      <c r="U5684" t="s">
        <v>22033</v>
      </c>
    </row>
    <row r="5685" spans="1:24">
      <c r="A5685" s="1">
        <v>5711</v>
      </c>
      <c r="C5685" t="s">
        <v>4755</v>
      </c>
      <c r="G5685" t="s">
        <v>10967</v>
      </c>
      <c r="H5685" t="s">
        <v>14877</v>
      </c>
      <c r="I5685" t="s">
        <v>18507</v>
      </c>
      <c r="J5685" t="s">
        <v>18509</v>
      </c>
      <c r="L5685" t="s">
        <v>19778</v>
      </c>
      <c r="O5685" t="s">
        <v>20887</v>
      </c>
      <c r="P5685" t="s">
        <v>20919</v>
      </c>
      <c r="Q5685" t="s">
        <v>20989</v>
      </c>
      <c r="U5685" t="s">
        <v>22032</v>
      </c>
      <c r="W5685" t="s">
        <v>22917</v>
      </c>
      <c r="X5685" t="s">
        <v>23394</v>
      </c>
    </row>
    <row r="5686" spans="1:24">
      <c r="A5686" s="1">
        <v>5712</v>
      </c>
      <c r="C5686" t="s">
        <v>4756</v>
      </c>
      <c r="G5686" t="s">
        <v>10967</v>
      </c>
      <c r="H5686" t="s">
        <v>14877</v>
      </c>
      <c r="I5686" t="s">
        <v>18507</v>
      </c>
      <c r="J5686" t="s">
        <v>18509</v>
      </c>
      <c r="L5686" t="s">
        <v>19774</v>
      </c>
      <c r="O5686" t="s">
        <v>20888</v>
      </c>
      <c r="P5686" t="s">
        <v>20920</v>
      </c>
      <c r="Q5686" t="s">
        <v>20991</v>
      </c>
      <c r="U5686" t="s">
        <v>22034</v>
      </c>
      <c r="W5686" t="s">
        <v>22918</v>
      </c>
    </row>
    <row r="5687" spans="1:24">
      <c r="A5687" s="1">
        <v>5713</v>
      </c>
      <c r="C5687" t="s">
        <v>4757</v>
      </c>
      <c r="G5687" t="s">
        <v>10967</v>
      </c>
      <c r="H5687" t="s">
        <v>14878</v>
      </c>
      <c r="I5687" t="s">
        <v>18507</v>
      </c>
      <c r="J5687" t="s">
        <v>18509</v>
      </c>
      <c r="L5687" t="s">
        <v>19765</v>
      </c>
      <c r="O5687" t="s">
        <v>20887</v>
      </c>
      <c r="P5687" t="s">
        <v>20919</v>
      </c>
      <c r="Q5687" t="s">
        <v>20989</v>
      </c>
      <c r="U5687" t="s">
        <v>22032</v>
      </c>
      <c r="W5687" t="s">
        <v>22917</v>
      </c>
      <c r="X5687" t="s">
        <v>23394</v>
      </c>
    </row>
    <row r="5688" spans="1:24">
      <c r="A5688" s="1">
        <v>5714</v>
      </c>
      <c r="C5688" t="s">
        <v>4758</v>
      </c>
      <c r="G5688" t="s">
        <v>10967</v>
      </c>
      <c r="H5688" t="s">
        <v>14879</v>
      </c>
      <c r="I5688" t="s">
        <v>18507</v>
      </c>
      <c r="J5688" t="s">
        <v>18509</v>
      </c>
      <c r="L5688" t="s">
        <v>19772</v>
      </c>
      <c r="O5688" t="s">
        <v>20888</v>
      </c>
      <c r="P5688" t="s">
        <v>65</v>
      </c>
      <c r="Q5688" t="s">
        <v>20990</v>
      </c>
      <c r="R5688" t="s">
        <v>21118</v>
      </c>
      <c r="S5688" t="s">
        <v>21153</v>
      </c>
      <c r="T5688" t="s">
        <v>21553</v>
      </c>
      <c r="U5688" t="s">
        <v>22033</v>
      </c>
    </row>
    <row r="5689" spans="1:24">
      <c r="A5689" s="1">
        <v>5715</v>
      </c>
      <c r="C5689" t="s">
        <v>4759</v>
      </c>
      <c r="G5689" t="s">
        <v>10967</v>
      </c>
      <c r="H5689" t="s">
        <v>14879</v>
      </c>
      <c r="I5689" t="s">
        <v>18507</v>
      </c>
      <c r="J5689" t="s">
        <v>18509</v>
      </c>
      <c r="L5689" t="s">
        <v>19774</v>
      </c>
      <c r="O5689" t="s">
        <v>20888</v>
      </c>
      <c r="P5689" t="s">
        <v>20920</v>
      </c>
      <c r="Q5689" t="s">
        <v>20991</v>
      </c>
      <c r="U5689" t="s">
        <v>22034</v>
      </c>
      <c r="W5689" t="s">
        <v>22918</v>
      </c>
    </row>
    <row r="5690" spans="1:24">
      <c r="A5690" s="1">
        <v>5716</v>
      </c>
      <c r="C5690" t="s">
        <v>4760</v>
      </c>
      <c r="G5690" t="s">
        <v>10967</v>
      </c>
      <c r="H5690" t="s">
        <v>14880</v>
      </c>
      <c r="I5690" t="s">
        <v>18507</v>
      </c>
      <c r="J5690" t="s">
        <v>18509</v>
      </c>
      <c r="L5690" t="s">
        <v>19772</v>
      </c>
      <c r="O5690" t="s">
        <v>20888</v>
      </c>
      <c r="P5690" t="s">
        <v>65</v>
      </c>
      <c r="Q5690" t="s">
        <v>20990</v>
      </c>
      <c r="R5690" t="s">
        <v>21118</v>
      </c>
      <c r="S5690" t="s">
        <v>21153</v>
      </c>
      <c r="T5690" t="s">
        <v>21553</v>
      </c>
      <c r="U5690" t="s">
        <v>22033</v>
      </c>
    </row>
    <row r="5691" spans="1:24">
      <c r="A5691" s="1">
        <v>5717</v>
      </c>
      <c r="C5691" t="s">
        <v>4761</v>
      </c>
      <c r="G5691" t="s">
        <v>10967</v>
      </c>
      <c r="H5691" t="s">
        <v>14880</v>
      </c>
      <c r="I5691" t="s">
        <v>18507</v>
      </c>
      <c r="J5691" t="s">
        <v>18509</v>
      </c>
      <c r="L5691" t="s">
        <v>19774</v>
      </c>
      <c r="O5691" t="s">
        <v>20888</v>
      </c>
      <c r="P5691" t="s">
        <v>20920</v>
      </c>
      <c r="Q5691" t="s">
        <v>20991</v>
      </c>
      <c r="U5691" t="s">
        <v>22034</v>
      </c>
      <c r="W5691" t="s">
        <v>22918</v>
      </c>
    </row>
    <row r="5692" spans="1:24">
      <c r="A5692" s="1">
        <v>5718</v>
      </c>
      <c r="C5692" t="s">
        <v>4762</v>
      </c>
      <c r="G5692" t="s">
        <v>10967</v>
      </c>
      <c r="H5692" t="s">
        <v>14880</v>
      </c>
      <c r="I5692" t="s">
        <v>18507</v>
      </c>
      <c r="J5692" t="s">
        <v>18509</v>
      </c>
      <c r="L5692" t="s">
        <v>19802</v>
      </c>
      <c r="O5692" t="s">
        <v>20887</v>
      </c>
      <c r="P5692" t="s">
        <v>20919</v>
      </c>
      <c r="Q5692" t="s">
        <v>20989</v>
      </c>
      <c r="U5692" t="s">
        <v>22032</v>
      </c>
      <c r="W5692" t="s">
        <v>22917</v>
      </c>
      <c r="X5692" t="s">
        <v>23394</v>
      </c>
    </row>
    <row r="5693" spans="1:24">
      <c r="A5693" s="1">
        <v>5719</v>
      </c>
      <c r="C5693" t="s">
        <v>4763</v>
      </c>
      <c r="G5693" t="s">
        <v>10967</v>
      </c>
      <c r="H5693" t="s">
        <v>14881</v>
      </c>
      <c r="I5693" t="s">
        <v>18507</v>
      </c>
      <c r="J5693" t="s">
        <v>18509</v>
      </c>
      <c r="L5693" t="s">
        <v>19772</v>
      </c>
      <c r="O5693" t="s">
        <v>20888</v>
      </c>
      <c r="P5693" t="s">
        <v>65</v>
      </c>
      <c r="Q5693" t="s">
        <v>20990</v>
      </c>
      <c r="R5693" t="s">
        <v>21118</v>
      </c>
      <c r="S5693" t="s">
        <v>21153</v>
      </c>
      <c r="T5693" t="s">
        <v>21553</v>
      </c>
      <c r="U5693" t="s">
        <v>22033</v>
      </c>
    </row>
    <row r="5694" spans="1:24">
      <c r="A5694" s="1">
        <v>5720</v>
      </c>
      <c r="C5694" t="s">
        <v>4764</v>
      </c>
      <c r="G5694" t="s">
        <v>10967</v>
      </c>
      <c r="H5694" t="s">
        <v>14881</v>
      </c>
      <c r="I5694" t="s">
        <v>18507</v>
      </c>
      <c r="J5694" t="s">
        <v>18509</v>
      </c>
      <c r="L5694" t="s">
        <v>19779</v>
      </c>
      <c r="O5694" t="s">
        <v>20887</v>
      </c>
      <c r="P5694" t="s">
        <v>20919</v>
      </c>
      <c r="Q5694" t="s">
        <v>20989</v>
      </c>
      <c r="U5694" t="s">
        <v>22032</v>
      </c>
      <c r="W5694" t="s">
        <v>22917</v>
      </c>
      <c r="X5694" t="s">
        <v>23394</v>
      </c>
    </row>
    <row r="5695" spans="1:24">
      <c r="A5695" s="1">
        <v>5721</v>
      </c>
      <c r="C5695" t="s">
        <v>4765</v>
      </c>
      <c r="G5695" t="s">
        <v>10967</v>
      </c>
      <c r="H5695" t="s">
        <v>14882</v>
      </c>
      <c r="I5695" t="s">
        <v>18507</v>
      </c>
      <c r="J5695" t="s">
        <v>18509</v>
      </c>
      <c r="L5695" t="s">
        <v>19774</v>
      </c>
      <c r="O5695" t="s">
        <v>20888</v>
      </c>
      <c r="P5695" t="s">
        <v>20920</v>
      </c>
      <c r="Q5695" t="s">
        <v>20991</v>
      </c>
      <c r="U5695" t="s">
        <v>22034</v>
      </c>
      <c r="W5695" t="s">
        <v>22918</v>
      </c>
    </row>
    <row r="5696" spans="1:24">
      <c r="A5696" s="1">
        <v>5722</v>
      </c>
      <c r="C5696" t="s">
        <v>4766</v>
      </c>
      <c r="G5696" t="s">
        <v>10967</v>
      </c>
      <c r="H5696" t="s">
        <v>14883</v>
      </c>
      <c r="I5696" t="s">
        <v>18507</v>
      </c>
      <c r="J5696" t="s">
        <v>18509</v>
      </c>
      <c r="L5696" t="s">
        <v>19772</v>
      </c>
      <c r="O5696" t="s">
        <v>20888</v>
      </c>
      <c r="P5696" t="s">
        <v>65</v>
      </c>
      <c r="Q5696" t="s">
        <v>20990</v>
      </c>
      <c r="R5696" t="s">
        <v>21118</v>
      </c>
      <c r="S5696" t="s">
        <v>21153</v>
      </c>
      <c r="T5696" t="s">
        <v>21553</v>
      </c>
      <c r="U5696" t="s">
        <v>22033</v>
      </c>
    </row>
    <row r="5697" spans="1:24">
      <c r="A5697" s="1">
        <v>5723</v>
      </c>
      <c r="C5697" t="s">
        <v>4767</v>
      </c>
      <c r="G5697" t="s">
        <v>10967</v>
      </c>
      <c r="H5697" t="s">
        <v>14883</v>
      </c>
      <c r="I5697" t="s">
        <v>18507</v>
      </c>
      <c r="J5697" t="s">
        <v>18509</v>
      </c>
      <c r="L5697" t="s">
        <v>19746</v>
      </c>
      <c r="O5697" t="s">
        <v>20887</v>
      </c>
      <c r="P5697" t="s">
        <v>20919</v>
      </c>
      <c r="Q5697" t="s">
        <v>20989</v>
      </c>
      <c r="U5697" t="s">
        <v>22032</v>
      </c>
      <c r="W5697" t="s">
        <v>22917</v>
      </c>
      <c r="X5697" t="s">
        <v>23394</v>
      </c>
    </row>
    <row r="5698" spans="1:24">
      <c r="A5698" s="1">
        <v>5724</v>
      </c>
      <c r="C5698" t="s">
        <v>4768</v>
      </c>
      <c r="G5698" t="s">
        <v>10967</v>
      </c>
      <c r="H5698" t="s">
        <v>14883</v>
      </c>
      <c r="I5698" t="s">
        <v>18507</v>
      </c>
      <c r="J5698" t="s">
        <v>18509</v>
      </c>
      <c r="L5698" t="s">
        <v>19774</v>
      </c>
      <c r="O5698" t="s">
        <v>20888</v>
      </c>
      <c r="P5698" t="s">
        <v>20920</v>
      </c>
      <c r="Q5698" t="s">
        <v>20991</v>
      </c>
      <c r="U5698" t="s">
        <v>22034</v>
      </c>
      <c r="W5698" t="s">
        <v>22918</v>
      </c>
    </row>
    <row r="5699" spans="1:24">
      <c r="A5699" s="1">
        <v>5725</v>
      </c>
      <c r="C5699" t="s">
        <v>4769</v>
      </c>
      <c r="G5699" t="s">
        <v>10967</v>
      </c>
      <c r="H5699" t="s">
        <v>14884</v>
      </c>
      <c r="I5699" t="s">
        <v>18507</v>
      </c>
      <c r="J5699" t="s">
        <v>18509</v>
      </c>
      <c r="L5699" t="s">
        <v>19765</v>
      </c>
      <c r="O5699" t="s">
        <v>20887</v>
      </c>
      <c r="P5699" t="s">
        <v>20919</v>
      </c>
      <c r="Q5699" t="s">
        <v>20989</v>
      </c>
      <c r="U5699" t="s">
        <v>22032</v>
      </c>
      <c r="W5699" t="s">
        <v>22917</v>
      </c>
      <c r="X5699" t="s">
        <v>23394</v>
      </c>
    </row>
    <row r="5700" spans="1:24">
      <c r="A5700" s="1">
        <v>5726</v>
      </c>
      <c r="C5700" t="s">
        <v>4770</v>
      </c>
      <c r="G5700" t="s">
        <v>10967</v>
      </c>
      <c r="H5700" t="s">
        <v>14884</v>
      </c>
      <c r="I5700" t="s">
        <v>18507</v>
      </c>
      <c r="J5700" t="s">
        <v>18509</v>
      </c>
      <c r="L5700" t="s">
        <v>19772</v>
      </c>
      <c r="O5700" t="s">
        <v>20888</v>
      </c>
      <c r="P5700" t="s">
        <v>65</v>
      </c>
      <c r="Q5700" t="s">
        <v>20990</v>
      </c>
      <c r="R5700" t="s">
        <v>21118</v>
      </c>
      <c r="S5700" t="s">
        <v>21153</v>
      </c>
      <c r="T5700" t="s">
        <v>21553</v>
      </c>
      <c r="U5700" t="s">
        <v>22033</v>
      </c>
    </row>
    <row r="5701" spans="1:24">
      <c r="A5701" s="1">
        <v>5727</v>
      </c>
      <c r="C5701" t="s">
        <v>4771</v>
      </c>
      <c r="G5701" t="s">
        <v>10967</v>
      </c>
      <c r="H5701" t="s">
        <v>14885</v>
      </c>
      <c r="I5701" t="s">
        <v>18507</v>
      </c>
      <c r="J5701" t="s">
        <v>18509</v>
      </c>
      <c r="L5701" t="s">
        <v>19774</v>
      </c>
      <c r="O5701" t="s">
        <v>20888</v>
      </c>
      <c r="P5701" t="s">
        <v>20920</v>
      </c>
      <c r="Q5701" t="s">
        <v>20991</v>
      </c>
      <c r="U5701" t="s">
        <v>22034</v>
      </c>
      <c r="W5701" t="s">
        <v>22918</v>
      </c>
    </row>
    <row r="5702" spans="1:24">
      <c r="A5702" s="1">
        <v>5728</v>
      </c>
      <c r="C5702" t="s">
        <v>4772</v>
      </c>
      <c r="G5702" t="s">
        <v>10967</v>
      </c>
      <c r="H5702" t="s">
        <v>14886</v>
      </c>
      <c r="I5702" t="s">
        <v>18507</v>
      </c>
      <c r="J5702" t="s">
        <v>18511</v>
      </c>
      <c r="L5702" t="s">
        <v>19827</v>
      </c>
      <c r="O5702" t="s">
        <v>20889</v>
      </c>
      <c r="P5702" t="s">
        <v>20889</v>
      </c>
      <c r="Q5702" t="s">
        <v>20994</v>
      </c>
      <c r="U5702" t="s">
        <v>22762</v>
      </c>
      <c r="W5702" t="s">
        <v>22730</v>
      </c>
    </row>
    <row r="5703" spans="1:24">
      <c r="A5703" s="1">
        <v>5729</v>
      </c>
      <c r="C5703" t="s">
        <v>4773</v>
      </c>
      <c r="G5703" t="s">
        <v>10967</v>
      </c>
      <c r="H5703" t="s">
        <v>14887</v>
      </c>
      <c r="I5703" t="s">
        <v>18507</v>
      </c>
      <c r="J5703" t="s">
        <v>18509</v>
      </c>
      <c r="L5703" t="s">
        <v>19773</v>
      </c>
      <c r="O5703" t="s">
        <v>20887</v>
      </c>
      <c r="P5703" t="s">
        <v>20919</v>
      </c>
      <c r="Q5703" t="s">
        <v>20989</v>
      </c>
      <c r="U5703" t="s">
        <v>22032</v>
      </c>
      <c r="W5703" t="s">
        <v>22917</v>
      </c>
      <c r="X5703" t="s">
        <v>23412</v>
      </c>
    </row>
    <row r="5704" spans="1:24">
      <c r="A5704" s="1">
        <v>5730</v>
      </c>
      <c r="C5704" t="s">
        <v>4774</v>
      </c>
      <c r="G5704" t="s">
        <v>10967</v>
      </c>
      <c r="H5704" t="s">
        <v>14887</v>
      </c>
      <c r="I5704" t="s">
        <v>18507</v>
      </c>
      <c r="J5704" t="s">
        <v>18509</v>
      </c>
      <c r="L5704" t="s">
        <v>19772</v>
      </c>
      <c r="O5704" t="s">
        <v>20888</v>
      </c>
      <c r="P5704" t="s">
        <v>65</v>
      </c>
      <c r="Q5704" t="s">
        <v>20990</v>
      </c>
      <c r="R5704" t="s">
        <v>21118</v>
      </c>
      <c r="S5704" t="s">
        <v>21153</v>
      </c>
      <c r="T5704" t="s">
        <v>21568</v>
      </c>
      <c r="U5704" t="s">
        <v>22033</v>
      </c>
    </row>
    <row r="5705" spans="1:24">
      <c r="A5705" s="1">
        <v>5731</v>
      </c>
      <c r="C5705" t="s">
        <v>4775</v>
      </c>
      <c r="G5705" t="s">
        <v>10967</v>
      </c>
      <c r="H5705" t="s">
        <v>14888</v>
      </c>
      <c r="I5705" t="s">
        <v>18507</v>
      </c>
      <c r="J5705" t="s">
        <v>18509</v>
      </c>
      <c r="L5705" t="s">
        <v>19774</v>
      </c>
      <c r="O5705" t="s">
        <v>20888</v>
      </c>
      <c r="P5705" t="s">
        <v>20920</v>
      </c>
      <c r="Q5705" t="s">
        <v>20991</v>
      </c>
      <c r="U5705" t="s">
        <v>22034</v>
      </c>
      <c r="W5705" t="s">
        <v>22918</v>
      </c>
    </row>
    <row r="5706" spans="1:24">
      <c r="A5706" s="1">
        <v>5732</v>
      </c>
      <c r="C5706" t="s">
        <v>4776</v>
      </c>
      <c r="G5706" t="s">
        <v>10967</v>
      </c>
      <c r="H5706" t="s">
        <v>14889</v>
      </c>
      <c r="I5706" t="s">
        <v>18507</v>
      </c>
      <c r="J5706" t="s">
        <v>18509</v>
      </c>
      <c r="L5706" t="s">
        <v>19772</v>
      </c>
      <c r="O5706" t="s">
        <v>20888</v>
      </c>
      <c r="P5706" t="s">
        <v>65</v>
      </c>
      <c r="Q5706" t="s">
        <v>20990</v>
      </c>
      <c r="R5706" t="s">
        <v>21118</v>
      </c>
      <c r="S5706" t="s">
        <v>21153</v>
      </c>
      <c r="T5706" t="s">
        <v>21569</v>
      </c>
      <c r="U5706" t="s">
        <v>22033</v>
      </c>
    </row>
    <row r="5707" spans="1:24">
      <c r="A5707" s="1">
        <v>5733</v>
      </c>
      <c r="C5707" t="s">
        <v>4777</v>
      </c>
      <c r="G5707" t="s">
        <v>10967</v>
      </c>
      <c r="H5707" t="s">
        <v>14890</v>
      </c>
      <c r="I5707" t="s">
        <v>18507</v>
      </c>
      <c r="J5707" t="s">
        <v>18509</v>
      </c>
      <c r="L5707" t="s">
        <v>19774</v>
      </c>
      <c r="O5707" t="s">
        <v>20888</v>
      </c>
      <c r="P5707" t="s">
        <v>20920</v>
      </c>
      <c r="Q5707" t="s">
        <v>20991</v>
      </c>
      <c r="U5707" t="s">
        <v>22034</v>
      </c>
      <c r="W5707" t="s">
        <v>22918</v>
      </c>
    </row>
    <row r="5708" spans="1:24">
      <c r="A5708" s="1">
        <v>5734</v>
      </c>
      <c r="C5708" t="s">
        <v>4778</v>
      </c>
      <c r="G5708" t="s">
        <v>10967</v>
      </c>
      <c r="H5708" t="s">
        <v>14891</v>
      </c>
      <c r="I5708" t="s">
        <v>18507</v>
      </c>
      <c r="J5708" t="s">
        <v>18509</v>
      </c>
      <c r="L5708" t="s">
        <v>19772</v>
      </c>
      <c r="O5708" t="s">
        <v>20888</v>
      </c>
      <c r="P5708" t="s">
        <v>65</v>
      </c>
      <c r="Q5708" t="s">
        <v>20990</v>
      </c>
      <c r="R5708" t="s">
        <v>21118</v>
      </c>
      <c r="S5708" t="s">
        <v>21153</v>
      </c>
      <c r="T5708" t="s">
        <v>21570</v>
      </c>
      <c r="U5708" t="s">
        <v>22033</v>
      </c>
    </row>
    <row r="5709" spans="1:24">
      <c r="A5709" s="1">
        <v>5735</v>
      </c>
      <c r="C5709" t="s">
        <v>4779</v>
      </c>
      <c r="G5709" t="s">
        <v>10967</v>
      </c>
      <c r="H5709" t="s">
        <v>14891</v>
      </c>
      <c r="I5709" t="s">
        <v>18507</v>
      </c>
      <c r="J5709" t="s">
        <v>18509</v>
      </c>
      <c r="L5709" t="s">
        <v>19746</v>
      </c>
      <c r="O5709" t="s">
        <v>20887</v>
      </c>
      <c r="P5709" t="s">
        <v>20919</v>
      </c>
      <c r="Q5709" t="s">
        <v>20989</v>
      </c>
      <c r="U5709" t="s">
        <v>22032</v>
      </c>
      <c r="W5709" t="s">
        <v>22917</v>
      </c>
      <c r="X5709" t="s">
        <v>23413</v>
      </c>
    </row>
    <row r="5710" spans="1:24">
      <c r="A5710" s="1">
        <v>5736</v>
      </c>
      <c r="C5710" t="s">
        <v>4780</v>
      </c>
      <c r="G5710" t="s">
        <v>10967</v>
      </c>
      <c r="H5710" t="s">
        <v>14891</v>
      </c>
      <c r="I5710" t="s">
        <v>18507</v>
      </c>
      <c r="J5710" t="s">
        <v>18509</v>
      </c>
      <c r="L5710" t="s">
        <v>19774</v>
      </c>
      <c r="O5710" t="s">
        <v>20888</v>
      </c>
      <c r="P5710" t="s">
        <v>20920</v>
      </c>
      <c r="Q5710" t="s">
        <v>20991</v>
      </c>
      <c r="U5710" t="s">
        <v>22034</v>
      </c>
      <c r="W5710" t="s">
        <v>22918</v>
      </c>
    </row>
    <row r="5711" spans="1:24">
      <c r="A5711" s="1">
        <v>5737</v>
      </c>
      <c r="C5711" t="s">
        <v>4781</v>
      </c>
      <c r="G5711" t="s">
        <v>10967</v>
      </c>
      <c r="H5711" t="s">
        <v>14892</v>
      </c>
      <c r="I5711" t="s">
        <v>18507</v>
      </c>
      <c r="J5711" t="s">
        <v>18509</v>
      </c>
      <c r="L5711" t="s">
        <v>19745</v>
      </c>
      <c r="O5711" t="s">
        <v>20887</v>
      </c>
      <c r="P5711" t="s">
        <v>20919</v>
      </c>
      <c r="Q5711" t="s">
        <v>20989</v>
      </c>
      <c r="U5711" t="s">
        <v>22032</v>
      </c>
      <c r="W5711" t="s">
        <v>22917</v>
      </c>
      <c r="X5711" t="s">
        <v>23414</v>
      </c>
    </row>
    <row r="5712" spans="1:24">
      <c r="A5712" s="1">
        <v>5738</v>
      </c>
      <c r="C5712" t="s">
        <v>4782</v>
      </c>
      <c r="G5712" t="s">
        <v>10967</v>
      </c>
      <c r="H5712" t="s">
        <v>14893</v>
      </c>
      <c r="I5712" t="s">
        <v>18507</v>
      </c>
      <c r="J5712" t="s">
        <v>18509</v>
      </c>
      <c r="L5712" t="s">
        <v>19772</v>
      </c>
      <c r="O5712" t="s">
        <v>20888</v>
      </c>
      <c r="P5712" t="s">
        <v>65</v>
      </c>
      <c r="Q5712" t="s">
        <v>20990</v>
      </c>
      <c r="R5712" t="s">
        <v>21118</v>
      </c>
      <c r="S5712" t="s">
        <v>21153</v>
      </c>
      <c r="T5712" t="s">
        <v>21568</v>
      </c>
      <c r="U5712" t="s">
        <v>22033</v>
      </c>
    </row>
    <row r="5713" spans="1:31">
      <c r="A5713" s="1">
        <v>5739</v>
      </c>
      <c r="C5713" t="s">
        <v>4783</v>
      </c>
      <c r="G5713" t="s">
        <v>10967</v>
      </c>
      <c r="H5713" t="s">
        <v>14893</v>
      </c>
      <c r="I5713" t="s">
        <v>18507</v>
      </c>
      <c r="J5713" t="s">
        <v>18509</v>
      </c>
      <c r="L5713" t="s">
        <v>19802</v>
      </c>
      <c r="O5713" t="s">
        <v>20887</v>
      </c>
      <c r="P5713" t="s">
        <v>20919</v>
      </c>
      <c r="Q5713" t="s">
        <v>20989</v>
      </c>
      <c r="U5713" t="s">
        <v>22032</v>
      </c>
      <c r="W5713" t="s">
        <v>22917</v>
      </c>
      <c r="X5713" t="s">
        <v>23412</v>
      </c>
    </row>
    <row r="5714" spans="1:31">
      <c r="A5714" s="1">
        <v>5740</v>
      </c>
      <c r="C5714" t="s">
        <v>4784</v>
      </c>
      <c r="G5714" t="s">
        <v>10967</v>
      </c>
      <c r="H5714" t="s">
        <v>14893</v>
      </c>
      <c r="I5714" t="s">
        <v>18507</v>
      </c>
      <c r="J5714" t="s">
        <v>18509</v>
      </c>
      <c r="L5714" t="s">
        <v>19774</v>
      </c>
      <c r="O5714" t="s">
        <v>20888</v>
      </c>
      <c r="P5714" t="s">
        <v>20920</v>
      </c>
      <c r="Q5714" t="s">
        <v>20991</v>
      </c>
      <c r="U5714" t="s">
        <v>22034</v>
      </c>
      <c r="W5714" t="s">
        <v>22918</v>
      </c>
    </row>
    <row r="5715" spans="1:31">
      <c r="A5715" s="1">
        <v>5741</v>
      </c>
      <c r="C5715" t="s">
        <v>4785</v>
      </c>
      <c r="G5715" t="s">
        <v>10967</v>
      </c>
      <c r="H5715" t="s">
        <v>14894</v>
      </c>
      <c r="I5715" t="s">
        <v>18507</v>
      </c>
      <c r="J5715" t="s">
        <v>18510</v>
      </c>
      <c r="L5715" t="s">
        <v>19828</v>
      </c>
      <c r="N5715" t="s">
        <v>43</v>
      </c>
      <c r="P5715" t="s">
        <v>20961</v>
      </c>
      <c r="Q5715" t="s">
        <v>21064</v>
      </c>
      <c r="R5715" t="s">
        <v>21138</v>
      </c>
      <c r="S5715" t="s">
        <v>21157</v>
      </c>
      <c r="T5715" t="s">
        <v>21571</v>
      </c>
      <c r="U5715" t="s">
        <v>22763</v>
      </c>
    </row>
    <row r="5716" spans="1:31">
      <c r="A5716" s="1">
        <v>5742</v>
      </c>
      <c r="C5716" t="s">
        <v>4786</v>
      </c>
      <c r="G5716" t="s">
        <v>10967</v>
      </c>
      <c r="H5716" t="s">
        <v>14894</v>
      </c>
      <c r="I5716" t="s">
        <v>18507</v>
      </c>
      <c r="J5716" t="s">
        <v>18510</v>
      </c>
      <c r="L5716" t="s">
        <v>19829</v>
      </c>
      <c r="N5716" t="s">
        <v>43</v>
      </c>
      <c r="P5716" t="s">
        <v>43</v>
      </c>
      <c r="Q5716" t="s">
        <v>21065</v>
      </c>
      <c r="U5716" t="s">
        <v>22764</v>
      </c>
      <c r="W5716" t="s">
        <v>22937</v>
      </c>
    </row>
    <row r="5717" spans="1:31">
      <c r="A5717" s="1">
        <v>5743</v>
      </c>
      <c r="B5717" t="s">
        <v>43</v>
      </c>
      <c r="C5717" t="s">
        <v>4786</v>
      </c>
      <c r="D5717" t="s">
        <v>10036</v>
      </c>
      <c r="E5717" t="s">
        <v>10905</v>
      </c>
      <c r="F5717" t="s">
        <v>10931</v>
      </c>
      <c r="H5717" t="s">
        <v>14894</v>
      </c>
      <c r="V5717">
        <f>72860645 P,éWQïÄ«8762036248   CACS CAC XPOUP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5718" spans="1:31">
      <c r="A5718" s="1">
        <v>5744</v>
      </c>
      <c r="C5718" t="s">
        <v>4787</v>
      </c>
      <c r="G5718" t="s">
        <v>10967</v>
      </c>
      <c r="H5718" t="s">
        <v>14895</v>
      </c>
      <c r="I5718" t="s">
        <v>18507</v>
      </c>
      <c r="J5718" t="s">
        <v>18510</v>
      </c>
      <c r="L5718" t="s">
        <v>19830</v>
      </c>
      <c r="N5718" t="s">
        <v>44</v>
      </c>
      <c r="P5718" t="s">
        <v>20952</v>
      </c>
      <c r="Q5718" t="s">
        <v>21050</v>
      </c>
      <c r="R5718" t="s">
        <v>21135</v>
      </c>
      <c r="S5718" t="s">
        <v>21153</v>
      </c>
      <c r="T5718" t="s">
        <v>21572</v>
      </c>
      <c r="U5718" t="s">
        <v>22033</v>
      </c>
    </row>
    <row r="5719" spans="1:31">
      <c r="A5719" s="1">
        <v>5745</v>
      </c>
      <c r="C5719" t="s">
        <v>4788</v>
      </c>
      <c r="G5719" t="s">
        <v>10967</v>
      </c>
      <c r="H5719" t="s">
        <v>14895</v>
      </c>
      <c r="I5719" t="s">
        <v>18507</v>
      </c>
      <c r="J5719" t="s">
        <v>18510</v>
      </c>
      <c r="L5719" t="s">
        <v>19831</v>
      </c>
      <c r="N5719" t="s">
        <v>44</v>
      </c>
      <c r="P5719" t="s">
        <v>44</v>
      </c>
      <c r="Q5719" t="s">
        <v>21051</v>
      </c>
      <c r="U5719" t="s">
        <v>22724</v>
      </c>
      <c r="W5719" t="s">
        <v>22918</v>
      </c>
    </row>
    <row r="5720" spans="1:31">
      <c r="A5720" s="1">
        <v>5746</v>
      </c>
      <c r="B5720" t="s">
        <v>44</v>
      </c>
      <c r="C5720" t="s">
        <v>4788</v>
      </c>
      <c r="D5720" t="s">
        <v>10037</v>
      </c>
      <c r="E5720" t="s">
        <v>10905</v>
      </c>
      <c r="F5720" t="s">
        <v>10920</v>
      </c>
      <c r="H5720" t="s">
        <v>14896</v>
      </c>
      <c r="V5720">
        <f>72860647 =Ò(¹Y        HI1995e</f>
        <v>0</v>
      </c>
    </row>
    <row r="5721" spans="1:31">
      <c r="A5721" s="1">
        <v>5747</v>
      </c>
      <c r="C5721" t="s">
        <v>4789</v>
      </c>
      <c r="G5721" t="s">
        <v>10967</v>
      </c>
      <c r="H5721" t="s">
        <v>14897</v>
      </c>
      <c r="I5721" t="s">
        <v>18507</v>
      </c>
      <c r="J5721" t="s">
        <v>18532</v>
      </c>
      <c r="K5721" t="s">
        <v>18528</v>
      </c>
      <c r="L5721" t="s">
        <v>19832</v>
      </c>
      <c r="N5721" t="s">
        <v>50</v>
      </c>
      <c r="P5721" t="s">
        <v>20962</v>
      </c>
      <c r="Q5721" t="s">
        <v>21066</v>
      </c>
      <c r="U5721" t="s">
        <v>22765</v>
      </c>
      <c r="W5721" t="s">
        <v>22918</v>
      </c>
    </row>
    <row r="5722" spans="1:31">
      <c r="A5722" s="1">
        <v>5748</v>
      </c>
      <c r="C5722" t="s">
        <v>4790</v>
      </c>
      <c r="G5722" t="s">
        <v>10967</v>
      </c>
      <c r="H5722" t="s">
        <v>14897</v>
      </c>
      <c r="I5722" t="s">
        <v>18507</v>
      </c>
      <c r="J5722" t="s">
        <v>18532</v>
      </c>
      <c r="K5722" t="s">
        <v>18528</v>
      </c>
      <c r="L5722" t="s">
        <v>19832</v>
      </c>
      <c r="N5722" t="s">
        <v>50</v>
      </c>
      <c r="P5722" t="s">
        <v>20963</v>
      </c>
      <c r="Q5722" t="s">
        <v>21067</v>
      </c>
      <c r="U5722" t="s">
        <v>22766</v>
      </c>
      <c r="W5722" t="s">
        <v>22921</v>
      </c>
    </row>
    <row r="5723" spans="1:31">
      <c r="A5723" s="1">
        <v>5749</v>
      </c>
      <c r="C5723" t="s">
        <v>4791</v>
      </c>
      <c r="G5723" t="s">
        <v>10967</v>
      </c>
      <c r="H5723" t="s">
        <v>14897</v>
      </c>
      <c r="I5723" t="s">
        <v>18507</v>
      </c>
      <c r="J5723" t="s">
        <v>18532</v>
      </c>
      <c r="K5723" t="s">
        <v>18528</v>
      </c>
      <c r="L5723" t="s">
        <v>19832</v>
      </c>
      <c r="N5723" t="s">
        <v>50</v>
      </c>
      <c r="P5723" t="s">
        <v>50</v>
      </c>
      <c r="Q5723" t="s">
        <v>21068</v>
      </c>
      <c r="U5723" t="s">
        <v>22767</v>
      </c>
      <c r="W5723" t="s">
        <v>22921</v>
      </c>
    </row>
    <row r="5724" spans="1:31">
      <c r="A5724" s="1">
        <v>5750</v>
      </c>
      <c r="B5724" t="s">
        <v>50</v>
      </c>
      <c r="C5724" t="s">
        <v>4791</v>
      </c>
      <c r="D5724" t="s">
        <v>10038</v>
      </c>
      <c r="E5724" t="s">
        <v>10905</v>
      </c>
      <c r="F5724" t="s">
        <v>10932</v>
      </c>
      <c r="H5724" t="s">
        <v>14897</v>
      </c>
      <c r="V5724">
        <f>72860650 µjGU0730LWERA 8Ú(¹N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µj</f>
        <v>0</v>
      </c>
    </row>
    <row r="5725" spans="1:31">
      <c r="A5725" s="1">
        <v>5751</v>
      </c>
      <c r="C5725" t="s">
        <v>4792</v>
      </c>
      <c r="G5725" t="s">
        <v>10967</v>
      </c>
      <c r="H5725" t="s">
        <v>14898</v>
      </c>
      <c r="I5725" t="s">
        <v>18507</v>
      </c>
      <c r="J5725" t="s">
        <v>18533</v>
      </c>
      <c r="K5725" t="s">
        <v>18528</v>
      </c>
      <c r="L5725" t="s">
        <v>19833</v>
      </c>
      <c r="N5725" t="s">
        <v>38</v>
      </c>
      <c r="P5725" t="s">
        <v>38</v>
      </c>
      <c r="Q5725" t="s">
        <v>21038</v>
      </c>
      <c r="U5725" t="s">
        <v>22768</v>
      </c>
      <c r="W5725" t="s">
        <v>22921</v>
      </c>
      <c r="AE5725" t="s">
        <v>23888</v>
      </c>
    </row>
    <row r="5726" spans="1:31">
      <c r="A5726" s="1">
        <v>5752</v>
      </c>
      <c r="B5726" t="s">
        <v>38</v>
      </c>
      <c r="C5726" t="s">
        <v>4792</v>
      </c>
      <c r="D5726" t="s">
        <v>10039</v>
      </c>
      <c r="E5726" t="s">
        <v>10905</v>
      </c>
      <c r="F5726" t="s">
        <v>10913</v>
      </c>
      <c r="H5726" t="s">
        <v>14898</v>
      </c>
      <c r="V5726">
        <f>72860651 P,éWQRHB3754ECACS                                                                                           CACS N  MS JENNIFER ROBINSON          8762036248     N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µj</f>
        <v>0</v>
      </c>
    </row>
    <row r="5727" spans="1:31">
      <c r="A5727" s="1">
        <v>5753</v>
      </c>
      <c r="C5727" t="s">
        <v>4793</v>
      </c>
      <c r="G5727" t="s">
        <v>10967</v>
      </c>
      <c r="H5727" t="s">
        <v>14899</v>
      </c>
      <c r="I5727" t="s">
        <v>18507</v>
      </c>
      <c r="J5727" t="s">
        <v>18511</v>
      </c>
      <c r="L5727" t="s">
        <v>19834</v>
      </c>
      <c r="O5727" t="s">
        <v>20917</v>
      </c>
      <c r="P5727" t="s">
        <v>20917</v>
      </c>
      <c r="Q5727" t="s">
        <v>21069</v>
      </c>
      <c r="U5727" t="s">
        <v>22769</v>
      </c>
      <c r="W5727" t="s">
        <v>22938</v>
      </c>
    </row>
    <row r="5728" spans="1:31">
      <c r="A5728" s="1">
        <v>5754</v>
      </c>
      <c r="C5728" t="s">
        <v>4794</v>
      </c>
      <c r="G5728" t="s">
        <v>10967</v>
      </c>
      <c r="H5728" t="s">
        <v>14900</v>
      </c>
      <c r="I5728" t="s">
        <v>18507</v>
      </c>
      <c r="J5728" t="s">
        <v>18509</v>
      </c>
      <c r="L5728" t="s">
        <v>19798</v>
      </c>
      <c r="O5728" t="s">
        <v>20887</v>
      </c>
      <c r="P5728" t="s">
        <v>20919</v>
      </c>
      <c r="Q5728" t="s">
        <v>20989</v>
      </c>
      <c r="U5728" t="s">
        <v>22032</v>
      </c>
      <c r="W5728" t="s">
        <v>22917</v>
      </c>
      <c r="X5728" t="s">
        <v>23415</v>
      </c>
    </row>
    <row r="5729" spans="1:24">
      <c r="A5729" s="1">
        <v>5755</v>
      </c>
      <c r="C5729" t="s">
        <v>4795</v>
      </c>
      <c r="G5729" t="s">
        <v>10967</v>
      </c>
      <c r="H5729" t="s">
        <v>14900</v>
      </c>
      <c r="I5729" t="s">
        <v>18507</v>
      </c>
      <c r="J5729" t="s">
        <v>18509</v>
      </c>
      <c r="L5729" t="s">
        <v>19772</v>
      </c>
      <c r="O5729" t="s">
        <v>20888</v>
      </c>
      <c r="P5729" t="s">
        <v>65</v>
      </c>
      <c r="Q5729" t="s">
        <v>20990</v>
      </c>
      <c r="R5729" t="s">
        <v>21118</v>
      </c>
      <c r="S5729" t="s">
        <v>21153</v>
      </c>
      <c r="T5729" t="s">
        <v>21573</v>
      </c>
      <c r="U5729" t="s">
        <v>22033</v>
      </c>
    </row>
    <row r="5730" spans="1:24">
      <c r="A5730" s="1">
        <v>5756</v>
      </c>
      <c r="C5730" t="s">
        <v>4796</v>
      </c>
      <c r="G5730" t="s">
        <v>10967</v>
      </c>
      <c r="H5730" t="s">
        <v>14901</v>
      </c>
      <c r="I5730" t="s">
        <v>18507</v>
      </c>
      <c r="J5730" t="s">
        <v>18509</v>
      </c>
      <c r="L5730" t="s">
        <v>19774</v>
      </c>
      <c r="O5730" t="s">
        <v>20888</v>
      </c>
      <c r="P5730" t="s">
        <v>20920</v>
      </c>
      <c r="Q5730" t="s">
        <v>20991</v>
      </c>
      <c r="U5730" t="s">
        <v>22034</v>
      </c>
      <c r="W5730" t="s">
        <v>22918</v>
      </c>
    </row>
    <row r="5731" spans="1:24">
      <c r="A5731" s="1">
        <v>5757</v>
      </c>
      <c r="C5731" t="s">
        <v>4797</v>
      </c>
      <c r="G5731" t="s">
        <v>10967</v>
      </c>
      <c r="H5731" t="s">
        <v>14902</v>
      </c>
      <c r="I5731" t="s">
        <v>18507</v>
      </c>
      <c r="J5731" t="s">
        <v>18509</v>
      </c>
      <c r="L5731" t="s">
        <v>19805</v>
      </c>
      <c r="O5731" t="s">
        <v>20887</v>
      </c>
      <c r="P5731" t="s">
        <v>20919</v>
      </c>
      <c r="Q5731" t="s">
        <v>20989</v>
      </c>
      <c r="U5731" t="s">
        <v>22032</v>
      </c>
      <c r="W5731" t="s">
        <v>22917</v>
      </c>
      <c r="X5731" t="s">
        <v>23415</v>
      </c>
    </row>
    <row r="5732" spans="1:24">
      <c r="A5732" s="1">
        <v>5758</v>
      </c>
      <c r="C5732" t="s">
        <v>4798</v>
      </c>
      <c r="G5732" t="s">
        <v>10967</v>
      </c>
      <c r="H5732" t="s">
        <v>14902</v>
      </c>
      <c r="I5732" t="s">
        <v>18507</v>
      </c>
      <c r="J5732" t="s">
        <v>18509</v>
      </c>
      <c r="L5732" t="s">
        <v>19772</v>
      </c>
      <c r="O5732" t="s">
        <v>20888</v>
      </c>
      <c r="P5732" t="s">
        <v>65</v>
      </c>
      <c r="Q5732" t="s">
        <v>20990</v>
      </c>
      <c r="R5732" t="s">
        <v>21118</v>
      </c>
      <c r="S5732" t="s">
        <v>21153</v>
      </c>
      <c r="T5732" t="s">
        <v>21573</v>
      </c>
      <c r="U5732" t="s">
        <v>22033</v>
      </c>
    </row>
    <row r="5733" spans="1:24">
      <c r="A5733" s="1">
        <v>5759</v>
      </c>
      <c r="C5733" t="s">
        <v>4799</v>
      </c>
      <c r="G5733" t="s">
        <v>10967</v>
      </c>
      <c r="H5733" t="s">
        <v>14903</v>
      </c>
      <c r="I5733" t="s">
        <v>18507</v>
      </c>
      <c r="J5733" t="s">
        <v>18509</v>
      </c>
      <c r="L5733" t="s">
        <v>19774</v>
      </c>
      <c r="O5733" t="s">
        <v>20888</v>
      </c>
      <c r="P5733" t="s">
        <v>20920</v>
      </c>
      <c r="Q5733" t="s">
        <v>20991</v>
      </c>
      <c r="U5733" t="s">
        <v>22034</v>
      </c>
      <c r="W5733" t="s">
        <v>22918</v>
      </c>
    </row>
    <row r="5734" spans="1:24">
      <c r="A5734" s="1">
        <v>5760</v>
      </c>
      <c r="C5734" t="s">
        <v>4800</v>
      </c>
      <c r="G5734" t="s">
        <v>10967</v>
      </c>
      <c r="H5734" t="s">
        <v>14904</v>
      </c>
      <c r="I5734" t="s">
        <v>18507</v>
      </c>
      <c r="J5734" t="s">
        <v>18509</v>
      </c>
      <c r="L5734" t="s">
        <v>19770</v>
      </c>
      <c r="O5734" t="s">
        <v>20887</v>
      </c>
      <c r="P5734" t="s">
        <v>20919</v>
      </c>
      <c r="Q5734" t="s">
        <v>20989</v>
      </c>
      <c r="U5734" t="s">
        <v>22032</v>
      </c>
      <c r="W5734" t="s">
        <v>22917</v>
      </c>
      <c r="X5734" t="s">
        <v>23416</v>
      </c>
    </row>
    <row r="5735" spans="1:24">
      <c r="A5735" s="1">
        <v>5761</v>
      </c>
      <c r="C5735" t="s">
        <v>4801</v>
      </c>
      <c r="G5735" t="s">
        <v>10967</v>
      </c>
      <c r="H5735" t="s">
        <v>14905</v>
      </c>
      <c r="I5735" t="s">
        <v>18507</v>
      </c>
      <c r="J5735" t="s">
        <v>18509</v>
      </c>
      <c r="L5735" t="s">
        <v>19772</v>
      </c>
      <c r="O5735" t="s">
        <v>20888</v>
      </c>
      <c r="P5735" t="s">
        <v>65</v>
      </c>
      <c r="Q5735" t="s">
        <v>20990</v>
      </c>
      <c r="R5735" t="s">
        <v>21118</v>
      </c>
      <c r="S5735" t="s">
        <v>21153</v>
      </c>
      <c r="T5735" t="s">
        <v>21574</v>
      </c>
      <c r="U5735" t="s">
        <v>22033</v>
      </c>
    </row>
    <row r="5736" spans="1:24">
      <c r="A5736" s="1">
        <v>5762</v>
      </c>
      <c r="C5736" t="s">
        <v>4802</v>
      </c>
      <c r="G5736" t="s">
        <v>10967</v>
      </c>
      <c r="H5736" t="s">
        <v>14905</v>
      </c>
      <c r="I5736" t="s">
        <v>18507</v>
      </c>
      <c r="J5736" t="s">
        <v>18509</v>
      </c>
      <c r="L5736" t="s">
        <v>19774</v>
      </c>
      <c r="O5736" t="s">
        <v>20888</v>
      </c>
      <c r="P5736" t="s">
        <v>20920</v>
      </c>
      <c r="Q5736" t="s">
        <v>20991</v>
      </c>
      <c r="U5736" t="s">
        <v>22034</v>
      </c>
      <c r="W5736" t="s">
        <v>22918</v>
      </c>
    </row>
    <row r="5737" spans="1:24">
      <c r="A5737" s="1">
        <v>5763</v>
      </c>
      <c r="C5737" t="s">
        <v>4803</v>
      </c>
      <c r="G5737" t="s">
        <v>10967</v>
      </c>
      <c r="H5737" t="s">
        <v>14906</v>
      </c>
      <c r="I5737" t="s">
        <v>18507</v>
      </c>
      <c r="J5737" t="s">
        <v>18509</v>
      </c>
      <c r="L5737" t="s">
        <v>19765</v>
      </c>
      <c r="O5737" t="s">
        <v>20887</v>
      </c>
      <c r="P5737" t="s">
        <v>20919</v>
      </c>
      <c r="Q5737" t="s">
        <v>20989</v>
      </c>
      <c r="U5737" t="s">
        <v>22032</v>
      </c>
      <c r="W5737" t="s">
        <v>22917</v>
      </c>
      <c r="X5737" t="s">
        <v>23417</v>
      </c>
    </row>
    <row r="5738" spans="1:24">
      <c r="A5738" s="1">
        <v>5764</v>
      </c>
      <c r="C5738" t="s">
        <v>4804</v>
      </c>
      <c r="G5738" t="s">
        <v>10967</v>
      </c>
      <c r="H5738" t="s">
        <v>14907</v>
      </c>
      <c r="I5738" t="s">
        <v>18507</v>
      </c>
      <c r="J5738" t="s">
        <v>18509</v>
      </c>
      <c r="L5738" t="s">
        <v>19772</v>
      </c>
      <c r="O5738" t="s">
        <v>20888</v>
      </c>
      <c r="P5738" t="s">
        <v>65</v>
      </c>
      <c r="Q5738" t="s">
        <v>20990</v>
      </c>
      <c r="R5738" t="s">
        <v>21118</v>
      </c>
      <c r="S5738" t="s">
        <v>21153</v>
      </c>
      <c r="T5738" t="s">
        <v>21575</v>
      </c>
      <c r="U5738" t="s">
        <v>22033</v>
      </c>
    </row>
    <row r="5739" spans="1:24">
      <c r="A5739" s="1">
        <v>5765</v>
      </c>
      <c r="C5739" t="s">
        <v>4805</v>
      </c>
      <c r="G5739" t="s">
        <v>10967</v>
      </c>
      <c r="H5739" t="s">
        <v>14907</v>
      </c>
      <c r="I5739" t="s">
        <v>18507</v>
      </c>
      <c r="J5739" t="s">
        <v>18509</v>
      </c>
      <c r="L5739" t="s">
        <v>19774</v>
      </c>
      <c r="O5739" t="s">
        <v>20888</v>
      </c>
      <c r="P5739" t="s">
        <v>20920</v>
      </c>
      <c r="Q5739" t="s">
        <v>20991</v>
      </c>
      <c r="U5739" t="s">
        <v>22034</v>
      </c>
      <c r="W5739" t="s">
        <v>22918</v>
      </c>
    </row>
    <row r="5740" spans="1:24">
      <c r="A5740" s="1">
        <v>5766</v>
      </c>
      <c r="C5740" t="s">
        <v>4806</v>
      </c>
      <c r="G5740" t="s">
        <v>10967</v>
      </c>
      <c r="H5740" t="s">
        <v>14908</v>
      </c>
      <c r="I5740" t="s">
        <v>18507</v>
      </c>
      <c r="J5740" t="s">
        <v>18509</v>
      </c>
      <c r="L5740" t="s">
        <v>19772</v>
      </c>
      <c r="O5740" t="s">
        <v>20888</v>
      </c>
      <c r="P5740" t="s">
        <v>65</v>
      </c>
      <c r="Q5740" t="s">
        <v>20990</v>
      </c>
      <c r="R5740" t="s">
        <v>21118</v>
      </c>
      <c r="S5740" t="s">
        <v>21153</v>
      </c>
      <c r="T5740" t="s">
        <v>21576</v>
      </c>
      <c r="U5740" t="s">
        <v>22033</v>
      </c>
    </row>
    <row r="5741" spans="1:24">
      <c r="A5741" s="1">
        <v>5767</v>
      </c>
      <c r="C5741" t="s">
        <v>4807</v>
      </c>
      <c r="G5741" t="s">
        <v>10967</v>
      </c>
      <c r="H5741" t="s">
        <v>14909</v>
      </c>
      <c r="I5741" t="s">
        <v>18507</v>
      </c>
      <c r="J5741" t="s">
        <v>18509</v>
      </c>
      <c r="L5741" t="s">
        <v>19774</v>
      </c>
      <c r="O5741" t="s">
        <v>20888</v>
      </c>
      <c r="P5741" t="s">
        <v>20920</v>
      </c>
      <c r="Q5741" t="s">
        <v>20991</v>
      </c>
      <c r="U5741" t="s">
        <v>22034</v>
      </c>
      <c r="W5741" t="s">
        <v>22918</v>
      </c>
    </row>
    <row r="5742" spans="1:24">
      <c r="A5742" s="1">
        <v>5768</v>
      </c>
      <c r="C5742" t="s">
        <v>4808</v>
      </c>
      <c r="G5742" t="s">
        <v>10967</v>
      </c>
      <c r="H5742" t="s">
        <v>14909</v>
      </c>
      <c r="I5742" t="s">
        <v>18507</v>
      </c>
      <c r="J5742" t="s">
        <v>18509</v>
      </c>
      <c r="L5742" t="s">
        <v>19771</v>
      </c>
      <c r="O5742" t="s">
        <v>20887</v>
      </c>
      <c r="P5742" t="s">
        <v>20919</v>
      </c>
      <c r="Q5742" t="s">
        <v>20989</v>
      </c>
      <c r="U5742" t="s">
        <v>22032</v>
      </c>
      <c r="W5742" t="s">
        <v>22917</v>
      </c>
      <c r="X5742" t="s">
        <v>23418</v>
      </c>
    </row>
    <row r="5743" spans="1:24">
      <c r="A5743" s="1">
        <v>5769</v>
      </c>
      <c r="C5743" t="s">
        <v>4809</v>
      </c>
      <c r="G5743" t="s">
        <v>10967</v>
      </c>
      <c r="H5743" t="s">
        <v>14909</v>
      </c>
      <c r="I5743" t="s">
        <v>18507</v>
      </c>
      <c r="J5743" t="s">
        <v>18509</v>
      </c>
      <c r="L5743" t="s">
        <v>19750</v>
      </c>
      <c r="O5743" t="s">
        <v>20887</v>
      </c>
      <c r="P5743" t="s">
        <v>20919</v>
      </c>
      <c r="Q5743" t="s">
        <v>20989</v>
      </c>
      <c r="U5743" t="s">
        <v>22032</v>
      </c>
      <c r="W5743" t="s">
        <v>22917</v>
      </c>
      <c r="X5743" t="s">
        <v>23419</v>
      </c>
    </row>
    <row r="5744" spans="1:24">
      <c r="A5744" s="1">
        <v>5770</v>
      </c>
      <c r="C5744" t="s">
        <v>4810</v>
      </c>
      <c r="G5744" t="s">
        <v>10967</v>
      </c>
      <c r="H5744" t="s">
        <v>14910</v>
      </c>
      <c r="I5744" t="s">
        <v>18507</v>
      </c>
      <c r="J5744" t="s">
        <v>18509</v>
      </c>
      <c r="L5744" t="s">
        <v>19772</v>
      </c>
      <c r="O5744" t="s">
        <v>20888</v>
      </c>
      <c r="P5744" t="s">
        <v>65</v>
      </c>
      <c r="Q5744" t="s">
        <v>20990</v>
      </c>
      <c r="R5744" t="s">
        <v>21118</v>
      </c>
      <c r="S5744" t="s">
        <v>21153</v>
      </c>
      <c r="T5744" t="s">
        <v>21577</v>
      </c>
      <c r="U5744" t="s">
        <v>22033</v>
      </c>
    </row>
    <row r="5745" spans="1:25">
      <c r="A5745" s="1">
        <v>5771</v>
      </c>
      <c r="C5745" t="s">
        <v>4811</v>
      </c>
      <c r="G5745" t="s">
        <v>10967</v>
      </c>
      <c r="H5745" t="s">
        <v>14911</v>
      </c>
      <c r="I5745" t="s">
        <v>18507</v>
      </c>
      <c r="J5745" t="s">
        <v>18509</v>
      </c>
      <c r="L5745" t="s">
        <v>19774</v>
      </c>
      <c r="O5745" t="s">
        <v>20888</v>
      </c>
      <c r="P5745" t="s">
        <v>20920</v>
      </c>
      <c r="Q5745" t="s">
        <v>20991</v>
      </c>
      <c r="U5745" t="s">
        <v>22034</v>
      </c>
      <c r="W5745" t="s">
        <v>22918</v>
      </c>
    </row>
    <row r="5746" spans="1:25">
      <c r="A5746" s="1">
        <v>5772</v>
      </c>
      <c r="C5746" t="s">
        <v>4812</v>
      </c>
      <c r="G5746" t="s">
        <v>10967</v>
      </c>
      <c r="H5746" t="s">
        <v>14912</v>
      </c>
      <c r="I5746" t="s">
        <v>18507</v>
      </c>
      <c r="J5746" t="s">
        <v>18509</v>
      </c>
      <c r="L5746" t="s">
        <v>19778</v>
      </c>
      <c r="O5746" t="s">
        <v>20887</v>
      </c>
      <c r="P5746" t="s">
        <v>20919</v>
      </c>
      <c r="Q5746" t="s">
        <v>20989</v>
      </c>
      <c r="U5746" t="s">
        <v>22032</v>
      </c>
      <c r="W5746" t="s">
        <v>22917</v>
      </c>
      <c r="X5746" t="s">
        <v>23420</v>
      </c>
    </row>
    <row r="5747" spans="1:25">
      <c r="A5747" s="1">
        <v>5773</v>
      </c>
      <c r="C5747" t="s">
        <v>4813</v>
      </c>
      <c r="G5747" t="s">
        <v>10967</v>
      </c>
      <c r="H5747" t="s">
        <v>14913</v>
      </c>
      <c r="I5747" t="s">
        <v>18507</v>
      </c>
      <c r="J5747" t="s">
        <v>18509</v>
      </c>
      <c r="L5747" t="s">
        <v>19745</v>
      </c>
      <c r="O5747" t="s">
        <v>20887</v>
      </c>
      <c r="P5747" t="s">
        <v>20919</v>
      </c>
      <c r="Q5747" t="s">
        <v>20989</v>
      </c>
      <c r="U5747" t="s">
        <v>22032</v>
      </c>
      <c r="W5747" t="s">
        <v>22917</v>
      </c>
      <c r="X5747" t="s">
        <v>23420</v>
      </c>
    </row>
    <row r="5748" spans="1:25">
      <c r="A5748" s="1">
        <v>5774</v>
      </c>
      <c r="C5748" t="s">
        <v>4814</v>
      </c>
      <c r="G5748" t="s">
        <v>10967</v>
      </c>
      <c r="H5748" t="s">
        <v>14914</v>
      </c>
      <c r="I5748" t="s">
        <v>18507</v>
      </c>
      <c r="J5748" t="s">
        <v>18509</v>
      </c>
      <c r="L5748" t="s">
        <v>19798</v>
      </c>
      <c r="O5748" t="s">
        <v>20887</v>
      </c>
      <c r="P5748" t="s">
        <v>20919</v>
      </c>
      <c r="Q5748" t="s">
        <v>20989</v>
      </c>
      <c r="U5748" t="s">
        <v>22032</v>
      </c>
      <c r="W5748" t="s">
        <v>22917</v>
      </c>
      <c r="X5748" t="s">
        <v>23416</v>
      </c>
    </row>
    <row r="5749" spans="1:25">
      <c r="A5749" s="1">
        <v>5775</v>
      </c>
      <c r="C5749" t="s">
        <v>4815</v>
      </c>
      <c r="G5749" t="s">
        <v>10967</v>
      </c>
      <c r="H5749" t="s">
        <v>14915</v>
      </c>
      <c r="I5749" t="s">
        <v>18507</v>
      </c>
      <c r="J5749" t="s">
        <v>18509</v>
      </c>
      <c r="L5749" t="s">
        <v>19772</v>
      </c>
      <c r="O5749" t="s">
        <v>20888</v>
      </c>
      <c r="P5749" t="s">
        <v>65</v>
      </c>
      <c r="Q5749" t="s">
        <v>20990</v>
      </c>
      <c r="R5749" t="s">
        <v>21118</v>
      </c>
      <c r="S5749" t="s">
        <v>21153</v>
      </c>
      <c r="T5749" t="s">
        <v>21574</v>
      </c>
      <c r="U5749" t="s">
        <v>22033</v>
      </c>
    </row>
    <row r="5750" spans="1:25">
      <c r="A5750" s="1">
        <v>5776</v>
      </c>
      <c r="C5750" t="s">
        <v>4816</v>
      </c>
      <c r="G5750" t="s">
        <v>10967</v>
      </c>
      <c r="H5750" t="s">
        <v>14916</v>
      </c>
      <c r="I5750" t="s">
        <v>18507</v>
      </c>
      <c r="J5750" t="s">
        <v>18509</v>
      </c>
      <c r="L5750" t="s">
        <v>19774</v>
      </c>
      <c r="O5750" t="s">
        <v>20888</v>
      </c>
      <c r="P5750" t="s">
        <v>20920</v>
      </c>
      <c r="Q5750" t="s">
        <v>20991</v>
      </c>
      <c r="U5750" t="s">
        <v>22034</v>
      </c>
      <c r="W5750" t="s">
        <v>22918</v>
      </c>
    </row>
    <row r="5751" spans="1:25">
      <c r="A5751" s="1">
        <v>5777</v>
      </c>
      <c r="C5751" t="s">
        <v>4817</v>
      </c>
      <c r="G5751" t="s">
        <v>10967</v>
      </c>
      <c r="H5751" t="s">
        <v>14917</v>
      </c>
      <c r="I5751" t="s">
        <v>18507</v>
      </c>
      <c r="J5751" t="s">
        <v>18511</v>
      </c>
      <c r="L5751" t="s">
        <v>19835</v>
      </c>
      <c r="O5751" t="s">
        <v>20908</v>
      </c>
      <c r="P5751" t="s">
        <v>20949</v>
      </c>
      <c r="Q5751" t="s">
        <v>21070</v>
      </c>
      <c r="R5751" t="s">
        <v>21139</v>
      </c>
      <c r="S5751" t="s">
        <v>21153</v>
      </c>
      <c r="T5751" t="s">
        <v>21578</v>
      </c>
      <c r="U5751" t="s">
        <v>22033</v>
      </c>
    </row>
    <row r="5752" spans="1:25">
      <c r="A5752" s="1">
        <v>5778</v>
      </c>
      <c r="C5752" t="s">
        <v>4818</v>
      </c>
      <c r="G5752" t="s">
        <v>10967</v>
      </c>
      <c r="H5752" t="s">
        <v>14918</v>
      </c>
      <c r="I5752" t="s">
        <v>18507</v>
      </c>
      <c r="J5752" t="s">
        <v>18511</v>
      </c>
      <c r="L5752" t="s">
        <v>19835</v>
      </c>
      <c r="O5752" t="s">
        <v>20908</v>
      </c>
      <c r="P5752" t="s">
        <v>20949</v>
      </c>
      <c r="Q5752" t="s">
        <v>21070</v>
      </c>
      <c r="R5752" t="s">
        <v>21139</v>
      </c>
      <c r="S5752" t="s">
        <v>21153</v>
      </c>
      <c r="T5752" t="s">
        <v>21578</v>
      </c>
      <c r="U5752" t="s">
        <v>22033</v>
      </c>
    </row>
    <row r="5753" spans="1:25">
      <c r="A5753" s="1">
        <v>5779</v>
      </c>
      <c r="C5753" t="s">
        <v>4819</v>
      </c>
      <c r="G5753" t="s">
        <v>10967</v>
      </c>
      <c r="H5753" t="s">
        <v>14919</v>
      </c>
      <c r="I5753" t="s">
        <v>18507</v>
      </c>
      <c r="J5753" t="s">
        <v>18511</v>
      </c>
      <c r="L5753" t="s">
        <v>19835</v>
      </c>
      <c r="O5753" t="s">
        <v>20908</v>
      </c>
      <c r="P5753" t="s">
        <v>20949</v>
      </c>
      <c r="Q5753" t="s">
        <v>21070</v>
      </c>
      <c r="R5753" t="s">
        <v>21139</v>
      </c>
      <c r="S5753" t="s">
        <v>21153</v>
      </c>
      <c r="T5753" t="s">
        <v>21578</v>
      </c>
      <c r="U5753" t="s">
        <v>22033</v>
      </c>
    </row>
    <row r="5754" spans="1:25">
      <c r="A5754" s="1">
        <v>5780</v>
      </c>
      <c r="C5754" t="s">
        <v>4820</v>
      </c>
      <c r="G5754" t="s">
        <v>10967</v>
      </c>
      <c r="H5754" t="s">
        <v>14920</v>
      </c>
      <c r="I5754" t="s">
        <v>18507</v>
      </c>
      <c r="J5754" t="s">
        <v>18511</v>
      </c>
      <c r="L5754" t="s">
        <v>19835</v>
      </c>
      <c r="O5754" t="s">
        <v>20908</v>
      </c>
      <c r="P5754" t="s">
        <v>20949</v>
      </c>
      <c r="Q5754" t="s">
        <v>21070</v>
      </c>
      <c r="R5754" t="s">
        <v>21139</v>
      </c>
      <c r="S5754" t="s">
        <v>21153</v>
      </c>
      <c r="T5754" t="s">
        <v>21578</v>
      </c>
      <c r="U5754" t="s">
        <v>22033</v>
      </c>
    </row>
    <row r="5755" spans="1:25">
      <c r="A5755" s="1">
        <v>5781</v>
      </c>
      <c r="C5755" t="s">
        <v>4821</v>
      </c>
      <c r="G5755" t="s">
        <v>10967</v>
      </c>
      <c r="H5755" t="s">
        <v>14921</v>
      </c>
      <c r="I5755" t="s">
        <v>18507</v>
      </c>
      <c r="J5755" t="s">
        <v>18511</v>
      </c>
      <c r="L5755" t="s">
        <v>19835</v>
      </c>
      <c r="O5755" t="s">
        <v>20908</v>
      </c>
      <c r="P5755" t="s">
        <v>20949</v>
      </c>
      <c r="Q5755" t="s">
        <v>21070</v>
      </c>
      <c r="R5755" t="s">
        <v>21139</v>
      </c>
      <c r="S5755" t="s">
        <v>21153</v>
      </c>
      <c r="T5755" t="s">
        <v>21578</v>
      </c>
      <c r="U5755" t="s">
        <v>22033</v>
      </c>
    </row>
    <row r="5756" spans="1:25">
      <c r="A5756" s="1">
        <v>5782</v>
      </c>
      <c r="C5756" t="s">
        <v>4822</v>
      </c>
      <c r="G5756" t="s">
        <v>10967</v>
      </c>
      <c r="H5756" t="s">
        <v>14922</v>
      </c>
      <c r="I5756" t="s">
        <v>18507</v>
      </c>
      <c r="J5756" t="s">
        <v>18511</v>
      </c>
      <c r="L5756" t="s">
        <v>19835</v>
      </c>
      <c r="O5756" t="s">
        <v>20908</v>
      </c>
      <c r="P5756" t="s">
        <v>20949</v>
      </c>
      <c r="Q5756" t="s">
        <v>21070</v>
      </c>
      <c r="R5756" t="s">
        <v>21139</v>
      </c>
      <c r="S5756" t="s">
        <v>21153</v>
      </c>
      <c r="T5756" t="s">
        <v>21578</v>
      </c>
      <c r="U5756" t="s">
        <v>22033</v>
      </c>
    </row>
    <row r="5757" spans="1:25">
      <c r="A5757" s="1">
        <v>5783</v>
      </c>
      <c r="C5757" t="s">
        <v>4823</v>
      </c>
      <c r="G5757" t="s">
        <v>10967</v>
      </c>
      <c r="H5757" t="s">
        <v>14923</v>
      </c>
      <c r="I5757" t="s">
        <v>18507</v>
      </c>
      <c r="J5757" t="s">
        <v>18511</v>
      </c>
      <c r="L5757" t="s">
        <v>19835</v>
      </c>
      <c r="O5757" t="s">
        <v>20908</v>
      </c>
      <c r="P5757" t="s">
        <v>20949</v>
      </c>
      <c r="Q5757" t="s">
        <v>21070</v>
      </c>
      <c r="R5757" t="s">
        <v>21139</v>
      </c>
      <c r="S5757" t="s">
        <v>21153</v>
      </c>
      <c r="T5757" t="s">
        <v>21578</v>
      </c>
      <c r="U5757" t="s">
        <v>22033</v>
      </c>
    </row>
    <row r="5758" spans="1:25">
      <c r="A5758" s="1">
        <v>5784</v>
      </c>
      <c r="C5758" t="s">
        <v>4824</v>
      </c>
      <c r="G5758" t="s">
        <v>10967</v>
      </c>
      <c r="H5758" t="s">
        <v>14924</v>
      </c>
      <c r="I5758" t="s">
        <v>18507</v>
      </c>
      <c r="J5758" t="s">
        <v>18511</v>
      </c>
      <c r="L5758" t="s">
        <v>19835</v>
      </c>
      <c r="O5758" t="s">
        <v>20908</v>
      </c>
      <c r="P5758" t="s">
        <v>20949</v>
      </c>
      <c r="Q5758" t="s">
        <v>21070</v>
      </c>
      <c r="R5758" t="s">
        <v>21139</v>
      </c>
      <c r="S5758" t="s">
        <v>21153</v>
      </c>
      <c r="T5758" t="s">
        <v>21578</v>
      </c>
      <c r="U5758" t="s">
        <v>22033</v>
      </c>
    </row>
    <row r="5759" spans="1:25">
      <c r="A5759" s="1">
        <v>5785</v>
      </c>
      <c r="C5759" t="s">
        <v>4825</v>
      </c>
      <c r="G5759" t="s">
        <v>10967</v>
      </c>
      <c r="H5759" t="s">
        <v>14925</v>
      </c>
      <c r="I5759" t="s">
        <v>18507</v>
      </c>
      <c r="J5759" t="s">
        <v>18510</v>
      </c>
      <c r="L5759" t="s">
        <v>19836</v>
      </c>
      <c r="N5759" t="s">
        <v>32</v>
      </c>
      <c r="P5759" t="s">
        <v>32</v>
      </c>
      <c r="Q5759" t="s">
        <v>20992</v>
      </c>
      <c r="R5759" t="s">
        <v>21119</v>
      </c>
      <c r="S5759" t="s">
        <v>21154</v>
      </c>
      <c r="U5759" t="s">
        <v>22035</v>
      </c>
      <c r="Y5759" t="s">
        <v>23859</v>
      </c>
    </row>
    <row r="5760" spans="1:25">
      <c r="A5760" s="1">
        <v>5786</v>
      </c>
      <c r="B5760" t="s">
        <v>32</v>
      </c>
      <c r="C5760" t="s">
        <v>4825</v>
      </c>
      <c r="D5760" t="s">
        <v>10040</v>
      </c>
      <c r="E5760" t="s">
        <v>10905</v>
      </c>
      <c r="F5760" t="s">
        <v>10906</v>
      </c>
      <c r="H5760" t="s">
        <v>14926</v>
      </c>
      <c r="V5760">
        <f>72860684 pm¡Ã2024041krissy_g4@hotmail.com                              ANMLFException as file currently locked by another user for an Acct no 840012230000</f>
        <v>0</v>
      </c>
    </row>
    <row r="5761" spans="1:25">
      <c r="A5761" s="1">
        <v>5787</v>
      </c>
      <c r="C5761" t="s">
        <v>4826</v>
      </c>
      <c r="G5761" t="s">
        <v>10967</v>
      </c>
      <c r="H5761" t="s">
        <v>14927</v>
      </c>
      <c r="I5761" t="s">
        <v>18507</v>
      </c>
      <c r="J5761" t="s">
        <v>18510</v>
      </c>
      <c r="L5761" t="s">
        <v>19837</v>
      </c>
      <c r="N5761" t="s">
        <v>32</v>
      </c>
      <c r="P5761" t="s">
        <v>32</v>
      </c>
      <c r="Q5761" t="s">
        <v>20992</v>
      </c>
      <c r="R5761" t="s">
        <v>21119</v>
      </c>
      <c r="S5761" t="s">
        <v>21154</v>
      </c>
      <c r="U5761" t="s">
        <v>22035</v>
      </c>
      <c r="Y5761" t="s">
        <v>23860</v>
      </c>
    </row>
    <row r="5762" spans="1:25">
      <c r="A5762" s="1">
        <v>5788</v>
      </c>
      <c r="B5762" t="s">
        <v>32</v>
      </c>
      <c r="C5762" t="s">
        <v>4826</v>
      </c>
      <c r="D5762" t="s">
        <v>10041</v>
      </c>
      <c r="E5762" t="s">
        <v>10905</v>
      </c>
      <c r="F5762" t="s">
        <v>10906</v>
      </c>
      <c r="H5762" t="s">
        <v>14927</v>
      </c>
      <c r="V5762">
        <f>72860685 0&lt;I2024041djturanda@yahoo.com                               ANMLFException as file currently locked by another user for an Acct no 313660030000</f>
        <v>0</v>
      </c>
    </row>
    <row r="5763" spans="1:25">
      <c r="A5763" s="1">
        <v>5789</v>
      </c>
      <c r="C5763" t="s">
        <v>4827</v>
      </c>
      <c r="G5763" t="s">
        <v>10967</v>
      </c>
      <c r="H5763" t="s">
        <v>14928</v>
      </c>
      <c r="I5763" t="s">
        <v>18507</v>
      </c>
      <c r="J5763" t="s">
        <v>18510</v>
      </c>
      <c r="L5763" t="s">
        <v>19838</v>
      </c>
      <c r="N5763" t="s">
        <v>32</v>
      </c>
      <c r="P5763" t="s">
        <v>32</v>
      </c>
      <c r="Q5763" t="s">
        <v>20992</v>
      </c>
      <c r="R5763" t="s">
        <v>21119</v>
      </c>
      <c r="S5763" t="s">
        <v>21154</v>
      </c>
      <c r="U5763" t="s">
        <v>22035</v>
      </c>
      <c r="Y5763" t="s">
        <v>23861</v>
      </c>
    </row>
    <row r="5764" spans="1:25">
      <c r="A5764" s="1">
        <v>5790</v>
      </c>
      <c r="B5764" t="s">
        <v>32</v>
      </c>
      <c r="C5764" t="s">
        <v>4827</v>
      </c>
      <c r="D5764" t="s">
        <v>10042</v>
      </c>
      <c r="E5764" t="s">
        <v>10905</v>
      </c>
      <c r="F5764" t="s">
        <v>10906</v>
      </c>
      <c r="H5764" t="s">
        <v>14928</v>
      </c>
      <c r="V5764">
        <f>72860686 &gt;#Q2024041tampat74@gmail.com                               ANMLFException as file currently locked by another user for an Acct no 348079210000</f>
        <v>0</v>
      </c>
    </row>
    <row r="5765" spans="1:25">
      <c r="A5765" s="1">
        <v>5791</v>
      </c>
      <c r="C5765" t="s">
        <v>4828</v>
      </c>
      <c r="G5765" t="s">
        <v>10967</v>
      </c>
      <c r="H5765" t="s">
        <v>14929</v>
      </c>
      <c r="I5765" t="s">
        <v>18507</v>
      </c>
      <c r="J5765" t="s">
        <v>18510</v>
      </c>
      <c r="L5765" t="s">
        <v>19839</v>
      </c>
      <c r="N5765" t="s">
        <v>32</v>
      </c>
      <c r="P5765" t="s">
        <v>32</v>
      </c>
      <c r="Q5765" t="s">
        <v>20992</v>
      </c>
      <c r="R5765" t="s">
        <v>21119</v>
      </c>
      <c r="S5765" t="s">
        <v>21154</v>
      </c>
      <c r="U5765" t="s">
        <v>22035</v>
      </c>
      <c r="Y5765" t="s">
        <v>23862</v>
      </c>
    </row>
    <row r="5766" spans="1:25">
      <c r="A5766" s="1">
        <v>5792</v>
      </c>
      <c r="B5766" t="s">
        <v>32</v>
      </c>
      <c r="C5766" t="s">
        <v>4828</v>
      </c>
      <c r="D5766" t="s">
        <v>10043</v>
      </c>
      <c r="E5766" t="s">
        <v>10905</v>
      </c>
      <c r="F5766" t="s">
        <v>10906</v>
      </c>
      <c r="H5766" t="s">
        <v>14929</v>
      </c>
      <c r="V5766">
        <f>72860687 Ð`²¤O2024031moriehinds2@gmail.com                              BNMLFException as file currently locked by another user for an Acct no 342065570000</f>
        <v>0</v>
      </c>
    </row>
    <row r="5767" spans="1:25">
      <c r="A5767" s="1">
        <v>5793</v>
      </c>
      <c r="C5767" t="s">
        <v>4829</v>
      </c>
      <c r="G5767" t="s">
        <v>10967</v>
      </c>
      <c r="H5767" t="s">
        <v>14930</v>
      </c>
      <c r="I5767" t="s">
        <v>18507</v>
      </c>
      <c r="J5767" t="s">
        <v>18510</v>
      </c>
      <c r="L5767" t="s">
        <v>19840</v>
      </c>
      <c r="N5767" t="s">
        <v>32</v>
      </c>
      <c r="P5767" t="s">
        <v>32</v>
      </c>
      <c r="Q5767" t="s">
        <v>20992</v>
      </c>
      <c r="R5767" t="s">
        <v>21119</v>
      </c>
      <c r="S5767" t="s">
        <v>21154</v>
      </c>
      <c r="U5767" t="s">
        <v>22035</v>
      </c>
      <c r="Y5767" t="s">
        <v>23863</v>
      </c>
    </row>
    <row r="5768" spans="1:25">
      <c r="A5768" s="1">
        <v>5794</v>
      </c>
      <c r="B5768" t="s">
        <v>32</v>
      </c>
      <c r="C5768" t="s">
        <v>4829</v>
      </c>
      <c r="D5768" t="s">
        <v>10044</v>
      </c>
      <c r="E5768" t="s">
        <v>10905</v>
      </c>
      <c r="F5768" t="s">
        <v>10906</v>
      </c>
      <c r="H5768" t="s">
        <v>14931</v>
      </c>
      <c r="V5768">
        <f>72860688 @Ü'E2024041cavrilleogarro@yahoo.com                            BNMLFException as file currently locked by another user for an Acct no 297021480000</f>
        <v>0</v>
      </c>
    </row>
    <row r="5769" spans="1:25">
      <c r="A5769" s="1">
        <v>5795</v>
      </c>
      <c r="C5769" t="s">
        <v>4830</v>
      </c>
      <c r="G5769" t="s">
        <v>10967</v>
      </c>
      <c r="H5769" t="s">
        <v>14932</v>
      </c>
      <c r="I5769" t="s">
        <v>18507</v>
      </c>
      <c r="J5769" t="s">
        <v>18510</v>
      </c>
      <c r="L5769" t="s">
        <v>19841</v>
      </c>
      <c r="N5769" t="s">
        <v>32</v>
      </c>
      <c r="P5769" t="s">
        <v>32</v>
      </c>
      <c r="Q5769" t="s">
        <v>20992</v>
      </c>
      <c r="R5769" t="s">
        <v>21119</v>
      </c>
      <c r="S5769" t="s">
        <v>21154</v>
      </c>
      <c r="U5769" t="s">
        <v>22035</v>
      </c>
      <c r="Y5769" t="s">
        <v>23864</v>
      </c>
    </row>
    <row r="5770" spans="1:25">
      <c r="A5770" s="1">
        <v>5796</v>
      </c>
      <c r="B5770" t="s">
        <v>32</v>
      </c>
      <c r="C5770" t="s">
        <v>4830</v>
      </c>
      <c r="D5770" t="s">
        <v>10045</v>
      </c>
      <c r="E5770" t="s">
        <v>10905</v>
      </c>
      <c r="F5770" t="s">
        <v>10906</v>
      </c>
      <c r="H5770" t="s">
        <v>14932</v>
      </c>
      <c r="V5770">
        <f>72860689 ø8æÌ2024031tamika.campbell@ksac.gov.jm                           CNMLFException as file currently locked by another user for an Acct no 880032561400</f>
        <v>0</v>
      </c>
    </row>
    <row r="5771" spans="1:25">
      <c r="A5771" s="1">
        <v>5797</v>
      </c>
      <c r="C5771" t="s">
        <v>4831</v>
      </c>
      <c r="G5771" t="s">
        <v>10967</v>
      </c>
      <c r="H5771" t="s">
        <v>14933</v>
      </c>
      <c r="I5771" t="s">
        <v>18507</v>
      </c>
      <c r="J5771" t="s">
        <v>18510</v>
      </c>
      <c r="L5771" t="s">
        <v>19842</v>
      </c>
      <c r="N5771" t="s">
        <v>32</v>
      </c>
      <c r="P5771" t="s">
        <v>32</v>
      </c>
      <c r="Q5771" t="s">
        <v>20992</v>
      </c>
      <c r="R5771" t="s">
        <v>21119</v>
      </c>
      <c r="S5771" t="s">
        <v>21154</v>
      </c>
      <c r="U5771" t="s">
        <v>22035</v>
      </c>
      <c r="Y5771" t="s">
        <v>23865</v>
      </c>
    </row>
    <row r="5772" spans="1:25">
      <c r="A5772" s="1">
        <v>5798</v>
      </c>
      <c r="B5772" t="s">
        <v>32</v>
      </c>
      <c r="C5772" t="s">
        <v>4831</v>
      </c>
      <c r="D5772" t="s">
        <v>10046</v>
      </c>
      <c r="E5772" t="s">
        <v>10905</v>
      </c>
      <c r="F5772" t="s">
        <v>10906</v>
      </c>
      <c r="H5772" t="s">
        <v>14934</v>
      </c>
      <c r="V5772">
        <f>72860690 0@2024031kededradennis@gmail.com                             CNMLFException as file currently locked by another user for an Acct no 277429760000</f>
        <v>0</v>
      </c>
    </row>
    <row r="5773" spans="1:25">
      <c r="A5773" s="1">
        <v>5799</v>
      </c>
      <c r="C5773" t="s">
        <v>4832</v>
      </c>
      <c r="G5773" t="s">
        <v>10967</v>
      </c>
      <c r="H5773" t="s">
        <v>14935</v>
      </c>
      <c r="I5773" t="s">
        <v>18507</v>
      </c>
      <c r="J5773" t="s">
        <v>18510</v>
      </c>
      <c r="L5773" t="s">
        <v>19843</v>
      </c>
      <c r="N5773" t="s">
        <v>32</v>
      </c>
      <c r="P5773" t="s">
        <v>32</v>
      </c>
      <c r="Q5773" t="s">
        <v>20992</v>
      </c>
      <c r="R5773" t="s">
        <v>21119</v>
      </c>
      <c r="S5773" t="s">
        <v>21154</v>
      </c>
      <c r="U5773" t="s">
        <v>22035</v>
      </c>
      <c r="Y5773" t="s">
        <v>23866</v>
      </c>
    </row>
    <row r="5774" spans="1:25">
      <c r="A5774" s="1">
        <v>5800</v>
      </c>
      <c r="B5774" t="s">
        <v>32</v>
      </c>
      <c r="C5774" t="s">
        <v>4832</v>
      </c>
      <c r="D5774" t="s">
        <v>10047</v>
      </c>
      <c r="E5774" t="s">
        <v>10905</v>
      </c>
      <c r="F5774" t="s">
        <v>10906</v>
      </c>
      <c r="H5774" t="s">
        <v>14936</v>
      </c>
      <c r="V5774">
        <f>72860691 ÐEá\$2024041faypetgrave@cwjamica.com                            DNMLFException as file currently locked by another user for an Acct no 156177090000</f>
        <v>0</v>
      </c>
    </row>
    <row r="5775" spans="1:25">
      <c r="A5775" s="1">
        <v>5801</v>
      </c>
      <c r="C5775" t="s">
        <v>4833</v>
      </c>
      <c r="G5775" t="s">
        <v>10967</v>
      </c>
      <c r="H5775" t="s">
        <v>14937</v>
      </c>
      <c r="I5775" t="s">
        <v>18507</v>
      </c>
      <c r="J5775" t="s">
        <v>18510</v>
      </c>
      <c r="L5775" t="s">
        <v>19844</v>
      </c>
      <c r="N5775" t="s">
        <v>32</v>
      </c>
      <c r="P5775" t="s">
        <v>32</v>
      </c>
      <c r="Q5775" t="s">
        <v>20992</v>
      </c>
      <c r="R5775" t="s">
        <v>21119</v>
      </c>
      <c r="S5775" t="s">
        <v>21154</v>
      </c>
      <c r="U5775" t="s">
        <v>22035</v>
      </c>
      <c r="Y5775" t="s">
        <v>23868</v>
      </c>
    </row>
    <row r="5776" spans="1:25">
      <c r="A5776" s="1">
        <v>5802</v>
      </c>
      <c r="B5776" t="s">
        <v>32</v>
      </c>
      <c r="C5776" t="s">
        <v>4833</v>
      </c>
      <c r="D5776" t="s">
        <v>10048</v>
      </c>
      <c r="E5776" t="s">
        <v>10905</v>
      </c>
      <c r="F5776" t="s">
        <v>10906</v>
      </c>
      <c r="H5776" t="s">
        <v>14938</v>
      </c>
      <c r="V5776">
        <f>72860692 ÐÈQ(B2024041stamic123@gmail.com                               DNMLFException as file currently locked by another user for an Acct no 284144290000</f>
        <v>0</v>
      </c>
    </row>
    <row r="5777" spans="1:25">
      <c r="A5777" s="1">
        <v>5803</v>
      </c>
      <c r="C5777" t="s">
        <v>4834</v>
      </c>
      <c r="G5777" t="s">
        <v>10967</v>
      </c>
      <c r="H5777" t="s">
        <v>14939</v>
      </c>
      <c r="I5777" t="s">
        <v>18507</v>
      </c>
      <c r="J5777" t="s">
        <v>18510</v>
      </c>
      <c r="L5777" t="s">
        <v>19845</v>
      </c>
      <c r="N5777" t="s">
        <v>32</v>
      </c>
      <c r="P5777" t="s">
        <v>32</v>
      </c>
      <c r="Q5777" t="s">
        <v>20992</v>
      </c>
      <c r="R5777" t="s">
        <v>21119</v>
      </c>
      <c r="S5777" t="s">
        <v>21154</v>
      </c>
      <c r="U5777" t="s">
        <v>22035</v>
      </c>
      <c r="Y5777" t="s">
        <v>23867</v>
      </c>
    </row>
    <row r="5778" spans="1:25">
      <c r="A5778" s="1">
        <v>5804</v>
      </c>
      <c r="B5778" t="s">
        <v>32</v>
      </c>
      <c r="C5778" t="s">
        <v>4834</v>
      </c>
      <c r="D5778" t="s">
        <v>10049</v>
      </c>
      <c r="E5778" t="s">
        <v>10905</v>
      </c>
      <c r="F5778" t="s">
        <v>10906</v>
      </c>
      <c r="H5778" t="s">
        <v>14940</v>
      </c>
      <c r="V5778">
        <f>72860693 p°7ÖD2024041christinacaine1@gmail.com                            DNMLFException as file currently locked by another user for an Acct no 295651750000</f>
        <v>0</v>
      </c>
    </row>
    <row r="5779" spans="1:25">
      <c r="A5779" s="1">
        <v>5805</v>
      </c>
      <c r="C5779" t="s">
        <v>4835</v>
      </c>
      <c r="G5779" t="s">
        <v>10967</v>
      </c>
      <c r="H5779" t="s">
        <v>14941</v>
      </c>
      <c r="I5779" t="s">
        <v>18507</v>
      </c>
      <c r="J5779" t="s">
        <v>18510</v>
      </c>
      <c r="L5779" t="s">
        <v>19846</v>
      </c>
      <c r="N5779" t="s">
        <v>40</v>
      </c>
      <c r="P5779" t="s">
        <v>20946</v>
      </c>
      <c r="Q5779" t="s">
        <v>21041</v>
      </c>
      <c r="U5779" t="s">
        <v>22716</v>
      </c>
      <c r="W5779" t="s">
        <v>22918</v>
      </c>
    </row>
    <row r="5780" spans="1:25">
      <c r="A5780" s="1">
        <v>5806</v>
      </c>
      <c r="B5780" t="s">
        <v>40</v>
      </c>
      <c r="C5780" t="s">
        <v>4835</v>
      </c>
      <c r="D5780" t="s">
        <v>10050</v>
      </c>
      <c r="E5780" t="s">
        <v>10905</v>
      </c>
      <c r="F5780" t="s">
        <v>10933</v>
      </c>
      <c r="H5780" t="s">
        <v>14941</v>
      </c>
      <c r="V5780">
        <f>72860694 ITXFDP 344-2            PELXjIM¾AHT3754E_ F null  N                     ently locked by another user for an Acct no 880032561400</f>
        <v>0</v>
      </c>
    </row>
    <row r="5781" spans="1:25">
      <c r="A5781" s="1">
        <v>5807</v>
      </c>
      <c r="C5781" t="s">
        <v>4836</v>
      </c>
      <c r="G5781" t="s">
        <v>10967</v>
      </c>
      <c r="H5781" t="s">
        <v>14942</v>
      </c>
      <c r="I5781" t="s">
        <v>18507</v>
      </c>
      <c r="J5781" t="s">
        <v>18510</v>
      </c>
      <c r="L5781" t="s">
        <v>19847</v>
      </c>
      <c r="N5781" t="s">
        <v>32</v>
      </c>
      <c r="P5781" t="s">
        <v>32</v>
      </c>
      <c r="Q5781" t="s">
        <v>20992</v>
      </c>
      <c r="R5781" t="s">
        <v>21119</v>
      </c>
      <c r="S5781" t="s">
        <v>21154</v>
      </c>
      <c r="U5781" t="s">
        <v>22035</v>
      </c>
      <c r="Y5781" t="s">
        <v>23869</v>
      </c>
    </row>
    <row r="5782" spans="1:25">
      <c r="A5782" s="1">
        <v>5808</v>
      </c>
      <c r="B5782" t="s">
        <v>32</v>
      </c>
      <c r="C5782" t="s">
        <v>4836</v>
      </c>
      <c r="D5782" t="s">
        <v>10051</v>
      </c>
      <c r="E5782" t="s">
        <v>10905</v>
      </c>
      <c r="F5782" t="s">
        <v>10906</v>
      </c>
      <c r="H5782" t="s">
        <v>14943</v>
      </c>
      <c r="V5782">
        <f>72860695 0&amp;3&amp;P2024041DUNROBPRIM@GMAIL.COM                              DNMLFException as file currently locked by another user for an Acct no 344238270000</f>
        <v>0</v>
      </c>
    </row>
    <row r="5783" spans="1:25">
      <c r="A5783" s="1">
        <v>5809</v>
      </c>
      <c r="C5783" t="s">
        <v>4837</v>
      </c>
      <c r="G5783" t="s">
        <v>10967</v>
      </c>
      <c r="H5783" t="s">
        <v>14944</v>
      </c>
      <c r="I5783" t="s">
        <v>18507</v>
      </c>
      <c r="J5783" t="s">
        <v>18510</v>
      </c>
      <c r="L5783" t="s">
        <v>19848</v>
      </c>
      <c r="N5783" t="s">
        <v>43</v>
      </c>
      <c r="P5783" t="s">
        <v>43</v>
      </c>
      <c r="Q5783" t="s">
        <v>21047</v>
      </c>
      <c r="U5783" t="s">
        <v>22719</v>
      </c>
      <c r="W5783" t="s">
        <v>22931</v>
      </c>
    </row>
    <row r="5784" spans="1:25">
      <c r="A5784" s="1">
        <v>5810</v>
      </c>
      <c r="B5784" t="s">
        <v>43</v>
      </c>
      <c r="C5784" t="s">
        <v>4837</v>
      </c>
      <c r="D5784" t="s">
        <v>10052</v>
      </c>
      <c r="E5784" t="s">
        <v>10905</v>
      </c>
      <c r="F5784" t="s">
        <v>10918</v>
      </c>
      <c r="H5784" t="s">
        <v>14944</v>
      </c>
      <c r="V5784">
        <f>72860696 l	°xøòJQ-8765199366   CACS CAC uPGFPN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5785" spans="1:25">
      <c r="A5785" s="1">
        <v>5811</v>
      </c>
      <c r="C5785" t="s">
        <v>4838</v>
      </c>
      <c r="G5785" t="s">
        <v>10967</v>
      </c>
      <c r="H5785" t="s">
        <v>14945</v>
      </c>
      <c r="I5785" t="s">
        <v>18507</v>
      </c>
      <c r="J5785" t="s">
        <v>18510</v>
      </c>
      <c r="L5785" t="s">
        <v>19849</v>
      </c>
      <c r="N5785" t="s">
        <v>32</v>
      </c>
      <c r="P5785" t="s">
        <v>32</v>
      </c>
      <c r="Q5785" t="s">
        <v>20992</v>
      </c>
      <c r="R5785" t="s">
        <v>21119</v>
      </c>
      <c r="S5785" t="s">
        <v>21154</v>
      </c>
      <c r="U5785" t="s">
        <v>22035</v>
      </c>
      <c r="Y5785" t="s">
        <v>23872</v>
      </c>
    </row>
    <row r="5786" spans="1:25">
      <c r="A5786" s="1">
        <v>5812</v>
      </c>
      <c r="B5786" t="s">
        <v>32</v>
      </c>
      <c r="C5786" t="s">
        <v>4838</v>
      </c>
      <c r="D5786" t="s">
        <v>10053</v>
      </c>
      <c r="E5786" t="s">
        <v>10905</v>
      </c>
      <c r="F5786" t="s">
        <v>10906</v>
      </c>
      <c r="H5786" t="s">
        <v>14945</v>
      </c>
      <c r="V5786">
        <f>72860697 °7úA2024041ANDREHEPBURN_88@YAHOO.COM                            ENMLFException as file currently locked by another user for an Acct no 283368110000</f>
        <v>0</v>
      </c>
    </row>
    <row r="5787" spans="1:25">
      <c r="A5787" s="1">
        <v>5813</v>
      </c>
      <c r="C5787" t="s">
        <v>4839</v>
      </c>
      <c r="G5787" t="s">
        <v>10967</v>
      </c>
      <c r="H5787" t="s">
        <v>14946</v>
      </c>
      <c r="I5787" t="s">
        <v>18507</v>
      </c>
      <c r="J5787" t="s">
        <v>18510</v>
      </c>
      <c r="L5787" t="s">
        <v>19850</v>
      </c>
      <c r="N5787" t="s">
        <v>32</v>
      </c>
      <c r="P5787" t="s">
        <v>32</v>
      </c>
      <c r="Q5787" t="s">
        <v>20992</v>
      </c>
      <c r="R5787" t="s">
        <v>21119</v>
      </c>
      <c r="S5787" t="s">
        <v>21154</v>
      </c>
      <c r="U5787" t="s">
        <v>22035</v>
      </c>
      <c r="Y5787" t="s">
        <v>23871</v>
      </c>
    </row>
    <row r="5788" spans="1:25">
      <c r="A5788" s="1">
        <v>5814</v>
      </c>
      <c r="B5788" t="s">
        <v>32</v>
      </c>
      <c r="C5788" t="s">
        <v>4839</v>
      </c>
      <c r="D5788" t="s">
        <v>10054</v>
      </c>
      <c r="E5788" t="s">
        <v>10905</v>
      </c>
      <c r="F5788" t="s">
        <v>10906</v>
      </c>
      <c r="H5788" t="s">
        <v>14946</v>
      </c>
      <c r="V5788">
        <f>72860698 @å~\J2024041sexychrisann1@gmail.com                             ENMLFException as file currently locked by another user for an Acct no 319379400000</f>
        <v>0</v>
      </c>
    </row>
    <row r="5789" spans="1:25">
      <c r="A5789" s="1">
        <v>5815</v>
      </c>
      <c r="C5789" t="s">
        <v>4840</v>
      </c>
      <c r="G5789" t="s">
        <v>10967</v>
      </c>
      <c r="H5789" t="s">
        <v>14947</v>
      </c>
      <c r="I5789" t="s">
        <v>18507</v>
      </c>
      <c r="J5789" t="s">
        <v>18510</v>
      </c>
      <c r="L5789" t="s">
        <v>19851</v>
      </c>
      <c r="N5789" t="s">
        <v>32</v>
      </c>
      <c r="P5789" t="s">
        <v>32</v>
      </c>
      <c r="Q5789" t="s">
        <v>20992</v>
      </c>
      <c r="R5789" t="s">
        <v>21119</v>
      </c>
      <c r="S5789" t="s">
        <v>21154</v>
      </c>
      <c r="U5789" t="s">
        <v>22035</v>
      </c>
      <c r="Y5789" t="s">
        <v>23870</v>
      </c>
    </row>
    <row r="5790" spans="1:25">
      <c r="A5790" s="1">
        <v>5816</v>
      </c>
      <c r="B5790" t="s">
        <v>32</v>
      </c>
      <c r="C5790" t="s">
        <v>4840</v>
      </c>
      <c r="D5790" t="s">
        <v>10055</v>
      </c>
      <c r="E5790" t="s">
        <v>10905</v>
      </c>
      <c r="F5790" t="s">
        <v>10906</v>
      </c>
      <c r="H5790" t="s">
        <v>14948</v>
      </c>
      <c r="V5790">
        <f>72860699 @äçNJ2024041romainbrown023@gmail.com                            ENMLFException as file currently locked by another user for an Acct no 319151400000</f>
        <v>0</v>
      </c>
    </row>
    <row r="5791" spans="1:25">
      <c r="A5791" s="1">
        <v>5817</v>
      </c>
      <c r="C5791" t="s">
        <v>4841</v>
      </c>
      <c r="G5791" t="s">
        <v>10967</v>
      </c>
      <c r="H5791" t="s">
        <v>14949</v>
      </c>
      <c r="I5791" t="s">
        <v>18507</v>
      </c>
      <c r="J5791" t="s">
        <v>18510</v>
      </c>
      <c r="L5791" t="s">
        <v>19852</v>
      </c>
      <c r="N5791" t="s">
        <v>32</v>
      </c>
      <c r="P5791" t="s">
        <v>32</v>
      </c>
      <c r="Q5791" t="s">
        <v>20992</v>
      </c>
      <c r="R5791" t="s">
        <v>21119</v>
      </c>
      <c r="S5791" t="s">
        <v>21154</v>
      </c>
      <c r="U5791" t="s">
        <v>22035</v>
      </c>
      <c r="Y5791" t="s">
        <v>23873</v>
      </c>
    </row>
    <row r="5792" spans="1:25">
      <c r="A5792" s="1">
        <v>5818</v>
      </c>
      <c r="B5792" t="s">
        <v>32</v>
      </c>
      <c r="C5792" t="s">
        <v>4841</v>
      </c>
      <c r="D5792" t="s">
        <v>10056</v>
      </c>
      <c r="E5792" t="s">
        <v>10905</v>
      </c>
      <c r="F5792" t="s">
        <v>10906</v>
      </c>
      <c r="H5792" t="s">
        <v>14950</v>
      </c>
      <c r="V5792">
        <f>72860700 @ÝEÆI2024041orainthomas@gmail.com                              GNMLFException as file currently locked by another user for an Acct no 316859080000</f>
        <v>0</v>
      </c>
    </row>
    <row r="5793" spans="1:24">
      <c r="A5793" s="1">
        <v>5819</v>
      </c>
      <c r="C5793" t="s">
        <v>4842</v>
      </c>
      <c r="G5793" t="s">
        <v>10967</v>
      </c>
      <c r="H5793" t="s">
        <v>14951</v>
      </c>
      <c r="I5793" t="s">
        <v>18507</v>
      </c>
      <c r="J5793" t="s">
        <v>18509</v>
      </c>
      <c r="L5793" t="s">
        <v>19808</v>
      </c>
      <c r="O5793" t="s">
        <v>20887</v>
      </c>
      <c r="P5793" t="s">
        <v>20919</v>
      </c>
      <c r="Q5793" t="s">
        <v>20989</v>
      </c>
      <c r="U5793" t="s">
        <v>22032</v>
      </c>
      <c r="W5793" t="s">
        <v>22917</v>
      </c>
      <c r="X5793" t="s">
        <v>23421</v>
      </c>
    </row>
    <row r="5794" spans="1:24">
      <c r="A5794" s="1">
        <v>5820</v>
      </c>
      <c r="C5794" t="s">
        <v>4843</v>
      </c>
      <c r="G5794" t="s">
        <v>10967</v>
      </c>
      <c r="H5794" t="s">
        <v>14952</v>
      </c>
      <c r="I5794" t="s">
        <v>18507</v>
      </c>
      <c r="J5794" t="s">
        <v>18509</v>
      </c>
      <c r="L5794" t="s">
        <v>19772</v>
      </c>
      <c r="O5794" t="s">
        <v>20888</v>
      </c>
      <c r="P5794" t="s">
        <v>65</v>
      </c>
      <c r="Q5794" t="s">
        <v>20990</v>
      </c>
      <c r="R5794" t="s">
        <v>21118</v>
      </c>
      <c r="S5794" t="s">
        <v>21153</v>
      </c>
      <c r="T5794" t="s">
        <v>21579</v>
      </c>
      <c r="U5794" t="s">
        <v>22033</v>
      </c>
    </row>
    <row r="5795" spans="1:24">
      <c r="A5795" s="1">
        <v>5821</v>
      </c>
      <c r="C5795" t="s">
        <v>4844</v>
      </c>
      <c r="G5795" t="s">
        <v>10967</v>
      </c>
      <c r="H5795" t="s">
        <v>14953</v>
      </c>
      <c r="I5795" t="s">
        <v>18507</v>
      </c>
      <c r="J5795" t="s">
        <v>18509</v>
      </c>
      <c r="L5795" t="s">
        <v>19774</v>
      </c>
      <c r="O5795" t="s">
        <v>20888</v>
      </c>
      <c r="P5795" t="s">
        <v>20920</v>
      </c>
      <c r="Q5795" t="s">
        <v>20991</v>
      </c>
      <c r="U5795" t="s">
        <v>22034</v>
      </c>
      <c r="W5795" t="s">
        <v>22918</v>
      </c>
    </row>
    <row r="5796" spans="1:24">
      <c r="A5796" s="1">
        <v>5822</v>
      </c>
      <c r="C5796" t="s">
        <v>4845</v>
      </c>
      <c r="G5796" t="s">
        <v>10967</v>
      </c>
      <c r="H5796" t="s">
        <v>14954</v>
      </c>
      <c r="I5796" t="s">
        <v>18507</v>
      </c>
      <c r="J5796" t="s">
        <v>18509</v>
      </c>
      <c r="L5796" t="s">
        <v>19772</v>
      </c>
      <c r="O5796" t="s">
        <v>20888</v>
      </c>
      <c r="P5796" t="s">
        <v>65</v>
      </c>
      <c r="Q5796" t="s">
        <v>20990</v>
      </c>
      <c r="R5796" t="s">
        <v>21118</v>
      </c>
      <c r="S5796" t="s">
        <v>21153</v>
      </c>
      <c r="T5796" t="s">
        <v>21579</v>
      </c>
      <c r="U5796" t="s">
        <v>22033</v>
      </c>
    </row>
    <row r="5797" spans="1:24">
      <c r="A5797" s="1">
        <v>5823</v>
      </c>
      <c r="C5797" t="s">
        <v>4846</v>
      </c>
      <c r="G5797" t="s">
        <v>10967</v>
      </c>
      <c r="H5797" t="s">
        <v>14954</v>
      </c>
      <c r="I5797" t="s">
        <v>18507</v>
      </c>
      <c r="J5797" t="s">
        <v>18509</v>
      </c>
      <c r="L5797" t="s">
        <v>19750</v>
      </c>
      <c r="O5797" t="s">
        <v>20887</v>
      </c>
      <c r="P5797" t="s">
        <v>20919</v>
      </c>
      <c r="Q5797" t="s">
        <v>20989</v>
      </c>
      <c r="U5797" t="s">
        <v>22032</v>
      </c>
      <c r="W5797" t="s">
        <v>22917</v>
      </c>
      <c r="X5797" t="s">
        <v>23421</v>
      </c>
    </row>
    <row r="5798" spans="1:24">
      <c r="A5798" s="1">
        <v>5824</v>
      </c>
      <c r="C5798" t="s">
        <v>4847</v>
      </c>
      <c r="G5798" t="s">
        <v>10967</v>
      </c>
      <c r="H5798" t="s">
        <v>14954</v>
      </c>
      <c r="I5798" t="s">
        <v>18507</v>
      </c>
      <c r="J5798" t="s">
        <v>18509</v>
      </c>
      <c r="L5798" t="s">
        <v>19774</v>
      </c>
      <c r="O5798" t="s">
        <v>20888</v>
      </c>
      <c r="P5798" t="s">
        <v>20920</v>
      </c>
      <c r="Q5798" t="s">
        <v>20991</v>
      </c>
      <c r="U5798" t="s">
        <v>22034</v>
      </c>
      <c r="W5798" t="s">
        <v>22918</v>
      </c>
    </row>
    <row r="5799" spans="1:24">
      <c r="A5799" s="1">
        <v>5825</v>
      </c>
      <c r="C5799" t="s">
        <v>4848</v>
      </c>
      <c r="G5799" t="s">
        <v>10967</v>
      </c>
      <c r="H5799" t="s">
        <v>14955</v>
      </c>
      <c r="I5799" t="s">
        <v>18507</v>
      </c>
      <c r="J5799" t="s">
        <v>18509</v>
      </c>
      <c r="L5799" t="s">
        <v>19772</v>
      </c>
      <c r="O5799" t="s">
        <v>20888</v>
      </c>
      <c r="P5799" t="s">
        <v>65</v>
      </c>
      <c r="Q5799" t="s">
        <v>20990</v>
      </c>
      <c r="R5799" t="s">
        <v>21118</v>
      </c>
      <c r="S5799" t="s">
        <v>21153</v>
      </c>
      <c r="T5799" t="s">
        <v>21580</v>
      </c>
      <c r="U5799" t="s">
        <v>22033</v>
      </c>
    </row>
    <row r="5800" spans="1:24">
      <c r="A5800" s="1">
        <v>5826</v>
      </c>
      <c r="C5800" t="s">
        <v>4849</v>
      </c>
      <c r="G5800" t="s">
        <v>10967</v>
      </c>
      <c r="H5800" t="s">
        <v>14955</v>
      </c>
      <c r="I5800" t="s">
        <v>18507</v>
      </c>
      <c r="J5800" t="s">
        <v>18509</v>
      </c>
      <c r="L5800" t="s">
        <v>19774</v>
      </c>
      <c r="O5800" t="s">
        <v>20888</v>
      </c>
      <c r="P5800" t="s">
        <v>20920</v>
      </c>
      <c r="Q5800" t="s">
        <v>20991</v>
      </c>
      <c r="U5800" t="s">
        <v>22034</v>
      </c>
      <c r="W5800" t="s">
        <v>22918</v>
      </c>
    </row>
    <row r="5801" spans="1:24">
      <c r="A5801" s="1">
        <v>5827</v>
      </c>
      <c r="C5801" t="s">
        <v>4850</v>
      </c>
      <c r="G5801" t="s">
        <v>10967</v>
      </c>
      <c r="H5801" t="s">
        <v>14955</v>
      </c>
      <c r="I5801" t="s">
        <v>18507</v>
      </c>
      <c r="J5801" t="s">
        <v>18509</v>
      </c>
      <c r="L5801" t="s">
        <v>19806</v>
      </c>
      <c r="O5801" t="s">
        <v>20887</v>
      </c>
      <c r="P5801" t="s">
        <v>20919</v>
      </c>
      <c r="Q5801" t="s">
        <v>20989</v>
      </c>
      <c r="U5801" t="s">
        <v>22032</v>
      </c>
      <c r="W5801" t="s">
        <v>22917</v>
      </c>
      <c r="X5801" t="s">
        <v>23422</v>
      </c>
    </row>
    <row r="5802" spans="1:24">
      <c r="A5802" s="1">
        <v>5828</v>
      </c>
      <c r="C5802" t="s">
        <v>4851</v>
      </c>
      <c r="G5802" t="s">
        <v>10967</v>
      </c>
      <c r="H5802" t="s">
        <v>14956</v>
      </c>
      <c r="I5802" t="s">
        <v>18507</v>
      </c>
      <c r="J5802" t="s">
        <v>18509</v>
      </c>
      <c r="L5802" t="s">
        <v>19807</v>
      </c>
      <c r="O5802" t="s">
        <v>20887</v>
      </c>
      <c r="P5802" t="s">
        <v>20919</v>
      </c>
      <c r="Q5802" t="s">
        <v>20989</v>
      </c>
      <c r="U5802" t="s">
        <v>22032</v>
      </c>
      <c r="W5802" t="s">
        <v>22917</v>
      </c>
      <c r="X5802" t="s">
        <v>23224</v>
      </c>
    </row>
    <row r="5803" spans="1:24">
      <c r="A5803" s="1">
        <v>5829</v>
      </c>
      <c r="C5803" t="s">
        <v>4852</v>
      </c>
      <c r="G5803" t="s">
        <v>10967</v>
      </c>
      <c r="H5803" t="s">
        <v>14956</v>
      </c>
      <c r="I5803" t="s">
        <v>18507</v>
      </c>
      <c r="J5803" t="s">
        <v>18509</v>
      </c>
      <c r="L5803" t="s">
        <v>19772</v>
      </c>
      <c r="O5803" t="s">
        <v>20888</v>
      </c>
      <c r="P5803" t="s">
        <v>65</v>
      </c>
      <c r="Q5803" t="s">
        <v>20990</v>
      </c>
      <c r="R5803" t="s">
        <v>21118</v>
      </c>
      <c r="S5803" t="s">
        <v>21153</v>
      </c>
      <c r="T5803" t="s">
        <v>21396</v>
      </c>
      <c r="U5803" t="s">
        <v>22033</v>
      </c>
    </row>
    <row r="5804" spans="1:24">
      <c r="A5804" s="1">
        <v>5830</v>
      </c>
      <c r="C5804" t="s">
        <v>4853</v>
      </c>
      <c r="G5804" t="s">
        <v>10967</v>
      </c>
      <c r="H5804" t="s">
        <v>14957</v>
      </c>
      <c r="I5804" t="s">
        <v>18507</v>
      </c>
      <c r="J5804" t="s">
        <v>18509</v>
      </c>
      <c r="L5804" t="s">
        <v>19774</v>
      </c>
      <c r="O5804" t="s">
        <v>20888</v>
      </c>
      <c r="P5804" t="s">
        <v>20920</v>
      </c>
      <c r="Q5804" t="s">
        <v>20991</v>
      </c>
      <c r="U5804" t="s">
        <v>22034</v>
      </c>
      <c r="W5804" t="s">
        <v>22918</v>
      </c>
    </row>
    <row r="5805" spans="1:24">
      <c r="A5805" s="1">
        <v>5831</v>
      </c>
      <c r="C5805" t="s">
        <v>4854</v>
      </c>
      <c r="G5805" t="s">
        <v>10967</v>
      </c>
      <c r="H5805" t="s">
        <v>14958</v>
      </c>
      <c r="I5805" t="s">
        <v>18507</v>
      </c>
      <c r="J5805" t="s">
        <v>18509</v>
      </c>
      <c r="L5805" t="s">
        <v>19772</v>
      </c>
      <c r="O5805" t="s">
        <v>20888</v>
      </c>
      <c r="P5805" t="s">
        <v>65</v>
      </c>
      <c r="Q5805" t="s">
        <v>20990</v>
      </c>
      <c r="R5805" t="s">
        <v>21118</v>
      </c>
      <c r="S5805" t="s">
        <v>21153</v>
      </c>
      <c r="T5805" t="s">
        <v>21397</v>
      </c>
      <c r="U5805" t="s">
        <v>22033</v>
      </c>
    </row>
    <row r="5806" spans="1:24">
      <c r="A5806" s="1">
        <v>5832</v>
      </c>
      <c r="C5806" t="s">
        <v>4855</v>
      </c>
      <c r="G5806" t="s">
        <v>10967</v>
      </c>
      <c r="H5806" t="s">
        <v>14958</v>
      </c>
      <c r="I5806" t="s">
        <v>18507</v>
      </c>
      <c r="J5806" t="s">
        <v>18509</v>
      </c>
      <c r="L5806" t="s">
        <v>19774</v>
      </c>
      <c r="O5806" t="s">
        <v>20888</v>
      </c>
      <c r="P5806" t="s">
        <v>20920</v>
      </c>
      <c r="Q5806" t="s">
        <v>20991</v>
      </c>
      <c r="U5806" t="s">
        <v>22034</v>
      </c>
      <c r="W5806" t="s">
        <v>22918</v>
      </c>
    </row>
    <row r="5807" spans="1:24">
      <c r="A5807" s="1">
        <v>5833</v>
      </c>
      <c r="C5807" t="s">
        <v>4856</v>
      </c>
      <c r="G5807" t="s">
        <v>10967</v>
      </c>
      <c r="H5807" t="s">
        <v>14959</v>
      </c>
      <c r="I5807" t="s">
        <v>18507</v>
      </c>
      <c r="J5807" t="s">
        <v>18509</v>
      </c>
      <c r="L5807" t="s">
        <v>19778</v>
      </c>
      <c r="O5807" t="s">
        <v>20887</v>
      </c>
      <c r="P5807" t="s">
        <v>20919</v>
      </c>
      <c r="Q5807" t="s">
        <v>20989</v>
      </c>
      <c r="U5807" t="s">
        <v>22032</v>
      </c>
      <c r="W5807" t="s">
        <v>22917</v>
      </c>
      <c r="X5807" t="s">
        <v>23225</v>
      </c>
    </row>
    <row r="5808" spans="1:24">
      <c r="A5808" s="1">
        <v>5834</v>
      </c>
      <c r="C5808" t="s">
        <v>4857</v>
      </c>
      <c r="G5808" t="s">
        <v>10967</v>
      </c>
      <c r="H5808" t="s">
        <v>14960</v>
      </c>
      <c r="I5808" t="s">
        <v>18507</v>
      </c>
      <c r="J5808" t="s">
        <v>18509</v>
      </c>
      <c r="L5808" t="s">
        <v>19772</v>
      </c>
      <c r="O5808" t="s">
        <v>20888</v>
      </c>
      <c r="P5808" t="s">
        <v>65</v>
      </c>
      <c r="Q5808" t="s">
        <v>20990</v>
      </c>
      <c r="R5808" t="s">
        <v>21118</v>
      </c>
      <c r="S5808" t="s">
        <v>21153</v>
      </c>
      <c r="T5808" t="s">
        <v>21398</v>
      </c>
      <c r="U5808" t="s">
        <v>22033</v>
      </c>
    </row>
    <row r="5809" spans="1:24">
      <c r="A5809" s="1">
        <v>5835</v>
      </c>
      <c r="C5809" t="s">
        <v>4858</v>
      </c>
      <c r="G5809" t="s">
        <v>10967</v>
      </c>
      <c r="H5809" t="s">
        <v>14961</v>
      </c>
      <c r="I5809" t="s">
        <v>18507</v>
      </c>
      <c r="J5809" t="s">
        <v>18509</v>
      </c>
      <c r="L5809" t="s">
        <v>19770</v>
      </c>
      <c r="O5809" t="s">
        <v>20887</v>
      </c>
      <c r="P5809" t="s">
        <v>20919</v>
      </c>
      <c r="Q5809" t="s">
        <v>20989</v>
      </c>
      <c r="U5809" t="s">
        <v>22032</v>
      </c>
      <c r="W5809" t="s">
        <v>22917</v>
      </c>
      <c r="X5809" t="s">
        <v>23226</v>
      </c>
    </row>
    <row r="5810" spans="1:24">
      <c r="A5810" s="1">
        <v>5836</v>
      </c>
      <c r="C5810" t="s">
        <v>4859</v>
      </c>
      <c r="G5810" t="s">
        <v>10967</v>
      </c>
      <c r="H5810" t="s">
        <v>14961</v>
      </c>
      <c r="I5810" t="s">
        <v>18507</v>
      </c>
      <c r="J5810" t="s">
        <v>18509</v>
      </c>
      <c r="L5810" t="s">
        <v>19774</v>
      </c>
      <c r="O5810" t="s">
        <v>20888</v>
      </c>
      <c r="P5810" t="s">
        <v>20920</v>
      </c>
      <c r="Q5810" t="s">
        <v>20991</v>
      </c>
      <c r="U5810" t="s">
        <v>22034</v>
      </c>
      <c r="W5810" t="s">
        <v>22918</v>
      </c>
    </row>
    <row r="5811" spans="1:24">
      <c r="A5811" s="1">
        <v>5837</v>
      </c>
      <c r="C5811" t="s">
        <v>4860</v>
      </c>
      <c r="G5811" t="s">
        <v>10967</v>
      </c>
      <c r="H5811" t="s">
        <v>14962</v>
      </c>
      <c r="I5811" t="s">
        <v>18507</v>
      </c>
      <c r="J5811" t="s">
        <v>18509</v>
      </c>
      <c r="L5811" t="s">
        <v>19803</v>
      </c>
      <c r="O5811" t="s">
        <v>20887</v>
      </c>
      <c r="P5811" t="s">
        <v>20919</v>
      </c>
      <c r="Q5811" t="s">
        <v>20989</v>
      </c>
      <c r="U5811" t="s">
        <v>22032</v>
      </c>
      <c r="W5811" t="s">
        <v>22917</v>
      </c>
      <c r="X5811" t="s">
        <v>23423</v>
      </c>
    </row>
    <row r="5812" spans="1:24">
      <c r="A5812" s="1">
        <v>5838</v>
      </c>
      <c r="C5812" t="s">
        <v>4861</v>
      </c>
      <c r="G5812" t="s">
        <v>10967</v>
      </c>
      <c r="H5812" t="s">
        <v>14963</v>
      </c>
      <c r="I5812" t="s">
        <v>18507</v>
      </c>
      <c r="J5812" t="s">
        <v>18509</v>
      </c>
      <c r="L5812" t="s">
        <v>19772</v>
      </c>
      <c r="O5812" t="s">
        <v>20888</v>
      </c>
      <c r="P5812" t="s">
        <v>65</v>
      </c>
      <c r="Q5812" t="s">
        <v>20990</v>
      </c>
      <c r="R5812" t="s">
        <v>21118</v>
      </c>
      <c r="S5812" t="s">
        <v>21153</v>
      </c>
      <c r="T5812" t="s">
        <v>21581</v>
      </c>
      <c r="U5812" t="s">
        <v>22033</v>
      </c>
    </row>
    <row r="5813" spans="1:24">
      <c r="A5813" s="1">
        <v>5839</v>
      </c>
      <c r="C5813" t="s">
        <v>4862</v>
      </c>
      <c r="G5813" t="s">
        <v>10967</v>
      </c>
      <c r="H5813" t="s">
        <v>14964</v>
      </c>
      <c r="I5813" t="s">
        <v>18507</v>
      </c>
      <c r="J5813" t="s">
        <v>18509</v>
      </c>
      <c r="L5813" t="s">
        <v>19774</v>
      </c>
      <c r="O5813" t="s">
        <v>20888</v>
      </c>
      <c r="P5813" t="s">
        <v>20920</v>
      </c>
      <c r="Q5813" t="s">
        <v>20991</v>
      </c>
      <c r="U5813" t="s">
        <v>22034</v>
      </c>
      <c r="W5813" t="s">
        <v>22918</v>
      </c>
    </row>
    <row r="5814" spans="1:24">
      <c r="A5814" s="1">
        <v>5840</v>
      </c>
      <c r="C5814" t="s">
        <v>4863</v>
      </c>
      <c r="G5814" t="s">
        <v>10967</v>
      </c>
      <c r="H5814" t="s">
        <v>14965</v>
      </c>
      <c r="I5814" t="s">
        <v>18507</v>
      </c>
      <c r="J5814" t="s">
        <v>18509</v>
      </c>
      <c r="L5814" t="s">
        <v>19772</v>
      </c>
      <c r="O5814" t="s">
        <v>20888</v>
      </c>
      <c r="P5814" t="s">
        <v>65</v>
      </c>
      <c r="Q5814" t="s">
        <v>20990</v>
      </c>
      <c r="R5814" t="s">
        <v>21118</v>
      </c>
      <c r="S5814" t="s">
        <v>21153</v>
      </c>
      <c r="T5814" t="s">
        <v>21579</v>
      </c>
      <c r="U5814" t="s">
        <v>22033</v>
      </c>
    </row>
    <row r="5815" spans="1:24">
      <c r="A5815" s="1">
        <v>5841</v>
      </c>
      <c r="C5815" t="s">
        <v>4864</v>
      </c>
      <c r="G5815" t="s">
        <v>10967</v>
      </c>
      <c r="H5815" t="s">
        <v>14965</v>
      </c>
      <c r="I5815" t="s">
        <v>18507</v>
      </c>
      <c r="J5815" t="s">
        <v>18509</v>
      </c>
      <c r="L5815" t="s">
        <v>19806</v>
      </c>
      <c r="O5815" t="s">
        <v>20887</v>
      </c>
      <c r="P5815" t="s">
        <v>20919</v>
      </c>
      <c r="Q5815" t="s">
        <v>20989</v>
      </c>
      <c r="U5815" t="s">
        <v>22032</v>
      </c>
      <c r="W5815" t="s">
        <v>22917</v>
      </c>
      <c r="X5815" t="s">
        <v>23421</v>
      </c>
    </row>
    <row r="5816" spans="1:24">
      <c r="A5816" s="1">
        <v>5842</v>
      </c>
      <c r="C5816" t="s">
        <v>4865</v>
      </c>
      <c r="G5816" t="s">
        <v>10967</v>
      </c>
      <c r="H5816" t="s">
        <v>14965</v>
      </c>
      <c r="I5816" t="s">
        <v>18507</v>
      </c>
      <c r="J5816" t="s">
        <v>18509</v>
      </c>
      <c r="L5816" t="s">
        <v>19774</v>
      </c>
      <c r="O5816" t="s">
        <v>20888</v>
      </c>
      <c r="P5816" t="s">
        <v>20920</v>
      </c>
      <c r="Q5816" t="s">
        <v>20991</v>
      </c>
      <c r="U5816" t="s">
        <v>22034</v>
      </c>
      <c r="W5816" t="s">
        <v>22918</v>
      </c>
    </row>
    <row r="5817" spans="1:24">
      <c r="A5817" s="1">
        <v>5843</v>
      </c>
      <c r="C5817" t="s">
        <v>4866</v>
      </c>
      <c r="G5817" t="s">
        <v>10967</v>
      </c>
      <c r="H5817" t="s">
        <v>14966</v>
      </c>
      <c r="I5817" t="s">
        <v>18507</v>
      </c>
      <c r="J5817" t="s">
        <v>18509</v>
      </c>
      <c r="L5817" t="s">
        <v>19798</v>
      </c>
      <c r="O5817" t="s">
        <v>20887</v>
      </c>
      <c r="P5817" t="s">
        <v>20919</v>
      </c>
      <c r="Q5817" t="s">
        <v>20989</v>
      </c>
      <c r="U5817" t="s">
        <v>22032</v>
      </c>
      <c r="W5817" t="s">
        <v>22917</v>
      </c>
      <c r="X5817" t="s">
        <v>23421</v>
      </c>
    </row>
    <row r="5818" spans="1:24">
      <c r="A5818" s="1">
        <v>5844</v>
      </c>
      <c r="C5818" t="s">
        <v>4867</v>
      </c>
      <c r="G5818" t="s">
        <v>10967</v>
      </c>
      <c r="H5818" t="s">
        <v>14967</v>
      </c>
      <c r="I5818" t="s">
        <v>18507</v>
      </c>
      <c r="J5818" t="s">
        <v>18509</v>
      </c>
      <c r="L5818" t="s">
        <v>19772</v>
      </c>
      <c r="O5818" t="s">
        <v>20888</v>
      </c>
      <c r="P5818" t="s">
        <v>65</v>
      </c>
      <c r="Q5818" t="s">
        <v>20990</v>
      </c>
      <c r="R5818" t="s">
        <v>21118</v>
      </c>
      <c r="S5818" t="s">
        <v>21153</v>
      </c>
      <c r="T5818" t="s">
        <v>21579</v>
      </c>
      <c r="U5818" t="s">
        <v>22033</v>
      </c>
    </row>
    <row r="5819" spans="1:24">
      <c r="A5819" s="1">
        <v>5845</v>
      </c>
      <c r="C5819" t="s">
        <v>4868</v>
      </c>
      <c r="G5819" t="s">
        <v>10967</v>
      </c>
      <c r="H5819" t="s">
        <v>14967</v>
      </c>
      <c r="I5819" t="s">
        <v>18507</v>
      </c>
      <c r="J5819" t="s">
        <v>18509</v>
      </c>
      <c r="L5819" t="s">
        <v>19774</v>
      </c>
      <c r="O5819" t="s">
        <v>20888</v>
      </c>
      <c r="P5819" t="s">
        <v>20920</v>
      </c>
      <c r="Q5819" t="s">
        <v>20991</v>
      </c>
      <c r="U5819" t="s">
        <v>22034</v>
      </c>
      <c r="W5819" t="s">
        <v>22918</v>
      </c>
    </row>
    <row r="5820" spans="1:24">
      <c r="A5820" s="1">
        <v>5846</v>
      </c>
      <c r="C5820" t="s">
        <v>4869</v>
      </c>
      <c r="G5820" t="s">
        <v>10967</v>
      </c>
      <c r="H5820" t="s">
        <v>14968</v>
      </c>
      <c r="I5820" t="s">
        <v>18507</v>
      </c>
      <c r="J5820" t="s">
        <v>18509</v>
      </c>
      <c r="L5820" t="s">
        <v>19772</v>
      </c>
      <c r="O5820" t="s">
        <v>20888</v>
      </c>
      <c r="P5820" t="s">
        <v>65</v>
      </c>
      <c r="Q5820" t="s">
        <v>20990</v>
      </c>
      <c r="R5820" t="s">
        <v>21118</v>
      </c>
      <c r="S5820" t="s">
        <v>21153</v>
      </c>
      <c r="T5820" t="s">
        <v>21579</v>
      </c>
      <c r="U5820" t="s">
        <v>22033</v>
      </c>
    </row>
    <row r="5821" spans="1:24">
      <c r="A5821" s="1">
        <v>5847</v>
      </c>
      <c r="C5821" t="s">
        <v>4870</v>
      </c>
      <c r="G5821" t="s">
        <v>10967</v>
      </c>
      <c r="H5821" t="s">
        <v>14968</v>
      </c>
      <c r="I5821" t="s">
        <v>18507</v>
      </c>
      <c r="J5821" t="s">
        <v>18509</v>
      </c>
      <c r="L5821" t="s">
        <v>19774</v>
      </c>
      <c r="O5821" t="s">
        <v>20888</v>
      </c>
      <c r="P5821" t="s">
        <v>20920</v>
      </c>
      <c r="Q5821" t="s">
        <v>20991</v>
      </c>
      <c r="U5821" t="s">
        <v>22034</v>
      </c>
      <c r="W5821" t="s">
        <v>22918</v>
      </c>
    </row>
    <row r="5822" spans="1:24">
      <c r="A5822" s="1">
        <v>5848</v>
      </c>
      <c r="C5822" t="s">
        <v>4871</v>
      </c>
      <c r="G5822" t="s">
        <v>10967</v>
      </c>
      <c r="H5822" t="s">
        <v>14968</v>
      </c>
      <c r="I5822" t="s">
        <v>18507</v>
      </c>
      <c r="J5822" t="s">
        <v>18509</v>
      </c>
      <c r="L5822" t="s">
        <v>19750</v>
      </c>
      <c r="O5822" t="s">
        <v>20887</v>
      </c>
      <c r="P5822" t="s">
        <v>20919</v>
      </c>
      <c r="Q5822" t="s">
        <v>20989</v>
      </c>
      <c r="U5822" t="s">
        <v>22032</v>
      </c>
      <c r="W5822" t="s">
        <v>22917</v>
      </c>
      <c r="X5822" t="s">
        <v>23421</v>
      </c>
    </row>
    <row r="5823" spans="1:24">
      <c r="A5823" s="1">
        <v>5849</v>
      </c>
      <c r="C5823" t="s">
        <v>4872</v>
      </c>
      <c r="G5823" t="s">
        <v>10967</v>
      </c>
      <c r="H5823" t="s">
        <v>14969</v>
      </c>
      <c r="I5823" t="s">
        <v>18507</v>
      </c>
      <c r="J5823" t="s">
        <v>18509</v>
      </c>
      <c r="L5823" t="s">
        <v>19773</v>
      </c>
      <c r="O5823" t="s">
        <v>20887</v>
      </c>
      <c r="P5823" t="s">
        <v>20919</v>
      </c>
      <c r="Q5823" t="s">
        <v>20989</v>
      </c>
      <c r="U5823" t="s">
        <v>22032</v>
      </c>
      <c r="W5823" t="s">
        <v>22917</v>
      </c>
      <c r="X5823" t="s">
        <v>23424</v>
      </c>
    </row>
    <row r="5824" spans="1:24">
      <c r="A5824" s="1">
        <v>5850</v>
      </c>
      <c r="C5824" t="s">
        <v>4873</v>
      </c>
      <c r="G5824" t="s">
        <v>10967</v>
      </c>
      <c r="H5824" t="s">
        <v>14970</v>
      </c>
      <c r="I5824" t="s">
        <v>18507</v>
      </c>
      <c r="J5824" t="s">
        <v>18509</v>
      </c>
      <c r="L5824" t="s">
        <v>19772</v>
      </c>
      <c r="O5824" t="s">
        <v>20888</v>
      </c>
      <c r="P5824" t="s">
        <v>65</v>
      </c>
      <c r="Q5824" t="s">
        <v>20990</v>
      </c>
      <c r="R5824" t="s">
        <v>21118</v>
      </c>
      <c r="S5824" t="s">
        <v>21153</v>
      </c>
      <c r="T5824" t="s">
        <v>21582</v>
      </c>
      <c r="U5824" t="s">
        <v>22033</v>
      </c>
    </row>
    <row r="5825" spans="1:24">
      <c r="A5825" s="1">
        <v>5851</v>
      </c>
      <c r="C5825" t="s">
        <v>4874</v>
      </c>
      <c r="G5825" t="s">
        <v>10967</v>
      </c>
      <c r="H5825" t="s">
        <v>14971</v>
      </c>
      <c r="I5825" t="s">
        <v>18507</v>
      </c>
      <c r="J5825" t="s">
        <v>18509</v>
      </c>
      <c r="L5825" t="s">
        <v>19774</v>
      </c>
      <c r="O5825" t="s">
        <v>20888</v>
      </c>
      <c r="P5825" t="s">
        <v>20920</v>
      </c>
      <c r="Q5825" t="s">
        <v>20991</v>
      </c>
      <c r="U5825" t="s">
        <v>22034</v>
      </c>
      <c r="W5825" t="s">
        <v>22918</v>
      </c>
    </row>
    <row r="5826" spans="1:24">
      <c r="A5826" s="1">
        <v>5852</v>
      </c>
      <c r="C5826" t="s">
        <v>4875</v>
      </c>
      <c r="G5826" t="s">
        <v>10967</v>
      </c>
      <c r="H5826" t="s">
        <v>14972</v>
      </c>
      <c r="I5826" t="s">
        <v>18507</v>
      </c>
      <c r="J5826" t="s">
        <v>18509</v>
      </c>
      <c r="L5826" t="s">
        <v>19802</v>
      </c>
      <c r="O5826" t="s">
        <v>20887</v>
      </c>
      <c r="P5826" t="s">
        <v>20919</v>
      </c>
      <c r="Q5826" t="s">
        <v>20989</v>
      </c>
      <c r="U5826" t="s">
        <v>22032</v>
      </c>
      <c r="W5826" t="s">
        <v>22917</v>
      </c>
      <c r="X5826" t="s">
        <v>23425</v>
      </c>
    </row>
    <row r="5827" spans="1:24">
      <c r="A5827" s="1">
        <v>5853</v>
      </c>
      <c r="C5827" t="s">
        <v>4876</v>
      </c>
      <c r="G5827" t="s">
        <v>10967</v>
      </c>
      <c r="H5827" t="s">
        <v>14973</v>
      </c>
      <c r="I5827" t="s">
        <v>18507</v>
      </c>
      <c r="J5827" t="s">
        <v>18509</v>
      </c>
      <c r="L5827" t="s">
        <v>19779</v>
      </c>
      <c r="O5827" t="s">
        <v>20887</v>
      </c>
      <c r="P5827" t="s">
        <v>20919</v>
      </c>
      <c r="Q5827" t="s">
        <v>20989</v>
      </c>
      <c r="U5827" t="s">
        <v>22032</v>
      </c>
      <c r="W5827" t="s">
        <v>22917</v>
      </c>
      <c r="X5827" t="s">
        <v>23425</v>
      </c>
    </row>
    <row r="5828" spans="1:24">
      <c r="A5828" s="1">
        <v>5854</v>
      </c>
      <c r="C5828" t="s">
        <v>4877</v>
      </c>
      <c r="G5828" t="s">
        <v>10967</v>
      </c>
      <c r="H5828" t="s">
        <v>14974</v>
      </c>
      <c r="I5828" t="s">
        <v>18507</v>
      </c>
      <c r="J5828" t="s">
        <v>18509</v>
      </c>
      <c r="L5828" t="s">
        <v>19772</v>
      </c>
      <c r="O5828" t="s">
        <v>20888</v>
      </c>
      <c r="P5828" t="s">
        <v>65</v>
      </c>
      <c r="Q5828" t="s">
        <v>20990</v>
      </c>
      <c r="R5828" t="s">
        <v>21118</v>
      </c>
      <c r="S5828" t="s">
        <v>21153</v>
      </c>
      <c r="T5828" t="s">
        <v>21582</v>
      </c>
      <c r="U5828" t="s">
        <v>22033</v>
      </c>
    </row>
    <row r="5829" spans="1:24">
      <c r="A5829" s="1">
        <v>5855</v>
      </c>
      <c r="C5829" t="s">
        <v>4878</v>
      </c>
      <c r="G5829" t="s">
        <v>10967</v>
      </c>
      <c r="H5829" t="s">
        <v>14974</v>
      </c>
      <c r="I5829" t="s">
        <v>18507</v>
      </c>
      <c r="J5829" t="s">
        <v>18509</v>
      </c>
      <c r="L5829" t="s">
        <v>19774</v>
      </c>
      <c r="O5829" t="s">
        <v>20888</v>
      </c>
      <c r="P5829" t="s">
        <v>20920</v>
      </c>
      <c r="Q5829" t="s">
        <v>20991</v>
      </c>
      <c r="U5829" t="s">
        <v>22034</v>
      </c>
      <c r="W5829" t="s">
        <v>22918</v>
      </c>
    </row>
    <row r="5830" spans="1:24">
      <c r="A5830" s="1">
        <v>5856</v>
      </c>
      <c r="C5830" t="s">
        <v>4879</v>
      </c>
      <c r="G5830" t="s">
        <v>10967</v>
      </c>
      <c r="H5830" t="s">
        <v>14975</v>
      </c>
      <c r="I5830" t="s">
        <v>18507</v>
      </c>
      <c r="J5830" t="s">
        <v>18509</v>
      </c>
      <c r="L5830" t="s">
        <v>19747</v>
      </c>
      <c r="O5830" t="s">
        <v>20887</v>
      </c>
      <c r="P5830" t="s">
        <v>20919</v>
      </c>
      <c r="Q5830" t="s">
        <v>20989</v>
      </c>
      <c r="U5830" t="s">
        <v>22032</v>
      </c>
      <c r="W5830" t="s">
        <v>22917</v>
      </c>
      <c r="X5830" t="s">
        <v>23225</v>
      </c>
    </row>
    <row r="5831" spans="1:24">
      <c r="A5831" s="1">
        <v>5857</v>
      </c>
      <c r="C5831" t="s">
        <v>4880</v>
      </c>
      <c r="G5831" t="s">
        <v>10967</v>
      </c>
      <c r="H5831" t="s">
        <v>14976</v>
      </c>
      <c r="I5831" t="s">
        <v>18507</v>
      </c>
      <c r="J5831" t="s">
        <v>18509</v>
      </c>
      <c r="L5831" t="s">
        <v>19772</v>
      </c>
      <c r="O5831" t="s">
        <v>20888</v>
      </c>
      <c r="P5831" t="s">
        <v>65</v>
      </c>
      <c r="Q5831" t="s">
        <v>20990</v>
      </c>
      <c r="R5831" t="s">
        <v>21118</v>
      </c>
      <c r="S5831" t="s">
        <v>21153</v>
      </c>
      <c r="T5831" t="s">
        <v>21397</v>
      </c>
      <c r="U5831" t="s">
        <v>22033</v>
      </c>
    </row>
    <row r="5832" spans="1:24">
      <c r="A5832" s="1">
        <v>5858</v>
      </c>
      <c r="C5832" t="s">
        <v>4881</v>
      </c>
      <c r="G5832" t="s">
        <v>10967</v>
      </c>
      <c r="H5832" t="s">
        <v>14976</v>
      </c>
      <c r="I5832" t="s">
        <v>18507</v>
      </c>
      <c r="J5832" t="s">
        <v>18509</v>
      </c>
      <c r="L5832" t="s">
        <v>19774</v>
      </c>
      <c r="O5832" t="s">
        <v>20888</v>
      </c>
      <c r="P5832" t="s">
        <v>20920</v>
      </c>
      <c r="Q5832" t="s">
        <v>20991</v>
      </c>
      <c r="U5832" t="s">
        <v>22034</v>
      </c>
      <c r="W5832" t="s">
        <v>22918</v>
      </c>
    </row>
    <row r="5833" spans="1:24">
      <c r="A5833" s="1">
        <v>5859</v>
      </c>
      <c r="C5833" t="s">
        <v>4882</v>
      </c>
      <c r="G5833" t="s">
        <v>10967</v>
      </c>
      <c r="H5833" t="s">
        <v>14977</v>
      </c>
      <c r="I5833" t="s">
        <v>18507</v>
      </c>
      <c r="J5833" t="s">
        <v>18509</v>
      </c>
      <c r="L5833" t="s">
        <v>19772</v>
      </c>
      <c r="O5833" t="s">
        <v>20888</v>
      </c>
      <c r="P5833" t="s">
        <v>65</v>
      </c>
      <c r="Q5833" t="s">
        <v>20990</v>
      </c>
      <c r="R5833" t="s">
        <v>21118</v>
      </c>
      <c r="S5833" t="s">
        <v>21153</v>
      </c>
      <c r="T5833" t="s">
        <v>21396</v>
      </c>
      <c r="U5833" t="s">
        <v>22033</v>
      </c>
    </row>
    <row r="5834" spans="1:24">
      <c r="A5834" s="1">
        <v>5860</v>
      </c>
      <c r="C5834" t="s">
        <v>4883</v>
      </c>
      <c r="G5834" t="s">
        <v>10967</v>
      </c>
      <c r="H5834" t="s">
        <v>14977</v>
      </c>
      <c r="I5834" t="s">
        <v>18507</v>
      </c>
      <c r="J5834" t="s">
        <v>18509</v>
      </c>
      <c r="L5834" t="s">
        <v>19774</v>
      </c>
      <c r="O5834" t="s">
        <v>20888</v>
      </c>
      <c r="P5834" t="s">
        <v>20920</v>
      </c>
      <c r="Q5834" t="s">
        <v>20991</v>
      </c>
      <c r="U5834" t="s">
        <v>22034</v>
      </c>
      <c r="W5834" t="s">
        <v>22918</v>
      </c>
    </row>
    <row r="5835" spans="1:24">
      <c r="A5835" s="1">
        <v>5861</v>
      </c>
      <c r="C5835" t="s">
        <v>4884</v>
      </c>
      <c r="G5835" t="s">
        <v>10967</v>
      </c>
      <c r="H5835" t="s">
        <v>14978</v>
      </c>
      <c r="I5835" t="s">
        <v>18507</v>
      </c>
      <c r="J5835" t="s">
        <v>18509</v>
      </c>
      <c r="L5835" t="s">
        <v>19770</v>
      </c>
      <c r="O5835" t="s">
        <v>20887</v>
      </c>
      <c r="P5835" t="s">
        <v>20919</v>
      </c>
      <c r="Q5835" t="s">
        <v>20989</v>
      </c>
      <c r="U5835" t="s">
        <v>22032</v>
      </c>
      <c r="W5835" t="s">
        <v>22917</v>
      </c>
      <c r="X5835" t="s">
        <v>23224</v>
      </c>
    </row>
    <row r="5836" spans="1:24">
      <c r="A5836" s="1">
        <v>5862</v>
      </c>
      <c r="C5836" t="s">
        <v>4885</v>
      </c>
      <c r="G5836" t="s">
        <v>10967</v>
      </c>
      <c r="H5836" t="s">
        <v>14979</v>
      </c>
      <c r="I5836" t="s">
        <v>18507</v>
      </c>
      <c r="J5836" t="s">
        <v>18509</v>
      </c>
      <c r="L5836" t="s">
        <v>19798</v>
      </c>
      <c r="O5836" t="s">
        <v>20887</v>
      </c>
      <c r="P5836" t="s">
        <v>20919</v>
      </c>
      <c r="Q5836" t="s">
        <v>20989</v>
      </c>
      <c r="U5836" t="s">
        <v>22032</v>
      </c>
      <c r="W5836" t="s">
        <v>22917</v>
      </c>
      <c r="X5836" t="s">
        <v>23226</v>
      </c>
    </row>
    <row r="5837" spans="1:24">
      <c r="A5837" s="1">
        <v>5863</v>
      </c>
      <c r="C5837" t="s">
        <v>4886</v>
      </c>
      <c r="G5837" t="s">
        <v>10967</v>
      </c>
      <c r="H5837" t="s">
        <v>14980</v>
      </c>
      <c r="I5837" t="s">
        <v>18507</v>
      </c>
      <c r="J5837" t="s">
        <v>18509</v>
      </c>
      <c r="L5837" t="s">
        <v>19772</v>
      </c>
      <c r="O5837" t="s">
        <v>20888</v>
      </c>
      <c r="P5837" t="s">
        <v>65</v>
      </c>
      <c r="Q5837" t="s">
        <v>20990</v>
      </c>
      <c r="R5837" t="s">
        <v>21118</v>
      </c>
      <c r="S5837" t="s">
        <v>21153</v>
      </c>
      <c r="T5837" t="s">
        <v>21398</v>
      </c>
      <c r="U5837" t="s">
        <v>22033</v>
      </c>
    </row>
    <row r="5838" spans="1:24">
      <c r="A5838" s="1">
        <v>5864</v>
      </c>
      <c r="C5838" t="s">
        <v>4887</v>
      </c>
      <c r="G5838" t="s">
        <v>10967</v>
      </c>
      <c r="H5838" t="s">
        <v>14981</v>
      </c>
      <c r="I5838" t="s">
        <v>18507</v>
      </c>
      <c r="J5838" t="s">
        <v>18509</v>
      </c>
      <c r="L5838" t="s">
        <v>19774</v>
      </c>
      <c r="O5838" t="s">
        <v>20888</v>
      </c>
      <c r="P5838" t="s">
        <v>20920</v>
      </c>
      <c r="Q5838" t="s">
        <v>20991</v>
      </c>
      <c r="U5838" t="s">
        <v>22034</v>
      </c>
      <c r="W5838" t="s">
        <v>22918</v>
      </c>
    </row>
    <row r="5839" spans="1:24">
      <c r="A5839" s="1">
        <v>5865</v>
      </c>
      <c r="C5839" t="s">
        <v>4888</v>
      </c>
      <c r="G5839" t="s">
        <v>10967</v>
      </c>
      <c r="H5839" t="s">
        <v>14982</v>
      </c>
      <c r="I5839" t="s">
        <v>18507</v>
      </c>
      <c r="J5839" t="s">
        <v>18509</v>
      </c>
      <c r="L5839" t="s">
        <v>19772</v>
      </c>
      <c r="O5839" t="s">
        <v>20888</v>
      </c>
      <c r="P5839" t="s">
        <v>65</v>
      </c>
      <c r="Q5839" t="s">
        <v>20990</v>
      </c>
      <c r="R5839" t="s">
        <v>21118</v>
      </c>
      <c r="S5839" t="s">
        <v>21153</v>
      </c>
      <c r="T5839" t="s">
        <v>21583</v>
      </c>
      <c r="U5839" t="s">
        <v>22033</v>
      </c>
    </row>
    <row r="5840" spans="1:24">
      <c r="A5840" s="1">
        <v>5866</v>
      </c>
      <c r="C5840" t="s">
        <v>4889</v>
      </c>
      <c r="G5840" t="s">
        <v>10967</v>
      </c>
      <c r="H5840" t="s">
        <v>14982</v>
      </c>
      <c r="I5840" t="s">
        <v>18507</v>
      </c>
      <c r="J5840" t="s">
        <v>18509</v>
      </c>
      <c r="L5840" t="s">
        <v>19774</v>
      </c>
      <c r="O5840" t="s">
        <v>20888</v>
      </c>
      <c r="P5840" t="s">
        <v>20920</v>
      </c>
      <c r="Q5840" t="s">
        <v>20991</v>
      </c>
      <c r="U5840" t="s">
        <v>22034</v>
      </c>
      <c r="W5840" t="s">
        <v>22918</v>
      </c>
    </row>
    <row r="5841" spans="1:24">
      <c r="A5841" s="1">
        <v>5867</v>
      </c>
      <c r="C5841" t="s">
        <v>4890</v>
      </c>
      <c r="G5841" t="s">
        <v>10967</v>
      </c>
      <c r="H5841" t="s">
        <v>14983</v>
      </c>
      <c r="I5841" t="s">
        <v>18507</v>
      </c>
      <c r="J5841" t="s">
        <v>18509</v>
      </c>
      <c r="L5841" t="s">
        <v>19802</v>
      </c>
      <c r="O5841" t="s">
        <v>20887</v>
      </c>
      <c r="P5841" t="s">
        <v>20919</v>
      </c>
      <c r="Q5841" t="s">
        <v>20989</v>
      </c>
      <c r="U5841" t="s">
        <v>22032</v>
      </c>
      <c r="W5841" t="s">
        <v>22917</v>
      </c>
      <c r="X5841" t="s">
        <v>23426</v>
      </c>
    </row>
    <row r="5842" spans="1:24">
      <c r="A5842" s="1">
        <v>5868</v>
      </c>
      <c r="C5842" t="s">
        <v>4891</v>
      </c>
      <c r="G5842" t="s">
        <v>10967</v>
      </c>
      <c r="H5842" t="s">
        <v>14984</v>
      </c>
      <c r="I5842" t="s">
        <v>18507</v>
      </c>
      <c r="J5842" t="s">
        <v>18509</v>
      </c>
      <c r="L5842" t="s">
        <v>19772</v>
      </c>
      <c r="O5842" t="s">
        <v>20888</v>
      </c>
      <c r="P5842" t="s">
        <v>65</v>
      </c>
      <c r="Q5842" t="s">
        <v>20990</v>
      </c>
      <c r="R5842" t="s">
        <v>21118</v>
      </c>
      <c r="S5842" t="s">
        <v>21153</v>
      </c>
      <c r="T5842" t="s">
        <v>21583</v>
      </c>
      <c r="U5842" t="s">
        <v>22033</v>
      </c>
    </row>
    <row r="5843" spans="1:24">
      <c r="A5843" s="1">
        <v>5869</v>
      </c>
      <c r="C5843" t="s">
        <v>4892</v>
      </c>
      <c r="G5843" t="s">
        <v>10967</v>
      </c>
      <c r="H5843" t="s">
        <v>14984</v>
      </c>
      <c r="I5843" t="s">
        <v>18507</v>
      </c>
      <c r="J5843" t="s">
        <v>18509</v>
      </c>
      <c r="L5843" t="s">
        <v>19774</v>
      </c>
      <c r="O5843" t="s">
        <v>20888</v>
      </c>
      <c r="P5843" t="s">
        <v>20920</v>
      </c>
      <c r="Q5843" t="s">
        <v>20991</v>
      </c>
      <c r="U5843" t="s">
        <v>22034</v>
      </c>
      <c r="W5843" t="s">
        <v>22918</v>
      </c>
    </row>
    <row r="5844" spans="1:24">
      <c r="A5844" s="1">
        <v>5870</v>
      </c>
      <c r="C5844" t="s">
        <v>4893</v>
      </c>
      <c r="G5844" t="s">
        <v>10967</v>
      </c>
      <c r="H5844" t="s">
        <v>14985</v>
      </c>
      <c r="I5844" t="s">
        <v>18507</v>
      </c>
      <c r="J5844" t="s">
        <v>18509</v>
      </c>
      <c r="L5844" t="s">
        <v>19779</v>
      </c>
      <c r="O5844" t="s">
        <v>20887</v>
      </c>
      <c r="P5844" t="s">
        <v>20919</v>
      </c>
      <c r="Q5844" t="s">
        <v>20989</v>
      </c>
      <c r="U5844" t="s">
        <v>22032</v>
      </c>
      <c r="W5844" t="s">
        <v>22917</v>
      </c>
      <c r="X5844" t="s">
        <v>23426</v>
      </c>
    </row>
    <row r="5845" spans="1:24">
      <c r="A5845" s="1">
        <v>5871</v>
      </c>
      <c r="C5845" t="s">
        <v>4894</v>
      </c>
      <c r="G5845" t="s">
        <v>10967</v>
      </c>
      <c r="H5845" t="s">
        <v>14986</v>
      </c>
      <c r="I5845" t="s">
        <v>18507</v>
      </c>
      <c r="J5845" t="s">
        <v>18509</v>
      </c>
      <c r="L5845" t="s">
        <v>19806</v>
      </c>
      <c r="O5845" t="s">
        <v>20887</v>
      </c>
      <c r="P5845" t="s">
        <v>20919</v>
      </c>
      <c r="Q5845" t="s">
        <v>20989</v>
      </c>
      <c r="U5845" t="s">
        <v>22032</v>
      </c>
      <c r="W5845" t="s">
        <v>22917</v>
      </c>
      <c r="X5845" t="s">
        <v>23427</v>
      </c>
    </row>
    <row r="5846" spans="1:24">
      <c r="A5846" s="1">
        <v>5872</v>
      </c>
      <c r="C5846" t="s">
        <v>4895</v>
      </c>
      <c r="G5846" t="s">
        <v>10967</v>
      </c>
      <c r="H5846" t="s">
        <v>14987</v>
      </c>
      <c r="I5846" t="s">
        <v>18507</v>
      </c>
      <c r="J5846" t="s">
        <v>18509</v>
      </c>
      <c r="L5846" t="s">
        <v>19772</v>
      </c>
      <c r="O5846" t="s">
        <v>20888</v>
      </c>
      <c r="P5846" t="s">
        <v>65</v>
      </c>
      <c r="Q5846" t="s">
        <v>20990</v>
      </c>
      <c r="R5846" t="s">
        <v>21118</v>
      </c>
      <c r="S5846" t="s">
        <v>21153</v>
      </c>
      <c r="T5846" t="s">
        <v>21227</v>
      </c>
      <c r="U5846" t="s">
        <v>22033</v>
      </c>
    </row>
    <row r="5847" spans="1:24">
      <c r="A5847" s="1">
        <v>5873</v>
      </c>
      <c r="C5847" t="s">
        <v>4896</v>
      </c>
      <c r="G5847" t="s">
        <v>10967</v>
      </c>
      <c r="H5847" t="s">
        <v>14988</v>
      </c>
      <c r="I5847" t="s">
        <v>18507</v>
      </c>
      <c r="J5847" t="s">
        <v>18509</v>
      </c>
      <c r="L5847" t="s">
        <v>19774</v>
      </c>
      <c r="O5847" t="s">
        <v>20888</v>
      </c>
      <c r="P5847" t="s">
        <v>20920</v>
      </c>
      <c r="Q5847" t="s">
        <v>20991</v>
      </c>
      <c r="U5847" t="s">
        <v>22034</v>
      </c>
      <c r="W5847" t="s">
        <v>22918</v>
      </c>
    </row>
    <row r="5848" spans="1:24">
      <c r="A5848" s="1">
        <v>5874</v>
      </c>
      <c r="C5848" t="s">
        <v>4897</v>
      </c>
      <c r="G5848" t="s">
        <v>10967</v>
      </c>
      <c r="H5848" t="s">
        <v>14989</v>
      </c>
      <c r="I5848" t="s">
        <v>18507</v>
      </c>
      <c r="J5848" t="s">
        <v>18509</v>
      </c>
      <c r="L5848" t="s">
        <v>19765</v>
      </c>
      <c r="O5848" t="s">
        <v>20887</v>
      </c>
      <c r="P5848" t="s">
        <v>20919</v>
      </c>
      <c r="Q5848" t="s">
        <v>20989</v>
      </c>
      <c r="U5848" t="s">
        <v>22032</v>
      </c>
      <c r="W5848" t="s">
        <v>22917</v>
      </c>
      <c r="X5848" t="s">
        <v>23415</v>
      </c>
    </row>
    <row r="5849" spans="1:24">
      <c r="A5849" s="1">
        <v>5875</v>
      </c>
      <c r="C5849" t="s">
        <v>4898</v>
      </c>
      <c r="G5849" t="s">
        <v>10967</v>
      </c>
      <c r="H5849" t="s">
        <v>14990</v>
      </c>
      <c r="I5849" t="s">
        <v>18507</v>
      </c>
      <c r="J5849" t="s">
        <v>18509</v>
      </c>
      <c r="L5849" t="s">
        <v>19772</v>
      </c>
      <c r="O5849" t="s">
        <v>20888</v>
      </c>
      <c r="P5849" t="s">
        <v>65</v>
      </c>
      <c r="Q5849" t="s">
        <v>20990</v>
      </c>
      <c r="R5849" t="s">
        <v>21118</v>
      </c>
      <c r="S5849" t="s">
        <v>21153</v>
      </c>
      <c r="T5849" t="s">
        <v>21573</v>
      </c>
      <c r="U5849" t="s">
        <v>22033</v>
      </c>
    </row>
    <row r="5850" spans="1:24">
      <c r="A5850" s="1">
        <v>5876</v>
      </c>
      <c r="C5850" t="s">
        <v>4899</v>
      </c>
      <c r="G5850" t="s">
        <v>10967</v>
      </c>
      <c r="H5850" t="s">
        <v>14990</v>
      </c>
      <c r="I5850" t="s">
        <v>18507</v>
      </c>
      <c r="J5850" t="s">
        <v>18509</v>
      </c>
      <c r="L5850" t="s">
        <v>19774</v>
      </c>
      <c r="O5850" t="s">
        <v>20888</v>
      </c>
      <c r="P5850" t="s">
        <v>20920</v>
      </c>
      <c r="Q5850" t="s">
        <v>20991</v>
      </c>
      <c r="U5850" t="s">
        <v>22034</v>
      </c>
      <c r="W5850" t="s">
        <v>22918</v>
      </c>
    </row>
    <row r="5851" spans="1:24">
      <c r="A5851" s="1">
        <v>5877</v>
      </c>
      <c r="C5851" t="s">
        <v>4900</v>
      </c>
      <c r="G5851" t="s">
        <v>10967</v>
      </c>
      <c r="H5851" t="s">
        <v>14991</v>
      </c>
      <c r="I5851" t="s">
        <v>18507</v>
      </c>
      <c r="J5851" t="s">
        <v>18509</v>
      </c>
      <c r="L5851" t="s">
        <v>19772</v>
      </c>
      <c r="O5851" t="s">
        <v>20888</v>
      </c>
      <c r="P5851" t="s">
        <v>65</v>
      </c>
      <c r="Q5851" t="s">
        <v>20990</v>
      </c>
      <c r="R5851" t="s">
        <v>21118</v>
      </c>
      <c r="S5851" t="s">
        <v>21153</v>
      </c>
      <c r="T5851" t="s">
        <v>21573</v>
      </c>
      <c r="U5851" t="s">
        <v>22033</v>
      </c>
    </row>
    <row r="5852" spans="1:24">
      <c r="A5852" s="1">
        <v>5878</v>
      </c>
      <c r="C5852" t="s">
        <v>4901</v>
      </c>
      <c r="G5852" t="s">
        <v>10967</v>
      </c>
      <c r="H5852" t="s">
        <v>14991</v>
      </c>
      <c r="I5852" t="s">
        <v>18507</v>
      </c>
      <c r="J5852" t="s">
        <v>18509</v>
      </c>
      <c r="L5852" t="s">
        <v>19774</v>
      </c>
      <c r="O5852" t="s">
        <v>20888</v>
      </c>
      <c r="P5852" t="s">
        <v>20920</v>
      </c>
      <c r="Q5852" t="s">
        <v>20991</v>
      </c>
      <c r="U5852" t="s">
        <v>22034</v>
      </c>
      <c r="W5852" t="s">
        <v>22918</v>
      </c>
    </row>
    <row r="5853" spans="1:24">
      <c r="A5853" s="1">
        <v>5879</v>
      </c>
      <c r="C5853" t="s">
        <v>4902</v>
      </c>
      <c r="G5853" t="s">
        <v>10967</v>
      </c>
      <c r="H5853" t="s">
        <v>14992</v>
      </c>
      <c r="I5853" t="s">
        <v>18507</v>
      </c>
      <c r="J5853" t="s">
        <v>18509</v>
      </c>
      <c r="L5853" t="s">
        <v>19772</v>
      </c>
      <c r="O5853" t="s">
        <v>20888</v>
      </c>
      <c r="P5853" t="s">
        <v>65</v>
      </c>
      <c r="Q5853" t="s">
        <v>20990</v>
      </c>
      <c r="R5853" t="s">
        <v>21118</v>
      </c>
      <c r="S5853" t="s">
        <v>21153</v>
      </c>
      <c r="T5853" t="s">
        <v>21573</v>
      </c>
      <c r="U5853" t="s">
        <v>22033</v>
      </c>
    </row>
    <row r="5854" spans="1:24">
      <c r="A5854" s="1">
        <v>5880</v>
      </c>
      <c r="C5854" t="s">
        <v>4903</v>
      </c>
      <c r="G5854" t="s">
        <v>10967</v>
      </c>
      <c r="H5854" t="s">
        <v>14992</v>
      </c>
      <c r="I5854" t="s">
        <v>18507</v>
      </c>
      <c r="J5854" t="s">
        <v>18509</v>
      </c>
      <c r="L5854" t="s">
        <v>19747</v>
      </c>
      <c r="O5854" t="s">
        <v>20887</v>
      </c>
      <c r="P5854" t="s">
        <v>20919</v>
      </c>
      <c r="Q5854" t="s">
        <v>20989</v>
      </c>
      <c r="U5854" t="s">
        <v>22032</v>
      </c>
      <c r="W5854" t="s">
        <v>22917</v>
      </c>
      <c r="X5854" t="s">
        <v>23415</v>
      </c>
    </row>
    <row r="5855" spans="1:24">
      <c r="A5855" s="1">
        <v>5881</v>
      </c>
      <c r="C5855" t="s">
        <v>4904</v>
      </c>
      <c r="G5855" t="s">
        <v>10967</v>
      </c>
      <c r="H5855" t="s">
        <v>14993</v>
      </c>
      <c r="I5855" t="s">
        <v>18507</v>
      </c>
      <c r="J5855" t="s">
        <v>18509</v>
      </c>
      <c r="L5855" t="s">
        <v>19774</v>
      </c>
      <c r="O5855" t="s">
        <v>20888</v>
      </c>
      <c r="P5855" t="s">
        <v>20920</v>
      </c>
      <c r="Q5855" t="s">
        <v>20991</v>
      </c>
      <c r="U5855" t="s">
        <v>22034</v>
      </c>
      <c r="W5855" t="s">
        <v>22918</v>
      </c>
    </row>
    <row r="5856" spans="1:24">
      <c r="A5856" s="1">
        <v>5882</v>
      </c>
      <c r="C5856" t="s">
        <v>4905</v>
      </c>
      <c r="G5856" t="s">
        <v>10967</v>
      </c>
      <c r="H5856" t="s">
        <v>14994</v>
      </c>
      <c r="I5856" t="s">
        <v>18507</v>
      </c>
      <c r="J5856" t="s">
        <v>18509</v>
      </c>
      <c r="L5856" t="s">
        <v>19773</v>
      </c>
      <c r="O5856" t="s">
        <v>20887</v>
      </c>
      <c r="P5856" t="s">
        <v>20919</v>
      </c>
      <c r="Q5856" t="s">
        <v>20989</v>
      </c>
      <c r="U5856" t="s">
        <v>22032</v>
      </c>
      <c r="W5856" t="s">
        <v>22917</v>
      </c>
      <c r="X5856" t="s">
        <v>23415</v>
      </c>
    </row>
    <row r="5857" spans="1:24">
      <c r="A5857" s="1">
        <v>5883</v>
      </c>
      <c r="C5857" t="s">
        <v>4906</v>
      </c>
      <c r="G5857" t="s">
        <v>10967</v>
      </c>
      <c r="H5857" t="s">
        <v>14995</v>
      </c>
      <c r="I5857" t="s">
        <v>18507</v>
      </c>
      <c r="J5857" t="s">
        <v>18509</v>
      </c>
      <c r="L5857" t="s">
        <v>19772</v>
      </c>
      <c r="O5857" t="s">
        <v>20888</v>
      </c>
      <c r="P5857" t="s">
        <v>65</v>
      </c>
      <c r="Q5857" t="s">
        <v>20990</v>
      </c>
      <c r="R5857" t="s">
        <v>21118</v>
      </c>
      <c r="S5857" t="s">
        <v>21153</v>
      </c>
      <c r="T5857" t="s">
        <v>21227</v>
      </c>
      <c r="U5857" t="s">
        <v>22033</v>
      </c>
    </row>
    <row r="5858" spans="1:24">
      <c r="A5858" s="1">
        <v>5884</v>
      </c>
      <c r="C5858" t="s">
        <v>4907</v>
      </c>
      <c r="G5858" t="s">
        <v>10967</v>
      </c>
      <c r="H5858" t="s">
        <v>14996</v>
      </c>
      <c r="I5858" t="s">
        <v>18507</v>
      </c>
      <c r="J5858" t="s">
        <v>18509</v>
      </c>
      <c r="L5858" t="s">
        <v>19806</v>
      </c>
      <c r="O5858" t="s">
        <v>20887</v>
      </c>
      <c r="P5858" t="s">
        <v>20919</v>
      </c>
      <c r="Q5858" t="s">
        <v>20989</v>
      </c>
      <c r="U5858" t="s">
        <v>22032</v>
      </c>
      <c r="W5858" t="s">
        <v>22917</v>
      </c>
      <c r="X5858" t="s">
        <v>23427</v>
      </c>
    </row>
    <row r="5859" spans="1:24">
      <c r="A5859" s="1">
        <v>5885</v>
      </c>
      <c r="C5859" t="s">
        <v>4908</v>
      </c>
      <c r="G5859" t="s">
        <v>10967</v>
      </c>
      <c r="H5859" t="s">
        <v>14996</v>
      </c>
      <c r="I5859" t="s">
        <v>18507</v>
      </c>
      <c r="J5859" t="s">
        <v>18509</v>
      </c>
      <c r="L5859" t="s">
        <v>19774</v>
      </c>
      <c r="O5859" t="s">
        <v>20888</v>
      </c>
      <c r="P5859" t="s">
        <v>20920</v>
      </c>
      <c r="Q5859" t="s">
        <v>20991</v>
      </c>
      <c r="U5859" t="s">
        <v>22034</v>
      </c>
      <c r="W5859" t="s">
        <v>22918</v>
      </c>
    </row>
    <row r="5860" spans="1:24">
      <c r="A5860" s="1">
        <v>5886</v>
      </c>
      <c r="C5860" t="s">
        <v>4909</v>
      </c>
      <c r="G5860" t="s">
        <v>10967</v>
      </c>
      <c r="H5860" t="s">
        <v>14997</v>
      </c>
      <c r="I5860" t="s">
        <v>18507</v>
      </c>
      <c r="J5860" t="s">
        <v>18509</v>
      </c>
      <c r="L5860" t="s">
        <v>19772</v>
      </c>
      <c r="O5860" t="s">
        <v>20888</v>
      </c>
      <c r="P5860" t="s">
        <v>65</v>
      </c>
      <c r="Q5860" t="s">
        <v>20990</v>
      </c>
      <c r="R5860" t="s">
        <v>21118</v>
      </c>
      <c r="S5860" t="s">
        <v>21153</v>
      </c>
      <c r="T5860" t="s">
        <v>21584</v>
      </c>
      <c r="U5860" t="s">
        <v>22033</v>
      </c>
    </row>
    <row r="5861" spans="1:24">
      <c r="A5861" s="1">
        <v>5887</v>
      </c>
      <c r="C5861" t="s">
        <v>4910</v>
      </c>
      <c r="G5861" t="s">
        <v>10967</v>
      </c>
      <c r="H5861" t="s">
        <v>14997</v>
      </c>
      <c r="I5861" t="s">
        <v>18507</v>
      </c>
      <c r="J5861" t="s">
        <v>18509</v>
      </c>
      <c r="L5861" t="s">
        <v>19774</v>
      </c>
      <c r="O5861" t="s">
        <v>20888</v>
      </c>
      <c r="P5861" t="s">
        <v>20920</v>
      </c>
      <c r="Q5861" t="s">
        <v>20991</v>
      </c>
      <c r="U5861" t="s">
        <v>22034</v>
      </c>
      <c r="W5861" t="s">
        <v>22918</v>
      </c>
    </row>
    <row r="5862" spans="1:24">
      <c r="A5862" s="1">
        <v>5888</v>
      </c>
      <c r="C5862" t="s">
        <v>4911</v>
      </c>
      <c r="G5862" t="s">
        <v>10967</v>
      </c>
      <c r="H5862" t="s">
        <v>14997</v>
      </c>
      <c r="I5862" t="s">
        <v>18507</v>
      </c>
      <c r="J5862" t="s">
        <v>18509</v>
      </c>
      <c r="L5862" t="s">
        <v>19745</v>
      </c>
      <c r="O5862" t="s">
        <v>20887</v>
      </c>
      <c r="P5862" t="s">
        <v>20919</v>
      </c>
      <c r="Q5862" t="s">
        <v>20989</v>
      </c>
      <c r="U5862" t="s">
        <v>22032</v>
      </c>
      <c r="W5862" t="s">
        <v>22917</v>
      </c>
      <c r="X5862" t="s">
        <v>23428</v>
      </c>
    </row>
    <row r="5863" spans="1:24">
      <c r="A5863" s="1">
        <v>5889</v>
      </c>
      <c r="C5863" t="s">
        <v>4912</v>
      </c>
      <c r="G5863" t="s">
        <v>10967</v>
      </c>
      <c r="H5863" t="s">
        <v>14998</v>
      </c>
      <c r="I5863" t="s">
        <v>18507</v>
      </c>
      <c r="J5863" t="s">
        <v>18509</v>
      </c>
      <c r="L5863" t="s">
        <v>19779</v>
      </c>
      <c r="O5863" t="s">
        <v>20887</v>
      </c>
      <c r="P5863" t="s">
        <v>20919</v>
      </c>
      <c r="Q5863" t="s">
        <v>20989</v>
      </c>
      <c r="U5863" t="s">
        <v>22032</v>
      </c>
      <c r="W5863" t="s">
        <v>22917</v>
      </c>
      <c r="X5863" t="s">
        <v>23429</v>
      </c>
    </row>
    <row r="5864" spans="1:24">
      <c r="A5864" s="1">
        <v>5890</v>
      </c>
      <c r="C5864" t="s">
        <v>4913</v>
      </c>
      <c r="G5864" t="s">
        <v>10967</v>
      </c>
      <c r="H5864" t="s">
        <v>14999</v>
      </c>
      <c r="I5864" t="s">
        <v>18507</v>
      </c>
      <c r="J5864" t="s">
        <v>18534</v>
      </c>
      <c r="L5864" t="s">
        <v>19853</v>
      </c>
      <c r="N5864" t="s">
        <v>39</v>
      </c>
      <c r="P5864" t="s">
        <v>20945</v>
      </c>
      <c r="Q5864" t="s">
        <v>21039</v>
      </c>
      <c r="U5864" t="s">
        <v>22714</v>
      </c>
      <c r="W5864" t="s">
        <v>22918</v>
      </c>
    </row>
    <row r="5865" spans="1:24">
      <c r="A5865" s="1">
        <v>5891</v>
      </c>
      <c r="C5865" t="s">
        <v>4914</v>
      </c>
      <c r="G5865" t="s">
        <v>10967</v>
      </c>
      <c r="H5865" t="s">
        <v>15000</v>
      </c>
      <c r="I5865" t="s">
        <v>18507</v>
      </c>
      <c r="J5865" t="s">
        <v>18534</v>
      </c>
      <c r="L5865" t="s">
        <v>19853</v>
      </c>
      <c r="N5865" t="s">
        <v>39</v>
      </c>
      <c r="P5865" t="s">
        <v>39</v>
      </c>
      <c r="Q5865" t="s">
        <v>21040</v>
      </c>
      <c r="U5865" t="s">
        <v>22715</v>
      </c>
      <c r="W5865" t="s">
        <v>22921</v>
      </c>
    </row>
    <row r="5866" spans="1:24">
      <c r="A5866" s="1">
        <v>5892</v>
      </c>
      <c r="B5866" t="s">
        <v>39</v>
      </c>
      <c r="C5866" t="s">
        <v>4914</v>
      </c>
      <c r="D5866" t="s">
        <v>10057</v>
      </c>
      <c r="E5866" t="s">
        <v>10905</v>
      </c>
      <c r="F5866" t="s">
        <v>10914</v>
      </c>
      <c r="H5866" t="s">
        <v>15000</v>
      </c>
      <c r="V5866">
        <f>72860773           c8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CLAYTON_R  YD     N                                                         </f>
        <v>0</v>
      </c>
    </row>
    <row r="5867" spans="1:24">
      <c r="A5867" s="1">
        <v>5893</v>
      </c>
      <c r="C5867" t="s">
        <v>4915</v>
      </c>
      <c r="G5867" t="s">
        <v>10967</v>
      </c>
      <c r="H5867" t="s">
        <v>15001</v>
      </c>
      <c r="I5867" t="s">
        <v>18507</v>
      </c>
      <c r="J5867" t="s">
        <v>18509</v>
      </c>
      <c r="L5867" t="s">
        <v>19801</v>
      </c>
      <c r="O5867" t="s">
        <v>20887</v>
      </c>
      <c r="P5867" t="s">
        <v>20919</v>
      </c>
      <c r="Q5867" t="s">
        <v>20989</v>
      </c>
      <c r="U5867" t="s">
        <v>22032</v>
      </c>
      <c r="W5867" t="s">
        <v>22917</v>
      </c>
      <c r="X5867" t="s">
        <v>23430</v>
      </c>
    </row>
    <row r="5868" spans="1:24">
      <c r="A5868" s="1">
        <v>5894</v>
      </c>
      <c r="C5868" t="s">
        <v>4916</v>
      </c>
      <c r="G5868" t="s">
        <v>10967</v>
      </c>
      <c r="H5868" t="s">
        <v>15002</v>
      </c>
      <c r="I5868" t="s">
        <v>18507</v>
      </c>
      <c r="J5868" t="s">
        <v>18509</v>
      </c>
      <c r="L5868" t="s">
        <v>19772</v>
      </c>
      <c r="O5868" t="s">
        <v>20888</v>
      </c>
      <c r="P5868" t="s">
        <v>65</v>
      </c>
      <c r="Q5868" t="s">
        <v>20990</v>
      </c>
      <c r="R5868" t="s">
        <v>21118</v>
      </c>
      <c r="S5868" t="s">
        <v>21153</v>
      </c>
      <c r="T5868" t="s">
        <v>21585</v>
      </c>
      <c r="U5868" t="s">
        <v>22033</v>
      </c>
    </row>
    <row r="5869" spans="1:24">
      <c r="A5869" s="1">
        <v>5895</v>
      </c>
      <c r="C5869" t="s">
        <v>4917</v>
      </c>
      <c r="G5869" t="s">
        <v>10967</v>
      </c>
      <c r="H5869" t="s">
        <v>15002</v>
      </c>
      <c r="I5869" t="s">
        <v>18507</v>
      </c>
      <c r="J5869" t="s">
        <v>18509</v>
      </c>
      <c r="L5869" t="s">
        <v>19774</v>
      </c>
      <c r="O5869" t="s">
        <v>20888</v>
      </c>
      <c r="P5869" t="s">
        <v>20920</v>
      </c>
      <c r="Q5869" t="s">
        <v>20991</v>
      </c>
      <c r="U5869" t="s">
        <v>22034</v>
      </c>
      <c r="W5869" t="s">
        <v>22918</v>
      </c>
    </row>
    <row r="5870" spans="1:24">
      <c r="A5870" s="1">
        <v>5896</v>
      </c>
      <c r="C5870" t="s">
        <v>4918</v>
      </c>
      <c r="G5870" t="s">
        <v>10967</v>
      </c>
      <c r="H5870" t="s">
        <v>15003</v>
      </c>
      <c r="I5870" t="s">
        <v>18507</v>
      </c>
      <c r="J5870" t="s">
        <v>18534</v>
      </c>
      <c r="L5870" t="s">
        <v>19854</v>
      </c>
      <c r="N5870" t="s">
        <v>39</v>
      </c>
      <c r="P5870" t="s">
        <v>20945</v>
      </c>
      <c r="Q5870" t="s">
        <v>21039</v>
      </c>
      <c r="U5870" t="s">
        <v>22714</v>
      </c>
      <c r="W5870" t="s">
        <v>22918</v>
      </c>
    </row>
    <row r="5871" spans="1:24">
      <c r="A5871" s="1">
        <v>5897</v>
      </c>
      <c r="C5871" t="s">
        <v>4919</v>
      </c>
      <c r="G5871" t="s">
        <v>10967</v>
      </c>
      <c r="H5871" t="s">
        <v>15003</v>
      </c>
      <c r="I5871" t="s">
        <v>18507</v>
      </c>
      <c r="J5871" t="s">
        <v>18534</v>
      </c>
      <c r="L5871" t="s">
        <v>19854</v>
      </c>
      <c r="N5871" t="s">
        <v>39</v>
      </c>
      <c r="P5871" t="s">
        <v>39</v>
      </c>
      <c r="Q5871" t="s">
        <v>21040</v>
      </c>
      <c r="U5871" t="s">
        <v>22715</v>
      </c>
      <c r="W5871" t="s">
        <v>22921</v>
      </c>
    </row>
    <row r="5872" spans="1:24">
      <c r="A5872" s="1">
        <v>5898</v>
      </c>
      <c r="B5872" t="s">
        <v>39</v>
      </c>
      <c r="C5872" t="s">
        <v>4919</v>
      </c>
      <c r="D5872" t="s">
        <v>10058</v>
      </c>
      <c r="E5872" t="s">
        <v>10905</v>
      </c>
      <c r="F5872" t="s">
        <v>10914</v>
      </c>
      <c r="H5872" t="s">
        <v>15004</v>
      </c>
      <c r="V5872">
        <f>72860778           c8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CLAYTON_R  YD     N                                                         </f>
        <v>0</v>
      </c>
    </row>
    <row r="5873" spans="1:28">
      <c r="A5873" s="1">
        <v>5899</v>
      </c>
      <c r="C5873" t="s">
        <v>4920</v>
      </c>
      <c r="G5873" t="s">
        <v>10967</v>
      </c>
      <c r="H5873" t="s">
        <v>15005</v>
      </c>
      <c r="I5873" t="s">
        <v>18507</v>
      </c>
      <c r="J5873" t="s">
        <v>18509</v>
      </c>
      <c r="L5873" t="s">
        <v>19772</v>
      </c>
      <c r="O5873" t="s">
        <v>20888</v>
      </c>
      <c r="P5873" t="s">
        <v>65</v>
      </c>
      <c r="Q5873" t="s">
        <v>20990</v>
      </c>
      <c r="R5873" t="s">
        <v>21118</v>
      </c>
      <c r="S5873" t="s">
        <v>21153</v>
      </c>
      <c r="T5873" t="s">
        <v>21477</v>
      </c>
      <c r="U5873" t="s">
        <v>22033</v>
      </c>
    </row>
    <row r="5874" spans="1:28">
      <c r="A5874" s="1">
        <v>5900</v>
      </c>
      <c r="C5874" t="s">
        <v>4921</v>
      </c>
      <c r="G5874" t="s">
        <v>10967</v>
      </c>
      <c r="H5874" t="s">
        <v>15006</v>
      </c>
      <c r="I5874" t="s">
        <v>18507</v>
      </c>
      <c r="J5874" t="s">
        <v>18509</v>
      </c>
      <c r="L5874" t="s">
        <v>19774</v>
      </c>
      <c r="O5874" t="s">
        <v>20888</v>
      </c>
      <c r="P5874" t="s">
        <v>20920</v>
      </c>
      <c r="Q5874" t="s">
        <v>20991</v>
      </c>
      <c r="U5874" t="s">
        <v>22034</v>
      </c>
      <c r="W5874" t="s">
        <v>22918</v>
      </c>
    </row>
    <row r="5875" spans="1:28">
      <c r="A5875" s="1">
        <v>5901</v>
      </c>
      <c r="C5875" t="s">
        <v>4922</v>
      </c>
      <c r="G5875" t="s">
        <v>10967</v>
      </c>
      <c r="H5875" t="s">
        <v>15006</v>
      </c>
      <c r="I5875" t="s">
        <v>18507</v>
      </c>
      <c r="J5875" t="s">
        <v>18509</v>
      </c>
      <c r="L5875" t="s">
        <v>19803</v>
      </c>
      <c r="O5875" t="s">
        <v>20887</v>
      </c>
      <c r="P5875" t="s">
        <v>20919</v>
      </c>
      <c r="Q5875" t="s">
        <v>20989</v>
      </c>
      <c r="U5875" t="s">
        <v>22032</v>
      </c>
      <c r="W5875" t="s">
        <v>22917</v>
      </c>
      <c r="X5875" t="s">
        <v>23325</v>
      </c>
    </row>
    <row r="5876" spans="1:28">
      <c r="A5876" s="1">
        <v>5902</v>
      </c>
      <c r="C5876" t="s">
        <v>4923</v>
      </c>
      <c r="G5876" t="s">
        <v>10967</v>
      </c>
      <c r="H5876" t="s">
        <v>15007</v>
      </c>
      <c r="I5876" t="s">
        <v>18507</v>
      </c>
      <c r="J5876" t="s">
        <v>18509</v>
      </c>
      <c r="L5876" t="s">
        <v>19772</v>
      </c>
      <c r="O5876" t="s">
        <v>20888</v>
      </c>
      <c r="P5876" t="s">
        <v>65</v>
      </c>
      <c r="Q5876" t="s">
        <v>20990</v>
      </c>
      <c r="R5876" t="s">
        <v>21118</v>
      </c>
      <c r="S5876" t="s">
        <v>21153</v>
      </c>
      <c r="T5876" t="s">
        <v>21477</v>
      </c>
      <c r="U5876" t="s">
        <v>22033</v>
      </c>
    </row>
    <row r="5877" spans="1:28">
      <c r="A5877" s="1">
        <v>5903</v>
      </c>
      <c r="C5877" t="s">
        <v>4924</v>
      </c>
      <c r="G5877" t="s">
        <v>10967</v>
      </c>
      <c r="H5877" t="s">
        <v>15007</v>
      </c>
      <c r="I5877" t="s">
        <v>18507</v>
      </c>
      <c r="J5877" t="s">
        <v>18509</v>
      </c>
      <c r="L5877" t="s">
        <v>19765</v>
      </c>
      <c r="O5877" t="s">
        <v>20887</v>
      </c>
      <c r="P5877" t="s">
        <v>20919</v>
      </c>
      <c r="Q5877" t="s">
        <v>20989</v>
      </c>
      <c r="U5877" t="s">
        <v>22032</v>
      </c>
      <c r="W5877" t="s">
        <v>22917</v>
      </c>
      <c r="X5877" t="s">
        <v>23325</v>
      </c>
    </row>
    <row r="5878" spans="1:28">
      <c r="A5878" s="1">
        <v>5904</v>
      </c>
      <c r="C5878" t="s">
        <v>4925</v>
      </c>
      <c r="G5878" t="s">
        <v>10967</v>
      </c>
      <c r="H5878" t="s">
        <v>15007</v>
      </c>
      <c r="I5878" t="s">
        <v>18507</v>
      </c>
      <c r="J5878" t="s">
        <v>18509</v>
      </c>
      <c r="L5878" t="s">
        <v>19774</v>
      </c>
      <c r="O5878" t="s">
        <v>20888</v>
      </c>
      <c r="P5878" t="s">
        <v>20920</v>
      </c>
      <c r="Q5878" t="s">
        <v>20991</v>
      </c>
      <c r="U5878" t="s">
        <v>22034</v>
      </c>
      <c r="W5878" t="s">
        <v>22918</v>
      </c>
    </row>
    <row r="5879" spans="1:28">
      <c r="A5879" s="1">
        <v>5905</v>
      </c>
      <c r="C5879" t="s">
        <v>4926</v>
      </c>
      <c r="G5879" t="s">
        <v>10967</v>
      </c>
      <c r="H5879" t="s">
        <v>15008</v>
      </c>
      <c r="I5879" t="s">
        <v>18507</v>
      </c>
      <c r="J5879" t="s">
        <v>18510</v>
      </c>
      <c r="L5879" t="s">
        <v>19855</v>
      </c>
      <c r="N5879" t="s">
        <v>40</v>
      </c>
      <c r="P5879" t="s">
        <v>20946</v>
      </c>
      <c r="Q5879" t="s">
        <v>21071</v>
      </c>
      <c r="U5879" t="s">
        <v>22770</v>
      </c>
      <c r="W5879" t="s">
        <v>22939</v>
      </c>
      <c r="Z5879" t="s">
        <v>23874</v>
      </c>
      <c r="AB5879" t="s">
        <v>23883</v>
      </c>
    </row>
    <row r="5880" spans="1:28">
      <c r="A5880" s="1">
        <v>5906</v>
      </c>
      <c r="B5880" t="s">
        <v>40</v>
      </c>
      <c r="C5880" t="s">
        <v>4926</v>
      </c>
      <c r="D5880" t="s">
        <v>10059</v>
      </c>
      <c r="E5880" t="s">
        <v>10905</v>
      </c>
      <c r="F5880" t="s">
        <v>10934</v>
      </c>
      <c r="H5880" t="s">
        <v>15008</v>
      </c>
      <c r="V5880">
        <f>72860785 STXFDP 9706            PELlÅ«Nf</f>
        <v>0</v>
      </c>
    </row>
    <row r="5881" spans="1:28">
      <c r="A5881" s="1">
        <v>5910</v>
      </c>
      <c r="C5881" t="s">
        <v>4927</v>
      </c>
      <c r="G5881" t="s">
        <v>10967</v>
      </c>
      <c r="H5881" t="s">
        <v>15009</v>
      </c>
      <c r="I5881" t="s">
        <v>18507</v>
      </c>
      <c r="J5881" t="s">
        <v>18511</v>
      </c>
      <c r="L5881" t="s">
        <v>19687</v>
      </c>
      <c r="O5881" t="s">
        <v>20908</v>
      </c>
      <c r="P5881" t="s">
        <v>20949</v>
      </c>
      <c r="Q5881" t="s">
        <v>21061</v>
      </c>
      <c r="R5881" t="s">
        <v>21137</v>
      </c>
      <c r="S5881" t="s">
        <v>21159</v>
      </c>
      <c r="T5881" t="s">
        <v>21586</v>
      </c>
      <c r="U5881" t="s">
        <v>22033</v>
      </c>
    </row>
    <row r="5882" spans="1:28">
      <c r="A5882" s="1">
        <v>5911</v>
      </c>
      <c r="C5882" t="s">
        <v>4928</v>
      </c>
      <c r="G5882" t="s">
        <v>10967</v>
      </c>
      <c r="H5882" t="s">
        <v>15010</v>
      </c>
      <c r="I5882" t="s">
        <v>18507</v>
      </c>
      <c r="J5882" t="s">
        <v>18511</v>
      </c>
      <c r="L5882" t="s">
        <v>19687</v>
      </c>
      <c r="O5882" t="s">
        <v>20908</v>
      </c>
      <c r="P5882" t="s">
        <v>20949</v>
      </c>
      <c r="Q5882" t="s">
        <v>21061</v>
      </c>
      <c r="R5882" t="s">
        <v>21137</v>
      </c>
      <c r="S5882" t="s">
        <v>21159</v>
      </c>
      <c r="T5882" t="s">
        <v>21586</v>
      </c>
      <c r="U5882" t="s">
        <v>22033</v>
      </c>
    </row>
    <row r="5883" spans="1:28">
      <c r="A5883" s="1">
        <v>5912</v>
      </c>
      <c r="C5883" t="s">
        <v>4929</v>
      </c>
      <c r="G5883" t="s">
        <v>10967</v>
      </c>
      <c r="H5883" t="s">
        <v>15011</v>
      </c>
      <c r="I5883" t="s">
        <v>18507</v>
      </c>
      <c r="J5883" t="s">
        <v>18511</v>
      </c>
      <c r="L5883" t="s">
        <v>19687</v>
      </c>
      <c r="O5883" t="s">
        <v>20908</v>
      </c>
      <c r="P5883" t="s">
        <v>20949</v>
      </c>
      <c r="Q5883" t="s">
        <v>21061</v>
      </c>
      <c r="R5883" t="s">
        <v>21137</v>
      </c>
      <c r="S5883" t="s">
        <v>21159</v>
      </c>
      <c r="T5883" t="s">
        <v>21586</v>
      </c>
      <c r="U5883" t="s">
        <v>22033</v>
      </c>
    </row>
    <row r="5884" spans="1:28">
      <c r="A5884" s="1">
        <v>5913</v>
      </c>
      <c r="C5884" t="s">
        <v>4930</v>
      </c>
      <c r="G5884" t="s">
        <v>10967</v>
      </c>
      <c r="H5884" t="s">
        <v>15012</v>
      </c>
      <c r="I5884" t="s">
        <v>18507</v>
      </c>
      <c r="J5884" t="s">
        <v>18511</v>
      </c>
      <c r="L5884" t="s">
        <v>19687</v>
      </c>
      <c r="O5884" t="s">
        <v>20908</v>
      </c>
      <c r="P5884" t="s">
        <v>20949</v>
      </c>
      <c r="Q5884" t="s">
        <v>21061</v>
      </c>
      <c r="R5884" t="s">
        <v>21137</v>
      </c>
      <c r="S5884" t="s">
        <v>21159</v>
      </c>
      <c r="T5884" t="s">
        <v>21586</v>
      </c>
      <c r="U5884" t="s">
        <v>22033</v>
      </c>
    </row>
    <row r="5885" spans="1:28">
      <c r="A5885" s="1">
        <v>5914</v>
      </c>
      <c r="C5885" t="s">
        <v>4931</v>
      </c>
      <c r="G5885" t="s">
        <v>10967</v>
      </c>
      <c r="H5885" t="s">
        <v>15013</v>
      </c>
      <c r="I5885" t="s">
        <v>18507</v>
      </c>
      <c r="J5885" t="s">
        <v>18509</v>
      </c>
      <c r="L5885" t="s">
        <v>19802</v>
      </c>
      <c r="O5885" t="s">
        <v>20887</v>
      </c>
      <c r="P5885" t="s">
        <v>20919</v>
      </c>
      <c r="Q5885" t="s">
        <v>20989</v>
      </c>
      <c r="U5885" t="s">
        <v>22032</v>
      </c>
      <c r="W5885" t="s">
        <v>22917</v>
      </c>
      <c r="X5885" t="s">
        <v>23431</v>
      </c>
    </row>
    <row r="5886" spans="1:28">
      <c r="A5886" s="1">
        <v>5915</v>
      </c>
      <c r="C5886" t="s">
        <v>4932</v>
      </c>
      <c r="G5886" t="s">
        <v>10967</v>
      </c>
      <c r="H5886" t="s">
        <v>15014</v>
      </c>
      <c r="I5886" t="s">
        <v>18507</v>
      </c>
      <c r="J5886" t="s">
        <v>18509</v>
      </c>
      <c r="L5886" t="s">
        <v>19772</v>
      </c>
      <c r="O5886" t="s">
        <v>20888</v>
      </c>
      <c r="P5886" t="s">
        <v>65</v>
      </c>
      <c r="Q5886" t="s">
        <v>20990</v>
      </c>
      <c r="R5886" t="s">
        <v>21118</v>
      </c>
      <c r="S5886" t="s">
        <v>21153</v>
      </c>
      <c r="T5886" t="s">
        <v>21587</v>
      </c>
      <c r="U5886" t="s">
        <v>22033</v>
      </c>
    </row>
    <row r="5887" spans="1:28">
      <c r="A5887" s="1">
        <v>5916</v>
      </c>
      <c r="C5887" t="s">
        <v>4933</v>
      </c>
      <c r="G5887" t="s">
        <v>10967</v>
      </c>
      <c r="H5887" t="s">
        <v>15015</v>
      </c>
      <c r="I5887" t="s">
        <v>18507</v>
      </c>
      <c r="J5887" t="s">
        <v>18509</v>
      </c>
      <c r="L5887" t="s">
        <v>19774</v>
      </c>
      <c r="O5887" t="s">
        <v>20888</v>
      </c>
      <c r="P5887" t="s">
        <v>20920</v>
      </c>
      <c r="Q5887" t="s">
        <v>20991</v>
      </c>
      <c r="U5887" t="s">
        <v>22034</v>
      </c>
      <c r="W5887" t="s">
        <v>22918</v>
      </c>
    </row>
    <row r="5888" spans="1:28">
      <c r="A5888" s="1">
        <v>5917</v>
      </c>
      <c r="C5888" t="s">
        <v>4934</v>
      </c>
      <c r="G5888" t="s">
        <v>10967</v>
      </c>
      <c r="H5888" t="s">
        <v>15016</v>
      </c>
      <c r="I5888" t="s">
        <v>18507</v>
      </c>
      <c r="J5888" t="s">
        <v>18509</v>
      </c>
      <c r="L5888" t="s">
        <v>19773</v>
      </c>
      <c r="O5888" t="s">
        <v>20887</v>
      </c>
      <c r="P5888" t="s">
        <v>20919</v>
      </c>
      <c r="Q5888" t="s">
        <v>20989</v>
      </c>
      <c r="U5888" t="s">
        <v>22032</v>
      </c>
      <c r="W5888" t="s">
        <v>22917</v>
      </c>
      <c r="X5888" t="s">
        <v>23431</v>
      </c>
    </row>
    <row r="5889" spans="1:24">
      <c r="A5889" s="1">
        <v>5918</v>
      </c>
      <c r="C5889" t="s">
        <v>4935</v>
      </c>
      <c r="G5889" t="s">
        <v>10967</v>
      </c>
      <c r="H5889" t="s">
        <v>15016</v>
      </c>
      <c r="I5889" t="s">
        <v>18507</v>
      </c>
      <c r="J5889" t="s">
        <v>18509</v>
      </c>
      <c r="L5889" t="s">
        <v>19772</v>
      </c>
      <c r="O5889" t="s">
        <v>20888</v>
      </c>
      <c r="P5889" t="s">
        <v>65</v>
      </c>
      <c r="Q5889" t="s">
        <v>20990</v>
      </c>
      <c r="R5889" t="s">
        <v>21118</v>
      </c>
      <c r="S5889" t="s">
        <v>21153</v>
      </c>
      <c r="T5889" t="s">
        <v>21587</v>
      </c>
      <c r="U5889" t="s">
        <v>22033</v>
      </c>
    </row>
    <row r="5890" spans="1:24">
      <c r="A5890" s="1">
        <v>5919</v>
      </c>
      <c r="C5890" t="s">
        <v>4936</v>
      </c>
      <c r="G5890" t="s">
        <v>10967</v>
      </c>
      <c r="H5890" t="s">
        <v>15017</v>
      </c>
      <c r="I5890" t="s">
        <v>18507</v>
      </c>
      <c r="J5890" t="s">
        <v>18509</v>
      </c>
      <c r="L5890" t="s">
        <v>19774</v>
      </c>
      <c r="O5890" t="s">
        <v>20888</v>
      </c>
      <c r="P5890" t="s">
        <v>20920</v>
      </c>
      <c r="Q5890" t="s">
        <v>20991</v>
      </c>
      <c r="U5890" t="s">
        <v>22034</v>
      </c>
      <c r="W5890" t="s">
        <v>22918</v>
      </c>
    </row>
    <row r="5891" spans="1:24">
      <c r="A5891" s="1">
        <v>5920</v>
      </c>
      <c r="C5891" t="s">
        <v>4937</v>
      </c>
      <c r="G5891" t="s">
        <v>10967</v>
      </c>
      <c r="H5891" t="s">
        <v>15018</v>
      </c>
      <c r="I5891" t="s">
        <v>18507</v>
      </c>
      <c r="J5891" t="s">
        <v>18509</v>
      </c>
      <c r="L5891" t="s">
        <v>19772</v>
      </c>
      <c r="O5891" t="s">
        <v>20888</v>
      </c>
      <c r="P5891" t="s">
        <v>65</v>
      </c>
      <c r="Q5891" t="s">
        <v>20990</v>
      </c>
      <c r="R5891" t="s">
        <v>21118</v>
      </c>
      <c r="S5891" t="s">
        <v>21153</v>
      </c>
      <c r="T5891" t="s">
        <v>21588</v>
      </c>
      <c r="U5891" t="s">
        <v>22033</v>
      </c>
    </row>
    <row r="5892" spans="1:24">
      <c r="A5892" s="1">
        <v>5921</v>
      </c>
      <c r="C5892" t="s">
        <v>4938</v>
      </c>
      <c r="G5892" t="s">
        <v>10967</v>
      </c>
      <c r="H5892" t="s">
        <v>15019</v>
      </c>
      <c r="I5892" t="s">
        <v>18507</v>
      </c>
      <c r="J5892" t="s">
        <v>18509</v>
      </c>
      <c r="L5892" t="s">
        <v>19774</v>
      </c>
      <c r="O5892" t="s">
        <v>20888</v>
      </c>
      <c r="P5892" t="s">
        <v>20920</v>
      </c>
      <c r="Q5892" t="s">
        <v>20991</v>
      </c>
      <c r="U5892" t="s">
        <v>22034</v>
      </c>
      <c r="W5892" t="s">
        <v>22918</v>
      </c>
    </row>
    <row r="5893" spans="1:24">
      <c r="A5893" s="1">
        <v>5922</v>
      </c>
      <c r="C5893" t="s">
        <v>4939</v>
      </c>
      <c r="G5893" t="s">
        <v>10967</v>
      </c>
      <c r="H5893" t="s">
        <v>15019</v>
      </c>
      <c r="I5893" t="s">
        <v>18507</v>
      </c>
      <c r="J5893" t="s">
        <v>18509</v>
      </c>
      <c r="L5893" t="s">
        <v>19773</v>
      </c>
      <c r="O5893" t="s">
        <v>20887</v>
      </c>
      <c r="P5893" t="s">
        <v>20919</v>
      </c>
      <c r="Q5893" t="s">
        <v>20989</v>
      </c>
      <c r="U5893" t="s">
        <v>22032</v>
      </c>
      <c r="W5893" t="s">
        <v>22917</v>
      </c>
      <c r="X5893" t="s">
        <v>23432</v>
      </c>
    </row>
    <row r="5894" spans="1:24">
      <c r="A5894" s="1">
        <v>5923</v>
      </c>
      <c r="C5894" t="s">
        <v>4940</v>
      </c>
      <c r="G5894" t="s">
        <v>10967</v>
      </c>
      <c r="H5894" t="s">
        <v>15020</v>
      </c>
      <c r="I5894" t="s">
        <v>18507</v>
      </c>
      <c r="J5894" t="s">
        <v>18509</v>
      </c>
      <c r="L5894" t="s">
        <v>19772</v>
      </c>
      <c r="O5894" t="s">
        <v>20888</v>
      </c>
      <c r="P5894" t="s">
        <v>65</v>
      </c>
      <c r="Q5894" t="s">
        <v>20990</v>
      </c>
      <c r="R5894" t="s">
        <v>21118</v>
      </c>
      <c r="S5894" t="s">
        <v>21153</v>
      </c>
      <c r="T5894" t="s">
        <v>21589</v>
      </c>
      <c r="U5894" t="s">
        <v>22033</v>
      </c>
    </row>
    <row r="5895" spans="1:24">
      <c r="A5895" s="1">
        <v>5924</v>
      </c>
      <c r="C5895" t="s">
        <v>4941</v>
      </c>
      <c r="G5895" t="s">
        <v>10967</v>
      </c>
      <c r="H5895" t="s">
        <v>15021</v>
      </c>
      <c r="I5895" t="s">
        <v>18507</v>
      </c>
      <c r="J5895" t="s">
        <v>18509</v>
      </c>
      <c r="L5895" t="s">
        <v>19774</v>
      </c>
      <c r="O5895" t="s">
        <v>20888</v>
      </c>
      <c r="P5895" t="s">
        <v>20920</v>
      </c>
      <c r="Q5895" t="s">
        <v>20991</v>
      </c>
      <c r="U5895" t="s">
        <v>22034</v>
      </c>
      <c r="W5895" t="s">
        <v>22918</v>
      </c>
    </row>
    <row r="5896" spans="1:24">
      <c r="A5896" s="1">
        <v>5925</v>
      </c>
      <c r="C5896" t="s">
        <v>4942</v>
      </c>
      <c r="G5896" t="s">
        <v>10967</v>
      </c>
      <c r="H5896" t="s">
        <v>15022</v>
      </c>
      <c r="I5896" t="s">
        <v>18507</v>
      </c>
      <c r="J5896" t="s">
        <v>18509</v>
      </c>
      <c r="L5896" t="s">
        <v>19750</v>
      </c>
      <c r="O5896" t="s">
        <v>20887</v>
      </c>
      <c r="P5896" t="s">
        <v>20919</v>
      </c>
      <c r="Q5896" t="s">
        <v>20989</v>
      </c>
      <c r="U5896" t="s">
        <v>22032</v>
      </c>
      <c r="W5896" t="s">
        <v>22917</v>
      </c>
      <c r="X5896" t="s">
        <v>23433</v>
      </c>
    </row>
    <row r="5897" spans="1:24">
      <c r="A5897" s="1">
        <v>5926</v>
      </c>
      <c r="C5897" t="s">
        <v>4943</v>
      </c>
      <c r="G5897" t="s">
        <v>10967</v>
      </c>
      <c r="H5897" t="s">
        <v>15023</v>
      </c>
      <c r="I5897" t="s">
        <v>18507</v>
      </c>
      <c r="J5897" t="s">
        <v>18509</v>
      </c>
      <c r="L5897" t="s">
        <v>19745</v>
      </c>
      <c r="O5897" t="s">
        <v>20887</v>
      </c>
      <c r="P5897" t="s">
        <v>20919</v>
      </c>
      <c r="Q5897" t="s">
        <v>20989</v>
      </c>
      <c r="U5897" t="s">
        <v>22032</v>
      </c>
      <c r="W5897" t="s">
        <v>22917</v>
      </c>
      <c r="X5897" t="s">
        <v>23434</v>
      </c>
    </row>
    <row r="5898" spans="1:24">
      <c r="A5898" s="1">
        <v>5927</v>
      </c>
      <c r="C5898" t="s">
        <v>4944</v>
      </c>
      <c r="G5898" t="s">
        <v>10967</v>
      </c>
      <c r="H5898" t="s">
        <v>15024</v>
      </c>
      <c r="I5898" t="s">
        <v>18507</v>
      </c>
      <c r="J5898" t="s">
        <v>18509</v>
      </c>
      <c r="L5898" t="s">
        <v>19805</v>
      </c>
      <c r="O5898" t="s">
        <v>20887</v>
      </c>
      <c r="P5898" t="s">
        <v>20919</v>
      </c>
      <c r="Q5898" t="s">
        <v>20989</v>
      </c>
      <c r="U5898" t="s">
        <v>22032</v>
      </c>
      <c r="W5898" t="s">
        <v>22917</v>
      </c>
      <c r="X5898" t="s">
        <v>23434</v>
      </c>
    </row>
    <row r="5899" spans="1:24">
      <c r="A5899" s="1">
        <v>5928</v>
      </c>
      <c r="C5899" t="s">
        <v>4945</v>
      </c>
      <c r="G5899" t="s">
        <v>10967</v>
      </c>
      <c r="H5899" t="s">
        <v>15025</v>
      </c>
      <c r="I5899" t="s">
        <v>18507</v>
      </c>
      <c r="J5899" t="s">
        <v>18509</v>
      </c>
      <c r="L5899" t="s">
        <v>19772</v>
      </c>
      <c r="O5899" t="s">
        <v>20888</v>
      </c>
      <c r="P5899" t="s">
        <v>65</v>
      </c>
      <c r="Q5899" t="s">
        <v>20990</v>
      </c>
      <c r="R5899" t="s">
        <v>21118</v>
      </c>
      <c r="S5899" t="s">
        <v>21153</v>
      </c>
      <c r="T5899" t="s">
        <v>21587</v>
      </c>
      <c r="U5899" t="s">
        <v>22033</v>
      </c>
    </row>
    <row r="5900" spans="1:24">
      <c r="A5900" s="1">
        <v>5929</v>
      </c>
      <c r="C5900" t="s">
        <v>4946</v>
      </c>
      <c r="G5900" t="s">
        <v>10967</v>
      </c>
      <c r="H5900" t="s">
        <v>15026</v>
      </c>
      <c r="I5900" t="s">
        <v>18507</v>
      </c>
      <c r="J5900" t="s">
        <v>18509</v>
      </c>
      <c r="L5900" t="s">
        <v>19805</v>
      </c>
      <c r="O5900" t="s">
        <v>20887</v>
      </c>
      <c r="P5900" t="s">
        <v>20919</v>
      </c>
      <c r="Q5900" t="s">
        <v>20989</v>
      </c>
      <c r="U5900" t="s">
        <v>22032</v>
      </c>
      <c r="W5900" t="s">
        <v>22917</v>
      </c>
      <c r="X5900" t="s">
        <v>23431</v>
      </c>
    </row>
    <row r="5901" spans="1:24">
      <c r="A5901" s="1">
        <v>5930</v>
      </c>
      <c r="C5901" t="s">
        <v>4947</v>
      </c>
      <c r="G5901" t="s">
        <v>10967</v>
      </c>
      <c r="H5901" t="s">
        <v>15026</v>
      </c>
      <c r="I5901" t="s">
        <v>18507</v>
      </c>
      <c r="J5901" t="s">
        <v>18509</v>
      </c>
      <c r="L5901" t="s">
        <v>19774</v>
      </c>
      <c r="O5901" t="s">
        <v>20888</v>
      </c>
      <c r="P5901" t="s">
        <v>20920</v>
      </c>
      <c r="Q5901" t="s">
        <v>20991</v>
      </c>
      <c r="U5901" t="s">
        <v>22034</v>
      </c>
      <c r="W5901" t="s">
        <v>22918</v>
      </c>
    </row>
    <row r="5902" spans="1:24">
      <c r="A5902" s="1">
        <v>5931</v>
      </c>
      <c r="C5902" t="s">
        <v>4948</v>
      </c>
      <c r="G5902" t="s">
        <v>10967</v>
      </c>
      <c r="H5902" t="s">
        <v>15027</v>
      </c>
      <c r="I5902" t="s">
        <v>18507</v>
      </c>
      <c r="J5902" t="s">
        <v>18509</v>
      </c>
      <c r="L5902" t="s">
        <v>19806</v>
      </c>
      <c r="O5902" t="s">
        <v>20887</v>
      </c>
      <c r="P5902" t="s">
        <v>20919</v>
      </c>
      <c r="Q5902" t="s">
        <v>20989</v>
      </c>
      <c r="U5902" t="s">
        <v>22032</v>
      </c>
      <c r="W5902" t="s">
        <v>22917</v>
      </c>
      <c r="X5902" t="s">
        <v>23431</v>
      </c>
    </row>
    <row r="5903" spans="1:24">
      <c r="A5903" s="1">
        <v>5932</v>
      </c>
      <c r="C5903" t="s">
        <v>4949</v>
      </c>
      <c r="G5903" t="s">
        <v>10967</v>
      </c>
      <c r="H5903" t="s">
        <v>15028</v>
      </c>
      <c r="I5903" t="s">
        <v>18507</v>
      </c>
      <c r="J5903" t="s">
        <v>18509</v>
      </c>
      <c r="L5903" t="s">
        <v>19772</v>
      </c>
      <c r="O5903" t="s">
        <v>20888</v>
      </c>
      <c r="P5903" t="s">
        <v>65</v>
      </c>
      <c r="Q5903" t="s">
        <v>20990</v>
      </c>
      <c r="R5903" t="s">
        <v>21118</v>
      </c>
      <c r="S5903" t="s">
        <v>21153</v>
      </c>
      <c r="T5903" t="s">
        <v>21587</v>
      </c>
      <c r="U5903" t="s">
        <v>22033</v>
      </c>
    </row>
    <row r="5904" spans="1:24">
      <c r="A5904" s="1">
        <v>5933</v>
      </c>
      <c r="C5904" t="s">
        <v>4950</v>
      </c>
      <c r="G5904" t="s">
        <v>10967</v>
      </c>
      <c r="H5904" t="s">
        <v>15029</v>
      </c>
      <c r="I5904" t="s">
        <v>18507</v>
      </c>
      <c r="J5904" t="s">
        <v>18509</v>
      </c>
      <c r="L5904" t="s">
        <v>19774</v>
      </c>
      <c r="O5904" t="s">
        <v>20888</v>
      </c>
      <c r="P5904" t="s">
        <v>20920</v>
      </c>
      <c r="Q5904" t="s">
        <v>20991</v>
      </c>
      <c r="U5904" t="s">
        <v>22034</v>
      </c>
      <c r="W5904" t="s">
        <v>22918</v>
      </c>
    </row>
    <row r="5905" spans="1:24">
      <c r="A5905" s="1">
        <v>5934</v>
      </c>
      <c r="C5905" t="s">
        <v>4951</v>
      </c>
      <c r="G5905" t="s">
        <v>10967</v>
      </c>
      <c r="H5905" t="s">
        <v>15030</v>
      </c>
      <c r="I5905" t="s">
        <v>18507</v>
      </c>
      <c r="J5905" t="s">
        <v>18509</v>
      </c>
      <c r="L5905" t="s">
        <v>19772</v>
      </c>
      <c r="O5905" t="s">
        <v>20888</v>
      </c>
      <c r="P5905" t="s">
        <v>65</v>
      </c>
      <c r="Q5905" t="s">
        <v>20990</v>
      </c>
      <c r="R5905" t="s">
        <v>21118</v>
      </c>
      <c r="S5905" t="s">
        <v>21153</v>
      </c>
      <c r="T5905" t="s">
        <v>21587</v>
      </c>
      <c r="U5905" t="s">
        <v>22033</v>
      </c>
    </row>
    <row r="5906" spans="1:24">
      <c r="A5906" s="1">
        <v>5935</v>
      </c>
      <c r="C5906" t="s">
        <v>4952</v>
      </c>
      <c r="G5906" t="s">
        <v>10967</v>
      </c>
      <c r="H5906" t="s">
        <v>15030</v>
      </c>
      <c r="I5906" t="s">
        <v>18507</v>
      </c>
      <c r="J5906" t="s">
        <v>18509</v>
      </c>
      <c r="L5906" t="s">
        <v>19765</v>
      </c>
      <c r="O5906" t="s">
        <v>20887</v>
      </c>
      <c r="P5906" t="s">
        <v>20919</v>
      </c>
      <c r="Q5906" t="s">
        <v>20989</v>
      </c>
      <c r="U5906" t="s">
        <v>22032</v>
      </c>
      <c r="W5906" t="s">
        <v>22917</v>
      </c>
      <c r="X5906" t="s">
        <v>23431</v>
      </c>
    </row>
    <row r="5907" spans="1:24">
      <c r="A5907" s="1">
        <v>5936</v>
      </c>
      <c r="C5907" t="s">
        <v>4953</v>
      </c>
      <c r="G5907" t="s">
        <v>10967</v>
      </c>
      <c r="H5907" t="s">
        <v>15030</v>
      </c>
      <c r="I5907" t="s">
        <v>18507</v>
      </c>
      <c r="J5907" t="s">
        <v>18509</v>
      </c>
      <c r="L5907" t="s">
        <v>19774</v>
      </c>
      <c r="O5907" t="s">
        <v>20888</v>
      </c>
      <c r="P5907" t="s">
        <v>20920</v>
      </c>
      <c r="Q5907" t="s">
        <v>20991</v>
      </c>
      <c r="U5907" t="s">
        <v>22034</v>
      </c>
      <c r="W5907" t="s">
        <v>22918</v>
      </c>
    </row>
    <row r="5908" spans="1:24">
      <c r="A5908" s="1">
        <v>5937</v>
      </c>
      <c r="C5908" t="s">
        <v>4954</v>
      </c>
      <c r="G5908" t="s">
        <v>10967</v>
      </c>
      <c r="H5908" t="s">
        <v>15031</v>
      </c>
      <c r="I5908" t="s">
        <v>18507</v>
      </c>
      <c r="J5908" t="s">
        <v>18509</v>
      </c>
      <c r="L5908" t="s">
        <v>19803</v>
      </c>
      <c r="O5908" t="s">
        <v>20887</v>
      </c>
      <c r="P5908" t="s">
        <v>20919</v>
      </c>
      <c r="Q5908" t="s">
        <v>20989</v>
      </c>
      <c r="U5908" t="s">
        <v>22032</v>
      </c>
      <c r="W5908" t="s">
        <v>22917</v>
      </c>
      <c r="X5908" t="s">
        <v>23435</v>
      </c>
    </row>
    <row r="5909" spans="1:24">
      <c r="A5909" s="1">
        <v>5938</v>
      </c>
      <c r="C5909" t="s">
        <v>4955</v>
      </c>
      <c r="G5909" t="s">
        <v>10967</v>
      </c>
      <c r="H5909" t="s">
        <v>15032</v>
      </c>
      <c r="I5909" t="s">
        <v>18507</v>
      </c>
      <c r="J5909" t="s">
        <v>18509</v>
      </c>
      <c r="L5909" t="s">
        <v>19808</v>
      </c>
      <c r="O5909" t="s">
        <v>20887</v>
      </c>
      <c r="P5909" t="s">
        <v>20919</v>
      </c>
      <c r="Q5909" t="s">
        <v>20989</v>
      </c>
      <c r="U5909" t="s">
        <v>22032</v>
      </c>
      <c r="W5909" t="s">
        <v>22917</v>
      </c>
      <c r="X5909" t="s">
        <v>23435</v>
      </c>
    </row>
    <row r="5910" spans="1:24">
      <c r="A5910" s="1">
        <v>5939</v>
      </c>
      <c r="C5910" t="s">
        <v>4956</v>
      </c>
      <c r="G5910" t="s">
        <v>10967</v>
      </c>
      <c r="H5910" t="s">
        <v>15033</v>
      </c>
      <c r="I5910" t="s">
        <v>18507</v>
      </c>
      <c r="J5910" t="s">
        <v>18509</v>
      </c>
      <c r="L5910" t="s">
        <v>19772</v>
      </c>
      <c r="O5910" t="s">
        <v>20888</v>
      </c>
      <c r="P5910" t="s">
        <v>65</v>
      </c>
      <c r="Q5910" t="s">
        <v>20990</v>
      </c>
      <c r="R5910" t="s">
        <v>21118</v>
      </c>
      <c r="S5910" t="s">
        <v>21153</v>
      </c>
      <c r="T5910" t="s">
        <v>21590</v>
      </c>
      <c r="U5910" t="s">
        <v>22033</v>
      </c>
    </row>
    <row r="5911" spans="1:24">
      <c r="A5911" s="1">
        <v>5940</v>
      </c>
      <c r="C5911" t="s">
        <v>4957</v>
      </c>
      <c r="G5911" t="s">
        <v>10967</v>
      </c>
      <c r="H5911" t="s">
        <v>15034</v>
      </c>
      <c r="I5911" t="s">
        <v>18507</v>
      </c>
      <c r="J5911" t="s">
        <v>18509</v>
      </c>
      <c r="L5911" t="s">
        <v>19774</v>
      </c>
      <c r="O5911" t="s">
        <v>20888</v>
      </c>
      <c r="P5911" t="s">
        <v>20920</v>
      </c>
      <c r="Q5911" t="s">
        <v>20991</v>
      </c>
      <c r="U5911" t="s">
        <v>22034</v>
      </c>
      <c r="W5911" t="s">
        <v>22918</v>
      </c>
    </row>
    <row r="5912" spans="1:24">
      <c r="A5912" s="1">
        <v>5941</v>
      </c>
      <c r="C5912" t="s">
        <v>4958</v>
      </c>
      <c r="G5912" t="s">
        <v>10967</v>
      </c>
      <c r="H5912" t="s">
        <v>15035</v>
      </c>
      <c r="I5912" t="s">
        <v>18507</v>
      </c>
      <c r="J5912" t="s">
        <v>18509</v>
      </c>
      <c r="L5912" t="s">
        <v>19772</v>
      </c>
      <c r="O5912" t="s">
        <v>20888</v>
      </c>
      <c r="P5912" t="s">
        <v>65</v>
      </c>
      <c r="Q5912" t="s">
        <v>20990</v>
      </c>
      <c r="R5912" t="s">
        <v>21118</v>
      </c>
      <c r="S5912" t="s">
        <v>21153</v>
      </c>
      <c r="T5912" t="s">
        <v>21590</v>
      </c>
      <c r="U5912" t="s">
        <v>22033</v>
      </c>
    </row>
    <row r="5913" spans="1:24">
      <c r="A5913" s="1">
        <v>5942</v>
      </c>
      <c r="C5913" t="s">
        <v>4959</v>
      </c>
      <c r="G5913" t="s">
        <v>10967</v>
      </c>
      <c r="H5913" t="s">
        <v>15035</v>
      </c>
      <c r="I5913" t="s">
        <v>18507</v>
      </c>
      <c r="J5913" t="s">
        <v>18509</v>
      </c>
      <c r="L5913" t="s">
        <v>19774</v>
      </c>
      <c r="O5913" t="s">
        <v>20888</v>
      </c>
      <c r="P5913" t="s">
        <v>20920</v>
      </c>
      <c r="Q5913" t="s">
        <v>20991</v>
      </c>
      <c r="U5913" t="s">
        <v>22034</v>
      </c>
      <c r="W5913" t="s">
        <v>22918</v>
      </c>
    </row>
    <row r="5914" spans="1:24">
      <c r="A5914" s="1">
        <v>5943</v>
      </c>
      <c r="C5914" t="s">
        <v>4960</v>
      </c>
      <c r="G5914" t="s">
        <v>10967</v>
      </c>
      <c r="H5914" t="s">
        <v>15036</v>
      </c>
      <c r="I5914" t="s">
        <v>18507</v>
      </c>
      <c r="J5914" t="s">
        <v>18509</v>
      </c>
      <c r="L5914" t="s">
        <v>19772</v>
      </c>
      <c r="O5914" t="s">
        <v>20888</v>
      </c>
      <c r="P5914" t="s">
        <v>65</v>
      </c>
      <c r="Q5914" t="s">
        <v>20990</v>
      </c>
      <c r="R5914" t="s">
        <v>21118</v>
      </c>
      <c r="S5914" t="s">
        <v>21153</v>
      </c>
      <c r="T5914" t="s">
        <v>21591</v>
      </c>
      <c r="U5914" t="s">
        <v>22033</v>
      </c>
    </row>
    <row r="5915" spans="1:24">
      <c r="A5915" s="1">
        <v>5944</v>
      </c>
      <c r="C5915" t="s">
        <v>4961</v>
      </c>
      <c r="G5915" t="s">
        <v>10967</v>
      </c>
      <c r="H5915" t="s">
        <v>15036</v>
      </c>
      <c r="I5915" t="s">
        <v>18507</v>
      </c>
      <c r="J5915" t="s">
        <v>18509</v>
      </c>
      <c r="L5915" t="s">
        <v>19774</v>
      </c>
      <c r="O5915" t="s">
        <v>20888</v>
      </c>
      <c r="P5915" t="s">
        <v>20920</v>
      </c>
      <c r="Q5915" t="s">
        <v>20991</v>
      </c>
      <c r="U5915" t="s">
        <v>22034</v>
      </c>
      <c r="W5915" t="s">
        <v>22918</v>
      </c>
    </row>
    <row r="5916" spans="1:24">
      <c r="A5916" s="1">
        <v>5945</v>
      </c>
      <c r="C5916" t="s">
        <v>4962</v>
      </c>
      <c r="G5916" t="s">
        <v>10967</v>
      </c>
      <c r="H5916" t="s">
        <v>15037</v>
      </c>
      <c r="I5916" t="s">
        <v>18507</v>
      </c>
      <c r="J5916" t="s">
        <v>18509</v>
      </c>
      <c r="L5916" t="s">
        <v>19771</v>
      </c>
      <c r="O5916" t="s">
        <v>20887</v>
      </c>
      <c r="P5916" t="s">
        <v>20919</v>
      </c>
      <c r="Q5916" t="s">
        <v>20989</v>
      </c>
      <c r="U5916" t="s">
        <v>22032</v>
      </c>
      <c r="W5916" t="s">
        <v>22917</v>
      </c>
      <c r="X5916" t="s">
        <v>23436</v>
      </c>
    </row>
    <row r="5917" spans="1:24">
      <c r="A5917" s="1">
        <v>5946</v>
      </c>
      <c r="C5917" t="s">
        <v>4963</v>
      </c>
      <c r="G5917" t="s">
        <v>10967</v>
      </c>
      <c r="H5917" t="s">
        <v>15038</v>
      </c>
      <c r="I5917" t="s">
        <v>18507</v>
      </c>
      <c r="J5917" t="s">
        <v>18509</v>
      </c>
      <c r="L5917" t="s">
        <v>19772</v>
      </c>
      <c r="O5917" t="s">
        <v>20888</v>
      </c>
      <c r="P5917" t="s">
        <v>65</v>
      </c>
      <c r="Q5917" t="s">
        <v>20990</v>
      </c>
      <c r="R5917" t="s">
        <v>21118</v>
      </c>
      <c r="S5917" t="s">
        <v>21153</v>
      </c>
      <c r="T5917" t="s">
        <v>21591</v>
      </c>
      <c r="U5917" t="s">
        <v>22033</v>
      </c>
    </row>
    <row r="5918" spans="1:24">
      <c r="A5918" s="1">
        <v>5947</v>
      </c>
      <c r="C5918" t="s">
        <v>4964</v>
      </c>
      <c r="G5918" t="s">
        <v>10967</v>
      </c>
      <c r="H5918" t="s">
        <v>15038</v>
      </c>
      <c r="I5918" t="s">
        <v>18507</v>
      </c>
      <c r="J5918" t="s">
        <v>18509</v>
      </c>
      <c r="L5918" t="s">
        <v>19774</v>
      </c>
      <c r="O5918" t="s">
        <v>20888</v>
      </c>
      <c r="P5918" t="s">
        <v>20920</v>
      </c>
      <c r="Q5918" t="s">
        <v>20991</v>
      </c>
      <c r="U5918" t="s">
        <v>22034</v>
      </c>
      <c r="W5918" t="s">
        <v>22918</v>
      </c>
    </row>
    <row r="5919" spans="1:24">
      <c r="A5919" s="1">
        <v>5948</v>
      </c>
      <c r="C5919" t="s">
        <v>4965</v>
      </c>
      <c r="G5919" t="s">
        <v>10967</v>
      </c>
      <c r="H5919" t="s">
        <v>15039</v>
      </c>
      <c r="I5919" t="s">
        <v>18507</v>
      </c>
      <c r="J5919" t="s">
        <v>18509</v>
      </c>
      <c r="L5919" t="s">
        <v>19802</v>
      </c>
      <c r="O5919" t="s">
        <v>20887</v>
      </c>
      <c r="P5919" t="s">
        <v>20919</v>
      </c>
      <c r="Q5919" t="s">
        <v>20989</v>
      </c>
      <c r="U5919" t="s">
        <v>22032</v>
      </c>
      <c r="W5919" t="s">
        <v>22917</v>
      </c>
      <c r="X5919" t="s">
        <v>23436</v>
      </c>
    </row>
    <row r="5920" spans="1:24">
      <c r="A5920" s="1">
        <v>5949</v>
      </c>
      <c r="C5920" t="s">
        <v>4966</v>
      </c>
      <c r="G5920" t="s">
        <v>10967</v>
      </c>
      <c r="H5920" t="s">
        <v>15040</v>
      </c>
      <c r="I5920" t="s">
        <v>18507</v>
      </c>
      <c r="J5920" t="s">
        <v>18509</v>
      </c>
      <c r="L5920" t="s">
        <v>19772</v>
      </c>
      <c r="O5920" t="s">
        <v>20888</v>
      </c>
      <c r="P5920" t="s">
        <v>65</v>
      </c>
      <c r="Q5920" t="s">
        <v>20990</v>
      </c>
      <c r="R5920" t="s">
        <v>21118</v>
      </c>
      <c r="S5920" t="s">
        <v>21153</v>
      </c>
      <c r="T5920" t="s">
        <v>21589</v>
      </c>
      <c r="U5920" t="s">
        <v>22033</v>
      </c>
    </row>
    <row r="5921" spans="1:24">
      <c r="A5921" s="1">
        <v>5950</v>
      </c>
      <c r="C5921" t="s">
        <v>4967</v>
      </c>
      <c r="G5921" t="s">
        <v>10967</v>
      </c>
      <c r="H5921" t="s">
        <v>15040</v>
      </c>
      <c r="I5921" t="s">
        <v>18507</v>
      </c>
      <c r="J5921" t="s">
        <v>18509</v>
      </c>
      <c r="L5921" t="s">
        <v>19750</v>
      </c>
      <c r="O5921" t="s">
        <v>20887</v>
      </c>
      <c r="P5921" t="s">
        <v>20919</v>
      </c>
      <c r="Q5921" t="s">
        <v>20989</v>
      </c>
      <c r="U5921" t="s">
        <v>22032</v>
      </c>
      <c r="W5921" t="s">
        <v>22917</v>
      </c>
      <c r="X5921" t="s">
        <v>23433</v>
      </c>
    </row>
    <row r="5922" spans="1:24">
      <c r="A5922" s="1">
        <v>5951</v>
      </c>
      <c r="C5922" t="s">
        <v>4968</v>
      </c>
      <c r="G5922" t="s">
        <v>10967</v>
      </c>
      <c r="H5922" t="s">
        <v>15040</v>
      </c>
      <c r="I5922" t="s">
        <v>18507</v>
      </c>
      <c r="J5922" t="s">
        <v>18509</v>
      </c>
      <c r="L5922" t="s">
        <v>19774</v>
      </c>
      <c r="O5922" t="s">
        <v>20888</v>
      </c>
      <c r="P5922" t="s">
        <v>20920</v>
      </c>
      <c r="Q5922" t="s">
        <v>20991</v>
      </c>
      <c r="U5922" t="s">
        <v>22034</v>
      </c>
      <c r="W5922" t="s">
        <v>22918</v>
      </c>
    </row>
    <row r="5923" spans="1:24">
      <c r="A5923" s="1">
        <v>5952</v>
      </c>
      <c r="C5923" t="s">
        <v>4969</v>
      </c>
      <c r="G5923" t="s">
        <v>10967</v>
      </c>
      <c r="H5923" t="s">
        <v>15041</v>
      </c>
      <c r="I5923" t="s">
        <v>18507</v>
      </c>
      <c r="J5923" t="s">
        <v>18509</v>
      </c>
      <c r="L5923" t="s">
        <v>19803</v>
      </c>
      <c r="O5923" t="s">
        <v>20887</v>
      </c>
      <c r="P5923" t="s">
        <v>20919</v>
      </c>
      <c r="Q5923" t="s">
        <v>20989</v>
      </c>
      <c r="U5923" t="s">
        <v>22032</v>
      </c>
      <c r="W5923" t="s">
        <v>22917</v>
      </c>
      <c r="X5923" t="s">
        <v>23432</v>
      </c>
    </row>
    <row r="5924" spans="1:24">
      <c r="A5924" s="1">
        <v>5953</v>
      </c>
      <c r="C5924" t="s">
        <v>4970</v>
      </c>
      <c r="G5924" t="s">
        <v>10967</v>
      </c>
      <c r="H5924" t="s">
        <v>15041</v>
      </c>
      <c r="I5924" t="s">
        <v>18507</v>
      </c>
      <c r="J5924" t="s">
        <v>18509</v>
      </c>
      <c r="L5924" t="s">
        <v>19772</v>
      </c>
      <c r="O5924" t="s">
        <v>20888</v>
      </c>
      <c r="P5924" t="s">
        <v>65</v>
      </c>
      <c r="Q5924" t="s">
        <v>20990</v>
      </c>
      <c r="R5924" t="s">
        <v>21118</v>
      </c>
      <c r="S5924" t="s">
        <v>21153</v>
      </c>
      <c r="T5924" t="s">
        <v>21588</v>
      </c>
      <c r="U5924" t="s">
        <v>22033</v>
      </c>
    </row>
    <row r="5925" spans="1:24">
      <c r="A5925" s="1">
        <v>5954</v>
      </c>
      <c r="C5925" t="s">
        <v>4971</v>
      </c>
      <c r="G5925" t="s">
        <v>10967</v>
      </c>
      <c r="H5925" t="s">
        <v>15042</v>
      </c>
      <c r="I5925" t="s">
        <v>18507</v>
      </c>
      <c r="J5925" t="s">
        <v>18509</v>
      </c>
      <c r="L5925" t="s">
        <v>19774</v>
      </c>
      <c r="O5925" t="s">
        <v>20888</v>
      </c>
      <c r="P5925" t="s">
        <v>20920</v>
      </c>
      <c r="Q5925" t="s">
        <v>20991</v>
      </c>
      <c r="U5925" t="s">
        <v>22034</v>
      </c>
      <c r="W5925" t="s">
        <v>22918</v>
      </c>
    </row>
    <row r="5926" spans="1:24">
      <c r="A5926" s="1">
        <v>5955</v>
      </c>
      <c r="C5926" t="s">
        <v>4972</v>
      </c>
      <c r="G5926" t="s">
        <v>10967</v>
      </c>
      <c r="H5926" t="s">
        <v>15043</v>
      </c>
      <c r="I5926" t="s">
        <v>18507</v>
      </c>
      <c r="J5926" t="s">
        <v>18509</v>
      </c>
      <c r="L5926" t="s">
        <v>19772</v>
      </c>
      <c r="O5926" t="s">
        <v>20888</v>
      </c>
      <c r="P5926" t="s">
        <v>65</v>
      </c>
      <c r="Q5926" t="s">
        <v>20990</v>
      </c>
      <c r="R5926" t="s">
        <v>21118</v>
      </c>
      <c r="S5926" t="s">
        <v>21153</v>
      </c>
      <c r="T5926" t="s">
        <v>21592</v>
      </c>
      <c r="U5926" t="s">
        <v>22033</v>
      </c>
    </row>
    <row r="5927" spans="1:24">
      <c r="A5927" s="1">
        <v>5956</v>
      </c>
      <c r="C5927" t="s">
        <v>4973</v>
      </c>
      <c r="G5927" t="s">
        <v>10967</v>
      </c>
      <c r="H5927" t="s">
        <v>15043</v>
      </c>
      <c r="I5927" t="s">
        <v>18507</v>
      </c>
      <c r="J5927" t="s">
        <v>18509</v>
      </c>
      <c r="L5927" t="s">
        <v>19801</v>
      </c>
      <c r="O5927" t="s">
        <v>20887</v>
      </c>
      <c r="P5927" t="s">
        <v>20919</v>
      </c>
      <c r="Q5927" t="s">
        <v>20989</v>
      </c>
      <c r="U5927" t="s">
        <v>22032</v>
      </c>
      <c r="W5927" t="s">
        <v>22917</v>
      </c>
      <c r="X5927" t="s">
        <v>23437</v>
      </c>
    </row>
    <row r="5928" spans="1:24">
      <c r="A5928" s="1">
        <v>5957</v>
      </c>
      <c r="C5928" t="s">
        <v>4974</v>
      </c>
      <c r="G5928" t="s">
        <v>10967</v>
      </c>
      <c r="H5928" t="s">
        <v>15043</v>
      </c>
      <c r="I5928" t="s">
        <v>18507</v>
      </c>
      <c r="J5928" t="s">
        <v>18509</v>
      </c>
      <c r="L5928" t="s">
        <v>19774</v>
      </c>
      <c r="O5928" t="s">
        <v>20888</v>
      </c>
      <c r="P5928" t="s">
        <v>20920</v>
      </c>
      <c r="Q5928" t="s">
        <v>20991</v>
      </c>
      <c r="U5928" t="s">
        <v>22034</v>
      </c>
      <c r="W5928" t="s">
        <v>22918</v>
      </c>
    </row>
    <row r="5929" spans="1:24">
      <c r="A5929" s="1">
        <v>5958</v>
      </c>
      <c r="C5929" t="s">
        <v>4975</v>
      </c>
      <c r="G5929" t="s">
        <v>10967</v>
      </c>
      <c r="H5929" t="s">
        <v>15044</v>
      </c>
      <c r="I5929" t="s">
        <v>18507</v>
      </c>
      <c r="J5929" t="s">
        <v>18509</v>
      </c>
      <c r="L5929" t="s">
        <v>19772</v>
      </c>
      <c r="O5929" t="s">
        <v>20888</v>
      </c>
      <c r="P5929" t="s">
        <v>65</v>
      </c>
      <c r="Q5929" t="s">
        <v>20990</v>
      </c>
      <c r="R5929" t="s">
        <v>21118</v>
      </c>
      <c r="S5929" t="s">
        <v>21153</v>
      </c>
      <c r="T5929" t="s">
        <v>21592</v>
      </c>
      <c r="U5929" t="s">
        <v>22033</v>
      </c>
    </row>
    <row r="5930" spans="1:24">
      <c r="A5930" s="1">
        <v>5959</v>
      </c>
      <c r="C5930" t="s">
        <v>4976</v>
      </c>
      <c r="G5930" t="s">
        <v>10967</v>
      </c>
      <c r="H5930" t="s">
        <v>15045</v>
      </c>
      <c r="I5930" t="s">
        <v>18507</v>
      </c>
      <c r="J5930" t="s">
        <v>18509</v>
      </c>
      <c r="L5930" t="s">
        <v>19774</v>
      </c>
      <c r="O5930" t="s">
        <v>20888</v>
      </c>
      <c r="P5930" t="s">
        <v>20920</v>
      </c>
      <c r="Q5930" t="s">
        <v>20991</v>
      </c>
      <c r="U5930" t="s">
        <v>22034</v>
      </c>
      <c r="W5930" t="s">
        <v>22918</v>
      </c>
    </row>
    <row r="5931" spans="1:24">
      <c r="A5931" s="1">
        <v>5960</v>
      </c>
      <c r="C5931" t="s">
        <v>4977</v>
      </c>
      <c r="G5931" t="s">
        <v>10967</v>
      </c>
      <c r="H5931" t="s">
        <v>15045</v>
      </c>
      <c r="I5931" t="s">
        <v>18507</v>
      </c>
      <c r="J5931" t="s">
        <v>18509</v>
      </c>
      <c r="L5931" t="s">
        <v>19798</v>
      </c>
      <c r="O5931" t="s">
        <v>20887</v>
      </c>
      <c r="P5931" t="s">
        <v>20919</v>
      </c>
      <c r="Q5931" t="s">
        <v>20989</v>
      </c>
      <c r="U5931" t="s">
        <v>22032</v>
      </c>
      <c r="W5931" t="s">
        <v>22917</v>
      </c>
      <c r="X5931" t="s">
        <v>23437</v>
      </c>
    </row>
    <row r="5932" spans="1:24">
      <c r="A5932" s="1">
        <v>5961</v>
      </c>
      <c r="C5932" t="s">
        <v>4978</v>
      </c>
      <c r="G5932" t="s">
        <v>10967</v>
      </c>
      <c r="H5932" t="s">
        <v>15046</v>
      </c>
      <c r="I5932" t="s">
        <v>18507</v>
      </c>
      <c r="J5932" t="s">
        <v>18509</v>
      </c>
      <c r="L5932" t="s">
        <v>19745</v>
      </c>
      <c r="O5932" t="s">
        <v>20887</v>
      </c>
      <c r="P5932" t="s">
        <v>20919</v>
      </c>
      <c r="Q5932" t="s">
        <v>20989</v>
      </c>
      <c r="U5932" t="s">
        <v>22032</v>
      </c>
      <c r="W5932" t="s">
        <v>22917</v>
      </c>
      <c r="X5932" t="s">
        <v>23304</v>
      </c>
    </row>
    <row r="5933" spans="1:24">
      <c r="A5933" s="1">
        <v>5962</v>
      </c>
      <c r="C5933" t="s">
        <v>4979</v>
      </c>
      <c r="G5933" t="s">
        <v>10967</v>
      </c>
      <c r="H5933" t="s">
        <v>15047</v>
      </c>
      <c r="I5933" t="s">
        <v>18507</v>
      </c>
      <c r="J5933" t="s">
        <v>18509</v>
      </c>
      <c r="L5933" t="s">
        <v>19772</v>
      </c>
      <c r="O5933" t="s">
        <v>20888</v>
      </c>
      <c r="P5933" t="s">
        <v>65</v>
      </c>
      <c r="Q5933" t="s">
        <v>20990</v>
      </c>
      <c r="R5933" t="s">
        <v>21118</v>
      </c>
      <c r="S5933" t="s">
        <v>21153</v>
      </c>
      <c r="T5933" t="s">
        <v>21463</v>
      </c>
      <c r="U5933" t="s">
        <v>22033</v>
      </c>
    </row>
    <row r="5934" spans="1:24">
      <c r="A5934" s="1">
        <v>5963</v>
      </c>
      <c r="C5934" t="s">
        <v>4980</v>
      </c>
      <c r="G5934" t="s">
        <v>10967</v>
      </c>
      <c r="H5934" t="s">
        <v>15047</v>
      </c>
      <c r="I5934" t="s">
        <v>18507</v>
      </c>
      <c r="J5934" t="s">
        <v>18509</v>
      </c>
      <c r="L5934" t="s">
        <v>19774</v>
      </c>
      <c r="O5934" t="s">
        <v>20888</v>
      </c>
      <c r="P5934" t="s">
        <v>20920</v>
      </c>
      <c r="Q5934" t="s">
        <v>20991</v>
      </c>
      <c r="U5934" t="s">
        <v>22034</v>
      </c>
      <c r="W5934" t="s">
        <v>22918</v>
      </c>
    </row>
    <row r="5935" spans="1:24">
      <c r="A5935" s="1">
        <v>5964</v>
      </c>
      <c r="C5935" t="s">
        <v>4981</v>
      </c>
      <c r="G5935" t="s">
        <v>10967</v>
      </c>
      <c r="H5935" t="s">
        <v>15048</v>
      </c>
      <c r="I5935" t="s">
        <v>18507</v>
      </c>
      <c r="J5935" t="s">
        <v>18509</v>
      </c>
      <c r="L5935" t="s">
        <v>19772</v>
      </c>
      <c r="O5935" t="s">
        <v>20888</v>
      </c>
      <c r="P5935" t="s">
        <v>65</v>
      </c>
      <c r="Q5935" t="s">
        <v>20990</v>
      </c>
      <c r="R5935" t="s">
        <v>21118</v>
      </c>
      <c r="S5935" t="s">
        <v>21153</v>
      </c>
      <c r="T5935" t="s">
        <v>21463</v>
      </c>
      <c r="U5935" t="s">
        <v>22033</v>
      </c>
    </row>
    <row r="5936" spans="1:24">
      <c r="A5936" s="1">
        <v>5965</v>
      </c>
      <c r="C5936" t="s">
        <v>4982</v>
      </c>
      <c r="G5936" t="s">
        <v>10967</v>
      </c>
      <c r="H5936" t="s">
        <v>15048</v>
      </c>
      <c r="I5936" t="s">
        <v>18507</v>
      </c>
      <c r="J5936" t="s">
        <v>18509</v>
      </c>
      <c r="L5936" t="s">
        <v>19807</v>
      </c>
      <c r="O5936" t="s">
        <v>20887</v>
      </c>
      <c r="P5936" t="s">
        <v>20919</v>
      </c>
      <c r="Q5936" t="s">
        <v>20989</v>
      </c>
      <c r="U5936" t="s">
        <v>22032</v>
      </c>
      <c r="W5936" t="s">
        <v>22917</v>
      </c>
      <c r="X5936" t="s">
        <v>23304</v>
      </c>
    </row>
    <row r="5937" spans="1:24">
      <c r="A5937" s="1">
        <v>5966</v>
      </c>
      <c r="C5937" t="s">
        <v>4983</v>
      </c>
      <c r="G5937" t="s">
        <v>10967</v>
      </c>
      <c r="H5937" t="s">
        <v>15048</v>
      </c>
      <c r="I5937" t="s">
        <v>18507</v>
      </c>
      <c r="J5937" t="s">
        <v>18509</v>
      </c>
      <c r="L5937" t="s">
        <v>19774</v>
      </c>
      <c r="O5937" t="s">
        <v>20888</v>
      </c>
      <c r="P5937" t="s">
        <v>20920</v>
      </c>
      <c r="Q5937" t="s">
        <v>20991</v>
      </c>
      <c r="U5937" t="s">
        <v>22034</v>
      </c>
      <c r="W5937" t="s">
        <v>22918</v>
      </c>
    </row>
    <row r="5938" spans="1:24">
      <c r="A5938" s="1">
        <v>5967</v>
      </c>
      <c r="C5938" t="s">
        <v>4984</v>
      </c>
      <c r="G5938" t="s">
        <v>10967</v>
      </c>
      <c r="H5938" t="s">
        <v>15049</v>
      </c>
      <c r="I5938" t="s">
        <v>18507</v>
      </c>
      <c r="J5938" t="s">
        <v>18509</v>
      </c>
      <c r="L5938" t="s">
        <v>19771</v>
      </c>
      <c r="O5938" t="s">
        <v>20887</v>
      </c>
      <c r="P5938" t="s">
        <v>20919</v>
      </c>
      <c r="Q5938" t="s">
        <v>20989</v>
      </c>
      <c r="U5938" t="s">
        <v>22032</v>
      </c>
      <c r="W5938" t="s">
        <v>22917</v>
      </c>
      <c r="X5938" t="s">
        <v>23438</v>
      </c>
    </row>
    <row r="5939" spans="1:24">
      <c r="A5939" s="1">
        <v>5968</v>
      </c>
      <c r="C5939" t="s">
        <v>4985</v>
      </c>
      <c r="G5939" t="s">
        <v>10967</v>
      </c>
      <c r="H5939" t="s">
        <v>15050</v>
      </c>
      <c r="I5939" t="s">
        <v>18507</v>
      </c>
      <c r="J5939" t="s">
        <v>18509</v>
      </c>
      <c r="L5939" t="s">
        <v>19803</v>
      </c>
      <c r="O5939" t="s">
        <v>20887</v>
      </c>
      <c r="P5939" t="s">
        <v>20919</v>
      </c>
      <c r="Q5939" t="s">
        <v>20989</v>
      </c>
      <c r="U5939" t="s">
        <v>22032</v>
      </c>
      <c r="W5939" t="s">
        <v>22917</v>
      </c>
      <c r="X5939" t="s">
        <v>23439</v>
      </c>
    </row>
    <row r="5940" spans="1:24">
      <c r="A5940" s="1">
        <v>5969</v>
      </c>
      <c r="C5940" t="s">
        <v>4986</v>
      </c>
      <c r="G5940" t="s">
        <v>10967</v>
      </c>
      <c r="H5940" t="s">
        <v>15051</v>
      </c>
      <c r="I5940" t="s">
        <v>18507</v>
      </c>
      <c r="J5940" t="s">
        <v>18509</v>
      </c>
      <c r="L5940" t="s">
        <v>19772</v>
      </c>
      <c r="O5940" t="s">
        <v>20888</v>
      </c>
      <c r="P5940" t="s">
        <v>65</v>
      </c>
      <c r="Q5940" t="s">
        <v>20990</v>
      </c>
      <c r="R5940" t="s">
        <v>21118</v>
      </c>
      <c r="S5940" t="s">
        <v>21153</v>
      </c>
      <c r="T5940" t="s">
        <v>21593</v>
      </c>
      <c r="U5940" t="s">
        <v>22033</v>
      </c>
    </row>
    <row r="5941" spans="1:24">
      <c r="A5941" s="1">
        <v>5970</v>
      </c>
      <c r="C5941" t="s">
        <v>4987</v>
      </c>
      <c r="G5941" t="s">
        <v>10967</v>
      </c>
      <c r="H5941" t="s">
        <v>15052</v>
      </c>
      <c r="I5941" t="s">
        <v>18507</v>
      </c>
      <c r="J5941" t="s">
        <v>18509</v>
      </c>
      <c r="L5941" t="s">
        <v>19774</v>
      </c>
      <c r="O5941" t="s">
        <v>20888</v>
      </c>
      <c r="P5941" t="s">
        <v>20920</v>
      </c>
      <c r="Q5941" t="s">
        <v>20991</v>
      </c>
      <c r="U5941" t="s">
        <v>22034</v>
      </c>
      <c r="W5941" t="s">
        <v>22918</v>
      </c>
    </row>
    <row r="5942" spans="1:24">
      <c r="A5942" s="1">
        <v>5971</v>
      </c>
      <c r="C5942" t="s">
        <v>4988</v>
      </c>
      <c r="G5942" t="s">
        <v>10967</v>
      </c>
      <c r="H5942" t="s">
        <v>15053</v>
      </c>
      <c r="I5942" t="s">
        <v>18507</v>
      </c>
      <c r="J5942" t="s">
        <v>18509</v>
      </c>
      <c r="L5942" t="s">
        <v>19772</v>
      </c>
      <c r="O5942" t="s">
        <v>20888</v>
      </c>
      <c r="P5942" t="s">
        <v>65</v>
      </c>
      <c r="Q5942" t="s">
        <v>20990</v>
      </c>
      <c r="R5942" t="s">
        <v>21118</v>
      </c>
      <c r="S5942" t="s">
        <v>21153</v>
      </c>
      <c r="T5942" t="s">
        <v>21594</v>
      </c>
      <c r="U5942" t="s">
        <v>22033</v>
      </c>
    </row>
    <row r="5943" spans="1:24">
      <c r="A5943" s="1">
        <v>5972</v>
      </c>
      <c r="C5943" t="s">
        <v>4989</v>
      </c>
      <c r="G5943" t="s">
        <v>10967</v>
      </c>
      <c r="H5943" t="s">
        <v>15053</v>
      </c>
      <c r="I5943" t="s">
        <v>18507</v>
      </c>
      <c r="J5943" t="s">
        <v>18509</v>
      </c>
      <c r="L5943" t="s">
        <v>19774</v>
      </c>
      <c r="O5943" t="s">
        <v>20888</v>
      </c>
      <c r="P5943" t="s">
        <v>20920</v>
      </c>
      <c r="Q5943" t="s">
        <v>20991</v>
      </c>
      <c r="U5943" t="s">
        <v>22034</v>
      </c>
      <c r="W5943" t="s">
        <v>22918</v>
      </c>
    </row>
    <row r="5944" spans="1:24">
      <c r="A5944" s="1">
        <v>5973</v>
      </c>
      <c r="C5944" t="s">
        <v>4990</v>
      </c>
      <c r="G5944" t="s">
        <v>10967</v>
      </c>
      <c r="H5944" t="s">
        <v>15054</v>
      </c>
      <c r="I5944" t="s">
        <v>18507</v>
      </c>
      <c r="J5944" t="s">
        <v>18509</v>
      </c>
      <c r="L5944" t="s">
        <v>19772</v>
      </c>
      <c r="O5944" t="s">
        <v>20888</v>
      </c>
      <c r="P5944" t="s">
        <v>65</v>
      </c>
      <c r="Q5944" t="s">
        <v>20990</v>
      </c>
      <c r="R5944" t="s">
        <v>21118</v>
      </c>
      <c r="S5944" t="s">
        <v>21153</v>
      </c>
      <c r="T5944" t="s">
        <v>21595</v>
      </c>
      <c r="U5944" t="s">
        <v>22033</v>
      </c>
    </row>
    <row r="5945" spans="1:24">
      <c r="A5945" s="1">
        <v>5974</v>
      </c>
      <c r="C5945" t="s">
        <v>4991</v>
      </c>
      <c r="G5945" t="s">
        <v>10967</v>
      </c>
      <c r="H5945" t="s">
        <v>15054</v>
      </c>
      <c r="I5945" t="s">
        <v>18507</v>
      </c>
      <c r="J5945" t="s">
        <v>18509</v>
      </c>
      <c r="L5945" t="s">
        <v>19774</v>
      </c>
      <c r="O5945" t="s">
        <v>20888</v>
      </c>
      <c r="P5945" t="s">
        <v>20920</v>
      </c>
      <c r="Q5945" t="s">
        <v>20991</v>
      </c>
      <c r="U5945" t="s">
        <v>22034</v>
      </c>
      <c r="W5945" t="s">
        <v>22918</v>
      </c>
    </row>
    <row r="5946" spans="1:24">
      <c r="A5946" s="1">
        <v>5975</v>
      </c>
      <c r="C5946" t="s">
        <v>4992</v>
      </c>
      <c r="G5946" t="s">
        <v>10967</v>
      </c>
      <c r="H5946" t="s">
        <v>15055</v>
      </c>
      <c r="I5946" t="s">
        <v>18507</v>
      </c>
      <c r="J5946" t="s">
        <v>18509</v>
      </c>
      <c r="L5946" t="s">
        <v>19798</v>
      </c>
      <c r="O5946" t="s">
        <v>20887</v>
      </c>
      <c r="P5946" t="s">
        <v>20919</v>
      </c>
      <c r="Q5946" t="s">
        <v>20989</v>
      </c>
      <c r="U5946" t="s">
        <v>22032</v>
      </c>
      <c r="W5946" t="s">
        <v>22917</v>
      </c>
      <c r="X5946" t="s">
        <v>23440</v>
      </c>
    </row>
    <row r="5947" spans="1:24">
      <c r="A5947" s="1">
        <v>5976</v>
      </c>
      <c r="C5947" t="s">
        <v>4993</v>
      </c>
      <c r="G5947" t="s">
        <v>10967</v>
      </c>
      <c r="H5947" t="s">
        <v>15056</v>
      </c>
      <c r="I5947" t="s">
        <v>18507</v>
      </c>
      <c r="J5947" t="s">
        <v>18535</v>
      </c>
      <c r="K5947" t="s">
        <v>18582</v>
      </c>
      <c r="L5947" t="s">
        <v>19856</v>
      </c>
      <c r="N5947" t="s">
        <v>38</v>
      </c>
      <c r="P5947" t="s">
        <v>20932</v>
      </c>
      <c r="Q5947" t="s">
        <v>21072</v>
      </c>
      <c r="U5947" t="s">
        <v>22771</v>
      </c>
      <c r="W5947" t="s">
        <v>22033</v>
      </c>
    </row>
    <row r="5948" spans="1:24">
      <c r="A5948" s="1">
        <v>5977</v>
      </c>
      <c r="C5948" t="s">
        <v>4994</v>
      </c>
      <c r="G5948" t="s">
        <v>10967</v>
      </c>
      <c r="H5948" t="s">
        <v>15056</v>
      </c>
      <c r="I5948" t="s">
        <v>18507</v>
      </c>
      <c r="J5948" t="s">
        <v>18535</v>
      </c>
      <c r="K5948" t="s">
        <v>18582</v>
      </c>
      <c r="L5948" t="s">
        <v>19856</v>
      </c>
      <c r="N5948" t="s">
        <v>38</v>
      </c>
      <c r="P5948" t="s">
        <v>38</v>
      </c>
      <c r="Q5948" t="s">
        <v>21038</v>
      </c>
      <c r="U5948" t="s">
        <v>22772</v>
      </c>
      <c r="W5948" t="s">
        <v>22730</v>
      </c>
    </row>
    <row r="5949" spans="1:24">
      <c r="A5949" s="1">
        <v>5978</v>
      </c>
      <c r="B5949" t="s">
        <v>38</v>
      </c>
      <c r="C5949" t="s">
        <v>4994</v>
      </c>
      <c r="D5949" t="s">
        <v>10060</v>
      </c>
      <c r="E5949" t="s">
        <v>10905</v>
      </c>
      <c r="F5949" t="s">
        <v>10935</v>
      </c>
      <c r="H5949" t="s">
        <v>15057</v>
      </c>
      <c r="V5949">
        <f>72860853 ø° ¹åRHZ3754EKSS                                                                                           KSS N                                 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5950" spans="1:24">
      <c r="A5950" s="1">
        <v>5979</v>
      </c>
      <c r="C5950" t="s">
        <v>4995</v>
      </c>
      <c r="G5950" t="s">
        <v>10967</v>
      </c>
      <c r="H5950" t="s">
        <v>15058</v>
      </c>
      <c r="I5950" t="s">
        <v>18507</v>
      </c>
      <c r="J5950" t="s">
        <v>18509</v>
      </c>
      <c r="L5950" t="s">
        <v>19805</v>
      </c>
      <c r="O5950" t="s">
        <v>20887</v>
      </c>
      <c r="P5950" t="s">
        <v>20919</v>
      </c>
      <c r="Q5950" t="s">
        <v>20989</v>
      </c>
      <c r="U5950" t="s">
        <v>22032</v>
      </c>
      <c r="W5950" t="s">
        <v>22917</v>
      </c>
      <c r="X5950" t="s">
        <v>23441</v>
      </c>
    </row>
    <row r="5951" spans="1:24">
      <c r="A5951" s="1">
        <v>5980</v>
      </c>
      <c r="C5951" t="s">
        <v>4996</v>
      </c>
      <c r="G5951" t="s">
        <v>10967</v>
      </c>
      <c r="H5951" t="s">
        <v>15059</v>
      </c>
      <c r="I5951" t="s">
        <v>18507</v>
      </c>
      <c r="J5951" t="s">
        <v>18511</v>
      </c>
      <c r="L5951" t="s">
        <v>19857</v>
      </c>
      <c r="O5951" t="s">
        <v>20889</v>
      </c>
      <c r="P5951" t="s">
        <v>20889</v>
      </c>
      <c r="Q5951" t="s">
        <v>20994</v>
      </c>
      <c r="U5951" t="s">
        <v>22773</v>
      </c>
      <c r="W5951" t="s">
        <v>22730</v>
      </c>
    </row>
    <row r="5952" spans="1:24">
      <c r="A5952" s="1">
        <v>5981</v>
      </c>
      <c r="C5952" t="s">
        <v>4997</v>
      </c>
      <c r="G5952" t="s">
        <v>10967</v>
      </c>
      <c r="H5952" t="s">
        <v>15060</v>
      </c>
      <c r="I5952" t="s">
        <v>18507</v>
      </c>
      <c r="J5952" t="s">
        <v>18535</v>
      </c>
      <c r="K5952" t="s">
        <v>18528</v>
      </c>
      <c r="L5952" t="s">
        <v>19858</v>
      </c>
      <c r="N5952" t="s">
        <v>38</v>
      </c>
      <c r="P5952" t="s">
        <v>20932</v>
      </c>
      <c r="Q5952" t="s">
        <v>21072</v>
      </c>
      <c r="U5952" t="s">
        <v>22771</v>
      </c>
      <c r="W5952" t="s">
        <v>22033</v>
      </c>
    </row>
    <row r="5953" spans="1:25">
      <c r="A5953" s="1">
        <v>5982</v>
      </c>
      <c r="C5953" t="s">
        <v>4998</v>
      </c>
      <c r="G5953" t="s">
        <v>10967</v>
      </c>
      <c r="H5953" t="s">
        <v>15061</v>
      </c>
      <c r="I5953" t="s">
        <v>18507</v>
      </c>
      <c r="J5953" t="s">
        <v>18535</v>
      </c>
      <c r="K5953" t="s">
        <v>18528</v>
      </c>
      <c r="L5953" t="s">
        <v>19858</v>
      </c>
      <c r="N5953" t="s">
        <v>38</v>
      </c>
      <c r="P5953" t="s">
        <v>38</v>
      </c>
      <c r="Q5953" t="s">
        <v>21038</v>
      </c>
      <c r="U5953" t="s">
        <v>22772</v>
      </c>
      <c r="W5953" t="s">
        <v>22921</v>
      </c>
    </row>
    <row r="5954" spans="1:25">
      <c r="A5954" s="1">
        <v>5983</v>
      </c>
      <c r="B5954" t="s">
        <v>38</v>
      </c>
      <c r="C5954" t="s">
        <v>4998</v>
      </c>
      <c r="D5954" t="s">
        <v>10061</v>
      </c>
      <c r="E5954" t="s">
        <v>10905</v>
      </c>
      <c r="F5954" t="s">
        <v>10935</v>
      </c>
      <c r="H5954" t="s">
        <v>15061</v>
      </c>
      <c r="V5954">
        <f>72860857 ø° ¹åRHZ3754EKSS                                                                                           KSS N                                                                                                                                                                                                          BROWN_ROC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955" spans="1:25">
      <c r="A5955" s="1">
        <v>5984</v>
      </c>
      <c r="C5955" t="s">
        <v>4999</v>
      </c>
      <c r="G5955" t="s">
        <v>10967</v>
      </c>
      <c r="H5955" t="s">
        <v>15062</v>
      </c>
      <c r="I5955" t="s">
        <v>18507</v>
      </c>
      <c r="J5955" t="s">
        <v>18509</v>
      </c>
      <c r="L5955" t="s">
        <v>19806</v>
      </c>
      <c r="O5955" t="s">
        <v>20887</v>
      </c>
      <c r="P5955" t="s">
        <v>20919</v>
      </c>
      <c r="Q5955" t="s">
        <v>20989</v>
      </c>
      <c r="U5955" t="s">
        <v>22032</v>
      </c>
      <c r="W5955" t="s">
        <v>22917</v>
      </c>
      <c r="X5955" t="s">
        <v>23437</v>
      </c>
    </row>
    <row r="5956" spans="1:25">
      <c r="A5956" s="1">
        <v>5985</v>
      </c>
      <c r="C5956" t="s">
        <v>5000</v>
      </c>
      <c r="G5956" t="s">
        <v>10967</v>
      </c>
      <c r="H5956" t="s">
        <v>15062</v>
      </c>
      <c r="I5956" t="s">
        <v>18507</v>
      </c>
      <c r="J5956" t="s">
        <v>18509</v>
      </c>
      <c r="L5956" t="s">
        <v>19771</v>
      </c>
      <c r="O5956" t="s">
        <v>20887</v>
      </c>
      <c r="P5956" t="s">
        <v>20919</v>
      </c>
      <c r="Q5956" t="s">
        <v>20989</v>
      </c>
      <c r="U5956" t="s">
        <v>22032</v>
      </c>
      <c r="W5956" t="s">
        <v>22917</v>
      </c>
      <c r="X5956" t="s">
        <v>23437</v>
      </c>
    </row>
    <row r="5957" spans="1:25">
      <c r="A5957" s="1">
        <v>5986</v>
      </c>
      <c r="C5957" t="s">
        <v>5001</v>
      </c>
      <c r="G5957" t="s">
        <v>10967</v>
      </c>
      <c r="H5957" t="s">
        <v>15063</v>
      </c>
      <c r="I5957" t="s">
        <v>18507</v>
      </c>
      <c r="J5957" t="s">
        <v>18509</v>
      </c>
      <c r="L5957" t="s">
        <v>19772</v>
      </c>
      <c r="O5957" t="s">
        <v>20888</v>
      </c>
      <c r="P5957" t="s">
        <v>65</v>
      </c>
      <c r="Q5957" t="s">
        <v>20990</v>
      </c>
      <c r="R5957" t="s">
        <v>21118</v>
      </c>
      <c r="S5957" t="s">
        <v>21153</v>
      </c>
      <c r="T5957" t="s">
        <v>21592</v>
      </c>
      <c r="U5957" t="s">
        <v>22033</v>
      </c>
    </row>
    <row r="5958" spans="1:25">
      <c r="A5958" s="1">
        <v>5987</v>
      </c>
      <c r="C5958" t="s">
        <v>5002</v>
      </c>
      <c r="G5958" t="s">
        <v>10967</v>
      </c>
      <c r="H5958" t="s">
        <v>15063</v>
      </c>
      <c r="I5958" t="s">
        <v>18507</v>
      </c>
      <c r="J5958" t="s">
        <v>18509</v>
      </c>
      <c r="L5958" t="s">
        <v>19774</v>
      </c>
      <c r="O5958" t="s">
        <v>20888</v>
      </c>
      <c r="P5958" t="s">
        <v>20920</v>
      </c>
      <c r="Q5958" t="s">
        <v>20991</v>
      </c>
      <c r="U5958" t="s">
        <v>22034</v>
      </c>
      <c r="W5958" t="s">
        <v>22918</v>
      </c>
    </row>
    <row r="5959" spans="1:25">
      <c r="A5959" s="1">
        <v>5988</v>
      </c>
      <c r="C5959" t="s">
        <v>5003</v>
      </c>
      <c r="G5959" t="s">
        <v>10967</v>
      </c>
      <c r="H5959" t="s">
        <v>15064</v>
      </c>
      <c r="I5959" t="s">
        <v>18507</v>
      </c>
      <c r="J5959" t="s">
        <v>18509</v>
      </c>
      <c r="L5959" t="s">
        <v>19772</v>
      </c>
      <c r="O5959" t="s">
        <v>20888</v>
      </c>
      <c r="P5959" t="s">
        <v>65</v>
      </c>
      <c r="Q5959" t="s">
        <v>20990</v>
      </c>
      <c r="R5959" t="s">
        <v>21118</v>
      </c>
      <c r="S5959" t="s">
        <v>21153</v>
      </c>
      <c r="T5959" t="s">
        <v>21592</v>
      </c>
      <c r="U5959" t="s">
        <v>22033</v>
      </c>
    </row>
    <row r="5960" spans="1:25">
      <c r="A5960" s="1">
        <v>5989</v>
      </c>
      <c r="C5960" t="s">
        <v>5004</v>
      </c>
      <c r="G5960" t="s">
        <v>10967</v>
      </c>
      <c r="H5960" t="s">
        <v>15064</v>
      </c>
      <c r="I5960" t="s">
        <v>18507</v>
      </c>
      <c r="J5960" t="s">
        <v>18509</v>
      </c>
      <c r="L5960" t="s">
        <v>19774</v>
      </c>
      <c r="O5960" t="s">
        <v>20888</v>
      </c>
      <c r="P5960" t="s">
        <v>20920</v>
      </c>
      <c r="Q5960" t="s">
        <v>20991</v>
      </c>
      <c r="U5960" t="s">
        <v>22034</v>
      </c>
      <c r="W5960" t="s">
        <v>22918</v>
      </c>
    </row>
    <row r="5961" spans="1:25">
      <c r="A5961" s="1">
        <v>5990</v>
      </c>
      <c r="C5961" t="s">
        <v>5005</v>
      </c>
      <c r="G5961" t="s">
        <v>10967</v>
      </c>
      <c r="H5961" t="s">
        <v>15065</v>
      </c>
      <c r="I5961" t="s">
        <v>18507</v>
      </c>
      <c r="J5961" t="s">
        <v>18509</v>
      </c>
      <c r="L5961" t="s">
        <v>19772</v>
      </c>
      <c r="O5961" t="s">
        <v>20888</v>
      </c>
      <c r="P5961" t="s">
        <v>65</v>
      </c>
      <c r="Q5961" t="s">
        <v>20990</v>
      </c>
      <c r="R5961" t="s">
        <v>21118</v>
      </c>
      <c r="S5961" t="s">
        <v>21153</v>
      </c>
      <c r="T5961" t="s">
        <v>21592</v>
      </c>
      <c r="U5961" t="s">
        <v>22033</v>
      </c>
    </row>
    <row r="5962" spans="1:25">
      <c r="A5962" s="1">
        <v>5991</v>
      </c>
      <c r="C5962" t="s">
        <v>5006</v>
      </c>
      <c r="G5962" t="s">
        <v>10967</v>
      </c>
      <c r="H5962" t="s">
        <v>15066</v>
      </c>
      <c r="I5962" t="s">
        <v>18507</v>
      </c>
      <c r="J5962" t="s">
        <v>18509</v>
      </c>
      <c r="L5962" t="s">
        <v>19774</v>
      </c>
      <c r="O5962" t="s">
        <v>20888</v>
      </c>
      <c r="P5962" t="s">
        <v>20920</v>
      </c>
      <c r="Q5962" t="s">
        <v>20991</v>
      </c>
      <c r="U5962" t="s">
        <v>22034</v>
      </c>
      <c r="W5962" t="s">
        <v>22918</v>
      </c>
    </row>
    <row r="5963" spans="1:25">
      <c r="A5963" s="1">
        <v>5992</v>
      </c>
      <c r="C5963" t="s">
        <v>5007</v>
      </c>
      <c r="G5963" t="s">
        <v>10967</v>
      </c>
      <c r="H5963" t="s">
        <v>15067</v>
      </c>
      <c r="I5963" t="s">
        <v>18507</v>
      </c>
      <c r="J5963" t="s">
        <v>18509</v>
      </c>
      <c r="L5963" t="s">
        <v>19805</v>
      </c>
      <c r="O5963" t="s">
        <v>20887</v>
      </c>
      <c r="P5963" t="s">
        <v>20919</v>
      </c>
      <c r="Q5963" t="s">
        <v>20989</v>
      </c>
      <c r="U5963" t="s">
        <v>22032</v>
      </c>
      <c r="W5963" t="s">
        <v>22917</v>
      </c>
      <c r="X5963" t="s">
        <v>23437</v>
      </c>
    </row>
    <row r="5964" spans="1:25">
      <c r="A5964" s="1">
        <v>5993</v>
      </c>
      <c r="C5964" t="s">
        <v>5008</v>
      </c>
      <c r="G5964" t="s">
        <v>10967</v>
      </c>
      <c r="H5964" t="s">
        <v>15068</v>
      </c>
      <c r="I5964" t="s">
        <v>18507</v>
      </c>
      <c r="J5964" t="s">
        <v>18510</v>
      </c>
      <c r="L5964" t="s">
        <v>19859</v>
      </c>
      <c r="N5964" t="s">
        <v>32</v>
      </c>
      <c r="P5964" t="s">
        <v>32</v>
      </c>
      <c r="Q5964" t="s">
        <v>20992</v>
      </c>
      <c r="R5964" t="s">
        <v>21119</v>
      </c>
      <c r="S5964" t="s">
        <v>21154</v>
      </c>
      <c r="U5964" t="s">
        <v>22035</v>
      </c>
      <c r="Y5964" t="s">
        <v>23859</v>
      </c>
    </row>
    <row r="5965" spans="1:25">
      <c r="A5965" s="1">
        <v>5994</v>
      </c>
      <c r="B5965" t="s">
        <v>32</v>
      </c>
      <c r="C5965" t="s">
        <v>5008</v>
      </c>
      <c r="D5965" t="s">
        <v>10062</v>
      </c>
      <c r="E5965" t="s">
        <v>10905</v>
      </c>
      <c r="F5965" t="s">
        <v>10906</v>
      </c>
      <c r="H5965" t="s">
        <v>15069</v>
      </c>
      <c r="V5965">
        <f>72860867 pm¡Ã2024041krissy_g4@hotmail.com                              ANMLFException as file currently locked by another user for an Acct no 840012230000</f>
        <v>0</v>
      </c>
    </row>
    <row r="5966" spans="1:25">
      <c r="A5966" s="1">
        <v>5995</v>
      </c>
      <c r="C5966" t="s">
        <v>5009</v>
      </c>
      <c r="G5966" t="s">
        <v>10967</v>
      </c>
      <c r="H5966" t="s">
        <v>15070</v>
      </c>
      <c r="I5966" t="s">
        <v>18507</v>
      </c>
      <c r="J5966" t="s">
        <v>18510</v>
      </c>
      <c r="L5966" t="s">
        <v>19860</v>
      </c>
      <c r="N5966" t="s">
        <v>32</v>
      </c>
      <c r="P5966" t="s">
        <v>32</v>
      </c>
      <c r="Q5966" t="s">
        <v>20992</v>
      </c>
      <c r="R5966" t="s">
        <v>21119</v>
      </c>
      <c r="S5966" t="s">
        <v>21154</v>
      </c>
      <c r="U5966" t="s">
        <v>22035</v>
      </c>
      <c r="Y5966" t="s">
        <v>23860</v>
      </c>
    </row>
    <row r="5967" spans="1:25">
      <c r="A5967" s="1">
        <v>5996</v>
      </c>
      <c r="B5967" t="s">
        <v>32</v>
      </c>
      <c r="C5967" t="s">
        <v>5009</v>
      </c>
      <c r="D5967" t="s">
        <v>10063</v>
      </c>
      <c r="E5967" t="s">
        <v>10905</v>
      </c>
      <c r="F5967" t="s">
        <v>10906</v>
      </c>
      <c r="H5967" t="s">
        <v>15070</v>
      </c>
      <c r="V5967">
        <f>72860868 0&lt;I2024041djturanda@yahoo.com                               ANMLFException as file currently locked by another user for an Acct no 313660030000</f>
        <v>0</v>
      </c>
    </row>
    <row r="5968" spans="1:25">
      <c r="A5968" s="1">
        <v>5997</v>
      </c>
      <c r="C5968" t="s">
        <v>5010</v>
      </c>
      <c r="G5968" t="s">
        <v>10967</v>
      </c>
      <c r="H5968" t="s">
        <v>15071</v>
      </c>
      <c r="I5968" t="s">
        <v>18507</v>
      </c>
      <c r="J5968" t="s">
        <v>18510</v>
      </c>
      <c r="L5968" t="s">
        <v>19861</v>
      </c>
      <c r="N5968" t="s">
        <v>32</v>
      </c>
      <c r="P5968" t="s">
        <v>32</v>
      </c>
      <c r="Q5968" t="s">
        <v>20992</v>
      </c>
      <c r="R5968" t="s">
        <v>21119</v>
      </c>
      <c r="S5968" t="s">
        <v>21154</v>
      </c>
      <c r="U5968" t="s">
        <v>22035</v>
      </c>
      <c r="Y5968" t="s">
        <v>23861</v>
      </c>
    </row>
    <row r="5969" spans="1:25">
      <c r="A5969" s="1">
        <v>5998</v>
      </c>
      <c r="B5969" t="s">
        <v>32</v>
      </c>
      <c r="C5969" t="s">
        <v>5010</v>
      </c>
      <c r="D5969" t="s">
        <v>10064</v>
      </c>
      <c r="E5969" t="s">
        <v>10905</v>
      </c>
      <c r="F5969" t="s">
        <v>10906</v>
      </c>
      <c r="H5969" t="s">
        <v>15072</v>
      </c>
      <c r="V5969">
        <f>72860869 &gt;#Q2024041tampat74@gmail.com                               ANMLFException as file currently locked by another user for an Acct no 348079210000</f>
        <v>0</v>
      </c>
    </row>
    <row r="5970" spans="1:25">
      <c r="A5970" s="1">
        <v>5999</v>
      </c>
      <c r="C5970" t="s">
        <v>5011</v>
      </c>
      <c r="G5970" t="s">
        <v>10967</v>
      </c>
      <c r="H5970" t="s">
        <v>15073</v>
      </c>
      <c r="I5970" t="s">
        <v>18507</v>
      </c>
      <c r="J5970" t="s">
        <v>18510</v>
      </c>
      <c r="L5970" t="s">
        <v>19862</v>
      </c>
      <c r="N5970" t="s">
        <v>32</v>
      </c>
      <c r="P5970" t="s">
        <v>32</v>
      </c>
      <c r="Q5970" t="s">
        <v>20992</v>
      </c>
      <c r="R5970" t="s">
        <v>21119</v>
      </c>
      <c r="S5970" t="s">
        <v>21154</v>
      </c>
      <c r="U5970" t="s">
        <v>22035</v>
      </c>
      <c r="Y5970" t="s">
        <v>23862</v>
      </c>
    </row>
    <row r="5971" spans="1:25">
      <c r="A5971" s="1">
        <v>6000</v>
      </c>
      <c r="B5971" t="s">
        <v>32</v>
      </c>
      <c r="C5971" t="s">
        <v>5011</v>
      </c>
      <c r="D5971" t="s">
        <v>10065</v>
      </c>
      <c r="E5971" t="s">
        <v>10905</v>
      </c>
      <c r="F5971" t="s">
        <v>10906</v>
      </c>
      <c r="H5971" t="s">
        <v>15073</v>
      </c>
      <c r="V5971">
        <f>72860870 Ð`²¤O2024031moriehinds2@gmail.com                              BNMLFException as file currently locked by another user for an Acct no 342065570000</f>
        <v>0</v>
      </c>
    </row>
    <row r="5972" spans="1:25">
      <c r="A5972" s="1">
        <v>6001</v>
      </c>
      <c r="C5972" t="s">
        <v>5012</v>
      </c>
      <c r="G5972" t="s">
        <v>10967</v>
      </c>
      <c r="H5972" t="s">
        <v>15074</v>
      </c>
      <c r="I5972" t="s">
        <v>18507</v>
      </c>
      <c r="J5972" t="s">
        <v>18510</v>
      </c>
      <c r="L5972" t="s">
        <v>19863</v>
      </c>
      <c r="N5972" t="s">
        <v>32</v>
      </c>
      <c r="P5972" t="s">
        <v>32</v>
      </c>
      <c r="Q5972" t="s">
        <v>20992</v>
      </c>
      <c r="R5972" t="s">
        <v>21119</v>
      </c>
      <c r="S5972" t="s">
        <v>21154</v>
      </c>
      <c r="U5972" t="s">
        <v>22035</v>
      </c>
      <c r="Y5972" t="s">
        <v>23863</v>
      </c>
    </row>
    <row r="5973" spans="1:25">
      <c r="A5973" s="1">
        <v>6002</v>
      </c>
      <c r="B5973" t="s">
        <v>32</v>
      </c>
      <c r="C5973" t="s">
        <v>5012</v>
      </c>
      <c r="D5973" t="s">
        <v>10066</v>
      </c>
      <c r="E5973" t="s">
        <v>10905</v>
      </c>
      <c r="F5973" t="s">
        <v>10906</v>
      </c>
      <c r="H5973" t="s">
        <v>15074</v>
      </c>
      <c r="V5973">
        <f>72860871 @Ü'E2024041cavrilleogarro@yahoo.com                            BNMLFException as file currently locked by another user for an Acct no 297021480000</f>
        <v>0</v>
      </c>
    </row>
    <row r="5974" spans="1:25">
      <c r="A5974" s="1">
        <v>6003</v>
      </c>
      <c r="C5974" t="s">
        <v>5013</v>
      </c>
      <c r="G5974" t="s">
        <v>10967</v>
      </c>
      <c r="H5974" t="s">
        <v>15075</v>
      </c>
      <c r="I5974" t="s">
        <v>18507</v>
      </c>
      <c r="J5974" t="s">
        <v>18510</v>
      </c>
      <c r="L5974" t="s">
        <v>19864</v>
      </c>
      <c r="N5974" t="s">
        <v>32</v>
      </c>
      <c r="P5974" t="s">
        <v>32</v>
      </c>
      <c r="Q5974" t="s">
        <v>20992</v>
      </c>
      <c r="R5974" t="s">
        <v>21119</v>
      </c>
      <c r="S5974" t="s">
        <v>21154</v>
      </c>
      <c r="U5974" t="s">
        <v>22035</v>
      </c>
      <c r="Y5974" t="s">
        <v>23864</v>
      </c>
    </row>
    <row r="5975" spans="1:25">
      <c r="A5975" s="1">
        <v>6004</v>
      </c>
      <c r="B5975" t="s">
        <v>32</v>
      </c>
      <c r="C5975" t="s">
        <v>5013</v>
      </c>
      <c r="D5975" t="s">
        <v>10067</v>
      </c>
      <c r="E5975" t="s">
        <v>10905</v>
      </c>
      <c r="F5975" t="s">
        <v>10906</v>
      </c>
      <c r="H5975" t="s">
        <v>15076</v>
      </c>
      <c r="V5975">
        <f>72860872 ø8æÌ2024031tamika.campbell@ksac.gov.jm                           CNMLFException as file currently locked by another user for an Acct no 880032561400</f>
        <v>0</v>
      </c>
    </row>
    <row r="5976" spans="1:25">
      <c r="A5976" s="1">
        <v>6005</v>
      </c>
      <c r="C5976" t="s">
        <v>5014</v>
      </c>
      <c r="G5976" t="s">
        <v>10967</v>
      </c>
      <c r="H5976" t="s">
        <v>15077</v>
      </c>
      <c r="I5976" t="s">
        <v>18507</v>
      </c>
      <c r="J5976" t="s">
        <v>18509</v>
      </c>
      <c r="L5976" t="s">
        <v>19798</v>
      </c>
      <c r="O5976" t="s">
        <v>20887</v>
      </c>
      <c r="P5976" t="s">
        <v>20919</v>
      </c>
      <c r="Q5976" t="s">
        <v>20989</v>
      </c>
      <c r="U5976" t="s">
        <v>22032</v>
      </c>
      <c r="W5976" t="s">
        <v>22917</v>
      </c>
      <c r="X5976" t="s">
        <v>23433</v>
      </c>
    </row>
    <row r="5977" spans="1:25">
      <c r="A5977" s="1">
        <v>6006</v>
      </c>
      <c r="C5977" t="s">
        <v>5015</v>
      </c>
      <c r="G5977" t="s">
        <v>10967</v>
      </c>
      <c r="H5977" t="s">
        <v>15078</v>
      </c>
      <c r="I5977" t="s">
        <v>18507</v>
      </c>
      <c r="J5977" t="s">
        <v>18509</v>
      </c>
      <c r="L5977" t="s">
        <v>19772</v>
      </c>
      <c r="O5977" t="s">
        <v>20888</v>
      </c>
      <c r="P5977" t="s">
        <v>65</v>
      </c>
      <c r="Q5977" t="s">
        <v>20990</v>
      </c>
      <c r="R5977" t="s">
        <v>21118</v>
      </c>
      <c r="S5977" t="s">
        <v>21153</v>
      </c>
      <c r="T5977" t="s">
        <v>21589</v>
      </c>
      <c r="U5977" t="s">
        <v>22033</v>
      </c>
    </row>
    <row r="5978" spans="1:25">
      <c r="A5978" s="1">
        <v>6007</v>
      </c>
      <c r="C5978" t="s">
        <v>5016</v>
      </c>
      <c r="G5978" t="s">
        <v>10967</v>
      </c>
      <c r="H5978" t="s">
        <v>15078</v>
      </c>
      <c r="I5978" t="s">
        <v>18507</v>
      </c>
      <c r="J5978" t="s">
        <v>18509</v>
      </c>
      <c r="L5978" t="s">
        <v>19774</v>
      </c>
      <c r="O5978" t="s">
        <v>20888</v>
      </c>
      <c r="P5978" t="s">
        <v>20920</v>
      </c>
      <c r="Q5978" t="s">
        <v>20991</v>
      </c>
      <c r="U5978" t="s">
        <v>22034</v>
      </c>
      <c r="W5978" t="s">
        <v>22918</v>
      </c>
    </row>
    <row r="5979" spans="1:25">
      <c r="A5979" s="1">
        <v>6008</v>
      </c>
      <c r="C5979" t="s">
        <v>5017</v>
      </c>
      <c r="G5979" t="s">
        <v>10967</v>
      </c>
      <c r="H5979" t="s">
        <v>15079</v>
      </c>
      <c r="I5979" t="s">
        <v>18507</v>
      </c>
      <c r="J5979" t="s">
        <v>18509</v>
      </c>
      <c r="L5979" t="s">
        <v>19750</v>
      </c>
      <c r="O5979" t="s">
        <v>20887</v>
      </c>
      <c r="P5979" t="s">
        <v>20919</v>
      </c>
      <c r="Q5979" t="s">
        <v>20989</v>
      </c>
      <c r="U5979" t="s">
        <v>22032</v>
      </c>
      <c r="W5979" t="s">
        <v>22917</v>
      </c>
      <c r="X5979" t="s">
        <v>23432</v>
      </c>
    </row>
    <row r="5980" spans="1:25">
      <c r="A5980" s="1">
        <v>6009</v>
      </c>
      <c r="C5980" t="s">
        <v>5018</v>
      </c>
      <c r="G5980" t="s">
        <v>10967</v>
      </c>
      <c r="H5980" t="s">
        <v>15079</v>
      </c>
      <c r="I5980" t="s">
        <v>18507</v>
      </c>
      <c r="J5980" t="s">
        <v>18509</v>
      </c>
      <c r="L5980" t="s">
        <v>19772</v>
      </c>
      <c r="O5980" t="s">
        <v>20888</v>
      </c>
      <c r="P5980" t="s">
        <v>65</v>
      </c>
      <c r="Q5980" t="s">
        <v>20990</v>
      </c>
      <c r="R5980" t="s">
        <v>21118</v>
      </c>
      <c r="S5980" t="s">
        <v>21153</v>
      </c>
      <c r="T5980" t="s">
        <v>21588</v>
      </c>
      <c r="U5980" t="s">
        <v>22033</v>
      </c>
    </row>
    <row r="5981" spans="1:25">
      <c r="A5981" s="1">
        <v>6010</v>
      </c>
      <c r="C5981" t="s">
        <v>5019</v>
      </c>
      <c r="G5981" t="s">
        <v>10967</v>
      </c>
      <c r="H5981" t="s">
        <v>15080</v>
      </c>
      <c r="I5981" t="s">
        <v>18507</v>
      </c>
      <c r="J5981" t="s">
        <v>18509</v>
      </c>
      <c r="L5981" t="s">
        <v>19774</v>
      </c>
      <c r="O5981" t="s">
        <v>20888</v>
      </c>
      <c r="P5981" t="s">
        <v>20920</v>
      </c>
      <c r="Q5981" t="s">
        <v>20991</v>
      </c>
      <c r="U5981" t="s">
        <v>22034</v>
      </c>
      <c r="W5981" t="s">
        <v>22918</v>
      </c>
    </row>
    <row r="5982" spans="1:25">
      <c r="A5982" s="1">
        <v>6011</v>
      </c>
      <c r="C5982" t="s">
        <v>5020</v>
      </c>
      <c r="G5982" t="s">
        <v>10967</v>
      </c>
      <c r="H5982" t="s">
        <v>15081</v>
      </c>
      <c r="I5982" t="s">
        <v>18507</v>
      </c>
      <c r="J5982" t="s">
        <v>18510</v>
      </c>
      <c r="L5982" t="s">
        <v>19865</v>
      </c>
      <c r="N5982" t="s">
        <v>32</v>
      </c>
      <c r="P5982" t="s">
        <v>32</v>
      </c>
      <c r="Q5982" t="s">
        <v>20992</v>
      </c>
      <c r="R5982" t="s">
        <v>21119</v>
      </c>
      <c r="S5982" t="s">
        <v>21154</v>
      </c>
      <c r="U5982" t="s">
        <v>22035</v>
      </c>
      <c r="Y5982" t="s">
        <v>23865</v>
      </c>
    </row>
    <row r="5983" spans="1:25">
      <c r="A5983" s="1">
        <v>6012</v>
      </c>
      <c r="B5983" t="s">
        <v>32</v>
      </c>
      <c r="C5983" t="s">
        <v>5020</v>
      </c>
      <c r="D5983" t="s">
        <v>10068</v>
      </c>
      <c r="E5983" t="s">
        <v>10905</v>
      </c>
      <c r="F5983" t="s">
        <v>10906</v>
      </c>
      <c r="H5983" t="s">
        <v>15081</v>
      </c>
      <c r="V5983">
        <f>72860879 0@2024031kededradennis@gmail.com                             CNMLFException as file currently locked by another user for an Acct no 277429760000</f>
        <v>0</v>
      </c>
    </row>
    <row r="5984" spans="1:25">
      <c r="A5984" s="1">
        <v>6013</v>
      </c>
      <c r="C5984" t="s">
        <v>5021</v>
      </c>
      <c r="G5984" t="s">
        <v>10967</v>
      </c>
      <c r="H5984" t="s">
        <v>15082</v>
      </c>
      <c r="I5984" t="s">
        <v>18507</v>
      </c>
      <c r="J5984" t="s">
        <v>18530</v>
      </c>
      <c r="K5984" t="s">
        <v>18519</v>
      </c>
      <c r="L5984" t="s">
        <v>19866</v>
      </c>
      <c r="N5984" t="s">
        <v>34</v>
      </c>
      <c r="P5984" t="s">
        <v>20939</v>
      </c>
      <c r="Q5984" t="s">
        <v>20939</v>
      </c>
      <c r="U5984" t="s">
        <v>22774</v>
      </c>
      <c r="W5984" t="s">
        <v>22730</v>
      </c>
    </row>
    <row r="5985" spans="1:25">
      <c r="A5985" s="1">
        <v>6014</v>
      </c>
      <c r="C5985" t="s">
        <v>5022</v>
      </c>
      <c r="G5985" t="s">
        <v>10967</v>
      </c>
      <c r="H5985" t="s">
        <v>15082</v>
      </c>
      <c r="I5985" t="s">
        <v>18507</v>
      </c>
      <c r="J5985" t="s">
        <v>18530</v>
      </c>
      <c r="K5985" t="s">
        <v>18519</v>
      </c>
      <c r="L5985" t="s">
        <v>19866</v>
      </c>
      <c r="N5985" t="s">
        <v>34</v>
      </c>
      <c r="P5985" t="s">
        <v>20940</v>
      </c>
      <c r="Q5985" t="s">
        <v>21029</v>
      </c>
      <c r="U5985" t="s">
        <v>22085</v>
      </c>
      <c r="W5985" t="s">
        <v>22921</v>
      </c>
    </row>
    <row r="5986" spans="1:25">
      <c r="A5986" s="1">
        <v>6015</v>
      </c>
      <c r="B5986" t="s">
        <v>34</v>
      </c>
      <c r="C5986" t="s">
        <v>5022</v>
      </c>
      <c r="D5986" t="s">
        <v>10069</v>
      </c>
      <c r="E5986" t="s">
        <v>10905</v>
      </c>
      <c r="F5986" t="s">
        <v>10936</v>
      </c>
      <c r="H5986" t="s">
        <v>15083</v>
      </c>
      <c r="V5986">
        <f>72860881 QGGV2546HCMAB ºS³1®¸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5987" spans="1:25">
      <c r="A5987" s="1">
        <v>6016</v>
      </c>
      <c r="C5987" t="s">
        <v>5023</v>
      </c>
      <c r="G5987" t="s">
        <v>10967</v>
      </c>
      <c r="H5987" t="s">
        <v>15084</v>
      </c>
      <c r="I5987" t="s">
        <v>18507</v>
      </c>
      <c r="J5987" t="s">
        <v>18510</v>
      </c>
      <c r="L5987" t="s">
        <v>19867</v>
      </c>
      <c r="N5987" t="s">
        <v>32</v>
      </c>
      <c r="P5987" t="s">
        <v>32</v>
      </c>
      <c r="Q5987" t="s">
        <v>20992</v>
      </c>
      <c r="R5987" t="s">
        <v>21119</v>
      </c>
      <c r="S5987" t="s">
        <v>21154</v>
      </c>
      <c r="U5987" t="s">
        <v>22035</v>
      </c>
      <c r="Y5987" t="s">
        <v>23866</v>
      </c>
    </row>
    <row r="5988" spans="1:25">
      <c r="A5988" s="1">
        <v>6017</v>
      </c>
      <c r="B5988" t="s">
        <v>32</v>
      </c>
      <c r="C5988" t="s">
        <v>5023</v>
      </c>
      <c r="D5988" t="s">
        <v>10070</v>
      </c>
      <c r="E5988" t="s">
        <v>10905</v>
      </c>
      <c r="F5988" t="s">
        <v>10906</v>
      </c>
      <c r="H5988" t="s">
        <v>15085</v>
      </c>
      <c r="V5988">
        <f>72860882 ÐEá\$2024041faypetgrave@cwjamica.com                            DNMLFException as file currently locked by another user for an Acct no 156177090000</f>
        <v>0</v>
      </c>
    </row>
    <row r="5989" spans="1:25">
      <c r="A5989" s="1">
        <v>6018</v>
      </c>
      <c r="C5989" t="s">
        <v>5024</v>
      </c>
      <c r="G5989" t="s">
        <v>10967</v>
      </c>
      <c r="H5989" t="s">
        <v>15086</v>
      </c>
      <c r="I5989" t="s">
        <v>18507</v>
      </c>
      <c r="J5989" t="s">
        <v>18510</v>
      </c>
      <c r="L5989" t="s">
        <v>19868</v>
      </c>
      <c r="N5989" t="s">
        <v>32</v>
      </c>
      <c r="P5989" t="s">
        <v>32</v>
      </c>
      <c r="Q5989" t="s">
        <v>20992</v>
      </c>
      <c r="R5989" t="s">
        <v>21119</v>
      </c>
      <c r="S5989" t="s">
        <v>21154</v>
      </c>
      <c r="U5989" t="s">
        <v>22035</v>
      </c>
      <c r="Y5989" t="s">
        <v>23868</v>
      </c>
    </row>
    <row r="5990" spans="1:25">
      <c r="A5990" s="1">
        <v>6019</v>
      </c>
      <c r="B5990" t="s">
        <v>32</v>
      </c>
      <c r="C5990" t="s">
        <v>5024</v>
      </c>
      <c r="D5990" t="s">
        <v>10071</v>
      </c>
      <c r="E5990" t="s">
        <v>10905</v>
      </c>
      <c r="F5990" t="s">
        <v>10906</v>
      </c>
      <c r="H5990" t="s">
        <v>15086</v>
      </c>
      <c r="V5990">
        <f>72860883 ÐÈQ(B2024041stamic123@gmail.com                               DNMLFException as file currently locked by another user for an Acct no 284144290000</f>
        <v>0</v>
      </c>
    </row>
    <row r="5991" spans="1:25">
      <c r="A5991" s="1">
        <v>6020</v>
      </c>
      <c r="C5991" t="s">
        <v>5025</v>
      </c>
      <c r="G5991" t="s">
        <v>10967</v>
      </c>
      <c r="H5991" t="s">
        <v>15087</v>
      </c>
      <c r="I5991" t="s">
        <v>18507</v>
      </c>
      <c r="J5991" t="s">
        <v>18510</v>
      </c>
      <c r="L5991" t="s">
        <v>19869</v>
      </c>
      <c r="N5991" t="s">
        <v>32</v>
      </c>
      <c r="P5991" t="s">
        <v>32</v>
      </c>
      <c r="Q5991" t="s">
        <v>20992</v>
      </c>
      <c r="R5991" t="s">
        <v>21119</v>
      </c>
      <c r="S5991" t="s">
        <v>21154</v>
      </c>
      <c r="U5991" t="s">
        <v>22035</v>
      </c>
      <c r="Y5991" t="s">
        <v>23867</v>
      </c>
    </row>
    <row r="5992" spans="1:25">
      <c r="A5992" s="1">
        <v>6021</v>
      </c>
      <c r="B5992" t="s">
        <v>32</v>
      </c>
      <c r="C5992" t="s">
        <v>5025</v>
      </c>
      <c r="D5992" t="s">
        <v>10072</v>
      </c>
      <c r="E5992" t="s">
        <v>10905</v>
      </c>
      <c r="F5992" t="s">
        <v>10906</v>
      </c>
      <c r="H5992" t="s">
        <v>15088</v>
      </c>
      <c r="V5992">
        <f>72860884 p°7ÖD2024041christinacaine1@gmail.com                            DNMLFException as file currently locked by another user for an Acct no 295651750000</f>
        <v>0</v>
      </c>
    </row>
    <row r="5993" spans="1:25">
      <c r="A5993" s="1">
        <v>6022</v>
      </c>
      <c r="C5993" t="s">
        <v>5026</v>
      </c>
      <c r="G5993" t="s">
        <v>10967</v>
      </c>
      <c r="H5993" t="s">
        <v>15089</v>
      </c>
      <c r="I5993" t="s">
        <v>18507</v>
      </c>
      <c r="J5993" t="s">
        <v>18510</v>
      </c>
      <c r="L5993" t="s">
        <v>19870</v>
      </c>
      <c r="N5993" t="s">
        <v>32</v>
      </c>
      <c r="P5993" t="s">
        <v>32</v>
      </c>
      <c r="Q5993" t="s">
        <v>20992</v>
      </c>
      <c r="R5993" t="s">
        <v>21119</v>
      </c>
      <c r="S5993" t="s">
        <v>21154</v>
      </c>
      <c r="U5993" t="s">
        <v>22035</v>
      </c>
      <c r="Y5993" t="s">
        <v>23869</v>
      </c>
    </row>
    <row r="5994" spans="1:25">
      <c r="A5994" s="1">
        <v>6023</v>
      </c>
      <c r="B5994" t="s">
        <v>32</v>
      </c>
      <c r="C5994" t="s">
        <v>5026</v>
      </c>
      <c r="D5994" t="s">
        <v>10073</v>
      </c>
      <c r="E5994" t="s">
        <v>10905</v>
      </c>
      <c r="F5994" t="s">
        <v>10906</v>
      </c>
      <c r="H5994" t="s">
        <v>15090</v>
      </c>
      <c r="V5994">
        <f>72860885 0&amp;3&amp;P2024041DUNROBPRIM@GMAIL.COM                              DNMLFException as file currently locked by another user for an Acct no 344238270000</f>
        <v>0</v>
      </c>
    </row>
    <row r="5995" spans="1:25">
      <c r="A5995" s="1">
        <v>6024</v>
      </c>
      <c r="C5995" t="s">
        <v>5027</v>
      </c>
      <c r="G5995" t="s">
        <v>10967</v>
      </c>
      <c r="H5995" t="s">
        <v>15091</v>
      </c>
      <c r="I5995" t="s">
        <v>18507</v>
      </c>
      <c r="J5995" t="s">
        <v>18510</v>
      </c>
      <c r="L5995" t="s">
        <v>19871</v>
      </c>
      <c r="N5995" t="s">
        <v>32</v>
      </c>
      <c r="P5995" t="s">
        <v>32</v>
      </c>
      <c r="Q5995" t="s">
        <v>20992</v>
      </c>
      <c r="R5995" t="s">
        <v>21119</v>
      </c>
      <c r="S5995" t="s">
        <v>21154</v>
      </c>
      <c r="U5995" t="s">
        <v>22035</v>
      </c>
      <c r="Y5995" t="s">
        <v>23872</v>
      </c>
    </row>
    <row r="5996" spans="1:25">
      <c r="A5996" s="1">
        <v>6025</v>
      </c>
      <c r="B5996" t="s">
        <v>32</v>
      </c>
      <c r="C5996" t="s">
        <v>5027</v>
      </c>
      <c r="D5996" t="s">
        <v>10074</v>
      </c>
      <c r="E5996" t="s">
        <v>10905</v>
      </c>
      <c r="F5996" t="s">
        <v>10906</v>
      </c>
      <c r="H5996" t="s">
        <v>15091</v>
      </c>
      <c r="V5996">
        <f>72860886 °7úA2024041ANDREHEPBURN_88@YAHOO.COM                            ENMLFException as file currently locked by another user for an Acct no 283368110000</f>
        <v>0</v>
      </c>
    </row>
    <row r="5997" spans="1:25">
      <c r="A5997" s="1">
        <v>6026</v>
      </c>
      <c r="C5997" t="s">
        <v>5028</v>
      </c>
      <c r="G5997" t="s">
        <v>10967</v>
      </c>
      <c r="H5997" t="s">
        <v>15092</v>
      </c>
      <c r="I5997" t="s">
        <v>18507</v>
      </c>
      <c r="J5997" t="s">
        <v>18510</v>
      </c>
      <c r="L5997" t="s">
        <v>19872</v>
      </c>
      <c r="N5997" t="s">
        <v>32</v>
      </c>
      <c r="P5997" t="s">
        <v>32</v>
      </c>
      <c r="Q5997" t="s">
        <v>20992</v>
      </c>
      <c r="R5997" t="s">
        <v>21119</v>
      </c>
      <c r="S5997" t="s">
        <v>21154</v>
      </c>
      <c r="U5997" t="s">
        <v>22035</v>
      </c>
      <c r="Y5997" t="s">
        <v>23871</v>
      </c>
    </row>
    <row r="5998" spans="1:25">
      <c r="A5998" s="1">
        <v>6027</v>
      </c>
      <c r="B5998" t="s">
        <v>32</v>
      </c>
      <c r="C5998" t="s">
        <v>5028</v>
      </c>
      <c r="D5998" t="s">
        <v>10075</v>
      </c>
      <c r="E5998" t="s">
        <v>10905</v>
      </c>
      <c r="F5998" t="s">
        <v>10906</v>
      </c>
      <c r="H5998" t="s">
        <v>15092</v>
      </c>
      <c r="V5998">
        <f>72860887 @å~\J2024041sexychrisann1@gmail.com                             ENMLFException as file currently locked by another user for an Acct no 319379400000</f>
        <v>0</v>
      </c>
    </row>
    <row r="5999" spans="1:25">
      <c r="A5999" s="1">
        <v>6028</v>
      </c>
      <c r="C5999" t="s">
        <v>5029</v>
      </c>
      <c r="G5999" t="s">
        <v>10967</v>
      </c>
      <c r="H5999" t="s">
        <v>15093</v>
      </c>
      <c r="I5999" t="s">
        <v>18507</v>
      </c>
      <c r="J5999" t="s">
        <v>18510</v>
      </c>
      <c r="L5999" t="s">
        <v>19873</v>
      </c>
      <c r="N5999" t="s">
        <v>32</v>
      </c>
      <c r="P5999" t="s">
        <v>32</v>
      </c>
      <c r="Q5999" t="s">
        <v>20992</v>
      </c>
      <c r="R5999" t="s">
        <v>21119</v>
      </c>
      <c r="S5999" t="s">
        <v>21154</v>
      </c>
      <c r="U5999" t="s">
        <v>22035</v>
      </c>
      <c r="Y5999" t="s">
        <v>23870</v>
      </c>
    </row>
    <row r="6000" spans="1:25">
      <c r="A6000" s="1">
        <v>6029</v>
      </c>
      <c r="B6000" t="s">
        <v>32</v>
      </c>
      <c r="C6000" t="s">
        <v>5029</v>
      </c>
      <c r="D6000" t="s">
        <v>10076</v>
      </c>
      <c r="E6000" t="s">
        <v>10905</v>
      </c>
      <c r="F6000" t="s">
        <v>10906</v>
      </c>
      <c r="H6000" t="s">
        <v>15094</v>
      </c>
      <c r="V6000">
        <f>72860888 @äçNJ2024041romainbrown023@gmail.com                            ENMLFException as file currently locked by another user for an Acct no 319151400000</f>
        <v>0</v>
      </c>
    </row>
    <row r="6001" spans="1:25">
      <c r="A6001" s="1">
        <v>6030</v>
      </c>
      <c r="C6001" t="s">
        <v>5030</v>
      </c>
      <c r="G6001" t="s">
        <v>10967</v>
      </c>
      <c r="H6001" t="s">
        <v>15095</v>
      </c>
      <c r="I6001" t="s">
        <v>18507</v>
      </c>
      <c r="J6001" t="s">
        <v>18510</v>
      </c>
      <c r="L6001" t="s">
        <v>19874</v>
      </c>
      <c r="N6001" t="s">
        <v>32</v>
      </c>
      <c r="P6001" t="s">
        <v>32</v>
      </c>
      <c r="Q6001" t="s">
        <v>20992</v>
      </c>
      <c r="R6001" t="s">
        <v>21119</v>
      </c>
      <c r="S6001" t="s">
        <v>21154</v>
      </c>
      <c r="U6001" t="s">
        <v>22035</v>
      </c>
      <c r="Y6001" t="s">
        <v>23873</v>
      </c>
    </row>
    <row r="6002" spans="1:25">
      <c r="A6002" s="1">
        <v>6031</v>
      </c>
      <c r="B6002" t="s">
        <v>32</v>
      </c>
      <c r="C6002" t="s">
        <v>5030</v>
      </c>
      <c r="D6002" t="s">
        <v>10077</v>
      </c>
      <c r="E6002" t="s">
        <v>10905</v>
      </c>
      <c r="F6002" t="s">
        <v>10906</v>
      </c>
      <c r="H6002" t="s">
        <v>15096</v>
      </c>
      <c r="V6002">
        <f>72860889 @ÝEÆI2024041orainthomas@gmail.com                              GNMLFException as file currently locked by another user for an Acct no 316859080000</f>
        <v>0</v>
      </c>
    </row>
    <row r="6003" spans="1:25">
      <c r="A6003" s="1">
        <v>6032</v>
      </c>
      <c r="C6003" t="s">
        <v>5031</v>
      </c>
      <c r="G6003" t="s">
        <v>10967</v>
      </c>
      <c r="H6003" t="s">
        <v>15097</v>
      </c>
      <c r="I6003" t="s">
        <v>18507</v>
      </c>
      <c r="J6003" t="s">
        <v>18530</v>
      </c>
      <c r="K6003" t="s">
        <v>18583</v>
      </c>
      <c r="L6003" t="s">
        <v>19875</v>
      </c>
      <c r="N6003" t="s">
        <v>34</v>
      </c>
      <c r="P6003" t="s">
        <v>20939</v>
      </c>
      <c r="Q6003" t="s">
        <v>20939</v>
      </c>
      <c r="U6003" t="s">
        <v>22775</v>
      </c>
      <c r="W6003" t="s">
        <v>22730</v>
      </c>
    </row>
    <row r="6004" spans="1:25">
      <c r="A6004" s="1">
        <v>6033</v>
      </c>
      <c r="C6004" t="s">
        <v>5032</v>
      </c>
      <c r="G6004" t="s">
        <v>10967</v>
      </c>
      <c r="H6004" t="s">
        <v>15098</v>
      </c>
      <c r="I6004" t="s">
        <v>18507</v>
      </c>
      <c r="J6004" t="s">
        <v>18530</v>
      </c>
      <c r="K6004" t="s">
        <v>18583</v>
      </c>
      <c r="L6004" t="s">
        <v>19875</v>
      </c>
      <c r="N6004" t="s">
        <v>34</v>
      </c>
      <c r="P6004" t="s">
        <v>20940</v>
      </c>
      <c r="Q6004" t="s">
        <v>21029</v>
      </c>
      <c r="U6004" t="s">
        <v>22085</v>
      </c>
      <c r="W6004" t="s">
        <v>22921</v>
      </c>
    </row>
    <row r="6005" spans="1:25">
      <c r="A6005" s="1">
        <v>6034</v>
      </c>
      <c r="B6005" t="s">
        <v>34</v>
      </c>
      <c r="C6005" t="s">
        <v>5032</v>
      </c>
      <c r="D6005" t="s">
        <v>10078</v>
      </c>
      <c r="E6005" t="s">
        <v>10905</v>
      </c>
      <c r="F6005" t="s">
        <v>10936</v>
      </c>
      <c r="H6005" t="s">
        <v>15099</v>
      </c>
      <c r="V6005">
        <f>72860891 QDGM6085HCMAB tß?µ¸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006" spans="1:25">
      <c r="A6006" s="1">
        <v>6035</v>
      </c>
      <c r="C6006" t="s">
        <v>5033</v>
      </c>
      <c r="G6006" t="s">
        <v>10967</v>
      </c>
      <c r="H6006" t="s">
        <v>15100</v>
      </c>
      <c r="I6006" t="s">
        <v>18507</v>
      </c>
      <c r="J6006" t="s">
        <v>18509</v>
      </c>
      <c r="L6006" t="s">
        <v>19772</v>
      </c>
      <c r="O6006" t="s">
        <v>20888</v>
      </c>
      <c r="P6006" t="s">
        <v>65</v>
      </c>
      <c r="Q6006" t="s">
        <v>20990</v>
      </c>
      <c r="R6006" t="s">
        <v>21118</v>
      </c>
      <c r="S6006" t="s">
        <v>21153</v>
      </c>
      <c r="T6006" t="s">
        <v>21596</v>
      </c>
      <c r="U6006" t="s">
        <v>22033</v>
      </c>
    </row>
    <row r="6007" spans="1:25">
      <c r="A6007" s="1">
        <v>6036</v>
      </c>
      <c r="C6007" t="s">
        <v>5034</v>
      </c>
      <c r="G6007" t="s">
        <v>10967</v>
      </c>
      <c r="H6007" t="s">
        <v>15101</v>
      </c>
      <c r="I6007" t="s">
        <v>18507</v>
      </c>
      <c r="J6007" t="s">
        <v>18509</v>
      </c>
      <c r="L6007" t="s">
        <v>19774</v>
      </c>
      <c r="O6007" t="s">
        <v>20888</v>
      </c>
      <c r="P6007" t="s">
        <v>20920</v>
      </c>
      <c r="Q6007" t="s">
        <v>20991</v>
      </c>
      <c r="U6007" t="s">
        <v>22034</v>
      </c>
      <c r="W6007" t="s">
        <v>22918</v>
      </c>
    </row>
    <row r="6008" spans="1:25">
      <c r="A6008" s="1">
        <v>6037</v>
      </c>
      <c r="C6008" t="s">
        <v>5035</v>
      </c>
      <c r="G6008" t="s">
        <v>10967</v>
      </c>
      <c r="H6008" t="s">
        <v>15102</v>
      </c>
      <c r="I6008" t="s">
        <v>18507</v>
      </c>
      <c r="J6008" t="s">
        <v>18509</v>
      </c>
      <c r="L6008" t="s">
        <v>19802</v>
      </c>
      <c r="O6008" t="s">
        <v>20887</v>
      </c>
      <c r="P6008" t="s">
        <v>20919</v>
      </c>
      <c r="Q6008" t="s">
        <v>20989</v>
      </c>
      <c r="U6008" t="s">
        <v>22032</v>
      </c>
      <c r="W6008" t="s">
        <v>22917</v>
      </c>
      <c r="X6008" t="s">
        <v>23442</v>
      </c>
    </row>
    <row r="6009" spans="1:25">
      <c r="A6009" s="1">
        <v>6038</v>
      </c>
      <c r="C6009" t="s">
        <v>5036</v>
      </c>
      <c r="G6009" t="s">
        <v>10967</v>
      </c>
      <c r="H6009" t="s">
        <v>15103</v>
      </c>
      <c r="I6009" t="s">
        <v>18507</v>
      </c>
      <c r="J6009" t="s">
        <v>18509</v>
      </c>
      <c r="L6009" t="s">
        <v>19805</v>
      </c>
      <c r="O6009" t="s">
        <v>20887</v>
      </c>
      <c r="P6009" t="s">
        <v>20919</v>
      </c>
      <c r="Q6009" t="s">
        <v>20989</v>
      </c>
      <c r="U6009" t="s">
        <v>22032</v>
      </c>
      <c r="W6009" t="s">
        <v>22917</v>
      </c>
      <c r="X6009" t="s">
        <v>23437</v>
      </c>
    </row>
    <row r="6010" spans="1:25">
      <c r="A6010" s="1">
        <v>6039</v>
      </c>
      <c r="C6010" t="s">
        <v>5037</v>
      </c>
      <c r="G6010" t="s">
        <v>10967</v>
      </c>
      <c r="H6010" t="s">
        <v>15103</v>
      </c>
      <c r="I6010" t="s">
        <v>18507</v>
      </c>
      <c r="J6010" t="s">
        <v>18509</v>
      </c>
      <c r="L6010" t="s">
        <v>19772</v>
      </c>
      <c r="O6010" t="s">
        <v>20888</v>
      </c>
      <c r="P6010" t="s">
        <v>65</v>
      </c>
      <c r="Q6010" t="s">
        <v>20990</v>
      </c>
      <c r="R6010" t="s">
        <v>21118</v>
      </c>
      <c r="S6010" t="s">
        <v>21153</v>
      </c>
      <c r="T6010" t="s">
        <v>21592</v>
      </c>
      <c r="U6010" t="s">
        <v>22033</v>
      </c>
    </row>
    <row r="6011" spans="1:25">
      <c r="A6011" s="1">
        <v>6040</v>
      </c>
      <c r="C6011" t="s">
        <v>5038</v>
      </c>
      <c r="G6011" t="s">
        <v>10967</v>
      </c>
      <c r="H6011" t="s">
        <v>15104</v>
      </c>
      <c r="I6011" t="s">
        <v>18507</v>
      </c>
      <c r="J6011" t="s">
        <v>18509</v>
      </c>
      <c r="L6011" t="s">
        <v>19808</v>
      </c>
      <c r="O6011" t="s">
        <v>20887</v>
      </c>
      <c r="P6011" t="s">
        <v>20919</v>
      </c>
      <c r="Q6011" t="s">
        <v>20989</v>
      </c>
      <c r="U6011" t="s">
        <v>22032</v>
      </c>
      <c r="W6011" t="s">
        <v>22917</v>
      </c>
      <c r="X6011" t="s">
        <v>23437</v>
      </c>
    </row>
    <row r="6012" spans="1:25">
      <c r="A6012" s="1">
        <v>6041</v>
      </c>
      <c r="C6012" t="s">
        <v>5039</v>
      </c>
      <c r="G6012" t="s">
        <v>10967</v>
      </c>
      <c r="H6012" t="s">
        <v>15104</v>
      </c>
      <c r="I6012" t="s">
        <v>18507</v>
      </c>
      <c r="J6012" t="s">
        <v>18509</v>
      </c>
      <c r="L6012" t="s">
        <v>19774</v>
      </c>
      <c r="O6012" t="s">
        <v>20888</v>
      </c>
      <c r="P6012" t="s">
        <v>20920</v>
      </c>
      <c r="Q6012" t="s">
        <v>20991</v>
      </c>
      <c r="U6012" t="s">
        <v>22034</v>
      </c>
      <c r="W6012" t="s">
        <v>22918</v>
      </c>
    </row>
    <row r="6013" spans="1:25">
      <c r="A6013" s="1">
        <v>6042</v>
      </c>
      <c r="C6013" t="s">
        <v>5040</v>
      </c>
      <c r="G6013" t="s">
        <v>10967</v>
      </c>
      <c r="H6013" t="s">
        <v>15105</v>
      </c>
      <c r="I6013" t="s">
        <v>18507</v>
      </c>
      <c r="J6013" t="s">
        <v>18509</v>
      </c>
      <c r="L6013" t="s">
        <v>19772</v>
      </c>
      <c r="O6013" t="s">
        <v>20888</v>
      </c>
      <c r="P6013" t="s">
        <v>65</v>
      </c>
      <c r="Q6013" t="s">
        <v>20990</v>
      </c>
      <c r="R6013" t="s">
        <v>21118</v>
      </c>
      <c r="S6013" t="s">
        <v>21153</v>
      </c>
      <c r="T6013" t="s">
        <v>21592</v>
      </c>
      <c r="U6013" t="s">
        <v>22033</v>
      </c>
    </row>
    <row r="6014" spans="1:25">
      <c r="A6014" s="1">
        <v>6043</v>
      </c>
      <c r="C6014" t="s">
        <v>5041</v>
      </c>
      <c r="G6014" t="s">
        <v>10967</v>
      </c>
      <c r="H6014" t="s">
        <v>15105</v>
      </c>
      <c r="I6014" t="s">
        <v>18507</v>
      </c>
      <c r="J6014" t="s">
        <v>18509</v>
      </c>
      <c r="L6014" t="s">
        <v>19774</v>
      </c>
      <c r="O6014" t="s">
        <v>20888</v>
      </c>
      <c r="P6014" t="s">
        <v>20920</v>
      </c>
      <c r="Q6014" t="s">
        <v>20991</v>
      </c>
      <c r="U6014" t="s">
        <v>22034</v>
      </c>
      <c r="W6014" t="s">
        <v>22918</v>
      </c>
    </row>
    <row r="6015" spans="1:25">
      <c r="A6015" s="1">
        <v>6044</v>
      </c>
      <c r="C6015" t="s">
        <v>5042</v>
      </c>
      <c r="G6015" t="s">
        <v>10967</v>
      </c>
      <c r="H6015" t="s">
        <v>15106</v>
      </c>
      <c r="I6015" t="s">
        <v>18507</v>
      </c>
      <c r="J6015" t="s">
        <v>18509</v>
      </c>
      <c r="L6015" t="s">
        <v>19772</v>
      </c>
      <c r="O6015" t="s">
        <v>20888</v>
      </c>
      <c r="P6015" t="s">
        <v>65</v>
      </c>
      <c r="Q6015" t="s">
        <v>20990</v>
      </c>
      <c r="R6015" t="s">
        <v>21118</v>
      </c>
      <c r="S6015" t="s">
        <v>21153</v>
      </c>
      <c r="T6015" t="s">
        <v>21592</v>
      </c>
      <c r="U6015" t="s">
        <v>22033</v>
      </c>
    </row>
    <row r="6016" spans="1:25">
      <c r="A6016" s="1">
        <v>6045</v>
      </c>
      <c r="C6016" t="s">
        <v>5043</v>
      </c>
      <c r="G6016" t="s">
        <v>10967</v>
      </c>
      <c r="H6016" t="s">
        <v>15106</v>
      </c>
      <c r="I6016" t="s">
        <v>18507</v>
      </c>
      <c r="J6016" t="s">
        <v>18509</v>
      </c>
      <c r="L6016" t="s">
        <v>19806</v>
      </c>
      <c r="O6016" t="s">
        <v>20887</v>
      </c>
      <c r="P6016" t="s">
        <v>20919</v>
      </c>
      <c r="Q6016" t="s">
        <v>20989</v>
      </c>
      <c r="U6016" t="s">
        <v>22032</v>
      </c>
      <c r="W6016" t="s">
        <v>22917</v>
      </c>
      <c r="X6016" t="s">
        <v>23437</v>
      </c>
    </row>
    <row r="6017" spans="1:24">
      <c r="A6017" s="1">
        <v>6046</v>
      </c>
      <c r="C6017" t="s">
        <v>5044</v>
      </c>
      <c r="G6017" t="s">
        <v>10967</v>
      </c>
      <c r="H6017" t="s">
        <v>15107</v>
      </c>
      <c r="I6017" t="s">
        <v>18507</v>
      </c>
      <c r="J6017" t="s">
        <v>18509</v>
      </c>
      <c r="L6017" t="s">
        <v>19774</v>
      </c>
      <c r="O6017" t="s">
        <v>20888</v>
      </c>
      <c r="P6017" t="s">
        <v>20920</v>
      </c>
      <c r="Q6017" t="s">
        <v>20991</v>
      </c>
      <c r="U6017" t="s">
        <v>22034</v>
      </c>
      <c r="W6017" t="s">
        <v>22918</v>
      </c>
    </row>
    <row r="6018" spans="1:24">
      <c r="A6018" s="1">
        <v>6047</v>
      </c>
      <c r="C6018" t="s">
        <v>5045</v>
      </c>
      <c r="G6018" t="s">
        <v>10967</v>
      </c>
      <c r="H6018" t="s">
        <v>15108</v>
      </c>
      <c r="I6018" t="s">
        <v>18507</v>
      </c>
      <c r="J6018" t="s">
        <v>18509</v>
      </c>
      <c r="L6018" t="s">
        <v>19772</v>
      </c>
      <c r="O6018" t="s">
        <v>20888</v>
      </c>
      <c r="P6018" t="s">
        <v>65</v>
      </c>
      <c r="Q6018" t="s">
        <v>20990</v>
      </c>
      <c r="R6018" t="s">
        <v>21118</v>
      </c>
      <c r="S6018" t="s">
        <v>21153</v>
      </c>
      <c r="T6018" t="s">
        <v>21597</v>
      </c>
      <c r="U6018" t="s">
        <v>22033</v>
      </c>
    </row>
    <row r="6019" spans="1:24">
      <c r="A6019" s="1">
        <v>6048</v>
      </c>
      <c r="C6019" t="s">
        <v>5046</v>
      </c>
      <c r="G6019" t="s">
        <v>10967</v>
      </c>
      <c r="H6019" t="s">
        <v>15109</v>
      </c>
      <c r="I6019" t="s">
        <v>18507</v>
      </c>
      <c r="J6019" t="s">
        <v>18509</v>
      </c>
      <c r="L6019" t="s">
        <v>19773</v>
      </c>
      <c r="O6019" t="s">
        <v>20887</v>
      </c>
      <c r="P6019" t="s">
        <v>20919</v>
      </c>
      <c r="Q6019" t="s">
        <v>20989</v>
      </c>
      <c r="U6019" t="s">
        <v>22032</v>
      </c>
      <c r="W6019" t="s">
        <v>22917</v>
      </c>
      <c r="X6019" t="s">
        <v>23443</v>
      </c>
    </row>
    <row r="6020" spans="1:24">
      <c r="A6020" s="1">
        <v>6049</v>
      </c>
      <c r="C6020" t="s">
        <v>5047</v>
      </c>
      <c r="G6020" t="s">
        <v>10967</v>
      </c>
      <c r="H6020" t="s">
        <v>15109</v>
      </c>
      <c r="I6020" t="s">
        <v>18507</v>
      </c>
      <c r="J6020" t="s">
        <v>18509</v>
      </c>
      <c r="L6020" t="s">
        <v>19774</v>
      </c>
      <c r="O6020" t="s">
        <v>20888</v>
      </c>
      <c r="P6020" t="s">
        <v>20920</v>
      </c>
      <c r="Q6020" t="s">
        <v>20991</v>
      </c>
      <c r="U6020" t="s">
        <v>22034</v>
      </c>
      <c r="W6020" t="s">
        <v>22918</v>
      </c>
    </row>
    <row r="6021" spans="1:24">
      <c r="A6021" s="1">
        <v>6050</v>
      </c>
      <c r="C6021" t="s">
        <v>5048</v>
      </c>
      <c r="G6021" t="s">
        <v>10967</v>
      </c>
      <c r="H6021" t="s">
        <v>15110</v>
      </c>
      <c r="I6021" t="s">
        <v>18507</v>
      </c>
      <c r="J6021" t="s">
        <v>18509</v>
      </c>
      <c r="L6021" t="s">
        <v>19772</v>
      </c>
      <c r="O6021" t="s">
        <v>20888</v>
      </c>
      <c r="P6021" t="s">
        <v>65</v>
      </c>
      <c r="Q6021" t="s">
        <v>20990</v>
      </c>
      <c r="R6021" t="s">
        <v>21118</v>
      </c>
      <c r="S6021" t="s">
        <v>21153</v>
      </c>
      <c r="T6021" t="s">
        <v>21598</v>
      </c>
      <c r="U6021" t="s">
        <v>22033</v>
      </c>
    </row>
    <row r="6022" spans="1:24">
      <c r="A6022" s="1">
        <v>6051</v>
      </c>
      <c r="C6022" t="s">
        <v>5049</v>
      </c>
      <c r="G6022" t="s">
        <v>10967</v>
      </c>
      <c r="H6022" t="s">
        <v>15110</v>
      </c>
      <c r="I6022" t="s">
        <v>18507</v>
      </c>
      <c r="J6022" t="s">
        <v>18509</v>
      </c>
      <c r="L6022" t="s">
        <v>19808</v>
      </c>
      <c r="O6022" t="s">
        <v>20887</v>
      </c>
      <c r="P6022" t="s">
        <v>20919</v>
      </c>
      <c r="Q6022" t="s">
        <v>20989</v>
      </c>
      <c r="U6022" t="s">
        <v>22032</v>
      </c>
      <c r="W6022" t="s">
        <v>22917</v>
      </c>
      <c r="X6022" t="s">
        <v>23444</v>
      </c>
    </row>
    <row r="6023" spans="1:24">
      <c r="A6023" s="1">
        <v>6052</v>
      </c>
      <c r="C6023" t="s">
        <v>5050</v>
      </c>
      <c r="G6023" t="s">
        <v>10967</v>
      </c>
      <c r="H6023" t="s">
        <v>15110</v>
      </c>
      <c r="I6023" t="s">
        <v>18507</v>
      </c>
      <c r="J6023" t="s">
        <v>18509</v>
      </c>
      <c r="L6023" t="s">
        <v>19806</v>
      </c>
      <c r="O6023" t="s">
        <v>20887</v>
      </c>
      <c r="P6023" t="s">
        <v>20919</v>
      </c>
      <c r="Q6023" t="s">
        <v>20989</v>
      </c>
      <c r="U6023" t="s">
        <v>22032</v>
      </c>
      <c r="W6023" t="s">
        <v>22917</v>
      </c>
      <c r="X6023" t="s">
        <v>23444</v>
      </c>
    </row>
    <row r="6024" spans="1:24">
      <c r="A6024" s="1">
        <v>6053</v>
      </c>
      <c r="C6024" t="s">
        <v>5051</v>
      </c>
      <c r="G6024" t="s">
        <v>10967</v>
      </c>
      <c r="H6024" t="s">
        <v>15111</v>
      </c>
      <c r="I6024" t="s">
        <v>18507</v>
      </c>
      <c r="J6024" t="s">
        <v>18509</v>
      </c>
      <c r="L6024" t="s">
        <v>19774</v>
      </c>
      <c r="O6024" t="s">
        <v>20888</v>
      </c>
      <c r="P6024" t="s">
        <v>20920</v>
      </c>
      <c r="Q6024" t="s">
        <v>20991</v>
      </c>
      <c r="U6024" t="s">
        <v>22034</v>
      </c>
      <c r="W6024" t="s">
        <v>22918</v>
      </c>
    </row>
    <row r="6025" spans="1:24">
      <c r="A6025" s="1">
        <v>6054</v>
      </c>
      <c r="C6025" t="s">
        <v>5052</v>
      </c>
      <c r="G6025" t="s">
        <v>10967</v>
      </c>
      <c r="H6025" t="s">
        <v>15112</v>
      </c>
      <c r="I6025" t="s">
        <v>18507</v>
      </c>
      <c r="J6025" t="s">
        <v>18509</v>
      </c>
      <c r="L6025" t="s">
        <v>19772</v>
      </c>
      <c r="O6025" t="s">
        <v>20888</v>
      </c>
      <c r="P6025" t="s">
        <v>65</v>
      </c>
      <c r="Q6025" t="s">
        <v>20990</v>
      </c>
      <c r="R6025" t="s">
        <v>21118</v>
      </c>
      <c r="S6025" t="s">
        <v>21153</v>
      </c>
      <c r="T6025" t="s">
        <v>21598</v>
      </c>
      <c r="U6025" t="s">
        <v>22033</v>
      </c>
    </row>
    <row r="6026" spans="1:24">
      <c r="A6026" s="1">
        <v>6055</v>
      </c>
      <c r="C6026" t="s">
        <v>5053</v>
      </c>
      <c r="G6026" t="s">
        <v>10967</v>
      </c>
      <c r="H6026" t="s">
        <v>15112</v>
      </c>
      <c r="I6026" t="s">
        <v>18507</v>
      </c>
      <c r="J6026" t="s">
        <v>18509</v>
      </c>
      <c r="L6026" t="s">
        <v>19774</v>
      </c>
      <c r="O6026" t="s">
        <v>20888</v>
      </c>
      <c r="P6026" t="s">
        <v>20920</v>
      </c>
      <c r="Q6026" t="s">
        <v>20991</v>
      </c>
      <c r="U6026" t="s">
        <v>22034</v>
      </c>
      <c r="W6026" t="s">
        <v>22918</v>
      </c>
    </row>
    <row r="6027" spans="1:24">
      <c r="A6027" s="1">
        <v>6056</v>
      </c>
      <c r="C6027" t="s">
        <v>5054</v>
      </c>
      <c r="G6027" t="s">
        <v>10967</v>
      </c>
      <c r="H6027" t="s">
        <v>15113</v>
      </c>
      <c r="I6027" t="s">
        <v>18507</v>
      </c>
      <c r="J6027" t="s">
        <v>18509</v>
      </c>
      <c r="L6027" t="s">
        <v>19772</v>
      </c>
      <c r="O6027" t="s">
        <v>20888</v>
      </c>
      <c r="P6027" t="s">
        <v>65</v>
      </c>
      <c r="Q6027" t="s">
        <v>20990</v>
      </c>
      <c r="R6027" t="s">
        <v>21118</v>
      </c>
      <c r="S6027" t="s">
        <v>21153</v>
      </c>
      <c r="T6027" t="s">
        <v>21599</v>
      </c>
      <c r="U6027" t="s">
        <v>22033</v>
      </c>
    </row>
    <row r="6028" spans="1:24">
      <c r="A6028" s="1">
        <v>6057</v>
      </c>
      <c r="C6028" t="s">
        <v>5055</v>
      </c>
      <c r="G6028" t="s">
        <v>10967</v>
      </c>
      <c r="H6028" t="s">
        <v>15113</v>
      </c>
      <c r="I6028" t="s">
        <v>18507</v>
      </c>
      <c r="J6028" t="s">
        <v>18509</v>
      </c>
      <c r="L6028" t="s">
        <v>19778</v>
      </c>
      <c r="O6028" t="s">
        <v>20887</v>
      </c>
      <c r="P6028" t="s">
        <v>20919</v>
      </c>
      <c r="Q6028" t="s">
        <v>20989</v>
      </c>
      <c r="U6028" t="s">
        <v>22032</v>
      </c>
      <c r="W6028" t="s">
        <v>22917</v>
      </c>
      <c r="X6028" t="s">
        <v>23445</v>
      </c>
    </row>
    <row r="6029" spans="1:24">
      <c r="A6029" s="1">
        <v>6058</v>
      </c>
      <c r="C6029" t="s">
        <v>5056</v>
      </c>
      <c r="G6029" t="s">
        <v>10967</v>
      </c>
      <c r="H6029" t="s">
        <v>15114</v>
      </c>
      <c r="I6029" t="s">
        <v>18507</v>
      </c>
      <c r="J6029" t="s">
        <v>18509</v>
      </c>
      <c r="L6029" t="s">
        <v>19774</v>
      </c>
      <c r="O6029" t="s">
        <v>20888</v>
      </c>
      <c r="P6029" t="s">
        <v>20920</v>
      </c>
      <c r="Q6029" t="s">
        <v>20991</v>
      </c>
      <c r="U6029" t="s">
        <v>22034</v>
      </c>
      <c r="W6029" t="s">
        <v>22918</v>
      </c>
    </row>
    <row r="6030" spans="1:24">
      <c r="A6030" s="1">
        <v>6059</v>
      </c>
      <c r="C6030" t="s">
        <v>5057</v>
      </c>
      <c r="G6030" t="s">
        <v>10967</v>
      </c>
      <c r="H6030" t="s">
        <v>15115</v>
      </c>
      <c r="I6030" t="s">
        <v>18507</v>
      </c>
      <c r="J6030" t="s">
        <v>18509</v>
      </c>
      <c r="L6030" t="s">
        <v>19772</v>
      </c>
      <c r="O6030" t="s">
        <v>20888</v>
      </c>
      <c r="P6030" t="s">
        <v>65</v>
      </c>
      <c r="Q6030" t="s">
        <v>20990</v>
      </c>
      <c r="R6030" t="s">
        <v>21118</v>
      </c>
      <c r="S6030" t="s">
        <v>21153</v>
      </c>
      <c r="T6030" t="s">
        <v>21599</v>
      </c>
      <c r="U6030" t="s">
        <v>22033</v>
      </c>
    </row>
    <row r="6031" spans="1:24">
      <c r="A6031" s="1">
        <v>6060</v>
      </c>
      <c r="C6031" t="s">
        <v>5058</v>
      </c>
      <c r="G6031" t="s">
        <v>10967</v>
      </c>
      <c r="H6031" t="s">
        <v>15115</v>
      </c>
      <c r="I6031" t="s">
        <v>18507</v>
      </c>
      <c r="J6031" t="s">
        <v>18509</v>
      </c>
      <c r="L6031" t="s">
        <v>19802</v>
      </c>
      <c r="O6031" t="s">
        <v>20887</v>
      </c>
      <c r="P6031" t="s">
        <v>20919</v>
      </c>
      <c r="Q6031" t="s">
        <v>20989</v>
      </c>
      <c r="U6031" t="s">
        <v>22032</v>
      </c>
      <c r="W6031" t="s">
        <v>22917</v>
      </c>
      <c r="X6031" t="s">
        <v>23445</v>
      </c>
    </row>
    <row r="6032" spans="1:24">
      <c r="A6032" s="1">
        <v>6061</v>
      </c>
      <c r="C6032" t="s">
        <v>5059</v>
      </c>
      <c r="G6032" t="s">
        <v>10967</v>
      </c>
      <c r="H6032" t="s">
        <v>15116</v>
      </c>
      <c r="I6032" t="s">
        <v>18507</v>
      </c>
      <c r="J6032" t="s">
        <v>18509</v>
      </c>
      <c r="L6032" t="s">
        <v>19774</v>
      </c>
      <c r="O6032" t="s">
        <v>20888</v>
      </c>
      <c r="P6032" t="s">
        <v>20920</v>
      </c>
      <c r="Q6032" t="s">
        <v>20991</v>
      </c>
      <c r="U6032" t="s">
        <v>22034</v>
      </c>
      <c r="W6032" t="s">
        <v>22918</v>
      </c>
    </row>
    <row r="6033" spans="1:32">
      <c r="A6033" s="1">
        <v>6062</v>
      </c>
      <c r="C6033" t="s">
        <v>5060</v>
      </c>
      <c r="G6033" t="s">
        <v>10967</v>
      </c>
      <c r="H6033" t="s">
        <v>15117</v>
      </c>
      <c r="I6033" t="s">
        <v>18507</v>
      </c>
      <c r="J6033" t="s">
        <v>18509</v>
      </c>
      <c r="L6033" t="s">
        <v>19771</v>
      </c>
      <c r="O6033" t="s">
        <v>20887</v>
      </c>
      <c r="P6033" t="s">
        <v>20919</v>
      </c>
      <c r="Q6033" t="s">
        <v>20989</v>
      </c>
      <c r="U6033" t="s">
        <v>22032</v>
      </c>
      <c r="W6033" t="s">
        <v>22917</v>
      </c>
      <c r="X6033" t="s">
        <v>23444</v>
      </c>
    </row>
    <row r="6034" spans="1:32">
      <c r="A6034" s="1">
        <v>6063</v>
      </c>
      <c r="C6034" t="s">
        <v>5061</v>
      </c>
      <c r="G6034" t="s">
        <v>10967</v>
      </c>
      <c r="H6034" t="s">
        <v>15117</v>
      </c>
      <c r="I6034" t="s">
        <v>18507</v>
      </c>
      <c r="J6034" t="s">
        <v>18509</v>
      </c>
      <c r="L6034" t="s">
        <v>19772</v>
      </c>
      <c r="O6034" t="s">
        <v>20888</v>
      </c>
      <c r="P6034" t="s">
        <v>65</v>
      </c>
      <c r="Q6034" t="s">
        <v>20990</v>
      </c>
      <c r="R6034" t="s">
        <v>21118</v>
      </c>
      <c r="S6034" t="s">
        <v>21153</v>
      </c>
      <c r="T6034" t="s">
        <v>21598</v>
      </c>
      <c r="U6034" t="s">
        <v>22033</v>
      </c>
    </row>
    <row r="6035" spans="1:32">
      <c r="A6035" s="1">
        <v>6064</v>
      </c>
      <c r="C6035" t="s">
        <v>5062</v>
      </c>
      <c r="G6035" t="s">
        <v>10967</v>
      </c>
      <c r="H6035" t="s">
        <v>15118</v>
      </c>
      <c r="I6035" t="s">
        <v>18507</v>
      </c>
      <c r="J6035" t="s">
        <v>18509</v>
      </c>
      <c r="L6035" t="s">
        <v>19774</v>
      </c>
      <c r="O6035" t="s">
        <v>20888</v>
      </c>
      <c r="P6035" t="s">
        <v>20920</v>
      </c>
      <c r="Q6035" t="s">
        <v>20991</v>
      </c>
      <c r="U6035" t="s">
        <v>22034</v>
      </c>
      <c r="W6035" t="s">
        <v>22918</v>
      </c>
    </row>
    <row r="6036" spans="1:32">
      <c r="A6036" s="1">
        <v>6065</v>
      </c>
      <c r="C6036" t="s">
        <v>5063</v>
      </c>
      <c r="G6036" t="s">
        <v>10967</v>
      </c>
      <c r="H6036" t="s">
        <v>15119</v>
      </c>
      <c r="I6036" t="s">
        <v>18507</v>
      </c>
      <c r="J6036" t="s">
        <v>18510</v>
      </c>
      <c r="L6036" t="s">
        <v>19876</v>
      </c>
      <c r="N6036" t="s">
        <v>40</v>
      </c>
      <c r="P6036" t="s">
        <v>20964</v>
      </c>
      <c r="Q6036" t="s">
        <v>21073</v>
      </c>
      <c r="R6036" t="s">
        <v>21140</v>
      </c>
      <c r="T6036" t="s">
        <v>21600</v>
      </c>
      <c r="U6036" t="s">
        <v>22033</v>
      </c>
    </row>
    <row r="6037" spans="1:32">
      <c r="A6037" s="1">
        <v>6066</v>
      </c>
      <c r="C6037" t="s">
        <v>5064</v>
      </c>
      <c r="G6037" t="s">
        <v>10967</v>
      </c>
      <c r="H6037" t="s">
        <v>15119</v>
      </c>
      <c r="I6037" t="s">
        <v>18507</v>
      </c>
      <c r="J6037" t="s">
        <v>18510</v>
      </c>
      <c r="L6037" t="s">
        <v>19877</v>
      </c>
      <c r="N6037" t="s">
        <v>40</v>
      </c>
      <c r="P6037" t="s">
        <v>20946</v>
      </c>
      <c r="Q6037" t="s">
        <v>21041</v>
      </c>
      <c r="U6037" t="s">
        <v>22716</v>
      </c>
      <c r="W6037" t="s">
        <v>22918</v>
      </c>
    </row>
    <row r="6038" spans="1:32">
      <c r="A6038" s="1">
        <v>6067</v>
      </c>
      <c r="B6038" t="s">
        <v>40</v>
      </c>
      <c r="C6038" t="s">
        <v>5064</v>
      </c>
      <c r="D6038" t="s">
        <v>10079</v>
      </c>
      <c r="E6038" t="s">
        <v>10905</v>
      </c>
      <c r="F6038" t="s">
        <v>10915</v>
      </c>
      <c r="H6038" t="s">
        <v>15120</v>
      </c>
      <c r="V6038">
        <f>72860923 CAXFDP 1081            PARz'k6AHB3716E,_)      N                     ently locked by another user for an Acct no 156177090000</f>
        <v>0</v>
      </c>
    </row>
    <row r="6039" spans="1:32">
      <c r="A6039" s="1">
        <v>6068</v>
      </c>
      <c r="C6039" t="s">
        <v>5065</v>
      </c>
      <c r="G6039" t="s">
        <v>10967</v>
      </c>
      <c r="H6039" t="s">
        <v>15121</v>
      </c>
      <c r="I6039" t="s">
        <v>18507</v>
      </c>
      <c r="J6039" t="s">
        <v>18511</v>
      </c>
      <c r="L6039" t="s">
        <v>19687</v>
      </c>
      <c r="O6039" t="s">
        <v>20908</v>
      </c>
      <c r="P6039" t="s">
        <v>20908</v>
      </c>
      <c r="Q6039" t="s">
        <v>21074</v>
      </c>
      <c r="R6039" t="s">
        <v>21141</v>
      </c>
      <c r="S6039" t="s">
        <v>21153</v>
      </c>
      <c r="T6039" t="s">
        <v>21601</v>
      </c>
      <c r="U6039" t="s">
        <v>22776</v>
      </c>
    </row>
    <row r="6040" spans="1:32">
      <c r="A6040" s="1">
        <v>6069</v>
      </c>
      <c r="C6040" t="s">
        <v>5066</v>
      </c>
      <c r="G6040" t="s">
        <v>10967</v>
      </c>
      <c r="H6040" t="s">
        <v>15122</v>
      </c>
      <c r="I6040" t="s">
        <v>18507</v>
      </c>
      <c r="J6040" t="s">
        <v>18510</v>
      </c>
      <c r="L6040" t="s">
        <v>19878</v>
      </c>
      <c r="N6040" t="s">
        <v>40</v>
      </c>
      <c r="P6040" t="s">
        <v>20964</v>
      </c>
      <c r="Q6040" t="s">
        <v>21073</v>
      </c>
      <c r="R6040" t="s">
        <v>21140</v>
      </c>
      <c r="T6040" t="s">
        <v>21600</v>
      </c>
      <c r="U6040" t="s">
        <v>22033</v>
      </c>
    </row>
    <row r="6041" spans="1:32">
      <c r="A6041" s="1">
        <v>6070</v>
      </c>
      <c r="C6041" t="s">
        <v>5067</v>
      </c>
      <c r="G6041" t="s">
        <v>10967</v>
      </c>
      <c r="H6041" t="s">
        <v>15123</v>
      </c>
      <c r="I6041" t="s">
        <v>18507</v>
      </c>
      <c r="J6041" t="s">
        <v>18510</v>
      </c>
      <c r="L6041" t="s">
        <v>19879</v>
      </c>
      <c r="N6041" t="s">
        <v>40</v>
      </c>
      <c r="P6041" t="s">
        <v>20946</v>
      </c>
      <c r="Q6041" t="s">
        <v>21041</v>
      </c>
      <c r="U6041" t="s">
        <v>22716</v>
      </c>
      <c r="W6041" t="s">
        <v>22918</v>
      </c>
    </row>
    <row r="6042" spans="1:32">
      <c r="A6042" s="1">
        <v>6071</v>
      </c>
      <c r="B6042" t="s">
        <v>40</v>
      </c>
      <c r="C6042" t="s">
        <v>5067</v>
      </c>
      <c r="D6042" t="s">
        <v>10080</v>
      </c>
      <c r="E6042" t="s">
        <v>10905</v>
      </c>
      <c r="F6042" t="s">
        <v>10915</v>
      </c>
      <c r="H6042" t="s">
        <v>15123</v>
      </c>
      <c r="V6042">
        <f>72860926 CAXFDP 1081            PARz'k6AHB3716E,_)      N                     ently locked by another user for an Acct no 319151400000</f>
        <v>0</v>
      </c>
    </row>
    <row r="6043" spans="1:32">
      <c r="A6043" s="1">
        <v>6072</v>
      </c>
      <c r="C6043" t="s">
        <v>5068</v>
      </c>
      <c r="G6043" t="s">
        <v>10967</v>
      </c>
      <c r="H6043" t="s">
        <v>15124</v>
      </c>
      <c r="I6043" t="s">
        <v>18507</v>
      </c>
      <c r="J6043" t="s">
        <v>18510</v>
      </c>
      <c r="L6043" t="s">
        <v>19880</v>
      </c>
      <c r="N6043" t="s">
        <v>40</v>
      </c>
      <c r="P6043" t="s">
        <v>20964</v>
      </c>
      <c r="Q6043" t="s">
        <v>21073</v>
      </c>
      <c r="R6043" t="s">
        <v>21140</v>
      </c>
      <c r="T6043" t="s">
        <v>21600</v>
      </c>
      <c r="U6043" t="s">
        <v>22033</v>
      </c>
    </row>
    <row r="6044" spans="1:32">
      <c r="A6044" s="1">
        <v>6073</v>
      </c>
      <c r="C6044" t="s">
        <v>5069</v>
      </c>
      <c r="G6044" t="s">
        <v>10967</v>
      </c>
      <c r="H6044" t="s">
        <v>15125</v>
      </c>
      <c r="I6044" t="s">
        <v>18507</v>
      </c>
      <c r="J6044" t="s">
        <v>18510</v>
      </c>
      <c r="L6044" t="s">
        <v>19881</v>
      </c>
      <c r="N6044" t="s">
        <v>40</v>
      </c>
      <c r="P6044" t="s">
        <v>20946</v>
      </c>
      <c r="Q6044" t="s">
        <v>21041</v>
      </c>
      <c r="U6044" t="s">
        <v>22716</v>
      </c>
      <c r="W6044" t="s">
        <v>22918</v>
      </c>
    </row>
    <row r="6045" spans="1:32">
      <c r="A6045" s="1">
        <v>6074</v>
      </c>
      <c r="B6045" t="s">
        <v>40</v>
      </c>
      <c r="C6045" t="s">
        <v>5069</v>
      </c>
      <c r="D6045" t="s">
        <v>10081</v>
      </c>
      <c r="E6045" t="s">
        <v>10905</v>
      </c>
      <c r="F6045" t="s">
        <v>10915</v>
      </c>
      <c r="H6045" t="s">
        <v>15126</v>
      </c>
      <c r="V6045">
        <f>72860928 CAXFDP 1081            PARz'k6AHB3716E,_)      N                     ently locked by another user for an Acct no 316859080000</f>
        <v>0</v>
      </c>
    </row>
    <row r="6046" spans="1:32">
      <c r="A6046" s="1">
        <v>6075</v>
      </c>
      <c r="C6046" t="s">
        <v>5070</v>
      </c>
      <c r="G6046" t="s">
        <v>10967</v>
      </c>
      <c r="H6046" t="s">
        <v>15127</v>
      </c>
      <c r="I6046" t="s">
        <v>18507</v>
      </c>
      <c r="J6046" t="s">
        <v>18510</v>
      </c>
      <c r="L6046" t="s">
        <v>19882</v>
      </c>
      <c r="N6046" t="s">
        <v>51</v>
      </c>
      <c r="P6046" t="s">
        <v>20965</v>
      </c>
      <c r="Q6046" t="s">
        <v>21075</v>
      </c>
      <c r="U6046" t="s">
        <v>22777</v>
      </c>
      <c r="W6046" t="s">
        <v>22940</v>
      </c>
      <c r="AF6046" t="s">
        <v>23897</v>
      </c>
    </row>
    <row r="6047" spans="1:32">
      <c r="A6047" s="1">
        <v>6076</v>
      </c>
      <c r="B6047" t="s">
        <v>51</v>
      </c>
      <c r="C6047" t="s">
        <v>5070</v>
      </c>
      <c r="D6047" t="s">
        <v>10082</v>
      </c>
      <c r="E6047" t="s">
        <v>10905</v>
      </c>
      <c r="F6047" t="s">
        <v>10917</v>
      </c>
      <c r="H6047" t="s">
        <v>15127</v>
      </c>
      <c r="V6047">
        <f>72860929 CATB</f>
        <v>0</v>
      </c>
    </row>
    <row r="6048" spans="1:32">
      <c r="A6048" s="1">
        <v>6077</v>
      </c>
      <c r="C6048" t="s">
        <v>5071</v>
      </c>
      <c r="G6048" t="s">
        <v>10967</v>
      </c>
      <c r="H6048" t="s">
        <v>15128</v>
      </c>
      <c r="I6048" t="s">
        <v>18507</v>
      </c>
      <c r="J6048" t="s">
        <v>18536</v>
      </c>
      <c r="K6048" t="s">
        <v>18582</v>
      </c>
      <c r="L6048" t="s">
        <v>19883</v>
      </c>
      <c r="N6048" t="s">
        <v>38</v>
      </c>
      <c r="P6048" t="s">
        <v>38</v>
      </c>
      <c r="Q6048" t="s">
        <v>21038</v>
      </c>
      <c r="U6048" t="s">
        <v>22778</v>
      </c>
      <c r="W6048" t="s">
        <v>22730</v>
      </c>
      <c r="AE6048" t="s">
        <v>23887</v>
      </c>
    </row>
    <row r="6049" spans="1:24">
      <c r="A6049" s="1">
        <v>6078</v>
      </c>
      <c r="B6049" t="s">
        <v>38</v>
      </c>
      <c r="C6049" t="s">
        <v>5071</v>
      </c>
      <c r="D6049" t="s">
        <v>10083</v>
      </c>
      <c r="E6049" t="s">
        <v>10905</v>
      </c>
      <c r="F6049" t="s">
        <v>10913</v>
      </c>
      <c r="H6049" t="s">
        <v>15128</v>
      </c>
      <c r="V6049">
        <f>72860930 (pÄ@NRHS3759EKNS                                                                                           KNS N  Tamara Titus              8765345396     N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6050" spans="1:24">
      <c r="A6050" s="1">
        <v>6079</v>
      </c>
      <c r="C6050" t="s">
        <v>5072</v>
      </c>
      <c r="G6050" t="s">
        <v>10967</v>
      </c>
      <c r="H6050" t="s">
        <v>15129</v>
      </c>
      <c r="I6050" t="s">
        <v>18507</v>
      </c>
      <c r="J6050" t="s">
        <v>18510</v>
      </c>
      <c r="L6050" t="s">
        <v>19884</v>
      </c>
      <c r="N6050" t="s">
        <v>40</v>
      </c>
      <c r="P6050" t="s">
        <v>20964</v>
      </c>
      <c r="Q6050" t="s">
        <v>21073</v>
      </c>
      <c r="R6050" t="s">
        <v>21140</v>
      </c>
      <c r="T6050" t="s">
        <v>21600</v>
      </c>
      <c r="U6050" t="s">
        <v>22033</v>
      </c>
    </row>
    <row r="6051" spans="1:24">
      <c r="A6051" s="1">
        <v>6080</v>
      </c>
      <c r="C6051" t="s">
        <v>5073</v>
      </c>
      <c r="G6051" t="s">
        <v>10967</v>
      </c>
      <c r="H6051" t="s">
        <v>15129</v>
      </c>
      <c r="I6051" t="s">
        <v>18507</v>
      </c>
      <c r="J6051" t="s">
        <v>18510</v>
      </c>
      <c r="L6051" t="s">
        <v>19885</v>
      </c>
      <c r="N6051" t="s">
        <v>40</v>
      </c>
      <c r="P6051" t="s">
        <v>20946</v>
      </c>
      <c r="Q6051" t="s">
        <v>21041</v>
      </c>
      <c r="U6051" t="s">
        <v>22716</v>
      </c>
      <c r="W6051" t="s">
        <v>22918</v>
      </c>
    </row>
    <row r="6052" spans="1:24">
      <c r="A6052" s="1">
        <v>6081</v>
      </c>
      <c r="B6052" t="s">
        <v>40</v>
      </c>
      <c r="C6052" t="s">
        <v>5073</v>
      </c>
      <c r="D6052" t="s">
        <v>10084</v>
      </c>
      <c r="E6052" t="s">
        <v>10905</v>
      </c>
      <c r="F6052" t="s">
        <v>10915</v>
      </c>
      <c r="H6052" t="s">
        <v>15129</v>
      </c>
      <c r="V6052">
        <f>72860932 CAXFDP 1081            PARz'k6AHB3716E,_)      N                     ently locked by another user for an Acct no 283368110000</f>
        <v>0</v>
      </c>
    </row>
    <row r="6053" spans="1:24">
      <c r="A6053" s="1">
        <v>6082</v>
      </c>
      <c r="C6053" t="s">
        <v>5074</v>
      </c>
      <c r="G6053" t="s">
        <v>10967</v>
      </c>
      <c r="H6053" t="s">
        <v>15130</v>
      </c>
      <c r="I6053" t="s">
        <v>18507</v>
      </c>
      <c r="J6053" t="s">
        <v>18510</v>
      </c>
      <c r="L6053" t="s">
        <v>19886</v>
      </c>
      <c r="N6053" t="s">
        <v>40</v>
      </c>
      <c r="P6053" t="s">
        <v>20964</v>
      </c>
      <c r="Q6053" t="s">
        <v>21073</v>
      </c>
      <c r="R6053" t="s">
        <v>21140</v>
      </c>
      <c r="T6053" t="s">
        <v>21600</v>
      </c>
      <c r="U6053" t="s">
        <v>22033</v>
      </c>
    </row>
    <row r="6054" spans="1:24">
      <c r="A6054" s="1">
        <v>6083</v>
      </c>
      <c r="C6054" t="s">
        <v>5075</v>
      </c>
      <c r="G6054" t="s">
        <v>10967</v>
      </c>
      <c r="H6054" t="s">
        <v>15131</v>
      </c>
      <c r="I6054" t="s">
        <v>18507</v>
      </c>
      <c r="J6054" t="s">
        <v>18510</v>
      </c>
      <c r="L6054" t="s">
        <v>19887</v>
      </c>
      <c r="N6054" t="s">
        <v>40</v>
      </c>
      <c r="P6054" t="s">
        <v>20946</v>
      </c>
      <c r="Q6054" t="s">
        <v>21041</v>
      </c>
      <c r="U6054" t="s">
        <v>22716</v>
      </c>
      <c r="W6054" t="s">
        <v>22918</v>
      </c>
    </row>
    <row r="6055" spans="1:24">
      <c r="A6055" s="1">
        <v>6084</v>
      </c>
      <c r="B6055" t="s">
        <v>40</v>
      </c>
      <c r="C6055" t="s">
        <v>5075</v>
      </c>
      <c r="D6055" t="s">
        <v>10085</v>
      </c>
      <c r="E6055" t="s">
        <v>10905</v>
      </c>
      <c r="F6055" t="s">
        <v>10915</v>
      </c>
      <c r="H6055" t="s">
        <v>15131</v>
      </c>
      <c r="V6055">
        <f>72860934 CAXFDP 1081            PARz'k6AHB3716E,_)Y      N                     ently locked by another user for an Acct no 316859080000</f>
        <v>0</v>
      </c>
    </row>
    <row r="6056" spans="1:24">
      <c r="A6056" s="1">
        <v>6085</v>
      </c>
      <c r="C6056" t="s">
        <v>5076</v>
      </c>
      <c r="G6056" t="s">
        <v>10967</v>
      </c>
      <c r="H6056" t="s">
        <v>15132</v>
      </c>
      <c r="I6056" t="s">
        <v>18507</v>
      </c>
      <c r="J6056" t="s">
        <v>18510</v>
      </c>
      <c r="L6056" t="s">
        <v>19888</v>
      </c>
      <c r="N6056" t="s">
        <v>40</v>
      </c>
      <c r="P6056" t="s">
        <v>20964</v>
      </c>
      <c r="Q6056" t="s">
        <v>21073</v>
      </c>
      <c r="R6056" t="s">
        <v>21140</v>
      </c>
      <c r="T6056" t="s">
        <v>21600</v>
      </c>
      <c r="U6056" t="s">
        <v>22033</v>
      </c>
    </row>
    <row r="6057" spans="1:24">
      <c r="A6057" s="1">
        <v>6086</v>
      </c>
      <c r="C6057" t="s">
        <v>5077</v>
      </c>
      <c r="G6057" t="s">
        <v>10967</v>
      </c>
      <c r="H6057" t="s">
        <v>15133</v>
      </c>
      <c r="I6057" t="s">
        <v>18507</v>
      </c>
      <c r="J6057" t="s">
        <v>18510</v>
      </c>
      <c r="L6057" t="s">
        <v>19889</v>
      </c>
      <c r="N6057" t="s">
        <v>40</v>
      </c>
      <c r="P6057" t="s">
        <v>20946</v>
      </c>
      <c r="Q6057" t="s">
        <v>21041</v>
      </c>
      <c r="U6057" t="s">
        <v>22716</v>
      </c>
      <c r="W6057" t="s">
        <v>22918</v>
      </c>
    </row>
    <row r="6058" spans="1:24">
      <c r="A6058" s="1">
        <v>6087</v>
      </c>
      <c r="B6058" t="s">
        <v>40</v>
      </c>
      <c r="C6058" t="s">
        <v>5077</v>
      </c>
      <c r="D6058" t="s">
        <v>10086</v>
      </c>
      <c r="E6058" t="s">
        <v>10905</v>
      </c>
      <c r="F6058" t="s">
        <v>10915</v>
      </c>
      <c r="H6058" t="s">
        <v>15133</v>
      </c>
      <c r="V6058">
        <f>72860936 CAXFDP 1081            PARz'k6AHB3716E,_)      N                     ently locked by another user for an Acct no 316859080000</f>
        <v>0</v>
      </c>
    </row>
    <row r="6059" spans="1:24">
      <c r="A6059" s="1">
        <v>6088</v>
      </c>
      <c r="C6059" t="s">
        <v>5078</v>
      </c>
      <c r="G6059" t="s">
        <v>10967</v>
      </c>
      <c r="H6059" t="s">
        <v>15134</v>
      </c>
      <c r="I6059" t="s">
        <v>18507</v>
      </c>
      <c r="J6059" t="s">
        <v>18509</v>
      </c>
      <c r="L6059" t="s">
        <v>19771</v>
      </c>
      <c r="O6059" t="s">
        <v>20887</v>
      </c>
      <c r="P6059" t="s">
        <v>20919</v>
      </c>
      <c r="Q6059" t="s">
        <v>20989</v>
      </c>
      <c r="U6059" t="s">
        <v>22032</v>
      </c>
      <c r="W6059" t="s">
        <v>22917</v>
      </c>
      <c r="X6059" t="s">
        <v>23403</v>
      </c>
    </row>
    <row r="6060" spans="1:24">
      <c r="A6060" s="1">
        <v>6089</v>
      </c>
      <c r="C6060" t="s">
        <v>5079</v>
      </c>
      <c r="G6060" t="s">
        <v>10967</v>
      </c>
      <c r="H6060" t="s">
        <v>15135</v>
      </c>
      <c r="I6060" t="s">
        <v>18507</v>
      </c>
      <c r="J6060" t="s">
        <v>18509</v>
      </c>
      <c r="L6060" t="s">
        <v>19772</v>
      </c>
      <c r="O6060" t="s">
        <v>20888</v>
      </c>
      <c r="P6060" t="s">
        <v>65</v>
      </c>
      <c r="Q6060" t="s">
        <v>20990</v>
      </c>
      <c r="R6060" t="s">
        <v>21118</v>
      </c>
      <c r="S6060" t="s">
        <v>21153</v>
      </c>
      <c r="T6060" t="s">
        <v>21602</v>
      </c>
      <c r="U6060" t="s">
        <v>22033</v>
      </c>
    </row>
    <row r="6061" spans="1:24">
      <c r="A6061" s="1">
        <v>6090</v>
      </c>
      <c r="C6061" t="s">
        <v>5080</v>
      </c>
      <c r="G6061" t="s">
        <v>10967</v>
      </c>
      <c r="H6061" t="s">
        <v>15135</v>
      </c>
      <c r="I6061" t="s">
        <v>18507</v>
      </c>
      <c r="J6061" t="s">
        <v>18509</v>
      </c>
      <c r="L6061" t="s">
        <v>19779</v>
      </c>
      <c r="O6061" t="s">
        <v>20887</v>
      </c>
      <c r="P6061" t="s">
        <v>20919</v>
      </c>
      <c r="Q6061" t="s">
        <v>20989</v>
      </c>
      <c r="U6061" t="s">
        <v>22032</v>
      </c>
      <c r="W6061" t="s">
        <v>22917</v>
      </c>
      <c r="X6061" t="s">
        <v>23446</v>
      </c>
    </row>
    <row r="6062" spans="1:24">
      <c r="A6062" s="1">
        <v>6091</v>
      </c>
      <c r="C6062" t="s">
        <v>5081</v>
      </c>
      <c r="G6062" t="s">
        <v>10967</v>
      </c>
      <c r="H6062" t="s">
        <v>15136</v>
      </c>
      <c r="I6062" t="s">
        <v>18507</v>
      </c>
      <c r="J6062" t="s">
        <v>18509</v>
      </c>
      <c r="L6062" t="s">
        <v>19774</v>
      </c>
      <c r="O6062" t="s">
        <v>20888</v>
      </c>
      <c r="P6062" t="s">
        <v>20920</v>
      </c>
      <c r="Q6062" t="s">
        <v>20991</v>
      </c>
      <c r="U6062" t="s">
        <v>22034</v>
      </c>
      <c r="W6062" t="s">
        <v>22918</v>
      </c>
    </row>
    <row r="6063" spans="1:24">
      <c r="A6063" s="1">
        <v>6092</v>
      </c>
      <c r="C6063" t="s">
        <v>5082</v>
      </c>
      <c r="G6063" t="s">
        <v>10967</v>
      </c>
      <c r="H6063" t="s">
        <v>15137</v>
      </c>
      <c r="I6063" t="s">
        <v>18507</v>
      </c>
      <c r="J6063" t="s">
        <v>18509</v>
      </c>
      <c r="L6063" t="s">
        <v>19772</v>
      </c>
      <c r="O6063" t="s">
        <v>20888</v>
      </c>
      <c r="P6063" t="s">
        <v>65</v>
      </c>
      <c r="Q6063" t="s">
        <v>20990</v>
      </c>
      <c r="R6063" t="s">
        <v>21118</v>
      </c>
      <c r="S6063" t="s">
        <v>21153</v>
      </c>
      <c r="T6063" t="s">
        <v>21602</v>
      </c>
      <c r="U6063" t="s">
        <v>22033</v>
      </c>
    </row>
    <row r="6064" spans="1:24">
      <c r="A6064" s="1">
        <v>6093</v>
      </c>
      <c r="C6064" t="s">
        <v>5083</v>
      </c>
      <c r="G6064" t="s">
        <v>10967</v>
      </c>
      <c r="H6064" t="s">
        <v>15138</v>
      </c>
      <c r="I6064" t="s">
        <v>18507</v>
      </c>
      <c r="J6064" t="s">
        <v>18509</v>
      </c>
      <c r="L6064" t="s">
        <v>19774</v>
      </c>
      <c r="O6064" t="s">
        <v>20888</v>
      </c>
      <c r="P6064" t="s">
        <v>20920</v>
      </c>
      <c r="Q6064" t="s">
        <v>20991</v>
      </c>
      <c r="U6064" t="s">
        <v>22034</v>
      </c>
      <c r="W6064" t="s">
        <v>22918</v>
      </c>
    </row>
    <row r="6065" spans="1:24">
      <c r="A6065" s="1">
        <v>6094</v>
      </c>
      <c r="C6065" t="s">
        <v>5084</v>
      </c>
      <c r="G6065" t="s">
        <v>10967</v>
      </c>
      <c r="H6065" t="s">
        <v>15139</v>
      </c>
      <c r="I6065" t="s">
        <v>18507</v>
      </c>
      <c r="J6065" t="s">
        <v>18509</v>
      </c>
      <c r="L6065" t="s">
        <v>19766</v>
      </c>
      <c r="O6065" t="s">
        <v>20887</v>
      </c>
      <c r="P6065" t="s">
        <v>20919</v>
      </c>
      <c r="Q6065" t="s">
        <v>20989</v>
      </c>
      <c r="U6065" t="s">
        <v>22032</v>
      </c>
      <c r="W6065" t="s">
        <v>22917</v>
      </c>
      <c r="X6065" t="s">
        <v>23446</v>
      </c>
    </row>
    <row r="6066" spans="1:24">
      <c r="A6066" s="1">
        <v>6095</v>
      </c>
      <c r="C6066" t="s">
        <v>5085</v>
      </c>
      <c r="G6066" t="s">
        <v>10967</v>
      </c>
      <c r="H6066" t="s">
        <v>15140</v>
      </c>
      <c r="I6066" t="s">
        <v>18507</v>
      </c>
      <c r="J6066" t="s">
        <v>18510</v>
      </c>
      <c r="L6066" t="s">
        <v>19890</v>
      </c>
      <c r="N6066" t="s">
        <v>52</v>
      </c>
      <c r="P6066" t="s">
        <v>20966</v>
      </c>
      <c r="Q6066" t="s">
        <v>21076</v>
      </c>
      <c r="U6066" t="s">
        <v>22779</v>
      </c>
      <c r="W6066" t="s">
        <v>22730</v>
      </c>
    </row>
    <row r="6067" spans="1:24">
      <c r="A6067" s="1">
        <v>6096</v>
      </c>
      <c r="C6067" t="s">
        <v>5086</v>
      </c>
      <c r="G6067" t="s">
        <v>10967</v>
      </c>
      <c r="H6067" t="s">
        <v>15140</v>
      </c>
      <c r="I6067" t="s">
        <v>18507</v>
      </c>
      <c r="J6067" t="s">
        <v>18510</v>
      </c>
      <c r="L6067" t="s">
        <v>19890</v>
      </c>
      <c r="N6067" t="s">
        <v>52</v>
      </c>
      <c r="P6067" t="s">
        <v>52</v>
      </c>
      <c r="Q6067" t="s">
        <v>21077</v>
      </c>
      <c r="U6067" t="s">
        <v>22780</v>
      </c>
      <c r="W6067" t="s">
        <v>22921</v>
      </c>
    </row>
    <row r="6068" spans="1:24">
      <c r="A6068" s="1">
        <v>6097</v>
      </c>
      <c r="B6068" t="s">
        <v>52</v>
      </c>
      <c r="C6068" t="s">
        <v>5086</v>
      </c>
      <c r="D6068" t="s">
        <v>10087</v>
      </c>
      <c r="E6068" t="s">
        <v>10905</v>
      </c>
      <c r="F6068" t="s">
        <v>10937</v>
      </c>
      <c r="H6068" t="s">
        <v>15140</v>
      </c>
      <c r="V6068">
        <f>72860945 ×ùM!`ykHç=§#</f>
        <v>0</v>
      </c>
    </row>
    <row r="6069" spans="1:24">
      <c r="A6069" s="1">
        <v>6098</v>
      </c>
      <c r="C6069" t="s">
        <v>5087</v>
      </c>
      <c r="G6069" t="s">
        <v>10967</v>
      </c>
      <c r="H6069" t="s">
        <v>15141</v>
      </c>
      <c r="I6069" t="s">
        <v>18507</v>
      </c>
      <c r="J6069" t="s">
        <v>18510</v>
      </c>
      <c r="L6069" t="s">
        <v>19891</v>
      </c>
      <c r="N6069" t="s">
        <v>52</v>
      </c>
      <c r="P6069" t="s">
        <v>20966</v>
      </c>
      <c r="Q6069" t="s">
        <v>21076</v>
      </c>
      <c r="U6069" t="s">
        <v>22779</v>
      </c>
      <c r="W6069" t="s">
        <v>22730</v>
      </c>
    </row>
    <row r="6070" spans="1:24">
      <c r="A6070" s="1">
        <v>6099</v>
      </c>
      <c r="C6070" t="s">
        <v>5088</v>
      </c>
      <c r="G6070" t="s">
        <v>10967</v>
      </c>
      <c r="H6070" t="s">
        <v>15142</v>
      </c>
      <c r="I6070" t="s">
        <v>18507</v>
      </c>
      <c r="J6070" t="s">
        <v>18510</v>
      </c>
      <c r="L6070" t="s">
        <v>19891</v>
      </c>
      <c r="N6070" t="s">
        <v>52</v>
      </c>
      <c r="P6070" t="s">
        <v>52</v>
      </c>
      <c r="Q6070" t="s">
        <v>21077</v>
      </c>
      <c r="U6070" t="s">
        <v>22780</v>
      </c>
      <c r="W6070" t="s">
        <v>22921</v>
      </c>
    </row>
    <row r="6071" spans="1:24">
      <c r="A6071" s="1">
        <v>6100</v>
      </c>
      <c r="B6071" t="s">
        <v>52</v>
      </c>
      <c r="C6071" t="s">
        <v>5088</v>
      </c>
      <c r="D6071" t="s">
        <v>10088</v>
      </c>
      <c r="E6071" t="s">
        <v>10905</v>
      </c>
      <c r="F6071" t="s">
        <v>10937</v>
      </c>
      <c r="H6071" t="s">
        <v>15142</v>
      </c>
      <c r="V6071">
        <f>72860947 ×ùM!`ykHç=§#</f>
        <v>0</v>
      </c>
    </row>
    <row r="6072" spans="1:24">
      <c r="A6072" s="1">
        <v>6101</v>
      </c>
      <c r="C6072" t="s">
        <v>5089</v>
      </c>
      <c r="G6072" t="s">
        <v>10967</v>
      </c>
      <c r="H6072" t="s">
        <v>15143</v>
      </c>
      <c r="I6072" t="s">
        <v>18507</v>
      </c>
      <c r="J6072" t="s">
        <v>18510</v>
      </c>
      <c r="L6072" t="s">
        <v>19892</v>
      </c>
      <c r="N6072" t="s">
        <v>52</v>
      </c>
      <c r="P6072" t="s">
        <v>20966</v>
      </c>
      <c r="Q6072" t="s">
        <v>21076</v>
      </c>
      <c r="U6072" t="s">
        <v>22779</v>
      </c>
      <c r="W6072" t="s">
        <v>22730</v>
      </c>
    </row>
    <row r="6073" spans="1:24">
      <c r="A6073" s="1">
        <v>6102</v>
      </c>
      <c r="C6073" t="s">
        <v>5090</v>
      </c>
      <c r="G6073" t="s">
        <v>10967</v>
      </c>
      <c r="H6073" t="s">
        <v>15144</v>
      </c>
      <c r="I6073" t="s">
        <v>18507</v>
      </c>
      <c r="J6073" t="s">
        <v>18510</v>
      </c>
      <c r="L6073" t="s">
        <v>19892</v>
      </c>
      <c r="N6073" t="s">
        <v>52</v>
      </c>
      <c r="P6073" t="s">
        <v>52</v>
      </c>
      <c r="Q6073" t="s">
        <v>21077</v>
      </c>
      <c r="U6073" t="s">
        <v>22780</v>
      </c>
      <c r="W6073" t="s">
        <v>22921</v>
      </c>
    </row>
    <row r="6074" spans="1:24">
      <c r="A6074" s="1">
        <v>6103</v>
      </c>
      <c r="B6074" t="s">
        <v>52</v>
      </c>
      <c r="C6074" t="s">
        <v>5090</v>
      </c>
      <c r="D6074" t="s">
        <v>10089</v>
      </c>
      <c r="E6074" t="s">
        <v>10905</v>
      </c>
      <c r="F6074" t="s">
        <v>10937</v>
      </c>
      <c r="H6074" t="s">
        <v>15144</v>
      </c>
      <c r="V6074">
        <f>72860949 ×ùM!`ykHç=§#</f>
        <v>0</v>
      </c>
    </row>
    <row r="6075" spans="1:24">
      <c r="A6075" s="1">
        <v>6104</v>
      </c>
      <c r="C6075" t="s">
        <v>5091</v>
      </c>
      <c r="G6075" t="s">
        <v>10967</v>
      </c>
      <c r="H6075" t="s">
        <v>15145</v>
      </c>
      <c r="I6075" t="s">
        <v>18507</v>
      </c>
      <c r="J6075" t="s">
        <v>18509</v>
      </c>
      <c r="L6075" t="s">
        <v>19772</v>
      </c>
      <c r="O6075" t="s">
        <v>20888</v>
      </c>
      <c r="P6075" t="s">
        <v>65</v>
      </c>
      <c r="Q6075" t="s">
        <v>20990</v>
      </c>
      <c r="R6075" t="s">
        <v>21118</v>
      </c>
      <c r="S6075" t="s">
        <v>21153</v>
      </c>
      <c r="T6075" t="s">
        <v>21598</v>
      </c>
      <c r="U6075" t="s">
        <v>22033</v>
      </c>
    </row>
    <row r="6076" spans="1:24">
      <c r="A6076" s="1">
        <v>6105</v>
      </c>
      <c r="C6076" t="s">
        <v>5092</v>
      </c>
      <c r="G6076" t="s">
        <v>10967</v>
      </c>
      <c r="H6076" t="s">
        <v>15145</v>
      </c>
      <c r="I6076" t="s">
        <v>18507</v>
      </c>
      <c r="J6076" t="s">
        <v>18509</v>
      </c>
      <c r="L6076" t="s">
        <v>19746</v>
      </c>
      <c r="O6076" t="s">
        <v>20887</v>
      </c>
      <c r="P6076" t="s">
        <v>20919</v>
      </c>
      <c r="Q6076" t="s">
        <v>20989</v>
      </c>
      <c r="U6076" t="s">
        <v>22032</v>
      </c>
      <c r="W6076" t="s">
        <v>22917</v>
      </c>
      <c r="X6076" t="s">
        <v>23444</v>
      </c>
    </row>
    <row r="6077" spans="1:24">
      <c r="A6077" s="1">
        <v>6106</v>
      </c>
      <c r="C6077" t="s">
        <v>5093</v>
      </c>
      <c r="G6077" t="s">
        <v>10967</v>
      </c>
      <c r="H6077" t="s">
        <v>15146</v>
      </c>
      <c r="I6077" t="s">
        <v>18507</v>
      </c>
      <c r="J6077" t="s">
        <v>18509</v>
      </c>
      <c r="L6077" t="s">
        <v>19774</v>
      </c>
      <c r="O6077" t="s">
        <v>20888</v>
      </c>
      <c r="P6077" t="s">
        <v>20920</v>
      </c>
      <c r="Q6077" t="s">
        <v>20991</v>
      </c>
      <c r="U6077" t="s">
        <v>22034</v>
      </c>
      <c r="W6077" t="s">
        <v>22918</v>
      </c>
    </row>
    <row r="6078" spans="1:24">
      <c r="A6078" s="1">
        <v>6107</v>
      </c>
      <c r="C6078" t="s">
        <v>5094</v>
      </c>
      <c r="G6078" t="s">
        <v>10967</v>
      </c>
      <c r="H6078" t="s">
        <v>15147</v>
      </c>
      <c r="I6078" t="s">
        <v>18507</v>
      </c>
      <c r="J6078" t="s">
        <v>18509</v>
      </c>
      <c r="L6078" t="s">
        <v>19772</v>
      </c>
      <c r="O6078" t="s">
        <v>20888</v>
      </c>
      <c r="P6078" t="s">
        <v>65</v>
      </c>
      <c r="Q6078" t="s">
        <v>20990</v>
      </c>
      <c r="R6078" t="s">
        <v>21118</v>
      </c>
      <c r="S6078" t="s">
        <v>21153</v>
      </c>
      <c r="T6078" t="s">
        <v>21598</v>
      </c>
      <c r="U6078" t="s">
        <v>22033</v>
      </c>
    </row>
    <row r="6079" spans="1:24">
      <c r="A6079" s="1">
        <v>6108</v>
      </c>
      <c r="C6079" t="s">
        <v>5095</v>
      </c>
      <c r="G6079" t="s">
        <v>10967</v>
      </c>
      <c r="H6079" t="s">
        <v>15147</v>
      </c>
      <c r="I6079" t="s">
        <v>18507</v>
      </c>
      <c r="J6079" t="s">
        <v>18509</v>
      </c>
      <c r="L6079" t="s">
        <v>19774</v>
      </c>
      <c r="O6079" t="s">
        <v>20888</v>
      </c>
      <c r="P6079" t="s">
        <v>20920</v>
      </c>
      <c r="Q6079" t="s">
        <v>20991</v>
      </c>
      <c r="U6079" t="s">
        <v>22034</v>
      </c>
      <c r="W6079" t="s">
        <v>22918</v>
      </c>
    </row>
    <row r="6080" spans="1:24">
      <c r="A6080" s="1">
        <v>6109</v>
      </c>
      <c r="C6080" t="s">
        <v>5096</v>
      </c>
      <c r="G6080" t="s">
        <v>10967</v>
      </c>
      <c r="H6080" t="s">
        <v>15148</v>
      </c>
      <c r="I6080" t="s">
        <v>18507</v>
      </c>
      <c r="J6080" t="s">
        <v>18509</v>
      </c>
      <c r="L6080" t="s">
        <v>19807</v>
      </c>
      <c r="O6080" t="s">
        <v>20887</v>
      </c>
      <c r="P6080" t="s">
        <v>20919</v>
      </c>
      <c r="Q6080" t="s">
        <v>20989</v>
      </c>
      <c r="U6080" t="s">
        <v>22032</v>
      </c>
      <c r="W6080" t="s">
        <v>22917</v>
      </c>
      <c r="X6080" t="s">
        <v>23447</v>
      </c>
    </row>
    <row r="6081" spans="1:31">
      <c r="A6081" s="1">
        <v>6110</v>
      </c>
      <c r="C6081" t="s">
        <v>5097</v>
      </c>
      <c r="G6081" t="s">
        <v>10967</v>
      </c>
      <c r="H6081" t="s">
        <v>15148</v>
      </c>
      <c r="I6081" t="s">
        <v>18507</v>
      </c>
      <c r="J6081" t="s">
        <v>18509</v>
      </c>
      <c r="L6081" t="s">
        <v>19772</v>
      </c>
      <c r="O6081" t="s">
        <v>20888</v>
      </c>
      <c r="P6081" t="s">
        <v>65</v>
      </c>
      <c r="Q6081" t="s">
        <v>20990</v>
      </c>
      <c r="R6081" t="s">
        <v>21118</v>
      </c>
      <c r="S6081" t="s">
        <v>21153</v>
      </c>
      <c r="T6081" t="s">
        <v>21603</v>
      </c>
      <c r="U6081" t="s">
        <v>22033</v>
      </c>
    </row>
    <row r="6082" spans="1:31">
      <c r="A6082" s="1">
        <v>6111</v>
      </c>
      <c r="C6082" t="s">
        <v>5098</v>
      </c>
      <c r="G6082" t="s">
        <v>10967</v>
      </c>
      <c r="H6082" t="s">
        <v>15149</v>
      </c>
      <c r="I6082" t="s">
        <v>18507</v>
      </c>
      <c r="J6082" t="s">
        <v>18509</v>
      </c>
      <c r="L6082" t="s">
        <v>19805</v>
      </c>
      <c r="O6082" t="s">
        <v>20887</v>
      </c>
      <c r="P6082" t="s">
        <v>20919</v>
      </c>
      <c r="Q6082" t="s">
        <v>20989</v>
      </c>
      <c r="U6082" t="s">
        <v>22032</v>
      </c>
      <c r="W6082" t="s">
        <v>22917</v>
      </c>
      <c r="X6082" t="s">
        <v>23444</v>
      </c>
    </row>
    <row r="6083" spans="1:31">
      <c r="A6083" s="1">
        <v>6112</v>
      </c>
      <c r="C6083" t="s">
        <v>5099</v>
      </c>
      <c r="G6083" t="s">
        <v>10967</v>
      </c>
      <c r="H6083" t="s">
        <v>15149</v>
      </c>
      <c r="I6083" t="s">
        <v>18507</v>
      </c>
      <c r="J6083" t="s">
        <v>18509</v>
      </c>
      <c r="L6083" t="s">
        <v>19774</v>
      </c>
      <c r="O6083" t="s">
        <v>20888</v>
      </c>
      <c r="P6083" t="s">
        <v>20920</v>
      </c>
      <c r="Q6083" t="s">
        <v>20991</v>
      </c>
      <c r="U6083" t="s">
        <v>22034</v>
      </c>
      <c r="W6083" t="s">
        <v>22918</v>
      </c>
    </row>
    <row r="6084" spans="1:31">
      <c r="A6084" s="1">
        <v>6113</v>
      </c>
      <c r="C6084" t="s">
        <v>5100</v>
      </c>
      <c r="G6084" t="s">
        <v>10967</v>
      </c>
      <c r="H6084" t="s">
        <v>15150</v>
      </c>
      <c r="I6084" t="s">
        <v>18507</v>
      </c>
      <c r="J6084" t="s">
        <v>18509</v>
      </c>
      <c r="L6084" t="s">
        <v>19772</v>
      </c>
      <c r="O6084" t="s">
        <v>20888</v>
      </c>
      <c r="P6084" t="s">
        <v>65</v>
      </c>
      <c r="Q6084" t="s">
        <v>20990</v>
      </c>
      <c r="R6084" t="s">
        <v>21118</v>
      </c>
      <c r="S6084" t="s">
        <v>21153</v>
      </c>
      <c r="T6084" t="s">
        <v>21598</v>
      </c>
      <c r="U6084" t="s">
        <v>22033</v>
      </c>
    </row>
    <row r="6085" spans="1:31">
      <c r="A6085" s="1">
        <v>6114</v>
      </c>
      <c r="C6085" t="s">
        <v>5101</v>
      </c>
      <c r="G6085" t="s">
        <v>10967</v>
      </c>
      <c r="H6085" t="s">
        <v>15150</v>
      </c>
      <c r="I6085" t="s">
        <v>18507</v>
      </c>
      <c r="J6085" t="s">
        <v>18509</v>
      </c>
      <c r="L6085" t="s">
        <v>19774</v>
      </c>
      <c r="O6085" t="s">
        <v>20888</v>
      </c>
      <c r="P6085" t="s">
        <v>20920</v>
      </c>
      <c r="Q6085" t="s">
        <v>20991</v>
      </c>
      <c r="U6085" t="s">
        <v>22034</v>
      </c>
      <c r="W6085" t="s">
        <v>22918</v>
      </c>
    </row>
    <row r="6086" spans="1:31">
      <c r="A6086" s="1">
        <v>6115</v>
      </c>
      <c r="C6086" t="s">
        <v>5102</v>
      </c>
      <c r="G6086" t="s">
        <v>10967</v>
      </c>
      <c r="H6086" t="s">
        <v>15151</v>
      </c>
      <c r="I6086" t="s">
        <v>18507</v>
      </c>
      <c r="J6086" t="s">
        <v>18509</v>
      </c>
      <c r="L6086" t="s">
        <v>19778</v>
      </c>
      <c r="O6086" t="s">
        <v>20887</v>
      </c>
      <c r="P6086" t="s">
        <v>20919</v>
      </c>
      <c r="Q6086" t="s">
        <v>20989</v>
      </c>
      <c r="U6086" t="s">
        <v>22032</v>
      </c>
      <c r="W6086" t="s">
        <v>22917</v>
      </c>
      <c r="X6086" t="s">
        <v>23444</v>
      </c>
    </row>
    <row r="6087" spans="1:31">
      <c r="A6087" s="1">
        <v>6116</v>
      </c>
      <c r="C6087" t="s">
        <v>5103</v>
      </c>
      <c r="G6087" t="s">
        <v>10967</v>
      </c>
      <c r="H6087" t="s">
        <v>15152</v>
      </c>
      <c r="I6087" t="s">
        <v>18507</v>
      </c>
      <c r="J6087" t="s">
        <v>18510</v>
      </c>
      <c r="L6087" t="s">
        <v>19893</v>
      </c>
      <c r="N6087" t="s">
        <v>40</v>
      </c>
      <c r="P6087" t="s">
        <v>20964</v>
      </c>
      <c r="Q6087" t="s">
        <v>21073</v>
      </c>
      <c r="R6087" t="s">
        <v>21140</v>
      </c>
      <c r="T6087" t="s">
        <v>21600</v>
      </c>
      <c r="U6087" t="s">
        <v>22033</v>
      </c>
    </row>
    <row r="6088" spans="1:31">
      <c r="A6088" s="1">
        <v>6117</v>
      </c>
      <c r="C6088" t="s">
        <v>5104</v>
      </c>
      <c r="G6088" t="s">
        <v>10967</v>
      </c>
      <c r="H6088" t="s">
        <v>15153</v>
      </c>
      <c r="I6088" t="s">
        <v>18507</v>
      </c>
      <c r="J6088" t="s">
        <v>18510</v>
      </c>
      <c r="L6088" t="s">
        <v>19894</v>
      </c>
      <c r="N6088" t="s">
        <v>40</v>
      </c>
      <c r="P6088" t="s">
        <v>20946</v>
      </c>
      <c r="Q6088" t="s">
        <v>21041</v>
      </c>
      <c r="U6088" t="s">
        <v>22716</v>
      </c>
      <c r="W6088" t="s">
        <v>22918</v>
      </c>
    </row>
    <row r="6089" spans="1:31">
      <c r="A6089" s="1">
        <v>6118</v>
      </c>
      <c r="B6089" t="s">
        <v>40</v>
      </c>
      <c r="C6089" t="s">
        <v>5104</v>
      </c>
      <c r="D6089" t="s">
        <v>10090</v>
      </c>
      <c r="E6089" t="s">
        <v>10905</v>
      </c>
      <c r="F6089" t="s">
        <v>10915</v>
      </c>
      <c r="H6089" t="s">
        <v>15153</v>
      </c>
      <c r="V6089">
        <f>72860963 CAXONT 1081-1           PARz'k6AHB3716E,_)      N                     ently locked by another user for an Acct no 156177090000</f>
        <v>0</v>
      </c>
    </row>
    <row r="6090" spans="1:31">
      <c r="A6090" s="1">
        <v>6119</v>
      </c>
      <c r="C6090" t="s">
        <v>5105</v>
      </c>
      <c r="G6090" t="s">
        <v>10967</v>
      </c>
      <c r="H6090" t="s">
        <v>15154</v>
      </c>
      <c r="I6090" t="s">
        <v>18507</v>
      </c>
      <c r="J6090" t="s">
        <v>18510</v>
      </c>
      <c r="L6090" t="s">
        <v>19895</v>
      </c>
      <c r="N6090" t="s">
        <v>37</v>
      </c>
      <c r="P6090" t="s">
        <v>20967</v>
      </c>
      <c r="Q6090" t="s">
        <v>21078</v>
      </c>
      <c r="U6090" t="s">
        <v>22781</v>
      </c>
      <c r="W6090" t="s">
        <v>22918</v>
      </c>
    </row>
    <row r="6091" spans="1:31">
      <c r="A6091" s="1">
        <v>6120</v>
      </c>
      <c r="C6091" t="s">
        <v>5106</v>
      </c>
      <c r="G6091" t="s">
        <v>10967</v>
      </c>
      <c r="H6091" t="s">
        <v>15154</v>
      </c>
      <c r="I6091" t="s">
        <v>18507</v>
      </c>
      <c r="J6091" t="s">
        <v>18510</v>
      </c>
      <c r="L6091" t="s">
        <v>19895</v>
      </c>
      <c r="N6091" t="s">
        <v>37</v>
      </c>
      <c r="P6091" t="s">
        <v>20968</v>
      </c>
      <c r="Q6091" t="s">
        <v>21079</v>
      </c>
      <c r="U6091" t="s">
        <v>22782</v>
      </c>
      <c r="W6091" t="s">
        <v>22921</v>
      </c>
    </row>
    <row r="6092" spans="1:31">
      <c r="A6092" s="1">
        <v>6121</v>
      </c>
      <c r="C6092" t="s">
        <v>5107</v>
      </c>
      <c r="G6092" t="s">
        <v>10967</v>
      </c>
      <c r="H6092" t="s">
        <v>15154</v>
      </c>
      <c r="I6092" t="s">
        <v>18507</v>
      </c>
      <c r="J6092" t="s">
        <v>18510</v>
      </c>
      <c r="L6092" t="s">
        <v>19895</v>
      </c>
      <c r="N6092" t="s">
        <v>37</v>
      </c>
      <c r="P6092" t="s">
        <v>37</v>
      </c>
      <c r="Q6092" t="s">
        <v>21080</v>
      </c>
      <c r="U6092" t="s">
        <v>22783</v>
      </c>
      <c r="W6092" t="s">
        <v>22921</v>
      </c>
    </row>
    <row r="6093" spans="1:31">
      <c r="A6093" s="1">
        <v>6122</v>
      </c>
      <c r="B6093" t="s">
        <v>37</v>
      </c>
      <c r="C6093" t="s">
        <v>5107</v>
      </c>
      <c r="D6093" t="s">
        <v>10091</v>
      </c>
      <c r="E6093" t="s">
        <v>10905</v>
      </c>
      <c r="F6093" t="s">
        <v>10912</v>
      </c>
      <c r="H6093" t="s">
        <v>15155</v>
      </c>
      <c r="V6093">
        <f>72860966 &amp;M</f>
        <v>0</v>
      </c>
    </row>
    <row r="6094" spans="1:31">
      <c r="A6094" s="1">
        <v>6124</v>
      </c>
      <c r="C6094" t="s">
        <v>5108</v>
      </c>
      <c r="G6094" t="s">
        <v>10967</v>
      </c>
      <c r="H6094" t="s">
        <v>15156</v>
      </c>
      <c r="I6094" t="s">
        <v>18507</v>
      </c>
      <c r="J6094" t="s">
        <v>18530</v>
      </c>
      <c r="K6094" t="s">
        <v>18528</v>
      </c>
      <c r="L6094" t="s">
        <v>19896</v>
      </c>
      <c r="N6094" t="s">
        <v>38</v>
      </c>
      <c r="P6094" t="s">
        <v>38</v>
      </c>
      <c r="Q6094" t="s">
        <v>21038</v>
      </c>
      <c r="U6094" t="s">
        <v>22784</v>
      </c>
      <c r="W6094" t="s">
        <v>22921</v>
      </c>
      <c r="AE6094" t="s">
        <v>23886</v>
      </c>
    </row>
    <row r="6095" spans="1:31">
      <c r="A6095" s="1">
        <v>6125</v>
      </c>
      <c r="B6095" t="s">
        <v>38</v>
      </c>
      <c r="C6095" t="s">
        <v>5108</v>
      </c>
      <c r="D6095" t="s">
        <v>10092</v>
      </c>
      <c r="E6095" t="s">
        <v>10905</v>
      </c>
      <c r="F6095" t="s">
        <v>10913</v>
      </c>
      <c r="H6095" t="s">
        <v>15156</v>
      </c>
      <c r="V6095">
        <f>72860967 QÀ£KEADR3013LCCS                                                                                           CCS N  -                    -          N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µj</f>
        <v>0</v>
      </c>
    </row>
    <row r="6096" spans="1:31">
      <c r="A6096" s="1">
        <v>6126</v>
      </c>
      <c r="C6096" t="s">
        <v>5109</v>
      </c>
      <c r="G6096" t="s">
        <v>10967</v>
      </c>
      <c r="H6096" t="s">
        <v>15157</v>
      </c>
      <c r="I6096" t="s">
        <v>18507</v>
      </c>
      <c r="J6096" t="s">
        <v>18537</v>
      </c>
      <c r="K6096" t="s">
        <v>18528</v>
      </c>
      <c r="L6096" t="s">
        <v>19897</v>
      </c>
      <c r="N6096" t="s">
        <v>38</v>
      </c>
      <c r="P6096" t="s">
        <v>38</v>
      </c>
      <c r="Q6096" t="s">
        <v>21038</v>
      </c>
      <c r="U6096" t="s">
        <v>22785</v>
      </c>
      <c r="W6096" t="s">
        <v>22730</v>
      </c>
      <c r="AE6096" t="s">
        <v>23890</v>
      </c>
    </row>
    <row r="6097" spans="1:24">
      <c r="A6097" s="1">
        <v>6127</v>
      </c>
      <c r="B6097" t="s">
        <v>38</v>
      </c>
      <c r="C6097" t="s">
        <v>5109</v>
      </c>
      <c r="D6097" t="s">
        <v>10093</v>
      </c>
      <c r="E6097" t="s">
        <v>10905</v>
      </c>
      <c r="F6097" t="s">
        <v>10913</v>
      </c>
      <c r="H6097" t="s">
        <v>15157</v>
      </c>
      <c r="V6097">
        <f>72860968 E±pÍðWQRHC3733ERTNS Ñ¹                                                                                          RTNS N  MISS Shanta Clarke           8769438477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098" spans="1:24">
      <c r="A6098" s="1">
        <v>6128</v>
      </c>
      <c r="C6098" t="s">
        <v>5110</v>
      </c>
      <c r="G6098" t="s">
        <v>10967</v>
      </c>
      <c r="H6098" t="s">
        <v>15158</v>
      </c>
      <c r="I6098" t="s">
        <v>18507</v>
      </c>
      <c r="J6098" t="s">
        <v>18510</v>
      </c>
      <c r="L6098" t="s">
        <v>19898</v>
      </c>
      <c r="N6098" t="s">
        <v>40</v>
      </c>
      <c r="P6098" t="s">
        <v>20964</v>
      </c>
      <c r="Q6098" t="s">
        <v>21073</v>
      </c>
      <c r="R6098" t="s">
        <v>21140</v>
      </c>
      <c r="T6098" t="s">
        <v>21600</v>
      </c>
      <c r="U6098" t="s">
        <v>22033</v>
      </c>
    </row>
    <row r="6099" spans="1:24">
      <c r="A6099" s="1">
        <v>6129</v>
      </c>
      <c r="C6099" t="s">
        <v>5111</v>
      </c>
      <c r="G6099" t="s">
        <v>10967</v>
      </c>
      <c r="H6099" t="s">
        <v>15159</v>
      </c>
      <c r="I6099" t="s">
        <v>18507</v>
      </c>
      <c r="J6099" t="s">
        <v>18510</v>
      </c>
      <c r="L6099" t="s">
        <v>19899</v>
      </c>
      <c r="N6099" t="s">
        <v>40</v>
      </c>
      <c r="P6099" t="s">
        <v>20946</v>
      </c>
      <c r="Q6099" t="s">
        <v>21041</v>
      </c>
      <c r="U6099" t="s">
        <v>22716</v>
      </c>
      <c r="W6099" t="s">
        <v>22918</v>
      </c>
    </row>
    <row r="6100" spans="1:24">
      <c r="A6100" s="1">
        <v>6130</v>
      </c>
      <c r="B6100" t="s">
        <v>40</v>
      </c>
      <c r="C6100" t="s">
        <v>5111</v>
      </c>
      <c r="D6100" t="s">
        <v>10094</v>
      </c>
      <c r="E6100" t="s">
        <v>10905</v>
      </c>
      <c r="F6100" t="s">
        <v>10915</v>
      </c>
      <c r="H6100" t="s">
        <v>15159</v>
      </c>
      <c r="V6100">
        <f>72860970 CAXFDP 1081            PARz'k6AHB3716E,µj      N                     ently locked by another user for an Acct no 277429760000</f>
        <v>0</v>
      </c>
    </row>
    <row r="6101" spans="1:24">
      <c r="A6101" s="1">
        <v>6131</v>
      </c>
      <c r="C6101" t="s">
        <v>5112</v>
      </c>
      <c r="G6101" t="s">
        <v>10967</v>
      </c>
      <c r="H6101" t="s">
        <v>15160</v>
      </c>
      <c r="I6101" t="s">
        <v>18507</v>
      </c>
      <c r="J6101" t="s">
        <v>18509</v>
      </c>
      <c r="L6101" t="s">
        <v>19779</v>
      </c>
      <c r="O6101" t="s">
        <v>20887</v>
      </c>
      <c r="P6101" t="s">
        <v>20919</v>
      </c>
      <c r="Q6101" t="s">
        <v>20989</v>
      </c>
      <c r="U6101" t="s">
        <v>22032</v>
      </c>
      <c r="W6101" t="s">
        <v>22917</v>
      </c>
      <c r="X6101" t="s">
        <v>23448</v>
      </c>
    </row>
    <row r="6102" spans="1:24">
      <c r="A6102" s="1">
        <v>6132</v>
      </c>
      <c r="C6102" t="s">
        <v>5113</v>
      </c>
      <c r="G6102" t="s">
        <v>10967</v>
      </c>
      <c r="H6102" t="s">
        <v>15161</v>
      </c>
      <c r="I6102" t="s">
        <v>18507</v>
      </c>
      <c r="J6102" t="s">
        <v>18509</v>
      </c>
      <c r="L6102" t="s">
        <v>19772</v>
      </c>
      <c r="O6102" t="s">
        <v>20888</v>
      </c>
      <c r="P6102" t="s">
        <v>65</v>
      </c>
      <c r="Q6102" t="s">
        <v>20990</v>
      </c>
      <c r="R6102" t="s">
        <v>21118</v>
      </c>
      <c r="S6102" t="s">
        <v>21153</v>
      </c>
      <c r="T6102" t="s">
        <v>21604</v>
      </c>
      <c r="U6102" t="s">
        <v>22033</v>
      </c>
    </row>
    <row r="6103" spans="1:24">
      <c r="A6103" s="1">
        <v>6133</v>
      </c>
      <c r="C6103" t="s">
        <v>5114</v>
      </c>
      <c r="G6103" t="s">
        <v>10967</v>
      </c>
      <c r="H6103" t="s">
        <v>15161</v>
      </c>
      <c r="I6103" t="s">
        <v>18507</v>
      </c>
      <c r="J6103" t="s">
        <v>18509</v>
      </c>
      <c r="L6103" t="s">
        <v>19774</v>
      </c>
      <c r="O6103" t="s">
        <v>20888</v>
      </c>
      <c r="P6103" t="s">
        <v>20920</v>
      </c>
      <c r="Q6103" t="s">
        <v>20991</v>
      </c>
      <c r="U6103" t="s">
        <v>22034</v>
      </c>
      <c r="W6103" t="s">
        <v>22918</v>
      </c>
    </row>
    <row r="6104" spans="1:24">
      <c r="A6104" s="1">
        <v>6134</v>
      </c>
      <c r="C6104" t="s">
        <v>5115</v>
      </c>
      <c r="G6104" t="s">
        <v>10967</v>
      </c>
      <c r="H6104" t="s">
        <v>15162</v>
      </c>
      <c r="I6104" t="s">
        <v>18507</v>
      </c>
      <c r="J6104" t="s">
        <v>18509</v>
      </c>
      <c r="L6104" t="s">
        <v>19772</v>
      </c>
      <c r="O6104" t="s">
        <v>20888</v>
      </c>
      <c r="P6104" t="s">
        <v>65</v>
      </c>
      <c r="Q6104" t="s">
        <v>20990</v>
      </c>
      <c r="R6104" t="s">
        <v>21118</v>
      </c>
      <c r="S6104" t="s">
        <v>21153</v>
      </c>
      <c r="T6104" t="s">
        <v>21603</v>
      </c>
      <c r="U6104" t="s">
        <v>22033</v>
      </c>
    </row>
    <row r="6105" spans="1:24">
      <c r="A6105" s="1">
        <v>6135</v>
      </c>
      <c r="C6105" t="s">
        <v>5116</v>
      </c>
      <c r="G6105" t="s">
        <v>10967</v>
      </c>
      <c r="H6105" t="s">
        <v>15163</v>
      </c>
      <c r="I6105" t="s">
        <v>18507</v>
      </c>
      <c r="J6105" t="s">
        <v>18509</v>
      </c>
      <c r="L6105" t="s">
        <v>19774</v>
      </c>
      <c r="O6105" t="s">
        <v>20888</v>
      </c>
      <c r="P6105" t="s">
        <v>20920</v>
      </c>
      <c r="Q6105" t="s">
        <v>20991</v>
      </c>
      <c r="U6105" t="s">
        <v>22034</v>
      </c>
      <c r="W6105" t="s">
        <v>22918</v>
      </c>
    </row>
    <row r="6106" spans="1:24">
      <c r="A6106" s="1">
        <v>6136</v>
      </c>
      <c r="C6106" t="s">
        <v>5117</v>
      </c>
      <c r="G6106" t="s">
        <v>10967</v>
      </c>
      <c r="H6106" t="s">
        <v>15164</v>
      </c>
      <c r="I6106" t="s">
        <v>18507</v>
      </c>
      <c r="J6106" t="s">
        <v>18509</v>
      </c>
      <c r="L6106" t="s">
        <v>19802</v>
      </c>
      <c r="O6106" t="s">
        <v>20887</v>
      </c>
      <c r="P6106" t="s">
        <v>20919</v>
      </c>
      <c r="Q6106" t="s">
        <v>20989</v>
      </c>
      <c r="U6106" t="s">
        <v>22032</v>
      </c>
      <c r="W6106" t="s">
        <v>22917</v>
      </c>
      <c r="X6106" t="s">
        <v>23447</v>
      </c>
    </row>
    <row r="6107" spans="1:24">
      <c r="A6107" s="1">
        <v>6137</v>
      </c>
      <c r="C6107" t="s">
        <v>5118</v>
      </c>
      <c r="G6107" t="s">
        <v>10967</v>
      </c>
      <c r="H6107" t="s">
        <v>15165</v>
      </c>
      <c r="I6107" t="s">
        <v>18507</v>
      </c>
      <c r="J6107" t="s">
        <v>18509</v>
      </c>
      <c r="L6107" t="s">
        <v>19772</v>
      </c>
      <c r="O6107" t="s">
        <v>20888</v>
      </c>
      <c r="P6107" t="s">
        <v>65</v>
      </c>
      <c r="Q6107" t="s">
        <v>20990</v>
      </c>
      <c r="R6107" t="s">
        <v>21118</v>
      </c>
      <c r="S6107" t="s">
        <v>21153</v>
      </c>
      <c r="T6107" t="s">
        <v>21603</v>
      </c>
      <c r="U6107" t="s">
        <v>22033</v>
      </c>
    </row>
    <row r="6108" spans="1:24">
      <c r="A6108" s="1">
        <v>6138</v>
      </c>
      <c r="C6108" t="s">
        <v>5119</v>
      </c>
      <c r="G6108" t="s">
        <v>10967</v>
      </c>
      <c r="H6108" t="s">
        <v>15165</v>
      </c>
      <c r="I6108" t="s">
        <v>18507</v>
      </c>
      <c r="J6108" t="s">
        <v>18509</v>
      </c>
      <c r="L6108" t="s">
        <v>19774</v>
      </c>
      <c r="O6108" t="s">
        <v>20888</v>
      </c>
      <c r="P6108" t="s">
        <v>20920</v>
      </c>
      <c r="Q6108" t="s">
        <v>20991</v>
      </c>
      <c r="U6108" t="s">
        <v>22034</v>
      </c>
      <c r="W6108" t="s">
        <v>22918</v>
      </c>
    </row>
    <row r="6109" spans="1:24">
      <c r="A6109" s="1">
        <v>6139</v>
      </c>
      <c r="C6109" t="s">
        <v>5120</v>
      </c>
      <c r="G6109" t="s">
        <v>10967</v>
      </c>
      <c r="H6109" t="s">
        <v>15166</v>
      </c>
      <c r="I6109" t="s">
        <v>18507</v>
      </c>
      <c r="J6109" t="s">
        <v>18509</v>
      </c>
      <c r="L6109" t="s">
        <v>19746</v>
      </c>
      <c r="O6109" t="s">
        <v>20887</v>
      </c>
      <c r="P6109" t="s">
        <v>20919</v>
      </c>
      <c r="Q6109" t="s">
        <v>20989</v>
      </c>
      <c r="U6109" t="s">
        <v>22032</v>
      </c>
      <c r="W6109" t="s">
        <v>22917</v>
      </c>
      <c r="X6109" t="s">
        <v>23447</v>
      </c>
    </row>
    <row r="6110" spans="1:24">
      <c r="A6110" s="1">
        <v>6140</v>
      </c>
      <c r="C6110" t="s">
        <v>5121</v>
      </c>
      <c r="G6110" t="s">
        <v>10967</v>
      </c>
      <c r="H6110" t="s">
        <v>15167</v>
      </c>
      <c r="I6110" t="s">
        <v>18507</v>
      </c>
      <c r="J6110" t="s">
        <v>18509</v>
      </c>
      <c r="L6110" t="s">
        <v>19772</v>
      </c>
      <c r="O6110" t="s">
        <v>20888</v>
      </c>
      <c r="P6110" t="s">
        <v>65</v>
      </c>
      <c r="Q6110" t="s">
        <v>20990</v>
      </c>
      <c r="R6110" t="s">
        <v>21118</v>
      </c>
      <c r="S6110" t="s">
        <v>21153</v>
      </c>
      <c r="T6110" t="s">
        <v>21603</v>
      </c>
      <c r="U6110" t="s">
        <v>22033</v>
      </c>
    </row>
    <row r="6111" spans="1:24">
      <c r="A6111" s="1">
        <v>6141</v>
      </c>
      <c r="C6111" t="s">
        <v>5122</v>
      </c>
      <c r="G6111" t="s">
        <v>10967</v>
      </c>
      <c r="H6111" t="s">
        <v>15167</v>
      </c>
      <c r="I6111" t="s">
        <v>18507</v>
      </c>
      <c r="J6111" t="s">
        <v>18509</v>
      </c>
      <c r="L6111" t="s">
        <v>19747</v>
      </c>
      <c r="O6111" t="s">
        <v>20887</v>
      </c>
      <c r="P6111" t="s">
        <v>20919</v>
      </c>
      <c r="Q6111" t="s">
        <v>20989</v>
      </c>
      <c r="U6111" t="s">
        <v>22032</v>
      </c>
      <c r="W6111" t="s">
        <v>22917</v>
      </c>
      <c r="X6111" t="s">
        <v>23447</v>
      </c>
    </row>
    <row r="6112" spans="1:24">
      <c r="A6112" s="1">
        <v>6142</v>
      </c>
      <c r="C6112" t="s">
        <v>5123</v>
      </c>
      <c r="G6112" t="s">
        <v>10967</v>
      </c>
      <c r="H6112" t="s">
        <v>15168</v>
      </c>
      <c r="I6112" t="s">
        <v>18507</v>
      </c>
      <c r="J6112" t="s">
        <v>18509</v>
      </c>
      <c r="L6112" t="s">
        <v>19774</v>
      </c>
      <c r="O6112" t="s">
        <v>20888</v>
      </c>
      <c r="P6112" t="s">
        <v>20920</v>
      </c>
      <c r="Q6112" t="s">
        <v>20991</v>
      </c>
      <c r="U6112" t="s">
        <v>22034</v>
      </c>
      <c r="W6112" t="s">
        <v>22918</v>
      </c>
    </row>
    <row r="6113" spans="1:24">
      <c r="A6113" s="1">
        <v>6143</v>
      </c>
      <c r="C6113" t="s">
        <v>5124</v>
      </c>
      <c r="G6113" t="s">
        <v>10967</v>
      </c>
      <c r="H6113" t="s">
        <v>15169</v>
      </c>
      <c r="I6113" t="s">
        <v>18507</v>
      </c>
      <c r="J6113" t="s">
        <v>18509</v>
      </c>
      <c r="L6113" t="s">
        <v>19801</v>
      </c>
      <c r="O6113" t="s">
        <v>20887</v>
      </c>
      <c r="P6113" t="s">
        <v>20919</v>
      </c>
      <c r="Q6113" t="s">
        <v>20989</v>
      </c>
      <c r="U6113" t="s">
        <v>22032</v>
      </c>
      <c r="W6113" t="s">
        <v>22917</v>
      </c>
      <c r="X6113" t="s">
        <v>23449</v>
      </c>
    </row>
    <row r="6114" spans="1:24">
      <c r="A6114" s="1">
        <v>6144</v>
      </c>
      <c r="C6114" t="s">
        <v>5125</v>
      </c>
      <c r="G6114" t="s">
        <v>10967</v>
      </c>
      <c r="H6114" t="s">
        <v>15170</v>
      </c>
      <c r="I6114" t="s">
        <v>18507</v>
      </c>
      <c r="J6114" t="s">
        <v>18509</v>
      </c>
      <c r="L6114" t="s">
        <v>19772</v>
      </c>
      <c r="O6114" t="s">
        <v>20888</v>
      </c>
      <c r="P6114" t="s">
        <v>65</v>
      </c>
      <c r="Q6114" t="s">
        <v>20990</v>
      </c>
      <c r="R6114" t="s">
        <v>21118</v>
      </c>
      <c r="S6114" t="s">
        <v>21153</v>
      </c>
      <c r="T6114" t="s">
        <v>21605</v>
      </c>
      <c r="U6114" t="s">
        <v>22033</v>
      </c>
    </row>
    <row r="6115" spans="1:24">
      <c r="A6115" s="1">
        <v>6145</v>
      </c>
      <c r="C6115" t="s">
        <v>5126</v>
      </c>
      <c r="G6115" t="s">
        <v>10967</v>
      </c>
      <c r="H6115" t="s">
        <v>15170</v>
      </c>
      <c r="I6115" t="s">
        <v>18507</v>
      </c>
      <c r="J6115" t="s">
        <v>18509</v>
      </c>
      <c r="L6115" t="s">
        <v>19774</v>
      </c>
      <c r="O6115" t="s">
        <v>20888</v>
      </c>
      <c r="P6115" t="s">
        <v>20920</v>
      </c>
      <c r="Q6115" t="s">
        <v>20991</v>
      </c>
      <c r="U6115" t="s">
        <v>22034</v>
      </c>
      <c r="W6115" t="s">
        <v>22918</v>
      </c>
    </row>
    <row r="6116" spans="1:24">
      <c r="A6116" s="1">
        <v>6146</v>
      </c>
      <c r="C6116" t="s">
        <v>5127</v>
      </c>
      <c r="G6116" t="s">
        <v>10967</v>
      </c>
      <c r="H6116" t="s">
        <v>15171</v>
      </c>
      <c r="I6116" t="s">
        <v>18507</v>
      </c>
      <c r="J6116" t="s">
        <v>18509</v>
      </c>
      <c r="L6116" t="s">
        <v>19798</v>
      </c>
      <c r="O6116" t="s">
        <v>20887</v>
      </c>
      <c r="P6116" t="s">
        <v>20919</v>
      </c>
      <c r="Q6116" t="s">
        <v>20989</v>
      </c>
      <c r="U6116" t="s">
        <v>22032</v>
      </c>
      <c r="W6116" t="s">
        <v>22917</v>
      </c>
      <c r="X6116" t="s">
        <v>23441</v>
      </c>
    </row>
    <row r="6117" spans="1:24">
      <c r="A6117" s="1">
        <v>6147</v>
      </c>
      <c r="C6117" t="s">
        <v>5128</v>
      </c>
      <c r="G6117" t="s">
        <v>10967</v>
      </c>
      <c r="H6117" t="s">
        <v>15172</v>
      </c>
      <c r="I6117" t="s">
        <v>18507</v>
      </c>
      <c r="J6117" t="s">
        <v>18509</v>
      </c>
      <c r="L6117" t="s">
        <v>19772</v>
      </c>
      <c r="O6117" t="s">
        <v>20888</v>
      </c>
      <c r="P6117" t="s">
        <v>65</v>
      </c>
      <c r="Q6117" t="s">
        <v>20990</v>
      </c>
      <c r="R6117" t="s">
        <v>21118</v>
      </c>
      <c r="S6117" t="s">
        <v>21153</v>
      </c>
      <c r="T6117" t="s">
        <v>21605</v>
      </c>
      <c r="U6117" t="s">
        <v>22033</v>
      </c>
    </row>
    <row r="6118" spans="1:24">
      <c r="A6118" s="1">
        <v>6148</v>
      </c>
      <c r="C6118" t="s">
        <v>5129</v>
      </c>
      <c r="G6118" t="s">
        <v>10967</v>
      </c>
      <c r="H6118" t="s">
        <v>15172</v>
      </c>
      <c r="I6118" t="s">
        <v>18507</v>
      </c>
      <c r="J6118" t="s">
        <v>18509</v>
      </c>
      <c r="L6118" t="s">
        <v>19803</v>
      </c>
      <c r="O6118" t="s">
        <v>20887</v>
      </c>
      <c r="P6118" t="s">
        <v>20919</v>
      </c>
      <c r="Q6118" t="s">
        <v>20989</v>
      </c>
      <c r="U6118" t="s">
        <v>22032</v>
      </c>
      <c r="W6118" t="s">
        <v>22917</v>
      </c>
      <c r="X6118" t="s">
        <v>23449</v>
      </c>
    </row>
    <row r="6119" spans="1:24">
      <c r="A6119" s="1">
        <v>6149</v>
      </c>
      <c r="C6119" t="s">
        <v>5130</v>
      </c>
      <c r="G6119" t="s">
        <v>10967</v>
      </c>
      <c r="H6119" t="s">
        <v>15172</v>
      </c>
      <c r="I6119" t="s">
        <v>18507</v>
      </c>
      <c r="J6119" t="s">
        <v>18509</v>
      </c>
      <c r="L6119" t="s">
        <v>19774</v>
      </c>
      <c r="O6119" t="s">
        <v>20888</v>
      </c>
      <c r="P6119" t="s">
        <v>20920</v>
      </c>
      <c r="Q6119" t="s">
        <v>20991</v>
      </c>
      <c r="U6119" t="s">
        <v>22034</v>
      </c>
      <c r="W6119" t="s">
        <v>22918</v>
      </c>
    </row>
    <row r="6120" spans="1:24">
      <c r="A6120" s="1">
        <v>6150</v>
      </c>
      <c r="C6120" t="s">
        <v>5131</v>
      </c>
      <c r="G6120" t="s">
        <v>10967</v>
      </c>
      <c r="H6120" t="s">
        <v>15173</v>
      </c>
      <c r="I6120" t="s">
        <v>18507</v>
      </c>
      <c r="J6120" t="s">
        <v>18509</v>
      </c>
      <c r="L6120" t="s">
        <v>19772</v>
      </c>
      <c r="O6120" t="s">
        <v>20888</v>
      </c>
      <c r="P6120" t="s">
        <v>65</v>
      </c>
      <c r="Q6120" t="s">
        <v>20990</v>
      </c>
      <c r="R6120" t="s">
        <v>21118</v>
      </c>
      <c r="S6120" t="s">
        <v>21153</v>
      </c>
      <c r="T6120" t="s">
        <v>21603</v>
      </c>
      <c r="U6120" t="s">
        <v>22033</v>
      </c>
    </row>
    <row r="6121" spans="1:24">
      <c r="A6121" s="1">
        <v>6151</v>
      </c>
      <c r="C6121" t="s">
        <v>5132</v>
      </c>
      <c r="G6121" t="s">
        <v>10967</v>
      </c>
      <c r="H6121" t="s">
        <v>15174</v>
      </c>
      <c r="I6121" t="s">
        <v>18507</v>
      </c>
      <c r="J6121" t="s">
        <v>18509</v>
      </c>
      <c r="L6121" t="s">
        <v>19765</v>
      </c>
      <c r="O6121" t="s">
        <v>20887</v>
      </c>
      <c r="P6121" t="s">
        <v>20919</v>
      </c>
      <c r="Q6121" t="s">
        <v>20989</v>
      </c>
      <c r="U6121" t="s">
        <v>22032</v>
      </c>
      <c r="W6121" t="s">
        <v>22917</v>
      </c>
      <c r="X6121" t="s">
        <v>23447</v>
      </c>
    </row>
    <row r="6122" spans="1:24">
      <c r="A6122" s="1">
        <v>6152</v>
      </c>
      <c r="C6122" t="s">
        <v>5133</v>
      </c>
      <c r="G6122" t="s">
        <v>10967</v>
      </c>
      <c r="H6122" t="s">
        <v>15174</v>
      </c>
      <c r="I6122" t="s">
        <v>18507</v>
      </c>
      <c r="J6122" t="s">
        <v>18509</v>
      </c>
      <c r="L6122" t="s">
        <v>19774</v>
      </c>
      <c r="O6122" t="s">
        <v>20888</v>
      </c>
      <c r="P6122" t="s">
        <v>20920</v>
      </c>
      <c r="Q6122" t="s">
        <v>20991</v>
      </c>
      <c r="U6122" t="s">
        <v>22034</v>
      </c>
      <c r="W6122" t="s">
        <v>22918</v>
      </c>
    </row>
    <row r="6123" spans="1:24">
      <c r="A6123" s="1">
        <v>6153</v>
      </c>
      <c r="C6123" t="s">
        <v>5134</v>
      </c>
      <c r="G6123" t="s">
        <v>10967</v>
      </c>
      <c r="H6123" t="s">
        <v>15175</v>
      </c>
      <c r="I6123" t="s">
        <v>18507</v>
      </c>
      <c r="J6123" t="s">
        <v>18511</v>
      </c>
      <c r="L6123" t="s">
        <v>19694</v>
      </c>
      <c r="O6123" t="s">
        <v>20908</v>
      </c>
      <c r="P6123" t="s">
        <v>20937</v>
      </c>
      <c r="Q6123" t="s">
        <v>21025</v>
      </c>
      <c r="R6123" t="s">
        <v>21129</v>
      </c>
      <c r="S6123" t="s">
        <v>21157</v>
      </c>
      <c r="T6123" t="s">
        <v>21606</v>
      </c>
      <c r="U6123" t="s">
        <v>22786</v>
      </c>
    </row>
    <row r="6124" spans="1:24">
      <c r="A6124" s="1">
        <v>6154</v>
      </c>
      <c r="C6124" t="s">
        <v>5135</v>
      </c>
      <c r="G6124" t="s">
        <v>10967</v>
      </c>
      <c r="H6124" t="s">
        <v>15176</v>
      </c>
      <c r="I6124" t="s">
        <v>18507</v>
      </c>
      <c r="J6124" t="s">
        <v>18509</v>
      </c>
      <c r="L6124" t="s">
        <v>19771</v>
      </c>
      <c r="O6124" t="s">
        <v>20887</v>
      </c>
      <c r="P6124" t="s">
        <v>20919</v>
      </c>
      <c r="Q6124" t="s">
        <v>20989</v>
      </c>
      <c r="U6124" t="s">
        <v>22032</v>
      </c>
      <c r="W6124" t="s">
        <v>22917</v>
      </c>
      <c r="X6124" t="s">
        <v>23450</v>
      </c>
    </row>
    <row r="6125" spans="1:24">
      <c r="A6125" s="1">
        <v>6155</v>
      </c>
      <c r="C6125" t="s">
        <v>5136</v>
      </c>
      <c r="G6125" t="s">
        <v>10967</v>
      </c>
      <c r="H6125" t="s">
        <v>15177</v>
      </c>
      <c r="I6125" t="s">
        <v>18507</v>
      </c>
      <c r="J6125" t="s">
        <v>18509</v>
      </c>
      <c r="L6125" t="s">
        <v>19772</v>
      </c>
      <c r="O6125" t="s">
        <v>20888</v>
      </c>
      <c r="P6125" t="s">
        <v>65</v>
      </c>
      <c r="Q6125" t="s">
        <v>20990</v>
      </c>
      <c r="R6125" t="s">
        <v>21118</v>
      </c>
      <c r="S6125" t="s">
        <v>21153</v>
      </c>
      <c r="T6125" t="s">
        <v>21607</v>
      </c>
      <c r="U6125" t="s">
        <v>22033</v>
      </c>
    </row>
    <row r="6126" spans="1:24">
      <c r="A6126" s="1">
        <v>6156</v>
      </c>
      <c r="C6126" t="s">
        <v>5137</v>
      </c>
      <c r="G6126" t="s">
        <v>10967</v>
      </c>
      <c r="H6126" t="s">
        <v>15178</v>
      </c>
      <c r="I6126" t="s">
        <v>18507</v>
      </c>
      <c r="J6126" t="s">
        <v>18509</v>
      </c>
      <c r="L6126" t="s">
        <v>19774</v>
      </c>
      <c r="O6126" t="s">
        <v>20888</v>
      </c>
      <c r="P6126" t="s">
        <v>20920</v>
      </c>
      <c r="Q6126" t="s">
        <v>20991</v>
      </c>
      <c r="U6126" t="s">
        <v>22034</v>
      </c>
      <c r="W6126" t="s">
        <v>22918</v>
      </c>
    </row>
    <row r="6127" spans="1:24">
      <c r="A6127" s="1">
        <v>6157</v>
      </c>
      <c r="C6127" t="s">
        <v>5138</v>
      </c>
      <c r="G6127" t="s">
        <v>10967</v>
      </c>
      <c r="H6127" t="s">
        <v>15179</v>
      </c>
      <c r="I6127" t="s">
        <v>18507</v>
      </c>
      <c r="J6127" t="s">
        <v>18509</v>
      </c>
      <c r="L6127" t="s">
        <v>19764</v>
      </c>
      <c r="O6127" t="s">
        <v>20887</v>
      </c>
      <c r="P6127" t="s">
        <v>20919</v>
      </c>
      <c r="Q6127" t="s">
        <v>20989</v>
      </c>
      <c r="U6127" t="s">
        <v>22032</v>
      </c>
      <c r="W6127" t="s">
        <v>22917</v>
      </c>
      <c r="X6127" t="s">
        <v>23451</v>
      </c>
    </row>
    <row r="6128" spans="1:24">
      <c r="A6128" s="1">
        <v>6158</v>
      </c>
      <c r="C6128" t="s">
        <v>5139</v>
      </c>
      <c r="G6128" t="s">
        <v>10967</v>
      </c>
      <c r="H6128" t="s">
        <v>15180</v>
      </c>
      <c r="I6128" t="s">
        <v>18507</v>
      </c>
      <c r="J6128" t="s">
        <v>18509</v>
      </c>
      <c r="L6128" t="s">
        <v>19772</v>
      </c>
      <c r="O6128" t="s">
        <v>20888</v>
      </c>
      <c r="P6128" t="s">
        <v>65</v>
      </c>
      <c r="Q6128" t="s">
        <v>20990</v>
      </c>
      <c r="R6128" t="s">
        <v>21118</v>
      </c>
      <c r="S6128" t="s">
        <v>21153</v>
      </c>
      <c r="T6128" t="s">
        <v>21608</v>
      </c>
      <c r="U6128" t="s">
        <v>22033</v>
      </c>
    </row>
    <row r="6129" spans="1:24">
      <c r="A6129" s="1">
        <v>6159</v>
      </c>
      <c r="C6129" t="s">
        <v>5140</v>
      </c>
      <c r="G6129" t="s">
        <v>10967</v>
      </c>
      <c r="H6129" t="s">
        <v>15181</v>
      </c>
      <c r="I6129" t="s">
        <v>18507</v>
      </c>
      <c r="J6129" t="s">
        <v>18509</v>
      </c>
      <c r="L6129" t="s">
        <v>19774</v>
      </c>
      <c r="O6129" t="s">
        <v>20888</v>
      </c>
      <c r="P6129" t="s">
        <v>20920</v>
      </c>
      <c r="Q6129" t="s">
        <v>20991</v>
      </c>
      <c r="U6129" t="s">
        <v>22034</v>
      </c>
      <c r="W6129" t="s">
        <v>22918</v>
      </c>
    </row>
    <row r="6130" spans="1:24">
      <c r="A6130" s="1">
        <v>6160</v>
      </c>
      <c r="C6130" t="s">
        <v>5141</v>
      </c>
      <c r="G6130" t="s">
        <v>10967</v>
      </c>
      <c r="H6130" t="s">
        <v>15182</v>
      </c>
      <c r="I6130" t="s">
        <v>18507</v>
      </c>
      <c r="J6130" t="s">
        <v>18509</v>
      </c>
      <c r="L6130" t="s">
        <v>19772</v>
      </c>
      <c r="O6130" t="s">
        <v>20888</v>
      </c>
      <c r="P6130" t="s">
        <v>65</v>
      </c>
      <c r="Q6130" t="s">
        <v>20990</v>
      </c>
      <c r="R6130" t="s">
        <v>21118</v>
      </c>
      <c r="S6130" t="s">
        <v>21153</v>
      </c>
      <c r="T6130" t="s">
        <v>21609</v>
      </c>
      <c r="U6130" t="s">
        <v>22033</v>
      </c>
    </row>
    <row r="6131" spans="1:24">
      <c r="A6131" s="1">
        <v>6161</v>
      </c>
      <c r="C6131" t="s">
        <v>5142</v>
      </c>
      <c r="G6131" t="s">
        <v>10967</v>
      </c>
      <c r="H6131" t="s">
        <v>15183</v>
      </c>
      <c r="I6131" t="s">
        <v>18507</v>
      </c>
      <c r="J6131" t="s">
        <v>18509</v>
      </c>
      <c r="L6131" t="s">
        <v>19774</v>
      </c>
      <c r="O6131" t="s">
        <v>20888</v>
      </c>
      <c r="P6131" t="s">
        <v>20920</v>
      </c>
      <c r="Q6131" t="s">
        <v>20991</v>
      </c>
      <c r="U6131" t="s">
        <v>22034</v>
      </c>
      <c r="W6131" t="s">
        <v>22918</v>
      </c>
    </row>
    <row r="6132" spans="1:24">
      <c r="A6132" s="1">
        <v>6162</v>
      </c>
      <c r="C6132" t="s">
        <v>5143</v>
      </c>
      <c r="G6132" t="s">
        <v>10967</v>
      </c>
      <c r="H6132" t="s">
        <v>15183</v>
      </c>
      <c r="I6132" t="s">
        <v>18507</v>
      </c>
      <c r="J6132" t="s">
        <v>18509</v>
      </c>
      <c r="L6132" t="s">
        <v>19747</v>
      </c>
      <c r="O6132" t="s">
        <v>20887</v>
      </c>
      <c r="P6132" t="s">
        <v>20919</v>
      </c>
      <c r="Q6132" t="s">
        <v>20989</v>
      </c>
      <c r="U6132" t="s">
        <v>22032</v>
      </c>
      <c r="W6132" t="s">
        <v>22917</v>
      </c>
      <c r="X6132" t="s">
        <v>23452</v>
      </c>
    </row>
    <row r="6133" spans="1:24">
      <c r="A6133" s="1">
        <v>6163</v>
      </c>
      <c r="C6133" t="s">
        <v>5144</v>
      </c>
      <c r="G6133" t="s">
        <v>10967</v>
      </c>
      <c r="H6133" t="s">
        <v>15184</v>
      </c>
      <c r="I6133" t="s">
        <v>18507</v>
      </c>
      <c r="J6133" t="s">
        <v>18509</v>
      </c>
      <c r="L6133" t="s">
        <v>19772</v>
      </c>
      <c r="O6133" t="s">
        <v>20888</v>
      </c>
      <c r="P6133" t="s">
        <v>65</v>
      </c>
      <c r="Q6133" t="s">
        <v>20990</v>
      </c>
      <c r="R6133" t="s">
        <v>21118</v>
      </c>
      <c r="S6133" t="s">
        <v>21153</v>
      </c>
      <c r="T6133" t="s">
        <v>21610</v>
      </c>
      <c r="U6133" t="s">
        <v>22033</v>
      </c>
    </row>
    <row r="6134" spans="1:24">
      <c r="A6134" s="1">
        <v>6164</v>
      </c>
      <c r="C6134" t="s">
        <v>5145</v>
      </c>
      <c r="G6134" t="s">
        <v>10967</v>
      </c>
      <c r="H6134" t="s">
        <v>15184</v>
      </c>
      <c r="I6134" t="s">
        <v>18507</v>
      </c>
      <c r="J6134" t="s">
        <v>18509</v>
      </c>
      <c r="L6134" t="s">
        <v>19803</v>
      </c>
      <c r="O6134" t="s">
        <v>20887</v>
      </c>
      <c r="P6134" t="s">
        <v>20919</v>
      </c>
      <c r="Q6134" t="s">
        <v>20989</v>
      </c>
      <c r="U6134" t="s">
        <v>22032</v>
      </c>
      <c r="W6134" t="s">
        <v>22917</v>
      </c>
      <c r="X6134" t="s">
        <v>23453</v>
      </c>
    </row>
    <row r="6135" spans="1:24">
      <c r="A6135" s="1">
        <v>6165</v>
      </c>
      <c r="C6135" t="s">
        <v>5146</v>
      </c>
      <c r="G6135" t="s">
        <v>10967</v>
      </c>
      <c r="H6135" t="s">
        <v>15184</v>
      </c>
      <c r="I6135" t="s">
        <v>18507</v>
      </c>
      <c r="J6135" t="s">
        <v>18509</v>
      </c>
      <c r="L6135" t="s">
        <v>19770</v>
      </c>
      <c r="O6135" t="s">
        <v>20887</v>
      </c>
      <c r="P6135" t="s">
        <v>20919</v>
      </c>
      <c r="Q6135" t="s">
        <v>20989</v>
      </c>
      <c r="U6135" t="s">
        <v>22032</v>
      </c>
      <c r="W6135" t="s">
        <v>22917</v>
      </c>
      <c r="X6135" t="s">
        <v>23453</v>
      </c>
    </row>
    <row r="6136" spans="1:24">
      <c r="A6136" s="1">
        <v>6166</v>
      </c>
      <c r="C6136" t="s">
        <v>5147</v>
      </c>
      <c r="G6136" t="s">
        <v>10967</v>
      </c>
      <c r="H6136" t="s">
        <v>15184</v>
      </c>
      <c r="I6136" t="s">
        <v>18507</v>
      </c>
      <c r="J6136" t="s">
        <v>18509</v>
      </c>
      <c r="L6136" t="s">
        <v>19773</v>
      </c>
      <c r="O6136" t="s">
        <v>20887</v>
      </c>
      <c r="P6136" t="s">
        <v>20919</v>
      </c>
      <c r="Q6136" t="s">
        <v>20989</v>
      </c>
      <c r="U6136" t="s">
        <v>22032</v>
      </c>
      <c r="W6136" t="s">
        <v>22917</v>
      </c>
      <c r="X6136" t="s">
        <v>23454</v>
      </c>
    </row>
    <row r="6137" spans="1:24">
      <c r="A6137" s="1">
        <v>6167</v>
      </c>
      <c r="C6137" t="s">
        <v>5148</v>
      </c>
      <c r="G6137" t="s">
        <v>10967</v>
      </c>
      <c r="H6137" t="s">
        <v>15185</v>
      </c>
      <c r="I6137" t="s">
        <v>18507</v>
      </c>
      <c r="J6137" t="s">
        <v>18509</v>
      </c>
      <c r="L6137" t="s">
        <v>19774</v>
      </c>
      <c r="O6137" t="s">
        <v>20888</v>
      </c>
      <c r="P6137" t="s">
        <v>20920</v>
      </c>
      <c r="Q6137" t="s">
        <v>20991</v>
      </c>
      <c r="U6137" t="s">
        <v>22034</v>
      </c>
      <c r="W6137" t="s">
        <v>22918</v>
      </c>
    </row>
    <row r="6138" spans="1:24">
      <c r="A6138" s="1">
        <v>6168</v>
      </c>
      <c r="C6138" t="s">
        <v>5149</v>
      </c>
      <c r="G6138" t="s">
        <v>10967</v>
      </c>
      <c r="H6138" t="s">
        <v>15186</v>
      </c>
      <c r="I6138" t="s">
        <v>18507</v>
      </c>
      <c r="J6138" t="s">
        <v>18509</v>
      </c>
      <c r="L6138" t="s">
        <v>19772</v>
      </c>
      <c r="O6138" t="s">
        <v>20888</v>
      </c>
      <c r="P6138" t="s">
        <v>65</v>
      </c>
      <c r="Q6138" t="s">
        <v>20990</v>
      </c>
      <c r="R6138" t="s">
        <v>21118</v>
      </c>
      <c r="S6138" t="s">
        <v>21153</v>
      </c>
      <c r="T6138" t="s">
        <v>21610</v>
      </c>
      <c r="U6138" t="s">
        <v>22033</v>
      </c>
    </row>
    <row r="6139" spans="1:24">
      <c r="A6139" s="1">
        <v>6169</v>
      </c>
      <c r="C6139" t="s">
        <v>5150</v>
      </c>
      <c r="G6139" t="s">
        <v>10967</v>
      </c>
      <c r="H6139" t="s">
        <v>15187</v>
      </c>
      <c r="I6139" t="s">
        <v>18507</v>
      </c>
      <c r="J6139" t="s">
        <v>18509</v>
      </c>
      <c r="L6139" t="s">
        <v>19774</v>
      </c>
      <c r="O6139" t="s">
        <v>20888</v>
      </c>
      <c r="P6139" t="s">
        <v>20920</v>
      </c>
      <c r="Q6139" t="s">
        <v>20991</v>
      </c>
      <c r="U6139" t="s">
        <v>22034</v>
      </c>
      <c r="W6139" t="s">
        <v>22918</v>
      </c>
    </row>
    <row r="6140" spans="1:24">
      <c r="A6140" s="1">
        <v>6170</v>
      </c>
      <c r="C6140" t="s">
        <v>5151</v>
      </c>
      <c r="G6140" t="s">
        <v>10967</v>
      </c>
      <c r="H6140" t="s">
        <v>15188</v>
      </c>
      <c r="I6140" t="s">
        <v>18507</v>
      </c>
      <c r="J6140" t="s">
        <v>18509</v>
      </c>
      <c r="L6140" t="s">
        <v>19772</v>
      </c>
      <c r="O6140" t="s">
        <v>20888</v>
      </c>
      <c r="P6140" t="s">
        <v>65</v>
      </c>
      <c r="Q6140" t="s">
        <v>20990</v>
      </c>
      <c r="R6140" t="s">
        <v>21118</v>
      </c>
      <c r="S6140" t="s">
        <v>21153</v>
      </c>
      <c r="T6140" t="s">
        <v>21611</v>
      </c>
      <c r="U6140" t="s">
        <v>22033</v>
      </c>
    </row>
    <row r="6141" spans="1:24">
      <c r="A6141" s="1">
        <v>6171</v>
      </c>
      <c r="C6141" t="s">
        <v>5152</v>
      </c>
      <c r="G6141" t="s">
        <v>10967</v>
      </c>
      <c r="H6141" t="s">
        <v>15188</v>
      </c>
      <c r="I6141" t="s">
        <v>18507</v>
      </c>
      <c r="J6141" t="s">
        <v>18509</v>
      </c>
      <c r="L6141" t="s">
        <v>19774</v>
      </c>
      <c r="O6141" t="s">
        <v>20888</v>
      </c>
      <c r="P6141" t="s">
        <v>20920</v>
      </c>
      <c r="Q6141" t="s">
        <v>20991</v>
      </c>
      <c r="U6141" t="s">
        <v>22034</v>
      </c>
      <c r="W6141" t="s">
        <v>22918</v>
      </c>
    </row>
    <row r="6142" spans="1:24">
      <c r="A6142" s="1">
        <v>6172</v>
      </c>
      <c r="C6142" t="s">
        <v>5153</v>
      </c>
      <c r="G6142" t="s">
        <v>10967</v>
      </c>
      <c r="H6142" t="s">
        <v>15189</v>
      </c>
      <c r="I6142" t="s">
        <v>18507</v>
      </c>
      <c r="J6142" t="s">
        <v>18509</v>
      </c>
      <c r="L6142" t="s">
        <v>19772</v>
      </c>
      <c r="O6142" t="s">
        <v>20888</v>
      </c>
      <c r="P6142" t="s">
        <v>65</v>
      </c>
      <c r="Q6142" t="s">
        <v>20990</v>
      </c>
      <c r="R6142" t="s">
        <v>21118</v>
      </c>
      <c r="S6142" t="s">
        <v>21153</v>
      </c>
      <c r="T6142" t="s">
        <v>21611</v>
      </c>
      <c r="U6142" t="s">
        <v>22033</v>
      </c>
    </row>
    <row r="6143" spans="1:24">
      <c r="A6143" s="1">
        <v>6173</v>
      </c>
      <c r="C6143" t="s">
        <v>5154</v>
      </c>
      <c r="G6143" t="s">
        <v>10967</v>
      </c>
      <c r="H6143" t="s">
        <v>15189</v>
      </c>
      <c r="I6143" t="s">
        <v>18507</v>
      </c>
      <c r="J6143" t="s">
        <v>18509</v>
      </c>
      <c r="L6143" t="s">
        <v>19798</v>
      </c>
      <c r="O6143" t="s">
        <v>20887</v>
      </c>
      <c r="P6143" t="s">
        <v>20919</v>
      </c>
      <c r="Q6143" t="s">
        <v>20989</v>
      </c>
      <c r="U6143" t="s">
        <v>22032</v>
      </c>
      <c r="W6143" t="s">
        <v>22917</v>
      </c>
      <c r="X6143" t="s">
        <v>23454</v>
      </c>
    </row>
    <row r="6144" spans="1:24">
      <c r="A6144" s="1">
        <v>6174</v>
      </c>
      <c r="C6144" t="s">
        <v>5155</v>
      </c>
      <c r="G6144" t="s">
        <v>10967</v>
      </c>
      <c r="H6144" t="s">
        <v>15189</v>
      </c>
      <c r="I6144" t="s">
        <v>18507</v>
      </c>
      <c r="J6144" t="s">
        <v>18509</v>
      </c>
      <c r="L6144" t="s">
        <v>19774</v>
      </c>
      <c r="O6144" t="s">
        <v>20888</v>
      </c>
      <c r="P6144" t="s">
        <v>20920</v>
      </c>
      <c r="Q6144" t="s">
        <v>20991</v>
      </c>
      <c r="U6144" t="s">
        <v>22034</v>
      </c>
      <c r="W6144" t="s">
        <v>22918</v>
      </c>
    </row>
    <row r="6145" spans="1:25">
      <c r="A6145" s="1">
        <v>6175</v>
      </c>
      <c r="C6145" t="s">
        <v>5156</v>
      </c>
      <c r="G6145" t="s">
        <v>10967</v>
      </c>
      <c r="H6145" t="s">
        <v>15190</v>
      </c>
      <c r="I6145" t="s">
        <v>18507</v>
      </c>
      <c r="J6145" t="s">
        <v>18510</v>
      </c>
      <c r="L6145" t="s">
        <v>19900</v>
      </c>
      <c r="N6145" t="s">
        <v>32</v>
      </c>
      <c r="P6145" t="s">
        <v>32</v>
      </c>
      <c r="Q6145" t="s">
        <v>20992</v>
      </c>
      <c r="R6145" t="s">
        <v>21119</v>
      </c>
      <c r="S6145" t="s">
        <v>21154</v>
      </c>
      <c r="U6145" t="s">
        <v>22035</v>
      </c>
      <c r="Y6145" t="s">
        <v>23859</v>
      </c>
    </row>
    <row r="6146" spans="1:25">
      <c r="A6146" s="1">
        <v>6176</v>
      </c>
      <c r="B6146" t="s">
        <v>32</v>
      </c>
      <c r="C6146" t="s">
        <v>5156</v>
      </c>
      <c r="D6146" t="s">
        <v>10095</v>
      </c>
      <c r="E6146" t="s">
        <v>10905</v>
      </c>
      <c r="F6146" t="s">
        <v>10906</v>
      </c>
      <c r="H6146" t="s">
        <v>15190</v>
      </c>
      <c r="V6146">
        <f>72861015 pm¡Ã2024041krissy_g4@hotmail.com                              ANMLFException as file currently locked by another user for an Acct no 840012230000</f>
        <v>0</v>
      </c>
    </row>
    <row r="6147" spans="1:25">
      <c r="A6147" s="1">
        <v>6177</v>
      </c>
      <c r="C6147" t="s">
        <v>5157</v>
      </c>
      <c r="G6147" t="s">
        <v>10967</v>
      </c>
      <c r="H6147" t="s">
        <v>15191</v>
      </c>
      <c r="I6147" t="s">
        <v>18507</v>
      </c>
      <c r="J6147" t="s">
        <v>18510</v>
      </c>
      <c r="L6147" t="s">
        <v>19901</v>
      </c>
      <c r="N6147" t="s">
        <v>32</v>
      </c>
      <c r="P6147" t="s">
        <v>32</v>
      </c>
      <c r="Q6147" t="s">
        <v>20992</v>
      </c>
      <c r="R6147" t="s">
        <v>21119</v>
      </c>
      <c r="S6147" t="s">
        <v>21154</v>
      </c>
      <c r="U6147" t="s">
        <v>22035</v>
      </c>
      <c r="Y6147" t="s">
        <v>23860</v>
      </c>
    </row>
    <row r="6148" spans="1:25">
      <c r="A6148" s="1">
        <v>6178</v>
      </c>
      <c r="B6148" t="s">
        <v>32</v>
      </c>
      <c r="C6148" t="s">
        <v>5157</v>
      </c>
      <c r="D6148" t="s">
        <v>10096</v>
      </c>
      <c r="E6148" t="s">
        <v>10905</v>
      </c>
      <c r="F6148" t="s">
        <v>10906</v>
      </c>
      <c r="H6148" t="s">
        <v>15191</v>
      </c>
      <c r="V6148">
        <f>72861016 0&lt;I2024041djturanda@yahoo.com                               ANMLFException as file currently locked by another user for an Acct no 313660030000</f>
        <v>0</v>
      </c>
    </row>
    <row r="6149" spans="1:25">
      <c r="A6149" s="1">
        <v>6179</v>
      </c>
      <c r="C6149" t="s">
        <v>5158</v>
      </c>
      <c r="G6149" t="s">
        <v>10967</v>
      </c>
      <c r="H6149" t="s">
        <v>15192</v>
      </c>
      <c r="I6149" t="s">
        <v>18507</v>
      </c>
      <c r="J6149" t="s">
        <v>18510</v>
      </c>
      <c r="L6149" t="s">
        <v>19902</v>
      </c>
      <c r="N6149" t="s">
        <v>32</v>
      </c>
      <c r="P6149" t="s">
        <v>32</v>
      </c>
      <c r="Q6149" t="s">
        <v>20992</v>
      </c>
      <c r="R6149" t="s">
        <v>21119</v>
      </c>
      <c r="S6149" t="s">
        <v>21154</v>
      </c>
      <c r="U6149" t="s">
        <v>22035</v>
      </c>
      <c r="Y6149" t="s">
        <v>23861</v>
      </c>
    </row>
    <row r="6150" spans="1:25">
      <c r="A6150" s="1">
        <v>6180</v>
      </c>
      <c r="B6150" t="s">
        <v>32</v>
      </c>
      <c r="C6150" t="s">
        <v>5158</v>
      </c>
      <c r="D6150" t="s">
        <v>10097</v>
      </c>
      <c r="E6150" t="s">
        <v>10905</v>
      </c>
      <c r="F6150" t="s">
        <v>10906</v>
      </c>
      <c r="H6150" t="s">
        <v>15193</v>
      </c>
      <c r="V6150">
        <f>72861017 &gt;#Q2024041tampat74@gmail.com                               ANMLFException as file currently locked by another user for an Acct no 348079210000</f>
        <v>0</v>
      </c>
    </row>
    <row r="6151" spans="1:25">
      <c r="A6151" s="1">
        <v>6181</v>
      </c>
      <c r="C6151" t="s">
        <v>5159</v>
      </c>
      <c r="G6151" t="s">
        <v>10967</v>
      </c>
      <c r="H6151" t="s">
        <v>15194</v>
      </c>
      <c r="I6151" t="s">
        <v>18507</v>
      </c>
      <c r="J6151" t="s">
        <v>18510</v>
      </c>
      <c r="L6151" t="s">
        <v>19903</v>
      </c>
      <c r="N6151" t="s">
        <v>32</v>
      </c>
      <c r="P6151" t="s">
        <v>32</v>
      </c>
      <c r="Q6151" t="s">
        <v>20992</v>
      </c>
      <c r="R6151" t="s">
        <v>21119</v>
      </c>
      <c r="S6151" t="s">
        <v>21154</v>
      </c>
      <c r="U6151" t="s">
        <v>22035</v>
      </c>
      <c r="Y6151" t="s">
        <v>23862</v>
      </c>
    </row>
    <row r="6152" spans="1:25">
      <c r="A6152" s="1">
        <v>6182</v>
      </c>
      <c r="B6152" t="s">
        <v>32</v>
      </c>
      <c r="C6152" t="s">
        <v>5159</v>
      </c>
      <c r="D6152" t="s">
        <v>10098</v>
      </c>
      <c r="E6152" t="s">
        <v>10905</v>
      </c>
      <c r="F6152" t="s">
        <v>10906</v>
      </c>
      <c r="H6152" t="s">
        <v>15194</v>
      </c>
      <c r="V6152">
        <f>72861018 Ð`²¤O2024031moriehinds2@gmail.com                              BNMLFException as file currently locked by another user for an Acct no 342065570000</f>
        <v>0</v>
      </c>
    </row>
    <row r="6153" spans="1:25">
      <c r="A6153" s="1">
        <v>6183</v>
      </c>
      <c r="C6153" t="s">
        <v>5160</v>
      </c>
      <c r="G6153" t="s">
        <v>10967</v>
      </c>
      <c r="H6153" t="s">
        <v>15195</v>
      </c>
      <c r="I6153" t="s">
        <v>18507</v>
      </c>
      <c r="J6153" t="s">
        <v>18510</v>
      </c>
      <c r="L6153" t="s">
        <v>19904</v>
      </c>
      <c r="N6153" t="s">
        <v>32</v>
      </c>
      <c r="P6153" t="s">
        <v>32</v>
      </c>
      <c r="Q6153" t="s">
        <v>20992</v>
      </c>
      <c r="R6153" t="s">
        <v>21119</v>
      </c>
      <c r="S6153" t="s">
        <v>21154</v>
      </c>
      <c r="U6153" t="s">
        <v>22035</v>
      </c>
      <c r="Y6153" t="s">
        <v>23863</v>
      </c>
    </row>
    <row r="6154" spans="1:25">
      <c r="A6154" s="1">
        <v>6184</v>
      </c>
      <c r="B6154" t="s">
        <v>32</v>
      </c>
      <c r="C6154" t="s">
        <v>5160</v>
      </c>
      <c r="D6154" t="s">
        <v>10099</v>
      </c>
      <c r="E6154" t="s">
        <v>10905</v>
      </c>
      <c r="F6154" t="s">
        <v>10906</v>
      </c>
      <c r="H6154" t="s">
        <v>15195</v>
      </c>
      <c r="V6154">
        <f>72861019 @Ü'E2024041cavrilleogarro@yahoo.com                            BNMLFException as file currently locked by another user for an Acct no 297021480000</f>
        <v>0</v>
      </c>
    </row>
    <row r="6155" spans="1:25">
      <c r="A6155" s="1">
        <v>6185</v>
      </c>
      <c r="C6155" t="s">
        <v>5161</v>
      </c>
      <c r="G6155" t="s">
        <v>10967</v>
      </c>
      <c r="H6155" t="s">
        <v>15196</v>
      </c>
      <c r="I6155" t="s">
        <v>18507</v>
      </c>
      <c r="J6155" t="s">
        <v>18510</v>
      </c>
      <c r="L6155" t="s">
        <v>19905</v>
      </c>
      <c r="N6155" t="s">
        <v>32</v>
      </c>
      <c r="P6155" t="s">
        <v>32</v>
      </c>
      <c r="Q6155" t="s">
        <v>20992</v>
      </c>
      <c r="R6155" t="s">
        <v>21119</v>
      </c>
      <c r="S6155" t="s">
        <v>21154</v>
      </c>
      <c r="U6155" t="s">
        <v>22035</v>
      </c>
      <c r="Y6155" t="s">
        <v>23864</v>
      </c>
    </row>
    <row r="6156" spans="1:25">
      <c r="A6156" s="1">
        <v>6186</v>
      </c>
      <c r="B6156" t="s">
        <v>32</v>
      </c>
      <c r="C6156" t="s">
        <v>5161</v>
      </c>
      <c r="D6156" t="s">
        <v>10100</v>
      </c>
      <c r="E6156" t="s">
        <v>10905</v>
      </c>
      <c r="F6156" t="s">
        <v>10906</v>
      </c>
      <c r="H6156" t="s">
        <v>15197</v>
      </c>
      <c r="V6156">
        <f>72861020 ø8æÌ2024031tamika.campbell@ksac.gov.jm                           CNMLFException as file currently locked by another user for an Acct no 880032561400</f>
        <v>0</v>
      </c>
    </row>
    <row r="6157" spans="1:25">
      <c r="A6157" s="1">
        <v>6187</v>
      </c>
      <c r="C6157" t="s">
        <v>5162</v>
      </c>
      <c r="G6157" t="s">
        <v>10967</v>
      </c>
      <c r="H6157" t="s">
        <v>15198</v>
      </c>
      <c r="I6157" t="s">
        <v>18507</v>
      </c>
      <c r="J6157" t="s">
        <v>18510</v>
      </c>
      <c r="L6157" t="s">
        <v>19906</v>
      </c>
      <c r="N6157" t="s">
        <v>32</v>
      </c>
      <c r="P6157" t="s">
        <v>32</v>
      </c>
      <c r="Q6157" t="s">
        <v>20992</v>
      </c>
      <c r="R6157" t="s">
        <v>21119</v>
      </c>
      <c r="S6157" t="s">
        <v>21154</v>
      </c>
      <c r="U6157" t="s">
        <v>22035</v>
      </c>
      <c r="Y6157" t="s">
        <v>23865</v>
      </c>
    </row>
    <row r="6158" spans="1:25">
      <c r="A6158" s="1">
        <v>6188</v>
      </c>
      <c r="B6158" t="s">
        <v>32</v>
      </c>
      <c r="C6158" t="s">
        <v>5162</v>
      </c>
      <c r="D6158" t="s">
        <v>10101</v>
      </c>
      <c r="E6158" t="s">
        <v>10905</v>
      </c>
      <c r="F6158" t="s">
        <v>10906</v>
      </c>
      <c r="H6158" t="s">
        <v>15199</v>
      </c>
      <c r="V6158">
        <f>72861021 0@2024031kededradennis@gmail.com                             CNMLFException as file currently locked by another user for an Acct no 277429760000</f>
        <v>0</v>
      </c>
    </row>
    <row r="6159" spans="1:25">
      <c r="A6159" s="1">
        <v>6189</v>
      </c>
      <c r="C6159" t="s">
        <v>5163</v>
      </c>
      <c r="G6159" t="s">
        <v>10967</v>
      </c>
      <c r="H6159" t="s">
        <v>15200</v>
      </c>
      <c r="I6159" t="s">
        <v>18507</v>
      </c>
      <c r="J6159" t="s">
        <v>18509</v>
      </c>
      <c r="L6159" t="s">
        <v>19747</v>
      </c>
      <c r="O6159" t="s">
        <v>20887</v>
      </c>
      <c r="P6159" t="s">
        <v>20919</v>
      </c>
      <c r="Q6159" t="s">
        <v>20989</v>
      </c>
      <c r="U6159" t="s">
        <v>22032</v>
      </c>
      <c r="W6159" t="s">
        <v>22917</v>
      </c>
      <c r="X6159" t="s">
        <v>23455</v>
      </c>
    </row>
    <row r="6160" spans="1:25">
      <c r="A6160" s="1">
        <v>6190</v>
      </c>
      <c r="C6160" t="s">
        <v>5164</v>
      </c>
      <c r="G6160" t="s">
        <v>10967</v>
      </c>
      <c r="H6160" t="s">
        <v>15201</v>
      </c>
      <c r="I6160" t="s">
        <v>18507</v>
      </c>
      <c r="J6160" t="s">
        <v>18509</v>
      </c>
      <c r="L6160" t="s">
        <v>19772</v>
      </c>
      <c r="O6160" t="s">
        <v>20888</v>
      </c>
      <c r="P6160" t="s">
        <v>65</v>
      </c>
      <c r="Q6160" t="s">
        <v>20990</v>
      </c>
      <c r="R6160" t="s">
        <v>21118</v>
      </c>
      <c r="S6160" t="s">
        <v>21153</v>
      </c>
      <c r="T6160" t="s">
        <v>21612</v>
      </c>
      <c r="U6160" t="s">
        <v>22033</v>
      </c>
    </row>
    <row r="6161" spans="1:25">
      <c r="A6161" s="1">
        <v>6191</v>
      </c>
      <c r="C6161" t="s">
        <v>5165</v>
      </c>
      <c r="G6161" t="s">
        <v>10967</v>
      </c>
      <c r="H6161" t="s">
        <v>15201</v>
      </c>
      <c r="I6161" t="s">
        <v>18507</v>
      </c>
      <c r="J6161" t="s">
        <v>18509</v>
      </c>
      <c r="L6161" t="s">
        <v>19774</v>
      </c>
      <c r="O6161" t="s">
        <v>20888</v>
      </c>
      <c r="P6161" t="s">
        <v>20920</v>
      </c>
      <c r="Q6161" t="s">
        <v>20991</v>
      </c>
      <c r="U6161" t="s">
        <v>22034</v>
      </c>
      <c r="W6161" t="s">
        <v>22918</v>
      </c>
    </row>
    <row r="6162" spans="1:25">
      <c r="A6162" s="1">
        <v>6192</v>
      </c>
      <c r="C6162" t="s">
        <v>5166</v>
      </c>
      <c r="G6162" t="s">
        <v>10967</v>
      </c>
      <c r="H6162" t="s">
        <v>15202</v>
      </c>
      <c r="I6162" t="s">
        <v>18507</v>
      </c>
      <c r="J6162" t="s">
        <v>18510</v>
      </c>
      <c r="L6162" t="s">
        <v>19907</v>
      </c>
      <c r="N6162" t="s">
        <v>32</v>
      </c>
      <c r="P6162" t="s">
        <v>32</v>
      </c>
      <c r="Q6162" t="s">
        <v>20992</v>
      </c>
      <c r="R6162" t="s">
        <v>21119</v>
      </c>
      <c r="S6162" t="s">
        <v>21154</v>
      </c>
      <c r="U6162" t="s">
        <v>22035</v>
      </c>
      <c r="Y6162" t="s">
        <v>23866</v>
      </c>
    </row>
    <row r="6163" spans="1:25">
      <c r="A6163" s="1">
        <v>6193</v>
      </c>
      <c r="B6163" t="s">
        <v>32</v>
      </c>
      <c r="C6163" t="s">
        <v>5166</v>
      </c>
      <c r="D6163" t="s">
        <v>10102</v>
      </c>
      <c r="E6163" t="s">
        <v>10905</v>
      </c>
      <c r="F6163" t="s">
        <v>10906</v>
      </c>
      <c r="H6163" t="s">
        <v>15202</v>
      </c>
      <c r="V6163">
        <f>72861025 ÐEá\$2024041faypetgrave@cwjamica.com                            DNMLFException as file currently locked by another user for an Acct no 156177090000</f>
        <v>0</v>
      </c>
    </row>
    <row r="6164" spans="1:25">
      <c r="A6164" s="1">
        <v>6194</v>
      </c>
      <c r="C6164" t="s">
        <v>5167</v>
      </c>
      <c r="G6164" t="s">
        <v>10967</v>
      </c>
      <c r="H6164" t="s">
        <v>15203</v>
      </c>
      <c r="I6164" t="s">
        <v>18507</v>
      </c>
      <c r="J6164" t="s">
        <v>18510</v>
      </c>
      <c r="L6164" t="s">
        <v>19908</v>
      </c>
      <c r="N6164" t="s">
        <v>32</v>
      </c>
      <c r="P6164" t="s">
        <v>32</v>
      </c>
      <c r="Q6164" t="s">
        <v>20992</v>
      </c>
      <c r="R6164" t="s">
        <v>21119</v>
      </c>
      <c r="S6164" t="s">
        <v>21154</v>
      </c>
      <c r="U6164" t="s">
        <v>22035</v>
      </c>
      <c r="Y6164" t="s">
        <v>23868</v>
      </c>
    </row>
    <row r="6165" spans="1:25">
      <c r="A6165" s="1">
        <v>6195</v>
      </c>
      <c r="B6165" t="s">
        <v>32</v>
      </c>
      <c r="C6165" t="s">
        <v>5167</v>
      </c>
      <c r="D6165" t="s">
        <v>10103</v>
      </c>
      <c r="E6165" t="s">
        <v>10905</v>
      </c>
      <c r="F6165" t="s">
        <v>10906</v>
      </c>
      <c r="H6165" t="s">
        <v>15204</v>
      </c>
      <c r="V6165">
        <f>72861026 ÐÈQ(B2024041stamic123@gmail.com                               DNMLFException as file currently locked by another user for an Acct no 284144290000</f>
        <v>0</v>
      </c>
    </row>
    <row r="6166" spans="1:25">
      <c r="A6166" s="1">
        <v>6196</v>
      </c>
      <c r="C6166" t="s">
        <v>5168</v>
      </c>
      <c r="G6166" t="s">
        <v>10967</v>
      </c>
      <c r="H6166" t="s">
        <v>15205</v>
      </c>
      <c r="I6166" t="s">
        <v>18507</v>
      </c>
      <c r="J6166" t="s">
        <v>18510</v>
      </c>
      <c r="L6166" t="s">
        <v>19909</v>
      </c>
      <c r="N6166" t="s">
        <v>32</v>
      </c>
      <c r="P6166" t="s">
        <v>32</v>
      </c>
      <c r="Q6166" t="s">
        <v>20992</v>
      </c>
      <c r="R6166" t="s">
        <v>21119</v>
      </c>
      <c r="S6166" t="s">
        <v>21154</v>
      </c>
      <c r="U6166" t="s">
        <v>22035</v>
      </c>
      <c r="Y6166" t="s">
        <v>23867</v>
      </c>
    </row>
    <row r="6167" spans="1:25">
      <c r="A6167" s="1">
        <v>6197</v>
      </c>
      <c r="B6167" t="s">
        <v>32</v>
      </c>
      <c r="C6167" t="s">
        <v>5168</v>
      </c>
      <c r="D6167" t="s">
        <v>10104</v>
      </c>
      <c r="E6167" t="s">
        <v>10905</v>
      </c>
      <c r="F6167" t="s">
        <v>10906</v>
      </c>
      <c r="H6167" t="s">
        <v>15206</v>
      </c>
      <c r="V6167">
        <f>72861027 p°7ÖD2024041christinacaine1@gmail.com                            DNMLFException as file currently locked by another user for an Acct no 295651750000</f>
        <v>0</v>
      </c>
    </row>
    <row r="6168" spans="1:25">
      <c r="A6168" s="1">
        <v>6198</v>
      </c>
      <c r="C6168" t="s">
        <v>5169</v>
      </c>
      <c r="G6168" t="s">
        <v>10967</v>
      </c>
      <c r="H6168" t="s">
        <v>15207</v>
      </c>
      <c r="I6168" t="s">
        <v>18507</v>
      </c>
      <c r="J6168" t="s">
        <v>18510</v>
      </c>
      <c r="L6168" t="s">
        <v>19910</v>
      </c>
      <c r="N6168" t="s">
        <v>32</v>
      </c>
      <c r="P6168" t="s">
        <v>32</v>
      </c>
      <c r="Q6168" t="s">
        <v>20992</v>
      </c>
      <c r="R6168" t="s">
        <v>21119</v>
      </c>
      <c r="S6168" t="s">
        <v>21154</v>
      </c>
      <c r="U6168" t="s">
        <v>22035</v>
      </c>
      <c r="Y6168" t="s">
        <v>23869</v>
      </c>
    </row>
    <row r="6169" spans="1:25">
      <c r="A6169" s="1">
        <v>6199</v>
      </c>
      <c r="B6169" t="s">
        <v>32</v>
      </c>
      <c r="C6169" t="s">
        <v>5169</v>
      </c>
      <c r="D6169" t="s">
        <v>10105</v>
      </c>
      <c r="E6169" t="s">
        <v>10905</v>
      </c>
      <c r="F6169" t="s">
        <v>10906</v>
      </c>
      <c r="H6169" t="s">
        <v>15207</v>
      </c>
      <c r="V6169">
        <f>72861028 0&amp;3&amp;P2024041DUNROBPRIM@GMAIL.COM                              DNMLFException as file currently locked by another user for an Acct no 344238270000</f>
        <v>0</v>
      </c>
    </row>
    <row r="6170" spans="1:25">
      <c r="A6170" s="1">
        <v>6200</v>
      </c>
      <c r="C6170" t="s">
        <v>5170</v>
      </c>
      <c r="G6170" t="s">
        <v>10967</v>
      </c>
      <c r="H6170" t="s">
        <v>15208</v>
      </c>
      <c r="I6170" t="s">
        <v>18507</v>
      </c>
      <c r="J6170" t="s">
        <v>18510</v>
      </c>
      <c r="L6170" t="s">
        <v>19911</v>
      </c>
      <c r="N6170" t="s">
        <v>32</v>
      </c>
      <c r="P6170" t="s">
        <v>32</v>
      </c>
      <c r="Q6170" t="s">
        <v>20992</v>
      </c>
      <c r="R6170" t="s">
        <v>21119</v>
      </c>
      <c r="S6170" t="s">
        <v>21154</v>
      </c>
      <c r="U6170" t="s">
        <v>22035</v>
      </c>
      <c r="Y6170" t="s">
        <v>23872</v>
      </c>
    </row>
    <row r="6171" spans="1:25">
      <c r="A6171" s="1">
        <v>6201</v>
      </c>
      <c r="B6171" t="s">
        <v>32</v>
      </c>
      <c r="C6171" t="s">
        <v>5170</v>
      </c>
      <c r="D6171" t="s">
        <v>10106</v>
      </c>
      <c r="E6171" t="s">
        <v>10905</v>
      </c>
      <c r="F6171" t="s">
        <v>10906</v>
      </c>
      <c r="H6171" t="s">
        <v>15209</v>
      </c>
      <c r="V6171">
        <f>72861029 °7úA2024041ANDREHEPBURN_88@YAHOO.COM                            ENMLFException as file currently locked by another user for an Acct no 283368110000</f>
        <v>0</v>
      </c>
    </row>
    <row r="6172" spans="1:25">
      <c r="A6172" s="1">
        <v>6202</v>
      </c>
      <c r="C6172" t="s">
        <v>5171</v>
      </c>
      <c r="G6172" t="s">
        <v>10967</v>
      </c>
      <c r="H6172" t="s">
        <v>15210</v>
      </c>
      <c r="I6172" t="s">
        <v>18507</v>
      </c>
      <c r="J6172" t="s">
        <v>18509</v>
      </c>
      <c r="L6172" t="s">
        <v>19747</v>
      </c>
      <c r="O6172" t="s">
        <v>20887</v>
      </c>
      <c r="P6172" t="s">
        <v>20919</v>
      </c>
      <c r="Q6172" t="s">
        <v>20989</v>
      </c>
      <c r="U6172" t="s">
        <v>22032</v>
      </c>
      <c r="W6172" t="s">
        <v>22917</v>
      </c>
      <c r="X6172" t="s">
        <v>23280</v>
      </c>
    </row>
    <row r="6173" spans="1:25">
      <c r="A6173" s="1">
        <v>6203</v>
      </c>
      <c r="C6173" t="s">
        <v>5172</v>
      </c>
      <c r="G6173" t="s">
        <v>10967</v>
      </c>
      <c r="H6173" t="s">
        <v>15210</v>
      </c>
      <c r="I6173" t="s">
        <v>18507</v>
      </c>
      <c r="J6173" t="s">
        <v>18509</v>
      </c>
      <c r="L6173" t="s">
        <v>19772</v>
      </c>
      <c r="O6173" t="s">
        <v>20888</v>
      </c>
      <c r="P6173" t="s">
        <v>65</v>
      </c>
      <c r="Q6173" t="s">
        <v>20990</v>
      </c>
      <c r="R6173" t="s">
        <v>21118</v>
      </c>
      <c r="S6173" t="s">
        <v>21153</v>
      </c>
      <c r="T6173" t="s">
        <v>21443</v>
      </c>
      <c r="U6173" t="s">
        <v>22033</v>
      </c>
    </row>
    <row r="6174" spans="1:25">
      <c r="A6174" s="1">
        <v>6204</v>
      </c>
      <c r="C6174" t="s">
        <v>5173</v>
      </c>
      <c r="G6174" t="s">
        <v>10967</v>
      </c>
      <c r="H6174" t="s">
        <v>15211</v>
      </c>
      <c r="I6174" t="s">
        <v>18507</v>
      </c>
      <c r="J6174" t="s">
        <v>18509</v>
      </c>
      <c r="L6174" t="s">
        <v>19774</v>
      </c>
      <c r="O6174" t="s">
        <v>20888</v>
      </c>
      <c r="P6174" t="s">
        <v>20920</v>
      </c>
      <c r="Q6174" t="s">
        <v>20991</v>
      </c>
      <c r="U6174" t="s">
        <v>22034</v>
      </c>
      <c r="W6174" t="s">
        <v>22918</v>
      </c>
    </row>
    <row r="6175" spans="1:25">
      <c r="A6175" s="1">
        <v>6205</v>
      </c>
      <c r="C6175" t="s">
        <v>5174</v>
      </c>
      <c r="G6175" t="s">
        <v>10967</v>
      </c>
      <c r="H6175" t="s">
        <v>15212</v>
      </c>
      <c r="I6175" t="s">
        <v>18507</v>
      </c>
      <c r="J6175" t="s">
        <v>18509</v>
      </c>
      <c r="L6175" t="s">
        <v>19772</v>
      </c>
      <c r="O6175" t="s">
        <v>20888</v>
      </c>
      <c r="P6175" t="s">
        <v>65</v>
      </c>
      <c r="Q6175" t="s">
        <v>20990</v>
      </c>
      <c r="R6175" t="s">
        <v>21118</v>
      </c>
      <c r="S6175" t="s">
        <v>21153</v>
      </c>
      <c r="T6175" t="s">
        <v>21443</v>
      </c>
      <c r="U6175" t="s">
        <v>22033</v>
      </c>
    </row>
    <row r="6176" spans="1:25">
      <c r="A6176" s="1">
        <v>6206</v>
      </c>
      <c r="C6176" t="s">
        <v>5175</v>
      </c>
      <c r="G6176" t="s">
        <v>10967</v>
      </c>
      <c r="H6176" t="s">
        <v>15213</v>
      </c>
      <c r="I6176" t="s">
        <v>18507</v>
      </c>
      <c r="J6176" t="s">
        <v>18509</v>
      </c>
      <c r="L6176" t="s">
        <v>19774</v>
      </c>
      <c r="O6176" t="s">
        <v>20888</v>
      </c>
      <c r="P6176" t="s">
        <v>20920</v>
      </c>
      <c r="Q6176" t="s">
        <v>20991</v>
      </c>
      <c r="U6176" t="s">
        <v>22034</v>
      </c>
      <c r="W6176" t="s">
        <v>22918</v>
      </c>
    </row>
    <row r="6177" spans="1:32">
      <c r="A6177" s="1">
        <v>6207</v>
      </c>
      <c r="C6177" t="s">
        <v>5176</v>
      </c>
      <c r="G6177" t="s">
        <v>10967</v>
      </c>
      <c r="H6177" t="s">
        <v>15214</v>
      </c>
      <c r="I6177" t="s">
        <v>18507</v>
      </c>
      <c r="J6177" t="s">
        <v>18509</v>
      </c>
      <c r="L6177" t="s">
        <v>19766</v>
      </c>
      <c r="O6177" t="s">
        <v>20887</v>
      </c>
      <c r="P6177" t="s">
        <v>20919</v>
      </c>
      <c r="Q6177" t="s">
        <v>20989</v>
      </c>
      <c r="U6177" t="s">
        <v>22032</v>
      </c>
      <c r="W6177" t="s">
        <v>22917</v>
      </c>
      <c r="X6177" t="s">
        <v>23280</v>
      </c>
    </row>
    <row r="6178" spans="1:32">
      <c r="A6178" s="1">
        <v>6208</v>
      </c>
      <c r="C6178" t="s">
        <v>5177</v>
      </c>
      <c r="G6178" t="s">
        <v>10967</v>
      </c>
      <c r="H6178" t="s">
        <v>15215</v>
      </c>
      <c r="I6178" t="s">
        <v>18507</v>
      </c>
      <c r="J6178" t="s">
        <v>18510</v>
      </c>
      <c r="L6178" t="s">
        <v>19912</v>
      </c>
      <c r="N6178" t="s">
        <v>32</v>
      </c>
      <c r="P6178" t="s">
        <v>32</v>
      </c>
      <c r="Q6178" t="s">
        <v>20992</v>
      </c>
      <c r="R6178" t="s">
        <v>21119</v>
      </c>
      <c r="S6178" t="s">
        <v>21154</v>
      </c>
      <c r="U6178" t="s">
        <v>22035</v>
      </c>
      <c r="Y6178" t="s">
        <v>23871</v>
      </c>
    </row>
    <row r="6179" spans="1:32">
      <c r="A6179" s="1">
        <v>6209</v>
      </c>
      <c r="B6179" t="s">
        <v>32</v>
      </c>
      <c r="C6179" t="s">
        <v>5177</v>
      </c>
      <c r="D6179" t="s">
        <v>10107</v>
      </c>
      <c r="E6179" t="s">
        <v>10905</v>
      </c>
      <c r="F6179" t="s">
        <v>10906</v>
      </c>
      <c r="H6179" t="s">
        <v>15216</v>
      </c>
      <c r="V6179">
        <f>72861036 @å~\J2024041sexychrisann1@gmail.com                             ENMLFException as file currently locked by another user for an Acct no 319379400000</f>
        <v>0</v>
      </c>
    </row>
    <row r="6180" spans="1:32">
      <c r="A6180" s="1">
        <v>6210</v>
      </c>
      <c r="C6180" t="s">
        <v>5178</v>
      </c>
      <c r="G6180" t="s">
        <v>10967</v>
      </c>
      <c r="H6180" t="s">
        <v>15217</v>
      </c>
      <c r="I6180" t="s">
        <v>18507</v>
      </c>
      <c r="J6180" t="s">
        <v>18510</v>
      </c>
      <c r="L6180" t="s">
        <v>19913</v>
      </c>
      <c r="N6180" t="s">
        <v>32</v>
      </c>
      <c r="P6180" t="s">
        <v>32</v>
      </c>
      <c r="Q6180" t="s">
        <v>20992</v>
      </c>
      <c r="R6180" t="s">
        <v>21119</v>
      </c>
      <c r="S6180" t="s">
        <v>21154</v>
      </c>
      <c r="U6180" t="s">
        <v>22035</v>
      </c>
      <c r="Y6180" t="s">
        <v>23870</v>
      </c>
    </row>
    <row r="6181" spans="1:32">
      <c r="A6181" s="1">
        <v>6211</v>
      </c>
      <c r="B6181" t="s">
        <v>32</v>
      </c>
      <c r="C6181" t="s">
        <v>5178</v>
      </c>
      <c r="D6181" t="s">
        <v>10108</v>
      </c>
      <c r="E6181" t="s">
        <v>10905</v>
      </c>
      <c r="F6181" t="s">
        <v>10906</v>
      </c>
      <c r="H6181" t="s">
        <v>15217</v>
      </c>
      <c r="V6181">
        <f>72861037 @äçNJ2024041romainbrown023@gmail.com                            ENMLFException as file currently locked by another user for an Acct no 319151400000</f>
        <v>0</v>
      </c>
    </row>
    <row r="6182" spans="1:32">
      <c r="A6182" s="1">
        <v>6212</v>
      </c>
      <c r="C6182" t="s">
        <v>5179</v>
      </c>
      <c r="G6182" t="s">
        <v>10967</v>
      </c>
      <c r="H6182" t="s">
        <v>15218</v>
      </c>
      <c r="I6182" t="s">
        <v>18507</v>
      </c>
      <c r="J6182" t="s">
        <v>18510</v>
      </c>
      <c r="L6182" t="s">
        <v>19914</v>
      </c>
      <c r="N6182" t="s">
        <v>32</v>
      </c>
      <c r="P6182" t="s">
        <v>32</v>
      </c>
      <c r="Q6182" t="s">
        <v>20992</v>
      </c>
      <c r="R6182" t="s">
        <v>21119</v>
      </c>
      <c r="S6182" t="s">
        <v>21154</v>
      </c>
      <c r="U6182" t="s">
        <v>22035</v>
      </c>
      <c r="Y6182" t="s">
        <v>23873</v>
      </c>
    </row>
    <row r="6183" spans="1:32">
      <c r="A6183" s="1">
        <v>6213</v>
      </c>
      <c r="B6183" t="s">
        <v>32</v>
      </c>
      <c r="C6183" t="s">
        <v>5179</v>
      </c>
      <c r="D6183" t="s">
        <v>10109</v>
      </c>
      <c r="E6183" t="s">
        <v>10905</v>
      </c>
      <c r="F6183" t="s">
        <v>10906</v>
      </c>
      <c r="H6183" t="s">
        <v>15218</v>
      </c>
      <c r="V6183">
        <f>72861038 @ÝEÆI2024041orainthomas@gmail.com                              GNMLFException as file currently locked by another user for an Acct no 316859080000</f>
        <v>0</v>
      </c>
    </row>
    <row r="6184" spans="1:32">
      <c r="A6184" s="1">
        <v>6214</v>
      </c>
      <c r="C6184" t="s">
        <v>5180</v>
      </c>
      <c r="G6184" t="s">
        <v>10967</v>
      </c>
      <c r="H6184" t="s">
        <v>15219</v>
      </c>
      <c r="I6184" t="s">
        <v>18507</v>
      </c>
      <c r="J6184" t="s">
        <v>18509</v>
      </c>
      <c r="L6184" t="s">
        <v>19803</v>
      </c>
      <c r="O6184" t="s">
        <v>20887</v>
      </c>
      <c r="P6184" t="s">
        <v>20919</v>
      </c>
      <c r="Q6184" t="s">
        <v>20989</v>
      </c>
      <c r="U6184" t="s">
        <v>22032</v>
      </c>
      <c r="W6184" t="s">
        <v>22917</v>
      </c>
      <c r="X6184" t="s">
        <v>23456</v>
      </c>
    </row>
    <row r="6185" spans="1:32">
      <c r="A6185" s="1">
        <v>6215</v>
      </c>
      <c r="C6185" t="s">
        <v>5181</v>
      </c>
      <c r="G6185" t="s">
        <v>10967</v>
      </c>
      <c r="H6185" t="s">
        <v>15219</v>
      </c>
      <c r="I6185" t="s">
        <v>18507</v>
      </c>
      <c r="J6185" t="s">
        <v>18509</v>
      </c>
      <c r="L6185" t="s">
        <v>19772</v>
      </c>
      <c r="O6185" t="s">
        <v>20888</v>
      </c>
      <c r="P6185" t="s">
        <v>65</v>
      </c>
      <c r="Q6185" t="s">
        <v>20990</v>
      </c>
      <c r="R6185" t="s">
        <v>21118</v>
      </c>
      <c r="S6185" t="s">
        <v>21153</v>
      </c>
      <c r="T6185" t="s">
        <v>21613</v>
      </c>
      <c r="U6185" t="s">
        <v>22033</v>
      </c>
    </row>
    <row r="6186" spans="1:32">
      <c r="A6186" s="1">
        <v>6216</v>
      </c>
      <c r="C6186" t="s">
        <v>5182</v>
      </c>
      <c r="G6186" t="s">
        <v>10967</v>
      </c>
      <c r="H6186" t="s">
        <v>15219</v>
      </c>
      <c r="I6186" t="s">
        <v>18507</v>
      </c>
      <c r="J6186" t="s">
        <v>18509</v>
      </c>
      <c r="L6186" t="s">
        <v>19774</v>
      </c>
      <c r="O6186" t="s">
        <v>20888</v>
      </c>
      <c r="P6186" t="s">
        <v>20920</v>
      </c>
      <c r="Q6186" t="s">
        <v>20991</v>
      </c>
      <c r="U6186" t="s">
        <v>22034</v>
      </c>
      <c r="W6186" t="s">
        <v>22918</v>
      </c>
    </row>
    <row r="6187" spans="1:32">
      <c r="A6187" s="1">
        <v>6217</v>
      </c>
      <c r="C6187" t="s">
        <v>5183</v>
      </c>
      <c r="G6187" t="s">
        <v>10967</v>
      </c>
      <c r="H6187" t="s">
        <v>15220</v>
      </c>
      <c r="I6187" t="s">
        <v>18507</v>
      </c>
      <c r="J6187" t="s">
        <v>18509</v>
      </c>
      <c r="L6187" t="s">
        <v>19798</v>
      </c>
      <c r="O6187" t="s">
        <v>20887</v>
      </c>
      <c r="P6187" t="s">
        <v>20919</v>
      </c>
      <c r="Q6187" t="s">
        <v>20989</v>
      </c>
      <c r="U6187" t="s">
        <v>22032</v>
      </c>
      <c r="W6187" t="s">
        <v>22917</v>
      </c>
      <c r="X6187" t="s">
        <v>23455</v>
      </c>
    </row>
    <row r="6188" spans="1:32">
      <c r="A6188" s="1">
        <v>6218</v>
      </c>
      <c r="C6188" t="s">
        <v>5184</v>
      </c>
      <c r="G6188" t="s">
        <v>10967</v>
      </c>
      <c r="H6188" t="s">
        <v>15220</v>
      </c>
      <c r="I6188" t="s">
        <v>18507</v>
      </c>
      <c r="J6188" t="s">
        <v>18509</v>
      </c>
      <c r="L6188" t="s">
        <v>19772</v>
      </c>
      <c r="O6188" t="s">
        <v>20888</v>
      </c>
      <c r="P6188" t="s">
        <v>65</v>
      </c>
      <c r="Q6188" t="s">
        <v>20990</v>
      </c>
      <c r="R6188" t="s">
        <v>21118</v>
      </c>
      <c r="S6188" t="s">
        <v>21153</v>
      </c>
      <c r="T6188" t="s">
        <v>21612</v>
      </c>
      <c r="U6188" t="s">
        <v>22033</v>
      </c>
    </row>
    <row r="6189" spans="1:32">
      <c r="A6189" s="1">
        <v>6219</v>
      </c>
      <c r="C6189" t="s">
        <v>5185</v>
      </c>
      <c r="G6189" t="s">
        <v>10967</v>
      </c>
      <c r="H6189" t="s">
        <v>15221</v>
      </c>
      <c r="I6189" t="s">
        <v>18507</v>
      </c>
      <c r="J6189" t="s">
        <v>18509</v>
      </c>
      <c r="L6189" t="s">
        <v>19774</v>
      </c>
      <c r="O6189" t="s">
        <v>20888</v>
      </c>
      <c r="P6189" t="s">
        <v>20920</v>
      </c>
      <c r="Q6189" t="s">
        <v>20991</v>
      </c>
      <c r="U6189" t="s">
        <v>22034</v>
      </c>
      <c r="W6189" t="s">
        <v>22918</v>
      </c>
    </row>
    <row r="6190" spans="1:32">
      <c r="A6190" s="1">
        <v>6220</v>
      </c>
      <c r="C6190" t="s">
        <v>5186</v>
      </c>
      <c r="G6190" t="s">
        <v>10967</v>
      </c>
      <c r="H6190" t="s">
        <v>15222</v>
      </c>
      <c r="I6190" t="s">
        <v>18507</v>
      </c>
      <c r="J6190" t="s">
        <v>18509</v>
      </c>
      <c r="L6190" t="s">
        <v>19798</v>
      </c>
      <c r="O6190" t="s">
        <v>20887</v>
      </c>
      <c r="P6190" t="s">
        <v>20919</v>
      </c>
      <c r="Q6190" t="s">
        <v>20989</v>
      </c>
      <c r="U6190" t="s">
        <v>22032</v>
      </c>
      <c r="W6190" t="s">
        <v>22917</v>
      </c>
      <c r="X6190" t="s">
        <v>23457</v>
      </c>
    </row>
    <row r="6191" spans="1:32">
      <c r="A6191" s="1">
        <v>6221</v>
      </c>
      <c r="C6191" t="s">
        <v>5187</v>
      </c>
      <c r="G6191" t="s">
        <v>10967</v>
      </c>
      <c r="H6191" t="s">
        <v>15223</v>
      </c>
      <c r="I6191" t="s">
        <v>18507</v>
      </c>
      <c r="J6191" t="s">
        <v>18509</v>
      </c>
      <c r="L6191" t="s">
        <v>19806</v>
      </c>
      <c r="O6191" t="s">
        <v>20887</v>
      </c>
      <c r="P6191" t="s">
        <v>20919</v>
      </c>
      <c r="Q6191" t="s">
        <v>20989</v>
      </c>
      <c r="U6191" t="s">
        <v>22032</v>
      </c>
      <c r="W6191" t="s">
        <v>22917</v>
      </c>
      <c r="X6191" t="s">
        <v>23105</v>
      </c>
    </row>
    <row r="6192" spans="1:32">
      <c r="A6192" s="1">
        <v>6222</v>
      </c>
      <c r="C6192" t="s">
        <v>5188</v>
      </c>
      <c r="G6192" t="s">
        <v>10967</v>
      </c>
      <c r="H6192" t="s">
        <v>15224</v>
      </c>
      <c r="I6192" t="s">
        <v>18507</v>
      </c>
      <c r="J6192" t="s">
        <v>18510</v>
      </c>
      <c r="L6192" t="s">
        <v>19915</v>
      </c>
      <c r="N6192" t="s">
        <v>51</v>
      </c>
      <c r="P6192" t="s">
        <v>20965</v>
      </c>
      <c r="Q6192" t="s">
        <v>21075</v>
      </c>
      <c r="U6192" t="s">
        <v>22777</v>
      </c>
      <c r="W6192" t="s">
        <v>22940</v>
      </c>
      <c r="AF6192" t="s">
        <v>23898</v>
      </c>
    </row>
    <row r="6193" spans="1:24">
      <c r="A6193" s="1">
        <v>6223</v>
      </c>
      <c r="B6193" t="s">
        <v>51</v>
      </c>
      <c r="C6193" t="s">
        <v>5188</v>
      </c>
      <c r="D6193" t="s">
        <v>10110</v>
      </c>
      <c r="E6193" t="s">
        <v>10905</v>
      </c>
      <c r="F6193" t="s">
        <v>10917</v>
      </c>
      <c r="H6193" t="s">
        <v>15225</v>
      </c>
      <c r="V6193">
        <f>72861047 D250</f>
        <v>0</v>
      </c>
    </row>
    <row r="6194" spans="1:24">
      <c r="A6194" s="1">
        <v>6224</v>
      </c>
      <c r="C6194" t="s">
        <v>5189</v>
      </c>
      <c r="G6194" t="s">
        <v>10967</v>
      </c>
      <c r="H6194" t="s">
        <v>15226</v>
      </c>
      <c r="I6194" t="s">
        <v>18507</v>
      </c>
      <c r="J6194" t="s">
        <v>18509</v>
      </c>
      <c r="L6194" t="s">
        <v>19771</v>
      </c>
      <c r="O6194" t="s">
        <v>20887</v>
      </c>
      <c r="P6194" t="s">
        <v>20919</v>
      </c>
      <c r="Q6194" t="s">
        <v>20989</v>
      </c>
      <c r="U6194" t="s">
        <v>22032</v>
      </c>
      <c r="W6194" t="s">
        <v>22917</v>
      </c>
      <c r="X6194" t="s">
        <v>23222</v>
      </c>
    </row>
    <row r="6195" spans="1:24">
      <c r="A6195" s="1">
        <v>6225</v>
      </c>
      <c r="C6195" t="s">
        <v>5190</v>
      </c>
      <c r="G6195" t="s">
        <v>10967</v>
      </c>
      <c r="H6195" t="s">
        <v>15227</v>
      </c>
      <c r="I6195" t="s">
        <v>18507</v>
      </c>
      <c r="J6195" t="s">
        <v>18509</v>
      </c>
      <c r="L6195" t="s">
        <v>19772</v>
      </c>
      <c r="O6195" t="s">
        <v>20888</v>
      </c>
      <c r="P6195" t="s">
        <v>65</v>
      </c>
      <c r="Q6195" t="s">
        <v>20990</v>
      </c>
      <c r="R6195" t="s">
        <v>21118</v>
      </c>
      <c r="S6195" t="s">
        <v>21153</v>
      </c>
      <c r="T6195" t="s">
        <v>21394</v>
      </c>
      <c r="U6195" t="s">
        <v>22033</v>
      </c>
    </row>
    <row r="6196" spans="1:24">
      <c r="A6196" s="1">
        <v>6226</v>
      </c>
      <c r="C6196" t="s">
        <v>5191</v>
      </c>
      <c r="G6196" t="s">
        <v>10967</v>
      </c>
      <c r="H6196" t="s">
        <v>15227</v>
      </c>
      <c r="I6196" t="s">
        <v>18507</v>
      </c>
      <c r="J6196" t="s">
        <v>18509</v>
      </c>
      <c r="L6196" t="s">
        <v>19774</v>
      </c>
      <c r="O6196" t="s">
        <v>20888</v>
      </c>
      <c r="P6196" t="s">
        <v>20920</v>
      </c>
      <c r="Q6196" t="s">
        <v>20991</v>
      </c>
      <c r="U6196" t="s">
        <v>22034</v>
      </c>
      <c r="W6196" t="s">
        <v>22918</v>
      </c>
    </row>
    <row r="6197" spans="1:24">
      <c r="A6197" s="1">
        <v>6227</v>
      </c>
      <c r="C6197" t="s">
        <v>5192</v>
      </c>
      <c r="G6197" t="s">
        <v>10967</v>
      </c>
      <c r="H6197" t="s">
        <v>15228</v>
      </c>
      <c r="I6197" t="s">
        <v>18507</v>
      </c>
      <c r="J6197" t="s">
        <v>18509</v>
      </c>
      <c r="L6197" t="s">
        <v>19808</v>
      </c>
      <c r="O6197" t="s">
        <v>20887</v>
      </c>
      <c r="P6197" t="s">
        <v>20919</v>
      </c>
      <c r="Q6197" t="s">
        <v>20989</v>
      </c>
      <c r="U6197" t="s">
        <v>22032</v>
      </c>
      <c r="W6197" t="s">
        <v>22917</v>
      </c>
      <c r="X6197" t="s">
        <v>23222</v>
      </c>
    </row>
    <row r="6198" spans="1:24">
      <c r="A6198" s="1">
        <v>6228</v>
      </c>
      <c r="C6198" t="s">
        <v>5193</v>
      </c>
      <c r="G6198" t="s">
        <v>10967</v>
      </c>
      <c r="H6198" t="s">
        <v>15229</v>
      </c>
      <c r="I6198" t="s">
        <v>18507</v>
      </c>
      <c r="J6198" t="s">
        <v>18509</v>
      </c>
      <c r="L6198" t="s">
        <v>19772</v>
      </c>
      <c r="O6198" t="s">
        <v>20888</v>
      </c>
      <c r="P6198" t="s">
        <v>65</v>
      </c>
      <c r="Q6198" t="s">
        <v>20990</v>
      </c>
      <c r="R6198" t="s">
        <v>21118</v>
      </c>
      <c r="S6198" t="s">
        <v>21153</v>
      </c>
      <c r="T6198" t="s">
        <v>21394</v>
      </c>
      <c r="U6198" t="s">
        <v>22033</v>
      </c>
    </row>
    <row r="6199" spans="1:24">
      <c r="A6199" s="1">
        <v>6229</v>
      </c>
      <c r="C6199" t="s">
        <v>5194</v>
      </c>
      <c r="G6199" t="s">
        <v>10967</v>
      </c>
      <c r="H6199" t="s">
        <v>15230</v>
      </c>
      <c r="I6199" t="s">
        <v>18507</v>
      </c>
      <c r="J6199" t="s">
        <v>18509</v>
      </c>
      <c r="L6199" t="s">
        <v>19774</v>
      </c>
      <c r="O6199" t="s">
        <v>20888</v>
      </c>
      <c r="P6199" t="s">
        <v>20920</v>
      </c>
      <c r="Q6199" t="s">
        <v>20991</v>
      </c>
      <c r="U6199" t="s">
        <v>22034</v>
      </c>
      <c r="W6199" t="s">
        <v>22918</v>
      </c>
    </row>
    <row r="6200" spans="1:24">
      <c r="A6200" s="1">
        <v>6230</v>
      </c>
      <c r="C6200" t="s">
        <v>5195</v>
      </c>
      <c r="G6200" t="s">
        <v>10967</v>
      </c>
      <c r="H6200" t="s">
        <v>15231</v>
      </c>
      <c r="I6200" t="s">
        <v>18507</v>
      </c>
      <c r="J6200" t="s">
        <v>18509</v>
      </c>
      <c r="L6200" t="s">
        <v>19772</v>
      </c>
      <c r="O6200" t="s">
        <v>20888</v>
      </c>
      <c r="P6200" t="s">
        <v>65</v>
      </c>
      <c r="Q6200" t="s">
        <v>20990</v>
      </c>
      <c r="R6200" t="s">
        <v>21118</v>
      </c>
      <c r="S6200" t="s">
        <v>21153</v>
      </c>
      <c r="T6200" t="s">
        <v>21394</v>
      </c>
      <c r="U6200" t="s">
        <v>22033</v>
      </c>
    </row>
    <row r="6201" spans="1:24">
      <c r="A6201" s="1">
        <v>6231</v>
      </c>
      <c r="C6201" t="s">
        <v>5196</v>
      </c>
      <c r="G6201" t="s">
        <v>10967</v>
      </c>
      <c r="H6201" t="s">
        <v>15232</v>
      </c>
      <c r="I6201" t="s">
        <v>18507</v>
      </c>
      <c r="J6201" t="s">
        <v>18509</v>
      </c>
      <c r="L6201" t="s">
        <v>19774</v>
      </c>
      <c r="O6201" t="s">
        <v>20888</v>
      </c>
      <c r="P6201" t="s">
        <v>20920</v>
      </c>
      <c r="Q6201" t="s">
        <v>20991</v>
      </c>
      <c r="U6201" t="s">
        <v>22034</v>
      </c>
      <c r="W6201" t="s">
        <v>22918</v>
      </c>
    </row>
    <row r="6202" spans="1:24">
      <c r="A6202" s="1">
        <v>6232</v>
      </c>
      <c r="C6202" t="s">
        <v>5197</v>
      </c>
      <c r="G6202" t="s">
        <v>10967</v>
      </c>
      <c r="H6202" t="s">
        <v>15233</v>
      </c>
      <c r="I6202" t="s">
        <v>18507</v>
      </c>
      <c r="J6202" t="s">
        <v>18509</v>
      </c>
      <c r="L6202" t="s">
        <v>19745</v>
      </c>
      <c r="O6202" t="s">
        <v>20887</v>
      </c>
      <c r="P6202" t="s">
        <v>20919</v>
      </c>
      <c r="Q6202" t="s">
        <v>20989</v>
      </c>
      <c r="U6202" t="s">
        <v>22032</v>
      </c>
      <c r="W6202" t="s">
        <v>22917</v>
      </c>
      <c r="X6202" t="s">
        <v>23222</v>
      </c>
    </row>
    <row r="6203" spans="1:24">
      <c r="A6203" s="1">
        <v>6233</v>
      </c>
      <c r="C6203" t="s">
        <v>5198</v>
      </c>
      <c r="G6203" t="s">
        <v>10967</v>
      </c>
      <c r="H6203" t="s">
        <v>15234</v>
      </c>
      <c r="I6203" t="s">
        <v>18507</v>
      </c>
      <c r="J6203" t="s">
        <v>18510</v>
      </c>
      <c r="L6203" t="s">
        <v>19916</v>
      </c>
      <c r="N6203" t="s">
        <v>43</v>
      </c>
      <c r="P6203" t="s">
        <v>43</v>
      </c>
      <c r="Q6203" t="s">
        <v>21047</v>
      </c>
      <c r="U6203" t="s">
        <v>22787</v>
      </c>
      <c r="W6203" t="s">
        <v>22931</v>
      </c>
    </row>
    <row r="6204" spans="1:24">
      <c r="A6204" s="1">
        <v>6234</v>
      </c>
      <c r="B6204" t="s">
        <v>43</v>
      </c>
      <c r="C6204" t="s">
        <v>5198</v>
      </c>
      <c r="D6204" t="s">
        <v>10111</v>
      </c>
      <c r="E6204" t="s">
        <v>10905</v>
      </c>
      <c r="F6204" t="s">
        <v>10925</v>
      </c>
      <c r="H6204" t="s">
        <v>15234</v>
      </c>
      <c r="V6204">
        <f>72861057 ,¶4KcjI8763483692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205" spans="1:24">
      <c r="A6205" s="1">
        <v>6235</v>
      </c>
      <c r="C6205" t="s">
        <v>5199</v>
      </c>
      <c r="G6205" t="s">
        <v>10967</v>
      </c>
      <c r="H6205" t="s">
        <v>15235</v>
      </c>
      <c r="I6205" t="s">
        <v>18507</v>
      </c>
      <c r="J6205" t="s">
        <v>18509</v>
      </c>
      <c r="L6205" t="s">
        <v>19798</v>
      </c>
      <c r="O6205" t="s">
        <v>20887</v>
      </c>
      <c r="P6205" t="s">
        <v>20919</v>
      </c>
      <c r="Q6205" t="s">
        <v>20989</v>
      </c>
      <c r="U6205" t="s">
        <v>22032</v>
      </c>
      <c r="W6205" t="s">
        <v>22917</v>
      </c>
      <c r="X6205" t="s">
        <v>23222</v>
      </c>
    </row>
    <row r="6206" spans="1:24">
      <c r="A6206" s="1">
        <v>6236</v>
      </c>
      <c r="C6206" t="s">
        <v>5200</v>
      </c>
      <c r="G6206" t="s">
        <v>10967</v>
      </c>
      <c r="H6206" t="s">
        <v>15235</v>
      </c>
      <c r="I6206" t="s">
        <v>18507</v>
      </c>
      <c r="J6206" t="s">
        <v>18509</v>
      </c>
      <c r="L6206" t="s">
        <v>19772</v>
      </c>
      <c r="O6206" t="s">
        <v>20888</v>
      </c>
      <c r="P6206" t="s">
        <v>65</v>
      </c>
      <c r="Q6206" t="s">
        <v>20990</v>
      </c>
      <c r="R6206" t="s">
        <v>21118</v>
      </c>
      <c r="S6206" t="s">
        <v>21153</v>
      </c>
      <c r="T6206" t="s">
        <v>21394</v>
      </c>
      <c r="U6206" t="s">
        <v>22033</v>
      </c>
    </row>
    <row r="6207" spans="1:24">
      <c r="A6207" s="1">
        <v>6237</v>
      </c>
      <c r="C6207" t="s">
        <v>5201</v>
      </c>
      <c r="G6207" t="s">
        <v>10967</v>
      </c>
      <c r="H6207" t="s">
        <v>15236</v>
      </c>
      <c r="I6207" t="s">
        <v>18507</v>
      </c>
      <c r="J6207" t="s">
        <v>18509</v>
      </c>
      <c r="L6207" t="s">
        <v>19774</v>
      </c>
      <c r="O6207" t="s">
        <v>20888</v>
      </c>
      <c r="P6207" t="s">
        <v>20920</v>
      </c>
      <c r="Q6207" t="s">
        <v>20991</v>
      </c>
      <c r="U6207" t="s">
        <v>22034</v>
      </c>
      <c r="W6207" t="s">
        <v>22918</v>
      </c>
    </row>
    <row r="6208" spans="1:24">
      <c r="A6208" s="1">
        <v>6238</v>
      </c>
      <c r="C6208" t="s">
        <v>5202</v>
      </c>
      <c r="G6208" t="s">
        <v>10967</v>
      </c>
      <c r="H6208" t="s">
        <v>15237</v>
      </c>
      <c r="I6208" t="s">
        <v>18507</v>
      </c>
      <c r="J6208" t="s">
        <v>18509</v>
      </c>
      <c r="L6208" t="s">
        <v>19772</v>
      </c>
      <c r="O6208" t="s">
        <v>20888</v>
      </c>
      <c r="P6208" t="s">
        <v>65</v>
      </c>
      <c r="Q6208" t="s">
        <v>20990</v>
      </c>
      <c r="R6208" t="s">
        <v>21118</v>
      </c>
      <c r="S6208" t="s">
        <v>21153</v>
      </c>
      <c r="T6208" t="s">
        <v>21614</v>
      </c>
      <c r="U6208" t="s">
        <v>22033</v>
      </c>
    </row>
    <row r="6209" spans="1:27">
      <c r="A6209" s="1">
        <v>6239</v>
      </c>
      <c r="C6209" t="s">
        <v>5203</v>
      </c>
      <c r="G6209" t="s">
        <v>10967</v>
      </c>
      <c r="H6209" t="s">
        <v>15237</v>
      </c>
      <c r="I6209" t="s">
        <v>18507</v>
      </c>
      <c r="J6209" t="s">
        <v>18509</v>
      </c>
      <c r="L6209" t="s">
        <v>19806</v>
      </c>
      <c r="O6209" t="s">
        <v>20887</v>
      </c>
      <c r="P6209" t="s">
        <v>20919</v>
      </c>
      <c r="Q6209" t="s">
        <v>20989</v>
      </c>
      <c r="U6209" t="s">
        <v>22032</v>
      </c>
      <c r="W6209" t="s">
        <v>22917</v>
      </c>
      <c r="X6209" t="s">
        <v>23458</v>
      </c>
    </row>
    <row r="6210" spans="1:27">
      <c r="A6210" s="1">
        <v>6240</v>
      </c>
      <c r="C6210" t="s">
        <v>5204</v>
      </c>
      <c r="G6210" t="s">
        <v>10967</v>
      </c>
      <c r="H6210" t="s">
        <v>15237</v>
      </c>
      <c r="I6210" t="s">
        <v>18507</v>
      </c>
      <c r="J6210" t="s">
        <v>18509</v>
      </c>
      <c r="L6210" t="s">
        <v>19774</v>
      </c>
      <c r="O6210" t="s">
        <v>20888</v>
      </c>
      <c r="P6210" t="s">
        <v>20920</v>
      </c>
      <c r="Q6210" t="s">
        <v>20991</v>
      </c>
      <c r="U6210" t="s">
        <v>22034</v>
      </c>
      <c r="W6210" t="s">
        <v>22918</v>
      </c>
    </row>
    <row r="6211" spans="1:27">
      <c r="A6211" s="1">
        <v>6241</v>
      </c>
      <c r="C6211" t="s">
        <v>5205</v>
      </c>
      <c r="G6211" t="s">
        <v>10967</v>
      </c>
      <c r="H6211" t="s">
        <v>15238</v>
      </c>
      <c r="I6211" t="s">
        <v>18507</v>
      </c>
      <c r="J6211" t="s">
        <v>18509</v>
      </c>
      <c r="L6211" t="s">
        <v>19778</v>
      </c>
      <c r="O6211" t="s">
        <v>20887</v>
      </c>
      <c r="P6211" t="s">
        <v>20919</v>
      </c>
      <c r="Q6211" t="s">
        <v>20989</v>
      </c>
      <c r="U6211" t="s">
        <v>22032</v>
      </c>
      <c r="W6211" t="s">
        <v>22917</v>
      </c>
      <c r="X6211" t="s">
        <v>23459</v>
      </c>
    </row>
    <row r="6212" spans="1:27">
      <c r="A6212" s="1">
        <v>6242</v>
      </c>
      <c r="C6212" t="s">
        <v>5206</v>
      </c>
      <c r="G6212" t="s">
        <v>10967</v>
      </c>
      <c r="H6212" t="s">
        <v>15239</v>
      </c>
      <c r="I6212" t="s">
        <v>18507</v>
      </c>
      <c r="J6212" t="s">
        <v>18509</v>
      </c>
      <c r="L6212" t="s">
        <v>19765</v>
      </c>
      <c r="O6212" t="s">
        <v>20887</v>
      </c>
      <c r="P6212" t="s">
        <v>20919</v>
      </c>
      <c r="Q6212" t="s">
        <v>20989</v>
      </c>
      <c r="U6212" t="s">
        <v>22032</v>
      </c>
      <c r="W6212" t="s">
        <v>22917</v>
      </c>
      <c r="X6212" t="s">
        <v>23460</v>
      </c>
    </row>
    <row r="6213" spans="1:27">
      <c r="A6213" s="1">
        <v>6243</v>
      </c>
      <c r="C6213" t="s">
        <v>5207</v>
      </c>
      <c r="G6213" t="s">
        <v>10967</v>
      </c>
      <c r="H6213" t="s">
        <v>15240</v>
      </c>
      <c r="I6213" t="s">
        <v>18507</v>
      </c>
      <c r="J6213" t="s">
        <v>18509</v>
      </c>
      <c r="L6213" t="s">
        <v>19772</v>
      </c>
      <c r="O6213" t="s">
        <v>20888</v>
      </c>
      <c r="P6213" t="s">
        <v>65</v>
      </c>
      <c r="Q6213" t="s">
        <v>20990</v>
      </c>
      <c r="R6213" t="s">
        <v>21118</v>
      </c>
      <c r="S6213" t="s">
        <v>21153</v>
      </c>
      <c r="T6213" t="s">
        <v>21478</v>
      </c>
      <c r="U6213" t="s">
        <v>22033</v>
      </c>
    </row>
    <row r="6214" spans="1:27">
      <c r="A6214" s="1">
        <v>6244</v>
      </c>
      <c r="C6214" t="s">
        <v>5208</v>
      </c>
      <c r="G6214" t="s">
        <v>10967</v>
      </c>
      <c r="H6214" t="s">
        <v>15241</v>
      </c>
      <c r="I6214" t="s">
        <v>18507</v>
      </c>
      <c r="J6214" t="s">
        <v>18509</v>
      </c>
      <c r="L6214" t="s">
        <v>19774</v>
      </c>
      <c r="O6214" t="s">
        <v>20888</v>
      </c>
      <c r="P6214" t="s">
        <v>20920</v>
      </c>
      <c r="Q6214" t="s">
        <v>20991</v>
      </c>
      <c r="U6214" t="s">
        <v>22034</v>
      </c>
      <c r="W6214" t="s">
        <v>22918</v>
      </c>
    </row>
    <row r="6215" spans="1:27">
      <c r="A6215" s="1">
        <v>6245</v>
      </c>
      <c r="C6215" t="s">
        <v>5209</v>
      </c>
      <c r="G6215" t="s">
        <v>10967</v>
      </c>
      <c r="H6215" t="s">
        <v>15242</v>
      </c>
      <c r="I6215" t="s">
        <v>18507</v>
      </c>
      <c r="J6215" t="s">
        <v>18509</v>
      </c>
      <c r="L6215" t="s">
        <v>19772</v>
      </c>
      <c r="O6215" t="s">
        <v>20888</v>
      </c>
      <c r="P6215" t="s">
        <v>65</v>
      </c>
      <c r="Q6215" t="s">
        <v>20990</v>
      </c>
      <c r="R6215" t="s">
        <v>21118</v>
      </c>
      <c r="S6215" t="s">
        <v>21153</v>
      </c>
      <c r="T6215" t="s">
        <v>21615</v>
      </c>
      <c r="U6215" t="s">
        <v>22033</v>
      </c>
    </row>
    <row r="6216" spans="1:27">
      <c r="A6216" s="1">
        <v>6246</v>
      </c>
      <c r="C6216" t="s">
        <v>5210</v>
      </c>
      <c r="G6216" t="s">
        <v>10967</v>
      </c>
      <c r="H6216" t="s">
        <v>15243</v>
      </c>
      <c r="I6216" t="s">
        <v>18507</v>
      </c>
      <c r="J6216" t="s">
        <v>18509</v>
      </c>
      <c r="L6216" t="s">
        <v>19774</v>
      </c>
      <c r="O6216" t="s">
        <v>20888</v>
      </c>
      <c r="P6216" t="s">
        <v>20920</v>
      </c>
      <c r="Q6216" t="s">
        <v>20991</v>
      </c>
      <c r="U6216" t="s">
        <v>22034</v>
      </c>
      <c r="W6216" t="s">
        <v>22918</v>
      </c>
    </row>
    <row r="6217" spans="1:27">
      <c r="A6217" s="1">
        <v>6247</v>
      </c>
      <c r="C6217" t="s">
        <v>5211</v>
      </c>
      <c r="G6217" t="s">
        <v>10967</v>
      </c>
      <c r="H6217" t="s">
        <v>15244</v>
      </c>
      <c r="I6217" t="s">
        <v>18507</v>
      </c>
      <c r="J6217" t="s">
        <v>18509</v>
      </c>
      <c r="L6217" t="s">
        <v>19770</v>
      </c>
      <c r="O6217" t="s">
        <v>20887</v>
      </c>
      <c r="P6217" t="s">
        <v>20919</v>
      </c>
      <c r="Q6217" t="s">
        <v>20989</v>
      </c>
      <c r="U6217" t="s">
        <v>22032</v>
      </c>
      <c r="W6217" t="s">
        <v>22917</v>
      </c>
      <c r="X6217" t="s">
        <v>23461</v>
      </c>
    </row>
    <row r="6218" spans="1:27">
      <c r="A6218" s="1">
        <v>6248</v>
      </c>
      <c r="C6218" t="s">
        <v>5212</v>
      </c>
      <c r="G6218" t="s">
        <v>10967</v>
      </c>
      <c r="H6218" t="s">
        <v>15245</v>
      </c>
      <c r="I6218" t="s">
        <v>18507</v>
      </c>
      <c r="J6218" t="s">
        <v>18510</v>
      </c>
      <c r="L6218" t="s">
        <v>19917</v>
      </c>
      <c r="N6218" t="s">
        <v>53</v>
      </c>
      <c r="P6218" t="s">
        <v>20969</v>
      </c>
      <c r="Q6218" t="s">
        <v>21081</v>
      </c>
      <c r="U6218" t="s">
        <v>22788</v>
      </c>
      <c r="W6218" t="s">
        <v>22918</v>
      </c>
      <c r="AA6218" t="s">
        <v>23882</v>
      </c>
    </row>
    <row r="6219" spans="1:27">
      <c r="A6219" s="1">
        <v>6249</v>
      </c>
      <c r="B6219" t="s">
        <v>53</v>
      </c>
      <c r="C6219" t="s">
        <v>5212</v>
      </c>
      <c r="D6219" t="s">
        <v>10112</v>
      </c>
      <c r="E6219" t="s">
        <v>10905</v>
      </c>
      <c r="F6219" t="s">
        <v>10938</v>
      </c>
      <c r="H6219" t="s">
        <v>15246</v>
      </c>
      <c r="V6219">
        <f>72861071 @ØN:àHK906926=          Y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220" spans="1:27">
      <c r="A6220" s="1">
        <v>6250</v>
      </c>
      <c r="C6220" t="s">
        <v>5213</v>
      </c>
      <c r="G6220" t="s">
        <v>10967</v>
      </c>
      <c r="H6220" t="s">
        <v>15247</v>
      </c>
      <c r="I6220" t="s">
        <v>18507</v>
      </c>
      <c r="J6220" t="s">
        <v>18509</v>
      </c>
      <c r="L6220" t="s">
        <v>19746</v>
      </c>
      <c r="O6220" t="s">
        <v>20887</v>
      </c>
      <c r="P6220" t="s">
        <v>20919</v>
      </c>
      <c r="Q6220" t="s">
        <v>20989</v>
      </c>
      <c r="U6220" t="s">
        <v>22032</v>
      </c>
      <c r="W6220" t="s">
        <v>22917</v>
      </c>
      <c r="X6220" t="s">
        <v>23461</v>
      </c>
    </row>
    <row r="6221" spans="1:27">
      <c r="A6221" s="1">
        <v>6251</v>
      </c>
      <c r="C6221" t="s">
        <v>5214</v>
      </c>
      <c r="G6221" t="s">
        <v>10967</v>
      </c>
      <c r="H6221" t="s">
        <v>15248</v>
      </c>
      <c r="I6221" t="s">
        <v>18507</v>
      </c>
      <c r="J6221" t="s">
        <v>18509</v>
      </c>
      <c r="L6221" t="s">
        <v>19772</v>
      </c>
      <c r="O6221" t="s">
        <v>20888</v>
      </c>
      <c r="P6221" t="s">
        <v>65</v>
      </c>
      <c r="Q6221" t="s">
        <v>20990</v>
      </c>
      <c r="R6221" t="s">
        <v>21118</v>
      </c>
      <c r="S6221" t="s">
        <v>21153</v>
      </c>
      <c r="T6221" t="s">
        <v>21615</v>
      </c>
      <c r="U6221" t="s">
        <v>22033</v>
      </c>
    </row>
    <row r="6222" spans="1:27">
      <c r="A6222" s="1">
        <v>6252</v>
      </c>
      <c r="C6222" t="s">
        <v>5215</v>
      </c>
      <c r="G6222" t="s">
        <v>10967</v>
      </c>
      <c r="H6222" t="s">
        <v>15249</v>
      </c>
      <c r="I6222" t="s">
        <v>18507</v>
      </c>
      <c r="J6222" t="s">
        <v>18509</v>
      </c>
      <c r="L6222" t="s">
        <v>19774</v>
      </c>
      <c r="O6222" t="s">
        <v>20888</v>
      </c>
      <c r="P6222" t="s">
        <v>20920</v>
      </c>
      <c r="Q6222" t="s">
        <v>20991</v>
      </c>
      <c r="U6222" t="s">
        <v>22034</v>
      </c>
      <c r="W6222" t="s">
        <v>22918</v>
      </c>
    </row>
    <row r="6223" spans="1:27">
      <c r="A6223" s="1">
        <v>6253</v>
      </c>
      <c r="C6223" t="s">
        <v>5216</v>
      </c>
      <c r="G6223" t="s">
        <v>10967</v>
      </c>
      <c r="H6223" t="s">
        <v>15250</v>
      </c>
      <c r="I6223" t="s">
        <v>18507</v>
      </c>
      <c r="J6223" t="s">
        <v>18509</v>
      </c>
      <c r="L6223" t="s">
        <v>19806</v>
      </c>
      <c r="O6223" t="s">
        <v>20887</v>
      </c>
      <c r="P6223" t="s">
        <v>20919</v>
      </c>
      <c r="Q6223" t="s">
        <v>20989</v>
      </c>
      <c r="U6223" t="s">
        <v>22032</v>
      </c>
      <c r="W6223" t="s">
        <v>22917</v>
      </c>
      <c r="X6223" t="s">
        <v>23460</v>
      </c>
    </row>
    <row r="6224" spans="1:27">
      <c r="A6224" s="1">
        <v>6254</v>
      </c>
      <c r="C6224" t="s">
        <v>5217</v>
      </c>
      <c r="G6224" t="s">
        <v>10967</v>
      </c>
      <c r="H6224" t="s">
        <v>15251</v>
      </c>
      <c r="I6224" t="s">
        <v>18507</v>
      </c>
      <c r="J6224" t="s">
        <v>18509</v>
      </c>
      <c r="L6224" t="s">
        <v>19772</v>
      </c>
      <c r="O6224" t="s">
        <v>20888</v>
      </c>
      <c r="P6224" t="s">
        <v>65</v>
      </c>
      <c r="Q6224" t="s">
        <v>20990</v>
      </c>
      <c r="R6224" t="s">
        <v>21118</v>
      </c>
      <c r="S6224" t="s">
        <v>21153</v>
      </c>
      <c r="T6224" t="s">
        <v>21478</v>
      </c>
      <c r="U6224" t="s">
        <v>22033</v>
      </c>
    </row>
    <row r="6225" spans="1:32">
      <c r="A6225" s="1">
        <v>6255</v>
      </c>
      <c r="C6225" t="s">
        <v>5218</v>
      </c>
      <c r="G6225" t="s">
        <v>10967</v>
      </c>
      <c r="H6225" t="s">
        <v>15251</v>
      </c>
      <c r="I6225" t="s">
        <v>18507</v>
      </c>
      <c r="J6225" t="s">
        <v>18509</v>
      </c>
      <c r="L6225" t="s">
        <v>19774</v>
      </c>
      <c r="O6225" t="s">
        <v>20888</v>
      </c>
      <c r="P6225" t="s">
        <v>20920</v>
      </c>
      <c r="Q6225" t="s">
        <v>20991</v>
      </c>
      <c r="U6225" t="s">
        <v>22034</v>
      </c>
      <c r="W6225" t="s">
        <v>22918</v>
      </c>
    </row>
    <row r="6226" spans="1:32">
      <c r="A6226" s="1">
        <v>6256</v>
      </c>
      <c r="C6226" t="s">
        <v>5219</v>
      </c>
      <c r="G6226" t="s">
        <v>10967</v>
      </c>
      <c r="H6226" t="s">
        <v>15252</v>
      </c>
      <c r="I6226" t="s">
        <v>18507</v>
      </c>
      <c r="J6226" t="s">
        <v>18509</v>
      </c>
      <c r="L6226" t="s">
        <v>19772</v>
      </c>
      <c r="O6226" t="s">
        <v>20888</v>
      </c>
      <c r="P6226" t="s">
        <v>65</v>
      </c>
      <c r="Q6226" t="s">
        <v>20990</v>
      </c>
      <c r="R6226" t="s">
        <v>21118</v>
      </c>
      <c r="S6226" t="s">
        <v>21153</v>
      </c>
      <c r="T6226" t="s">
        <v>21616</v>
      </c>
      <c r="U6226" t="s">
        <v>22033</v>
      </c>
    </row>
    <row r="6227" spans="1:32">
      <c r="A6227" s="1">
        <v>6257</v>
      </c>
      <c r="C6227" t="s">
        <v>5220</v>
      </c>
      <c r="G6227" t="s">
        <v>10967</v>
      </c>
      <c r="H6227" t="s">
        <v>15252</v>
      </c>
      <c r="I6227" t="s">
        <v>18507</v>
      </c>
      <c r="J6227" t="s">
        <v>18509</v>
      </c>
      <c r="L6227" t="s">
        <v>19807</v>
      </c>
      <c r="O6227" t="s">
        <v>20887</v>
      </c>
      <c r="P6227" t="s">
        <v>20919</v>
      </c>
      <c r="Q6227" t="s">
        <v>20989</v>
      </c>
      <c r="U6227" t="s">
        <v>22032</v>
      </c>
      <c r="W6227" t="s">
        <v>22917</v>
      </c>
      <c r="X6227" t="s">
        <v>23462</v>
      </c>
    </row>
    <row r="6228" spans="1:32">
      <c r="A6228" s="1">
        <v>6258</v>
      </c>
      <c r="C6228" t="s">
        <v>5221</v>
      </c>
      <c r="G6228" t="s">
        <v>10967</v>
      </c>
      <c r="H6228" t="s">
        <v>15252</v>
      </c>
      <c r="I6228" t="s">
        <v>18507</v>
      </c>
      <c r="J6228" t="s">
        <v>18509</v>
      </c>
      <c r="L6228" t="s">
        <v>19774</v>
      </c>
      <c r="O6228" t="s">
        <v>20888</v>
      </c>
      <c r="P6228" t="s">
        <v>20920</v>
      </c>
      <c r="Q6228" t="s">
        <v>20991</v>
      </c>
      <c r="U6228" t="s">
        <v>22034</v>
      </c>
      <c r="W6228" t="s">
        <v>22918</v>
      </c>
    </row>
    <row r="6229" spans="1:32">
      <c r="A6229" s="1">
        <v>6259</v>
      </c>
      <c r="C6229" t="s">
        <v>5222</v>
      </c>
      <c r="G6229" t="s">
        <v>10967</v>
      </c>
      <c r="H6229" t="s">
        <v>15253</v>
      </c>
      <c r="I6229" t="s">
        <v>18507</v>
      </c>
      <c r="J6229" t="s">
        <v>18510</v>
      </c>
      <c r="L6229" t="s">
        <v>19918</v>
      </c>
      <c r="N6229" t="s">
        <v>51</v>
      </c>
      <c r="P6229" t="s">
        <v>20965</v>
      </c>
      <c r="Q6229" t="s">
        <v>21075</v>
      </c>
      <c r="U6229" t="s">
        <v>22777</v>
      </c>
      <c r="W6229" t="s">
        <v>22940</v>
      </c>
      <c r="AF6229" t="s">
        <v>23899</v>
      </c>
    </row>
    <row r="6230" spans="1:32">
      <c r="A6230" s="1">
        <v>6260</v>
      </c>
      <c r="B6230" t="s">
        <v>51</v>
      </c>
      <c r="C6230" t="s">
        <v>5222</v>
      </c>
      <c r="D6230" t="s">
        <v>10113</v>
      </c>
      <c r="E6230" t="s">
        <v>10905</v>
      </c>
      <c r="F6230" t="s">
        <v>10917</v>
      </c>
      <c r="H6230" t="s">
        <v>15253</v>
      </c>
      <c r="V6230">
        <f>72861081 LINW</f>
        <v>0</v>
      </c>
    </row>
    <row r="6231" spans="1:32">
      <c r="A6231" s="1">
        <v>6261</v>
      </c>
      <c r="C6231" t="s">
        <v>5223</v>
      </c>
      <c r="G6231" t="s">
        <v>10967</v>
      </c>
      <c r="H6231" t="s">
        <v>15254</v>
      </c>
      <c r="I6231" t="s">
        <v>18507</v>
      </c>
      <c r="J6231" t="s">
        <v>18509</v>
      </c>
      <c r="L6231" t="s">
        <v>19772</v>
      </c>
      <c r="O6231" t="s">
        <v>20888</v>
      </c>
      <c r="P6231" t="s">
        <v>65</v>
      </c>
      <c r="Q6231" t="s">
        <v>20990</v>
      </c>
      <c r="R6231" t="s">
        <v>21118</v>
      </c>
      <c r="S6231" t="s">
        <v>21153</v>
      </c>
      <c r="T6231" t="s">
        <v>21574</v>
      </c>
      <c r="U6231" t="s">
        <v>22033</v>
      </c>
    </row>
    <row r="6232" spans="1:32">
      <c r="A6232" s="1">
        <v>6262</v>
      </c>
      <c r="C6232" t="s">
        <v>5224</v>
      </c>
      <c r="G6232" t="s">
        <v>10967</v>
      </c>
      <c r="H6232" t="s">
        <v>15255</v>
      </c>
      <c r="I6232" t="s">
        <v>18507</v>
      </c>
      <c r="J6232" t="s">
        <v>18509</v>
      </c>
      <c r="L6232" t="s">
        <v>19774</v>
      </c>
      <c r="O6232" t="s">
        <v>20888</v>
      </c>
      <c r="P6232" t="s">
        <v>20920</v>
      </c>
      <c r="Q6232" t="s">
        <v>20991</v>
      </c>
      <c r="U6232" t="s">
        <v>22034</v>
      </c>
      <c r="W6232" t="s">
        <v>22918</v>
      </c>
    </row>
    <row r="6233" spans="1:32">
      <c r="A6233" s="1">
        <v>6263</v>
      </c>
      <c r="C6233" t="s">
        <v>5225</v>
      </c>
      <c r="G6233" t="s">
        <v>10967</v>
      </c>
      <c r="H6233" t="s">
        <v>15255</v>
      </c>
      <c r="I6233" t="s">
        <v>18507</v>
      </c>
      <c r="J6233" t="s">
        <v>18509</v>
      </c>
      <c r="L6233" t="s">
        <v>19773</v>
      </c>
      <c r="O6233" t="s">
        <v>20887</v>
      </c>
      <c r="P6233" t="s">
        <v>20919</v>
      </c>
      <c r="Q6233" t="s">
        <v>20989</v>
      </c>
      <c r="U6233" t="s">
        <v>22032</v>
      </c>
      <c r="W6233" t="s">
        <v>22917</v>
      </c>
      <c r="X6233" t="s">
        <v>23416</v>
      </c>
    </row>
    <row r="6234" spans="1:32">
      <c r="A6234" s="1">
        <v>6264</v>
      </c>
      <c r="C6234" t="s">
        <v>5226</v>
      </c>
      <c r="G6234" t="s">
        <v>10967</v>
      </c>
      <c r="H6234" t="s">
        <v>15256</v>
      </c>
      <c r="I6234" t="s">
        <v>18507</v>
      </c>
      <c r="J6234" t="s">
        <v>18509</v>
      </c>
      <c r="L6234" t="s">
        <v>19765</v>
      </c>
      <c r="O6234" t="s">
        <v>20887</v>
      </c>
      <c r="P6234" t="s">
        <v>20919</v>
      </c>
      <c r="Q6234" t="s">
        <v>20989</v>
      </c>
      <c r="U6234" t="s">
        <v>22032</v>
      </c>
      <c r="W6234" t="s">
        <v>22917</v>
      </c>
      <c r="X6234" t="s">
        <v>23463</v>
      </c>
    </row>
    <row r="6235" spans="1:32">
      <c r="A6235" s="1">
        <v>6265</v>
      </c>
      <c r="C6235" t="s">
        <v>5227</v>
      </c>
      <c r="G6235" t="s">
        <v>10967</v>
      </c>
      <c r="H6235" t="s">
        <v>15257</v>
      </c>
      <c r="I6235" t="s">
        <v>18507</v>
      </c>
      <c r="J6235" t="s">
        <v>18509</v>
      </c>
      <c r="L6235" t="s">
        <v>19798</v>
      </c>
      <c r="O6235" t="s">
        <v>20887</v>
      </c>
      <c r="P6235" t="s">
        <v>20919</v>
      </c>
      <c r="Q6235" t="s">
        <v>20989</v>
      </c>
      <c r="U6235" t="s">
        <v>22032</v>
      </c>
      <c r="W6235" t="s">
        <v>22917</v>
      </c>
      <c r="X6235" t="s">
        <v>23463</v>
      </c>
    </row>
    <row r="6236" spans="1:32">
      <c r="A6236" s="1">
        <v>6266</v>
      </c>
      <c r="C6236" t="s">
        <v>5228</v>
      </c>
      <c r="G6236" t="s">
        <v>10967</v>
      </c>
      <c r="H6236" t="s">
        <v>15258</v>
      </c>
      <c r="I6236" t="s">
        <v>18507</v>
      </c>
      <c r="J6236" t="s">
        <v>18509</v>
      </c>
      <c r="L6236" t="s">
        <v>19772</v>
      </c>
      <c r="O6236" t="s">
        <v>20888</v>
      </c>
      <c r="P6236" t="s">
        <v>65</v>
      </c>
      <c r="Q6236" t="s">
        <v>20990</v>
      </c>
      <c r="R6236" t="s">
        <v>21118</v>
      </c>
      <c r="S6236" t="s">
        <v>21153</v>
      </c>
      <c r="T6236" t="s">
        <v>21615</v>
      </c>
      <c r="U6236" t="s">
        <v>22033</v>
      </c>
    </row>
    <row r="6237" spans="1:32">
      <c r="A6237" s="1">
        <v>6267</v>
      </c>
      <c r="C6237" t="s">
        <v>5229</v>
      </c>
      <c r="G6237" t="s">
        <v>10967</v>
      </c>
      <c r="H6237" t="s">
        <v>15258</v>
      </c>
      <c r="I6237" t="s">
        <v>18507</v>
      </c>
      <c r="J6237" t="s">
        <v>18509</v>
      </c>
      <c r="L6237" t="s">
        <v>19807</v>
      </c>
      <c r="O6237" t="s">
        <v>20887</v>
      </c>
      <c r="P6237" t="s">
        <v>20919</v>
      </c>
      <c r="Q6237" t="s">
        <v>20989</v>
      </c>
      <c r="U6237" t="s">
        <v>22032</v>
      </c>
      <c r="W6237" t="s">
        <v>22917</v>
      </c>
      <c r="X6237" t="s">
        <v>23460</v>
      </c>
    </row>
    <row r="6238" spans="1:32">
      <c r="A6238" s="1">
        <v>6268</v>
      </c>
      <c r="C6238" t="s">
        <v>5230</v>
      </c>
      <c r="G6238" t="s">
        <v>10967</v>
      </c>
      <c r="H6238" t="s">
        <v>15259</v>
      </c>
      <c r="I6238" t="s">
        <v>18507</v>
      </c>
      <c r="J6238" t="s">
        <v>18509</v>
      </c>
      <c r="L6238" t="s">
        <v>19774</v>
      </c>
      <c r="O6238" t="s">
        <v>20888</v>
      </c>
      <c r="P6238" t="s">
        <v>20920</v>
      </c>
      <c r="Q6238" t="s">
        <v>20991</v>
      </c>
      <c r="U6238" t="s">
        <v>22034</v>
      </c>
      <c r="W6238" t="s">
        <v>22918</v>
      </c>
    </row>
    <row r="6239" spans="1:32">
      <c r="A6239" s="1">
        <v>6269</v>
      </c>
      <c r="C6239" t="s">
        <v>5231</v>
      </c>
      <c r="G6239" t="s">
        <v>10967</v>
      </c>
      <c r="H6239" t="s">
        <v>15260</v>
      </c>
      <c r="I6239" t="s">
        <v>18507</v>
      </c>
      <c r="J6239" t="s">
        <v>18509</v>
      </c>
      <c r="L6239" t="s">
        <v>19773</v>
      </c>
      <c r="O6239" t="s">
        <v>20887</v>
      </c>
      <c r="P6239" t="s">
        <v>20919</v>
      </c>
      <c r="Q6239" t="s">
        <v>20989</v>
      </c>
      <c r="U6239" t="s">
        <v>22032</v>
      </c>
      <c r="W6239" t="s">
        <v>22917</v>
      </c>
      <c r="X6239" t="s">
        <v>23461</v>
      </c>
    </row>
    <row r="6240" spans="1:32">
      <c r="A6240" s="1">
        <v>6270</v>
      </c>
      <c r="C6240" t="s">
        <v>5232</v>
      </c>
      <c r="G6240" t="s">
        <v>10967</v>
      </c>
      <c r="H6240" t="s">
        <v>15260</v>
      </c>
      <c r="I6240" t="s">
        <v>18507</v>
      </c>
      <c r="J6240" t="s">
        <v>18509</v>
      </c>
      <c r="L6240" t="s">
        <v>19772</v>
      </c>
      <c r="O6240" t="s">
        <v>20888</v>
      </c>
      <c r="P6240" t="s">
        <v>65</v>
      </c>
      <c r="Q6240" t="s">
        <v>20990</v>
      </c>
      <c r="R6240" t="s">
        <v>21118</v>
      </c>
      <c r="S6240" t="s">
        <v>21153</v>
      </c>
      <c r="T6240" t="s">
        <v>21478</v>
      </c>
      <c r="U6240" t="s">
        <v>22033</v>
      </c>
    </row>
    <row r="6241" spans="1:24">
      <c r="A6241" s="1">
        <v>6271</v>
      </c>
      <c r="C6241" t="s">
        <v>5233</v>
      </c>
      <c r="G6241" t="s">
        <v>10967</v>
      </c>
      <c r="H6241" t="s">
        <v>15261</v>
      </c>
      <c r="I6241" t="s">
        <v>18507</v>
      </c>
      <c r="J6241" t="s">
        <v>18509</v>
      </c>
      <c r="L6241" t="s">
        <v>19774</v>
      </c>
      <c r="O6241" t="s">
        <v>20888</v>
      </c>
      <c r="P6241" t="s">
        <v>20920</v>
      </c>
      <c r="Q6241" t="s">
        <v>20991</v>
      </c>
      <c r="U6241" t="s">
        <v>22034</v>
      </c>
      <c r="W6241" t="s">
        <v>22918</v>
      </c>
    </row>
    <row r="6242" spans="1:24">
      <c r="A6242" s="1">
        <v>6272</v>
      </c>
      <c r="C6242" t="s">
        <v>5234</v>
      </c>
      <c r="G6242" t="s">
        <v>10967</v>
      </c>
      <c r="H6242" t="s">
        <v>15262</v>
      </c>
      <c r="I6242" t="s">
        <v>18507</v>
      </c>
      <c r="J6242" t="s">
        <v>18509</v>
      </c>
      <c r="L6242" t="s">
        <v>19765</v>
      </c>
      <c r="O6242" t="s">
        <v>20887</v>
      </c>
      <c r="P6242" t="s">
        <v>20919</v>
      </c>
      <c r="Q6242" t="s">
        <v>20989</v>
      </c>
      <c r="U6242" t="s">
        <v>22032</v>
      </c>
      <c r="W6242" t="s">
        <v>22917</v>
      </c>
      <c r="X6242" t="s">
        <v>23464</v>
      </c>
    </row>
    <row r="6243" spans="1:24">
      <c r="A6243" s="1">
        <v>6273</v>
      </c>
      <c r="C6243" t="s">
        <v>5235</v>
      </c>
      <c r="G6243" t="s">
        <v>10967</v>
      </c>
      <c r="H6243" t="s">
        <v>15263</v>
      </c>
      <c r="I6243" t="s">
        <v>18507</v>
      </c>
      <c r="J6243" t="s">
        <v>18511</v>
      </c>
      <c r="L6243" t="s">
        <v>19919</v>
      </c>
      <c r="O6243" t="s">
        <v>20889</v>
      </c>
      <c r="P6243" t="s">
        <v>20889</v>
      </c>
      <c r="Q6243" t="s">
        <v>20994</v>
      </c>
      <c r="U6243" t="s">
        <v>22041</v>
      </c>
      <c r="W6243" t="s">
        <v>22730</v>
      </c>
    </row>
    <row r="6244" spans="1:24">
      <c r="A6244" s="1">
        <v>6274</v>
      </c>
      <c r="C6244" t="s">
        <v>5236</v>
      </c>
      <c r="G6244" t="s">
        <v>10967</v>
      </c>
      <c r="H6244" t="s">
        <v>15264</v>
      </c>
      <c r="I6244" t="s">
        <v>18507</v>
      </c>
      <c r="J6244" t="s">
        <v>18510</v>
      </c>
      <c r="L6244" t="s">
        <v>19920</v>
      </c>
      <c r="N6244" t="s">
        <v>44</v>
      </c>
      <c r="P6244" t="s">
        <v>20952</v>
      </c>
      <c r="Q6244" t="s">
        <v>21050</v>
      </c>
      <c r="R6244" t="s">
        <v>21135</v>
      </c>
      <c r="S6244" t="s">
        <v>21153</v>
      </c>
      <c r="T6244" t="s">
        <v>21617</v>
      </c>
      <c r="U6244" t="s">
        <v>22033</v>
      </c>
    </row>
    <row r="6245" spans="1:24">
      <c r="A6245" s="1">
        <v>6275</v>
      </c>
      <c r="C6245" t="s">
        <v>5237</v>
      </c>
      <c r="G6245" t="s">
        <v>10967</v>
      </c>
      <c r="H6245" t="s">
        <v>15265</v>
      </c>
      <c r="I6245" t="s">
        <v>18507</v>
      </c>
      <c r="J6245" t="s">
        <v>18510</v>
      </c>
      <c r="L6245" t="s">
        <v>19921</v>
      </c>
      <c r="N6245" t="s">
        <v>44</v>
      </c>
      <c r="P6245" t="s">
        <v>44</v>
      </c>
      <c r="Q6245" t="s">
        <v>21051</v>
      </c>
      <c r="U6245" t="s">
        <v>22724</v>
      </c>
      <c r="W6245" t="s">
        <v>22918</v>
      </c>
    </row>
    <row r="6246" spans="1:24">
      <c r="A6246" s="1">
        <v>6276</v>
      </c>
      <c r="B6246" t="s">
        <v>44</v>
      </c>
      <c r="C6246" t="s">
        <v>5237</v>
      </c>
      <c r="D6246" t="s">
        <v>10114</v>
      </c>
      <c r="E6246" t="s">
        <v>10905</v>
      </c>
      <c r="F6246" t="s">
        <v>10920</v>
      </c>
      <c r="H6246" t="s">
        <v>15265</v>
      </c>
      <c r="V6246">
        <f>72861096 ÀMFè/¹Y        HI6690d XPOUP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247" spans="1:24">
      <c r="A6247" s="1">
        <v>6277</v>
      </c>
      <c r="C6247" t="s">
        <v>5238</v>
      </c>
      <c r="G6247" t="s">
        <v>10967</v>
      </c>
      <c r="H6247" t="s">
        <v>15266</v>
      </c>
      <c r="I6247" t="s">
        <v>18507</v>
      </c>
      <c r="J6247" t="s">
        <v>18510</v>
      </c>
      <c r="L6247" t="s">
        <v>19922</v>
      </c>
      <c r="N6247" t="s">
        <v>44</v>
      </c>
      <c r="P6247" t="s">
        <v>20952</v>
      </c>
      <c r="Q6247" t="s">
        <v>21050</v>
      </c>
      <c r="R6247" t="s">
        <v>21135</v>
      </c>
      <c r="S6247" t="s">
        <v>21153</v>
      </c>
      <c r="T6247" t="s">
        <v>21618</v>
      </c>
      <c r="U6247" t="s">
        <v>22033</v>
      </c>
    </row>
    <row r="6248" spans="1:24">
      <c r="A6248" s="1">
        <v>6278</v>
      </c>
      <c r="C6248" t="s">
        <v>5239</v>
      </c>
      <c r="G6248" t="s">
        <v>10967</v>
      </c>
      <c r="H6248" t="s">
        <v>15266</v>
      </c>
      <c r="I6248" t="s">
        <v>18507</v>
      </c>
      <c r="J6248" t="s">
        <v>18510</v>
      </c>
      <c r="L6248" t="s">
        <v>19923</v>
      </c>
      <c r="N6248" t="s">
        <v>44</v>
      </c>
      <c r="P6248" t="s">
        <v>44</v>
      </c>
      <c r="Q6248" t="s">
        <v>21051</v>
      </c>
      <c r="U6248" t="s">
        <v>22724</v>
      </c>
      <c r="W6248" t="s">
        <v>22918</v>
      </c>
    </row>
    <row r="6249" spans="1:24">
      <c r="A6249" s="1">
        <v>6279</v>
      </c>
      <c r="B6249" t="s">
        <v>44</v>
      </c>
      <c r="C6249" t="s">
        <v>5239</v>
      </c>
      <c r="D6249" t="s">
        <v>10115</v>
      </c>
      <c r="E6249" t="s">
        <v>10905</v>
      </c>
      <c r="F6249" t="s">
        <v>10920</v>
      </c>
      <c r="H6249" t="s">
        <v>15267</v>
      </c>
      <c r="V6249">
        <f>72861098 àÌ0¹Y        HO6689d</f>
        <v>0</v>
      </c>
    </row>
    <row r="6250" spans="1:24">
      <c r="A6250" s="1">
        <v>6280</v>
      </c>
      <c r="C6250" t="s">
        <v>5240</v>
      </c>
      <c r="G6250" t="s">
        <v>10967</v>
      </c>
      <c r="H6250" t="s">
        <v>15268</v>
      </c>
      <c r="I6250" t="s">
        <v>18507</v>
      </c>
      <c r="J6250" t="s">
        <v>18509</v>
      </c>
      <c r="L6250" t="s">
        <v>19806</v>
      </c>
      <c r="O6250" t="s">
        <v>20887</v>
      </c>
      <c r="P6250" t="s">
        <v>20919</v>
      </c>
      <c r="Q6250" t="s">
        <v>20989</v>
      </c>
      <c r="U6250" t="s">
        <v>22032</v>
      </c>
      <c r="W6250" t="s">
        <v>22917</v>
      </c>
      <c r="X6250" t="s">
        <v>23465</v>
      </c>
    </row>
    <row r="6251" spans="1:24">
      <c r="A6251" s="1">
        <v>6281</v>
      </c>
      <c r="C6251" t="s">
        <v>5241</v>
      </c>
      <c r="G6251" t="s">
        <v>10967</v>
      </c>
      <c r="H6251" t="s">
        <v>15269</v>
      </c>
      <c r="I6251" t="s">
        <v>18507</v>
      </c>
      <c r="J6251" t="s">
        <v>18509</v>
      </c>
      <c r="L6251" t="s">
        <v>19772</v>
      </c>
      <c r="O6251" t="s">
        <v>20888</v>
      </c>
      <c r="P6251" t="s">
        <v>65</v>
      </c>
      <c r="Q6251" t="s">
        <v>20990</v>
      </c>
      <c r="R6251" t="s">
        <v>21118</v>
      </c>
      <c r="S6251" t="s">
        <v>21153</v>
      </c>
      <c r="T6251" t="s">
        <v>21619</v>
      </c>
      <c r="U6251" t="s">
        <v>22033</v>
      </c>
    </row>
    <row r="6252" spans="1:24">
      <c r="A6252" s="1">
        <v>6282</v>
      </c>
      <c r="C6252" t="s">
        <v>5242</v>
      </c>
      <c r="G6252" t="s">
        <v>10967</v>
      </c>
      <c r="H6252" t="s">
        <v>15269</v>
      </c>
      <c r="I6252" t="s">
        <v>18507</v>
      </c>
      <c r="J6252" t="s">
        <v>18509</v>
      </c>
      <c r="L6252" t="s">
        <v>19774</v>
      </c>
      <c r="O6252" t="s">
        <v>20888</v>
      </c>
      <c r="P6252" t="s">
        <v>20920</v>
      </c>
      <c r="Q6252" t="s">
        <v>20991</v>
      </c>
      <c r="U6252" t="s">
        <v>22034</v>
      </c>
      <c r="W6252" t="s">
        <v>22918</v>
      </c>
    </row>
    <row r="6253" spans="1:24">
      <c r="A6253" s="1">
        <v>6283</v>
      </c>
      <c r="C6253" t="s">
        <v>5243</v>
      </c>
      <c r="G6253" t="s">
        <v>10967</v>
      </c>
      <c r="H6253" t="s">
        <v>15270</v>
      </c>
      <c r="I6253" t="s">
        <v>18507</v>
      </c>
      <c r="J6253" t="s">
        <v>18509</v>
      </c>
      <c r="L6253" t="s">
        <v>19772</v>
      </c>
      <c r="O6253" t="s">
        <v>20888</v>
      </c>
      <c r="P6253" t="s">
        <v>65</v>
      </c>
      <c r="Q6253" t="s">
        <v>20990</v>
      </c>
      <c r="R6253" t="s">
        <v>21118</v>
      </c>
      <c r="S6253" t="s">
        <v>21153</v>
      </c>
      <c r="T6253" t="s">
        <v>21615</v>
      </c>
      <c r="U6253" t="s">
        <v>22033</v>
      </c>
    </row>
    <row r="6254" spans="1:24">
      <c r="A6254" s="1">
        <v>6284</v>
      </c>
      <c r="C6254" t="s">
        <v>5244</v>
      </c>
      <c r="G6254" t="s">
        <v>10967</v>
      </c>
      <c r="H6254" t="s">
        <v>15271</v>
      </c>
      <c r="I6254" t="s">
        <v>18507</v>
      </c>
      <c r="J6254" t="s">
        <v>18509</v>
      </c>
      <c r="L6254" t="s">
        <v>19774</v>
      </c>
      <c r="O6254" t="s">
        <v>20888</v>
      </c>
      <c r="P6254" t="s">
        <v>20920</v>
      </c>
      <c r="Q6254" t="s">
        <v>20991</v>
      </c>
      <c r="U6254" t="s">
        <v>22034</v>
      </c>
      <c r="W6254" t="s">
        <v>22918</v>
      </c>
    </row>
    <row r="6255" spans="1:24">
      <c r="A6255" s="1">
        <v>6285</v>
      </c>
      <c r="C6255" t="s">
        <v>5245</v>
      </c>
      <c r="G6255" t="s">
        <v>10967</v>
      </c>
      <c r="H6255" t="s">
        <v>15271</v>
      </c>
      <c r="I6255" t="s">
        <v>18507</v>
      </c>
      <c r="J6255" t="s">
        <v>18509</v>
      </c>
      <c r="L6255" t="s">
        <v>19778</v>
      </c>
      <c r="O6255" t="s">
        <v>20887</v>
      </c>
      <c r="P6255" t="s">
        <v>20919</v>
      </c>
      <c r="Q6255" t="s">
        <v>20989</v>
      </c>
      <c r="U6255" t="s">
        <v>22032</v>
      </c>
      <c r="W6255" t="s">
        <v>22917</v>
      </c>
      <c r="X6255" t="s">
        <v>23461</v>
      </c>
    </row>
    <row r="6256" spans="1:24">
      <c r="A6256" s="1">
        <v>6286</v>
      </c>
      <c r="C6256" t="s">
        <v>5246</v>
      </c>
      <c r="G6256" t="s">
        <v>10967</v>
      </c>
      <c r="H6256" t="s">
        <v>15272</v>
      </c>
      <c r="I6256" t="s">
        <v>18507</v>
      </c>
      <c r="J6256" t="s">
        <v>18509</v>
      </c>
      <c r="L6256" t="s">
        <v>19803</v>
      </c>
      <c r="O6256" t="s">
        <v>20887</v>
      </c>
      <c r="P6256" t="s">
        <v>20919</v>
      </c>
      <c r="Q6256" t="s">
        <v>20989</v>
      </c>
      <c r="U6256" t="s">
        <v>22032</v>
      </c>
      <c r="W6256" t="s">
        <v>22917</v>
      </c>
      <c r="X6256" t="s">
        <v>23460</v>
      </c>
    </row>
    <row r="6257" spans="1:31">
      <c r="A6257" s="1">
        <v>6287</v>
      </c>
      <c r="C6257" t="s">
        <v>5247</v>
      </c>
      <c r="G6257" t="s">
        <v>10967</v>
      </c>
      <c r="H6257" t="s">
        <v>15272</v>
      </c>
      <c r="I6257" t="s">
        <v>18507</v>
      </c>
      <c r="J6257" t="s">
        <v>18509</v>
      </c>
      <c r="L6257" t="s">
        <v>19772</v>
      </c>
      <c r="O6257" t="s">
        <v>20888</v>
      </c>
      <c r="P6257" t="s">
        <v>65</v>
      </c>
      <c r="Q6257" t="s">
        <v>20990</v>
      </c>
      <c r="R6257" t="s">
        <v>21118</v>
      </c>
      <c r="S6257" t="s">
        <v>21153</v>
      </c>
      <c r="T6257" t="s">
        <v>21478</v>
      </c>
      <c r="U6257" t="s">
        <v>22033</v>
      </c>
    </row>
    <row r="6258" spans="1:31">
      <c r="A6258" s="1">
        <v>6288</v>
      </c>
      <c r="C6258" t="s">
        <v>5248</v>
      </c>
      <c r="G6258" t="s">
        <v>10967</v>
      </c>
      <c r="H6258" t="s">
        <v>15273</v>
      </c>
      <c r="I6258" t="s">
        <v>18507</v>
      </c>
      <c r="J6258" t="s">
        <v>18509</v>
      </c>
      <c r="L6258" t="s">
        <v>19774</v>
      </c>
      <c r="O6258" t="s">
        <v>20888</v>
      </c>
      <c r="P6258" t="s">
        <v>20920</v>
      </c>
      <c r="Q6258" t="s">
        <v>20991</v>
      </c>
      <c r="U6258" t="s">
        <v>22034</v>
      </c>
      <c r="W6258" t="s">
        <v>22918</v>
      </c>
    </row>
    <row r="6259" spans="1:31">
      <c r="A6259" s="1">
        <v>6289</v>
      </c>
      <c r="C6259" t="s">
        <v>5249</v>
      </c>
      <c r="G6259" t="s">
        <v>10967</v>
      </c>
      <c r="H6259" t="s">
        <v>15274</v>
      </c>
      <c r="I6259" t="s">
        <v>18507</v>
      </c>
      <c r="J6259" t="s">
        <v>18510</v>
      </c>
      <c r="L6259" t="s">
        <v>19924</v>
      </c>
      <c r="N6259" t="s">
        <v>44</v>
      </c>
      <c r="P6259" t="s">
        <v>20952</v>
      </c>
      <c r="Q6259" t="s">
        <v>21050</v>
      </c>
      <c r="R6259" t="s">
        <v>21135</v>
      </c>
      <c r="S6259" t="s">
        <v>21153</v>
      </c>
      <c r="T6259" t="s">
        <v>21620</v>
      </c>
      <c r="U6259" t="s">
        <v>22033</v>
      </c>
    </row>
    <row r="6260" spans="1:31">
      <c r="A6260" s="1">
        <v>6290</v>
      </c>
      <c r="C6260" t="s">
        <v>5250</v>
      </c>
      <c r="G6260" t="s">
        <v>10967</v>
      </c>
      <c r="H6260" t="s">
        <v>15274</v>
      </c>
      <c r="I6260" t="s">
        <v>18507</v>
      </c>
      <c r="J6260" t="s">
        <v>18510</v>
      </c>
      <c r="L6260" t="s">
        <v>19925</v>
      </c>
      <c r="N6260" t="s">
        <v>44</v>
      </c>
      <c r="P6260" t="s">
        <v>44</v>
      </c>
      <c r="Q6260" t="s">
        <v>21051</v>
      </c>
      <c r="U6260" t="s">
        <v>22724</v>
      </c>
      <c r="W6260" t="s">
        <v>22918</v>
      </c>
    </row>
    <row r="6261" spans="1:31">
      <c r="A6261" s="1">
        <v>6291</v>
      </c>
      <c r="B6261" t="s">
        <v>44</v>
      </c>
      <c r="C6261" t="s">
        <v>5250</v>
      </c>
      <c r="D6261" t="s">
        <v>10116</v>
      </c>
      <c r="E6261" t="s">
        <v>10905</v>
      </c>
      <c r="F6261" t="s">
        <v>10920</v>
      </c>
      <c r="H6261" t="s">
        <v>15274</v>
      </c>
      <c r="V6261">
        <f>72861109 0¹Y        HC6956d uPGFPN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262" spans="1:31">
      <c r="A6262" s="1">
        <v>6292</v>
      </c>
      <c r="C6262" t="s">
        <v>5251</v>
      </c>
      <c r="G6262" t="s">
        <v>10967</v>
      </c>
      <c r="H6262" t="s">
        <v>15275</v>
      </c>
      <c r="I6262" t="s">
        <v>18507</v>
      </c>
      <c r="J6262" t="s">
        <v>18510</v>
      </c>
      <c r="L6262" t="s">
        <v>19926</v>
      </c>
      <c r="N6262" t="s">
        <v>43</v>
      </c>
      <c r="P6262" t="s">
        <v>43</v>
      </c>
      <c r="Q6262" t="s">
        <v>21047</v>
      </c>
      <c r="U6262" t="s">
        <v>22787</v>
      </c>
      <c r="W6262" t="s">
        <v>22937</v>
      </c>
    </row>
    <row r="6263" spans="1:31">
      <c r="A6263" s="1">
        <v>6293</v>
      </c>
      <c r="B6263" t="s">
        <v>43</v>
      </c>
      <c r="C6263" t="s">
        <v>5251</v>
      </c>
      <c r="D6263" t="s">
        <v>10117</v>
      </c>
      <c r="E6263" t="s">
        <v>10905</v>
      </c>
      <c r="F6263" t="s">
        <v>10925</v>
      </c>
      <c r="H6263" t="s">
        <v>15275</v>
      </c>
      <c r="V6263">
        <f>72861110 f&lt;ÙX6]-8762330219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264" spans="1:31">
      <c r="A6264" s="1">
        <v>6294</v>
      </c>
      <c r="C6264" t="s">
        <v>5252</v>
      </c>
      <c r="G6264" t="s">
        <v>10967</v>
      </c>
      <c r="H6264" t="s">
        <v>15276</v>
      </c>
      <c r="I6264" t="s">
        <v>18507</v>
      </c>
      <c r="J6264" t="s">
        <v>18511</v>
      </c>
      <c r="L6264" t="s">
        <v>19927</v>
      </c>
      <c r="O6264" t="s">
        <v>20889</v>
      </c>
      <c r="P6264" t="s">
        <v>20889</v>
      </c>
      <c r="Q6264" t="s">
        <v>20994</v>
      </c>
      <c r="U6264" t="s">
        <v>22789</v>
      </c>
      <c r="W6264" t="s">
        <v>22730</v>
      </c>
    </row>
    <row r="6265" spans="1:31">
      <c r="A6265" s="1">
        <v>6295</v>
      </c>
      <c r="C6265" t="s">
        <v>5253</v>
      </c>
      <c r="G6265" t="s">
        <v>10967</v>
      </c>
      <c r="H6265" t="s">
        <v>15277</v>
      </c>
      <c r="I6265" t="s">
        <v>18507</v>
      </c>
      <c r="J6265" t="s">
        <v>18511</v>
      </c>
      <c r="L6265" t="s">
        <v>19928</v>
      </c>
      <c r="O6265" t="s">
        <v>20889</v>
      </c>
      <c r="P6265" t="s">
        <v>20889</v>
      </c>
      <c r="Q6265" t="s">
        <v>20994</v>
      </c>
      <c r="U6265" t="s">
        <v>22789</v>
      </c>
      <c r="W6265" t="s">
        <v>22730</v>
      </c>
    </row>
    <row r="6266" spans="1:31">
      <c r="A6266" s="1">
        <v>6296</v>
      </c>
      <c r="C6266" t="s">
        <v>5254</v>
      </c>
      <c r="G6266" t="s">
        <v>10967</v>
      </c>
      <c r="H6266" t="s">
        <v>15278</v>
      </c>
      <c r="I6266" t="s">
        <v>18507</v>
      </c>
      <c r="J6266" t="s">
        <v>18538</v>
      </c>
      <c r="K6266" t="s">
        <v>18528</v>
      </c>
      <c r="L6266" t="s">
        <v>19929</v>
      </c>
      <c r="N6266" t="s">
        <v>38</v>
      </c>
      <c r="P6266" t="s">
        <v>38</v>
      </c>
      <c r="Q6266" t="s">
        <v>21038</v>
      </c>
      <c r="U6266" t="s">
        <v>22790</v>
      </c>
      <c r="W6266" t="s">
        <v>22730</v>
      </c>
      <c r="AE6266" t="s">
        <v>23888</v>
      </c>
    </row>
    <row r="6267" spans="1:31">
      <c r="A6267" s="1">
        <v>6297</v>
      </c>
      <c r="B6267" t="s">
        <v>38</v>
      </c>
      <c r="C6267" t="s">
        <v>5254</v>
      </c>
      <c r="D6267" t="s">
        <v>10118</v>
      </c>
      <c r="E6267" t="s">
        <v>10905</v>
      </c>
      <c r="F6267" t="s">
        <v>10913</v>
      </c>
      <c r="H6267" t="s">
        <v>15278</v>
      </c>
      <c r="V6267">
        <f>72861113 f&lt;ÙX6AHK3763ECACS                                                                                           CACS N  SHERENE RUSSEL             8762330219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268" spans="1:31">
      <c r="A6268" s="1">
        <v>6298</v>
      </c>
      <c r="C6268" t="s">
        <v>5255</v>
      </c>
      <c r="G6268" t="s">
        <v>10967</v>
      </c>
      <c r="H6268" t="s">
        <v>15279</v>
      </c>
      <c r="I6268" t="s">
        <v>18507</v>
      </c>
      <c r="J6268" t="s">
        <v>18510</v>
      </c>
      <c r="L6268" t="s">
        <v>19930</v>
      </c>
      <c r="N6268" t="s">
        <v>44</v>
      </c>
      <c r="P6268" t="s">
        <v>20952</v>
      </c>
      <c r="Q6268" t="s">
        <v>21050</v>
      </c>
      <c r="R6268" t="s">
        <v>21135</v>
      </c>
      <c r="S6268" t="s">
        <v>21153</v>
      </c>
      <c r="T6268" t="s">
        <v>21621</v>
      </c>
      <c r="U6268" t="s">
        <v>22033</v>
      </c>
    </row>
    <row r="6269" spans="1:31">
      <c r="A6269" s="1">
        <v>6299</v>
      </c>
      <c r="C6269" t="s">
        <v>5256</v>
      </c>
      <c r="G6269" t="s">
        <v>10967</v>
      </c>
      <c r="H6269" t="s">
        <v>15279</v>
      </c>
      <c r="I6269" t="s">
        <v>18507</v>
      </c>
      <c r="J6269" t="s">
        <v>18510</v>
      </c>
      <c r="L6269" t="s">
        <v>19931</v>
      </c>
      <c r="N6269" t="s">
        <v>44</v>
      </c>
      <c r="P6269" t="s">
        <v>44</v>
      </c>
      <c r="Q6269" t="s">
        <v>21051</v>
      </c>
      <c r="U6269" t="s">
        <v>22724</v>
      </c>
      <c r="W6269" t="s">
        <v>22918</v>
      </c>
    </row>
    <row r="6270" spans="1:31">
      <c r="A6270" s="1">
        <v>6300</v>
      </c>
      <c r="B6270" t="s">
        <v>44</v>
      </c>
      <c r="C6270" t="s">
        <v>5256</v>
      </c>
      <c r="D6270" t="s">
        <v>10119</v>
      </c>
      <c r="E6270" t="s">
        <v>10905</v>
      </c>
      <c r="F6270" t="s">
        <v>10920</v>
      </c>
      <c r="H6270" t="s">
        <v>15280</v>
      </c>
      <c r="V6270">
        <f>72861115 àâ]90¹Y        HU3710e</f>
        <v>0</v>
      </c>
    </row>
    <row r="6271" spans="1:31">
      <c r="A6271" s="1">
        <v>6301</v>
      </c>
      <c r="C6271" t="s">
        <v>5257</v>
      </c>
      <c r="G6271" t="s">
        <v>10967</v>
      </c>
      <c r="H6271" t="s">
        <v>15281</v>
      </c>
      <c r="I6271" t="s">
        <v>18507</v>
      </c>
      <c r="J6271" t="s">
        <v>18509</v>
      </c>
      <c r="L6271" t="s">
        <v>19772</v>
      </c>
      <c r="O6271" t="s">
        <v>20888</v>
      </c>
      <c r="P6271" t="s">
        <v>65</v>
      </c>
      <c r="Q6271" t="s">
        <v>20990</v>
      </c>
      <c r="R6271" t="s">
        <v>21118</v>
      </c>
      <c r="S6271" t="s">
        <v>21153</v>
      </c>
      <c r="T6271" t="s">
        <v>21622</v>
      </c>
      <c r="U6271" t="s">
        <v>22033</v>
      </c>
    </row>
    <row r="6272" spans="1:31">
      <c r="A6272" s="1">
        <v>6302</v>
      </c>
      <c r="C6272" t="s">
        <v>5258</v>
      </c>
      <c r="G6272" t="s">
        <v>10967</v>
      </c>
      <c r="H6272" t="s">
        <v>15281</v>
      </c>
      <c r="I6272" t="s">
        <v>18507</v>
      </c>
      <c r="J6272" t="s">
        <v>18509</v>
      </c>
      <c r="L6272" t="s">
        <v>19774</v>
      </c>
      <c r="O6272" t="s">
        <v>20888</v>
      </c>
      <c r="P6272" t="s">
        <v>20920</v>
      </c>
      <c r="Q6272" t="s">
        <v>20991</v>
      </c>
      <c r="U6272" t="s">
        <v>22034</v>
      </c>
      <c r="W6272" t="s">
        <v>22918</v>
      </c>
    </row>
    <row r="6273" spans="1:25">
      <c r="A6273" s="1">
        <v>6303</v>
      </c>
      <c r="C6273" t="s">
        <v>5259</v>
      </c>
      <c r="G6273" t="s">
        <v>10967</v>
      </c>
      <c r="H6273" t="s">
        <v>15281</v>
      </c>
      <c r="I6273" t="s">
        <v>18507</v>
      </c>
      <c r="J6273" t="s">
        <v>18509</v>
      </c>
      <c r="L6273" t="s">
        <v>19801</v>
      </c>
      <c r="O6273" t="s">
        <v>20887</v>
      </c>
      <c r="P6273" t="s">
        <v>20919</v>
      </c>
      <c r="Q6273" t="s">
        <v>20989</v>
      </c>
      <c r="U6273" t="s">
        <v>22032</v>
      </c>
      <c r="W6273" t="s">
        <v>22917</v>
      </c>
      <c r="X6273" t="s">
        <v>23466</v>
      </c>
    </row>
    <row r="6274" spans="1:25">
      <c r="A6274" s="1">
        <v>6304</v>
      </c>
      <c r="C6274" t="s">
        <v>5260</v>
      </c>
      <c r="G6274" t="s">
        <v>10967</v>
      </c>
      <c r="H6274" t="s">
        <v>15282</v>
      </c>
      <c r="I6274" t="s">
        <v>18507</v>
      </c>
      <c r="J6274" t="s">
        <v>18510</v>
      </c>
      <c r="L6274" t="s">
        <v>19932</v>
      </c>
      <c r="N6274" t="s">
        <v>32</v>
      </c>
      <c r="P6274" t="s">
        <v>32</v>
      </c>
      <c r="Q6274" t="s">
        <v>20992</v>
      </c>
      <c r="R6274" t="s">
        <v>21119</v>
      </c>
      <c r="S6274" t="s">
        <v>21154</v>
      </c>
      <c r="U6274" t="s">
        <v>22035</v>
      </c>
      <c r="Y6274" t="s">
        <v>23859</v>
      </c>
    </row>
    <row r="6275" spans="1:25">
      <c r="A6275" s="1">
        <v>6305</v>
      </c>
      <c r="B6275" t="s">
        <v>32</v>
      </c>
      <c r="C6275" t="s">
        <v>5260</v>
      </c>
      <c r="D6275" t="s">
        <v>10120</v>
      </c>
      <c r="E6275" t="s">
        <v>10905</v>
      </c>
      <c r="F6275" t="s">
        <v>10906</v>
      </c>
      <c r="H6275" t="s">
        <v>15283</v>
      </c>
      <c r="V6275">
        <f>72861119 pm¡Ã2024041krissy_g4@hotmail.com                              ANMLFException as file currently locked by another user for an Acct no 840012230000</f>
        <v>0</v>
      </c>
    </row>
    <row r="6276" spans="1:25">
      <c r="A6276" s="1">
        <v>6306</v>
      </c>
      <c r="C6276" t="s">
        <v>5261</v>
      </c>
      <c r="G6276" t="s">
        <v>10967</v>
      </c>
      <c r="H6276" t="s">
        <v>15284</v>
      </c>
      <c r="I6276" t="s">
        <v>18507</v>
      </c>
      <c r="J6276" t="s">
        <v>18510</v>
      </c>
      <c r="L6276" t="s">
        <v>19933</v>
      </c>
      <c r="N6276" t="s">
        <v>32</v>
      </c>
      <c r="P6276" t="s">
        <v>32</v>
      </c>
      <c r="Q6276" t="s">
        <v>20992</v>
      </c>
      <c r="R6276" t="s">
        <v>21119</v>
      </c>
      <c r="S6276" t="s">
        <v>21154</v>
      </c>
      <c r="U6276" t="s">
        <v>22035</v>
      </c>
      <c r="Y6276" t="s">
        <v>23860</v>
      </c>
    </row>
    <row r="6277" spans="1:25">
      <c r="A6277" s="1">
        <v>6307</v>
      </c>
      <c r="B6277" t="s">
        <v>32</v>
      </c>
      <c r="C6277" t="s">
        <v>5261</v>
      </c>
      <c r="D6277" t="s">
        <v>10121</v>
      </c>
      <c r="E6277" t="s">
        <v>10905</v>
      </c>
      <c r="F6277" t="s">
        <v>10906</v>
      </c>
      <c r="H6277" t="s">
        <v>15284</v>
      </c>
      <c r="V6277">
        <f>72861120 0&lt;I2024041djturanda@yahoo.com                               ANMLFException as file currently locked by another user for an Acct no 313660030000</f>
        <v>0</v>
      </c>
    </row>
    <row r="6278" spans="1:25">
      <c r="A6278" s="1">
        <v>6308</v>
      </c>
      <c r="C6278" t="s">
        <v>5262</v>
      </c>
      <c r="G6278" t="s">
        <v>10967</v>
      </c>
      <c r="H6278" t="s">
        <v>15285</v>
      </c>
      <c r="I6278" t="s">
        <v>18507</v>
      </c>
      <c r="J6278" t="s">
        <v>18510</v>
      </c>
      <c r="L6278" t="s">
        <v>19934</v>
      </c>
      <c r="N6278" t="s">
        <v>32</v>
      </c>
      <c r="P6278" t="s">
        <v>32</v>
      </c>
      <c r="Q6278" t="s">
        <v>20992</v>
      </c>
      <c r="R6278" t="s">
        <v>21119</v>
      </c>
      <c r="S6278" t="s">
        <v>21154</v>
      </c>
      <c r="U6278" t="s">
        <v>22035</v>
      </c>
      <c r="Y6278" t="s">
        <v>23861</v>
      </c>
    </row>
    <row r="6279" spans="1:25">
      <c r="A6279" s="1">
        <v>6309</v>
      </c>
      <c r="B6279" t="s">
        <v>32</v>
      </c>
      <c r="C6279" t="s">
        <v>5262</v>
      </c>
      <c r="D6279" t="s">
        <v>10122</v>
      </c>
      <c r="E6279" t="s">
        <v>10905</v>
      </c>
      <c r="F6279" t="s">
        <v>10906</v>
      </c>
      <c r="H6279" t="s">
        <v>15286</v>
      </c>
      <c r="V6279">
        <f>72861121 &gt;#Q2024041tampat74@gmail.com                               ANMLFException as file currently locked by another user for an Acct no 348079210000</f>
        <v>0</v>
      </c>
    </row>
    <row r="6280" spans="1:25">
      <c r="A6280" s="1">
        <v>6310</v>
      </c>
      <c r="C6280" t="s">
        <v>5263</v>
      </c>
      <c r="G6280" t="s">
        <v>10967</v>
      </c>
      <c r="H6280" t="s">
        <v>15287</v>
      </c>
      <c r="I6280" t="s">
        <v>18507</v>
      </c>
      <c r="J6280" t="s">
        <v>18510</v>
      </c>
      <c r="L6280" t="s">
        <v>19935</v>
      </c>
      <c r="N6280" t="s">
        <v>32</v>
      </c>
      <c r="P6280" t="s">
        <v>32</v>
      </c>
      <c r="Q6280" t="s">
        <v>20992</v>
      </c>
      <c r="R6280" t="s">
        <v>21119</v>
      </c>
      <c r="S6280" t="s">
        <v>21154</v>
      </c>
      <c r="U6280" t="s">
        <v>22035</v>
      </c>
      <c r="Y6280" t="s">
        <v>23862</v>
      </c>
    </row>
    <row r="6281" spans="1:25">
      <c r="A6281" s="1">
        <v>6311</v>
      </c>
      <c r="B6281" t="s">
        <v>32</v>
      </c>
      <c r="C6281" t="s">
        <v>5263</v>
      </c>
      <c r="D6281" t="s">
        <v>10123</v>
      </c>
      <c r="E6281" t="s">
        <v>10905</v>
      </c>
      <c r="F6281" t="s">
        <v>10906</v>
      </c>
      <c r="H6281" t="s">
        <v>15287</v>
      </c>
      <c r="V6281">
        <f>72861122 Ð`²¤O2024031moriehinds2@gmail.com                              BNMLFException as file currently locked by another user for an Acct no 342065570000</f>
        <v>0</v>
      </c>
    </row>
    <row r="6282" spans="1:25">
      <c r="A6282" s="1">
        <v>6312</v>
      </c>
      <c r="C6282" t="s">
        <v>5264</v>
      </c>
      <c r="G6282" t="s">
        <v>10967</v>
      </c>
      <c r="H6282" t="s">
        <v>15288</v>
      </c>
      <c r="I6282" t="s">
        <v>18507</v>
      </c>
      <c r="J6282" t="s">
        <v>18510</v>
      </c>
      <c r="L6282" t="s">
        <v>19936</v>
      </c>
      <c r="N6282" t="s">
        <v>32</v>
      </c>
      <c r="P6282" t="s">
        <v>32</v>
      </c>
      <c r="Q6282" t="s">
        <v>20992</v>
      </c>
      <c r="R6282" t="s">
        <v>21119</v>
      </c>
      <c r="S6282" t="s">
        <v>21154</v>
      </c>
      <c r="U6282" t="s">
        <v>22035</v>
      </c>
      <c r="Y6282" t="s">
        <v>23863</v>
      </c>
    </row>
    <row r="6283" spans="1:25">
      <c r="A6283" s="1">
        <v>6313</v>
      </c>
      <c r="B6283" t="s">
        <v>32</v>
      </c>
      <c r="C6283" t="s">
        <v>5264</v>
      </c>
      <c r="D6283" t="s">
        <v>10124</v>
      </c>
      <c r="E6283" t="s">
        <v>10905</v>
      </c>
      <c r="F6283" t="s">
        <v>10906</v>
      </c>
      <c r="H6283" t="s">
        <v>15288</v>
      </c>
      <c r="V6283">
        <f>72861123 @Ü'E2024041cavrilleogarro@yahoo.com                            BNMLFException as file currently locked by another user for an Acct no 297021480000</f>
        <v>0</v>
      </c>
    </row>
    <row r="6284" spans="1:25">
      <c r="A6284" s="1">
        <v>6314</v>
      </c>
      <c r="C6284" t="s">
        <v>5265</v>
      </c>
      <c r="G6284" t="s">
        <v>10967</v>
      </c>
      <c r="H6284" t="s">
        <v>15289</v>
      </c>
      <c r="I6284" t="s">
        <v>18507</v>
      </c>
      <c r="J6284" t="s">
        <v>18510</v>
      </c>
      <c r="L6284" t="s">
        <v>19937</v>
      </c>
      <c r="N6284" t="s">
        <v>32</v>
      </c>
      <c r="P6284" t="s">
        <v>32</v>
      </c>
      <c r="Q6284" t="s">
        <v>20992</v>
      </c>
      <c r="R6284" t="s">
        <v>21119</v>
      </c>
      <c r="S6284" t="s">
        <v>21154</v>
      </c>
      <c r="U6284" t="s">
        <v>22035</v>
      </c>
      <c r="Y6284" t="s">
        <v>23864</v>
      </c>
    </row>
    <row r="6285" spans="1:25">
      <c r="A6285" s="1">
        <v>6315</v>
      </c>
      <c r="B6285" t="s">
        <v>32</v>
      </c>
      <c r="C6285" t="s">
        <v>5265</v>
      </c>
      <c r="D6285" t="s">
        <v>10125</v>
      </c>
      <c r="E6285" t="s">
        <v>10905</v>
      </c>
      <c r="F6285" t="s">
        <v>10906</v>
      </c>
      <c r="H6285" t="s">
        <v>15290</v>
      </c>
      <c r="V6285">
        <f>72861124 ø8æÌ2024031tamika.campbell@ksac.gov.jm                           CNMLFException as file currently locked by another user for an Acct no 880032561400</f>
        <v>0</v>
      </c>
    </row>
    <row r="6286" spans="1:25">
      <c r="A6286" s="1">
        <v>6316</v>
      </c>
      <c r="C6286" t="s">
        <v>5266</v>
      </c>
      <c r="G6286" t="s">
        <v>10967</v>
      </c>
      <c r="H6286" t="s">
        <v>15291</v>
      </c>
      <c r="I6286" t="s">
        <v>18507</v>
      </c>
      <c r="J6286" t="s">
        <v>18510</v>
      </c>
      <c r="L6286" t="s">
        <v>19938</v>
      </c>
      <c r="N6286" t="s">
        <v>44</v>
      </c>
      <c r="P6286" t="s">
        <v>20952</v>
      </c>
      <c r="Q6286" t="s">
        <v>21050</v>
      </c>
      <c r="R6286" t="s">
        <v>21135</v>
      </c>
      <c r="S6286" t="s">
        <v>21153</v>
      </c>
      <c r="T6286" t="s">
        <v>21621</v>
      </c>
      <c r="U6286" t="s">
        <v>22033</v>
      </c>
    </row>
    <row r="6287" spans="1:25">
      <c r="A6287" s="1">
        <v>6317</v>
      </c>
      <c r="C6287" t="s">
        <v>5267</v>
      </c>
      <c r="G6287" t="s">
        <v>10967</v>
      </c>
      <c r="H6287" t="s">
        <v>15291</v>
      </c>
      <c r="I6287" t="s">
        <v>18507</v>
      </c>
      <c r="J6287" t="s">
        <v>18510</v>
      </c>
      <c r="L6287" t="s">
        <v>19939</v>
      </c>
      <c r="N6287" t="s">
        <v>44</v>
      </c>
      <c r="P6287" t="s">
        <v>44</v>
      </c>
      <c r="Q6287" t="s">
        <v>21051</v>
      </c>
      <c r="U6287" t="s">
        <v>22724</v>
      </c>
      <c r="W6287" t="s">
        <v>22918</v>
      </c>
    </row>
    <row r="6288" spans="1:25">
      <c r="A6288" s="1">
        <v>6318</v>
      </c>
      <c r="B6288" t="s">
        <v>44</v>
      </c>
      <c r="C6288" t="s">
        <v>5267</v>
      </c>
      <c r="D6288" t="s">
        <v>10126</v>
      </c>
      <c r="E6288" t="s">
        <v>10905</v>
      </c>
      <c r="F6288" t="s">
        <v>10920</v>
      </c>
      <c r="H6288" t="s">
        <v>15291</v>
      </c>
      <c r="V6288">
        <f>72861126 ¼ÑS0¹Y        HU3710e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289" spans="1:31">
      <c r="A6289" s="1">
        <v>6319</v>
      </c>
      <c r="C6289" t="s">
        <v>5268</v>
      </c>
      <c r="G6289" t="s">
        <v>10967</v>
      </c>
      <c r="H6289" t="s">
        <v>15292</v>
      </c>
      <c r="I6289" t="s">
        <v>18507</v>
      </c>
      <c r="J6289" t="s">
        <v>18510</v>
      </c>
      <c r="L6289" t="s">
        <v>19940</v>
      </c>
      <c r="N6289" t="s">
        <v>32</v>
      </c>
      <c r="P6289" t="s">
        <v>32</v>
      </c>
      <c r="Q6289" t="s">
        <v>20992</v>
      </c>
      <c r="R6289" t="s">
        <v>21119</v>
      </c>
      <c r="S6289" t="s">
        <v>21154</v>
      </c>
      <c r="U6289" t="s">
        <v>22035</v>
      </c>
      <c r="Y6289" t="s">
        <v>23865</v>
      </c>
    </row>
    <row r="6290" spans="1:31">
      <c r="A6290" s="1">
        <v>6320</v>
      </c>
      <c r="B6290" t="s">
        <v>32</v>
      </c>
      <c r="C6290" t="s">
        <v>5268</v>
      </c>
      <c r="D6290" t="s">
        <v>10127</v>
      </c>
      <c r="E6290" t="s">
        <v>10905</v>
      </c>
      <c r="F6290" t="s">
        <v>10906</v>
      </c>
      <c r="H6290" t="s">
        <v>15292</v>
      </c>
      <c r="V6290">
        <f>72861127 0@2024031kededradennis@gmail.com                             CNMLFException as file currently locked by another user for an Acct no 277429760000</f>
        <v>0</v>
      </c>
    </row>
    <row r="6291" spans="1:31">
      <c r="A6291" s="1">
        <v>6321</v>
      </c>
      <c r="C6291" t="s">
        <v>5269</v>
      </c>
      <c r="G6291" t="s">
        <v>10967</v>
      </c>
      <c r="H6291" t="s">
        <v>15293</v>
      </c>
      <c r="I6291" t="s">
        <v>18507</v>
      </c>
      <c r="J6291" t="s">
        <v>18510</v>
      </c>
      <c r="L6291" t="s">
        <v>19941</v>
      </c>
      <c r="N6291" t="s">
        <v>32</v>
      </c>
      <c r="P6291" t="s">
        <v>32</v>
      </c>
      <c r="Q6291" t="s">
        <v>20992</v>
      </c>
      <c r="R6291" t="s">
        <v>21119</v>
      </c>
      <c r="S6291" t="s">
        <v>21154</v>
      </c>
      <c r="U6291" t="s">
        <v>22035</v>
      </c>
      <c r="Y6291" t="s">
        <v>23866</v>
      </c>
    </row>
    <row r="6292" spans="1:31">
      <c r="A6292" s="1">
        <v>6322</v>
      </c>
      <c r="B6292" t="s">
        <v>32</v>
      </c>
      <c r="C6292" t="s">
        <v>5269</v>
      </c>
      <c r="D6292" t="s">
        <v>10128</v>
      </c>
      <c r="E6292" t="s">
        <v>10905</v>
      </c>
      <c r="F6292" t="s">
        <v>10906</v>
      </c>
      <c r="H6292" t="s">
        <v>15294</v>
      </c>
      <c r="V6292">
        <f>72861128 ÐEá\$2024041faypetgrave@cwjamica.com                            DNMLFException as file currently locked by another user for an Acct no 156177090000</f>
        <v>0</v>
      </c>
    </row>
    <row r="6293" spans="1:31">
      <c r="A6293" s="1">
        <v>6323</v>
      </c>
      <c r="C6293" t="s">
        <v>5270</v>
      </c>
      <c r="G6293" t="s">
        <v>10967</v>
      </c>
      <c r="H6293" t="s">
        <v>15295</v>
      </c>
      <c r="I6293" t="s">
        <v>18507</v>
      </c>
      <c r="J6293" t="s">
        <v>18510</v>
      </c>
      <c r="L6293" t="s">
        <v>19942</v>
      </c>
      <c r="N6293" t="s">
        <v>32</v>
      </c>
      <c r="P6293" t="s">
        <v>32</v>
      </c>
      <c r="Q6293" t="s">
        <v>20992</v>
      </c>
      <c r="R6293" t="s">
        <v>21119</v>
      </c>
      <c r="S6293" t="s">
        <v>21154</v>
      </c>
      <c r="U6293" t="s">
        <v>22035</v>
      </c>
      <c r="Y6293" t="s">
        <v>23868</v>
      </c>
    </row>
    <row r="6294" spans="1:31">
      <c r="A6294" s="1">
        <v>6324</v>
      </c>
      <c r="B6294" t="s">
        <v>32</v>
      </c>
      <c r="C6294" t="s">
        <v>5270</v>
      </c>
      <c r="D6294" t="s">
        <v>10129</v>
      </c>
      <c r="E6294" t="s">
        <v>10905</v>
      </c>
      <c r="F6294" t="s">
        <v>10906</v>
      </c>
      <c r="H6294" t="s">
        <v>15295</v>
      </c>
      <c r="V6294">
        <f>72861129 ÐÈQ(B2024041stamic123@gmail.com                               DNMLFException as file currently locked by another user for an Acct no 284144290000</f>
        <v>0</v>
      </c>
    </row>
    <row r="6295" spans="1:31">
      <c r="A6295" s="1">
        <v>6325</v>
      </c>
      <c r="C6295" t="s">
        <v>5271</v>
      </c>
      <c r="G6295" t="s">
        <v>10967</v>
      </c>
      <c r="H6295" t="s">
        <v>15296</v>
      </c>
      <c r="I6295" t="s">
        <v>18507</v>
      </c>
      <c r="J6295" t="s">
        <v>18538</v>
      </c>
      <c r="K6295" t="s">
        <v>18528</v>
      </c>
      <c r="L6295" t="s">
        <v>19943</v>
      </c>
      <c r="N6295" t="s">
        <v>38</v>
      </c>
      <c r="P6295" t="s">
        <v>38</v>
      </c>
      <c r="Q6295" t="s">
        <v>21038</v>
      </c>
      <c r="U6295" t="s">
        <v>22790</v>
      </c>
      <c r="W6295" t="s">
        <v>22921</v>
      </c>
      <c r="AE6295" t="s">
        <v>23888</v>
      </c>
    </row>
    <row r="6296" spans="1:31">
      <c r="A6296" s="1">
        <v>6326</v>
      </c>
      <c r="B6296" t="s">
        <v>38</v>
      </c>
      <c r="C6296" t="s">
        <v>5271</v>
      </c>
      <c r="D6296" t="s">
        <v>10130</v>
      </c>
      <c r="E6296" t="s">
        <v>10905</v>
      </c>
      <c r="F6296" t="s">
        <v>10913</v>
      </c>
      <c r="H6296" t="s">
        <v>15296</v>
      </c>
      <c r="V6296">
        <f>72861130 f&lt;ÙX6AHK3763ECACS                                                                                           CACS N  SHERENE RUSSEL             8762330219     N                                                                                                                                                                         BROWN_ROC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297" spans="1:31">
      <c r="A6297" s="1">
        <v>6327</v>
      </c>
      <c r="C6297" t="s">
        <v>5272</v>
      </c>
      <c r="G6297" t="s">
        <v>10967</v>
      </c>
      <c r="H6297" t="s">
        <v>15297</v>
      </c>
      <c r="I6297" t="s">
        <v>18507</v>
      </c>
      <c r="J6297" t="s">
        <v>18510</v>
      </c>
      <c r="L6297" t="s">
        <v>19944</v>
      </c>
      <c r="N6297" t="s">
        <v>32</v>
      </c>
      <c r="P6297" t="s">
        <v>32</v>
      </c>
      <c r="Q6297" t="s">
        <v>20992</v>
      </c>
      <c r="R6297" t="s">
        <v>21119</v>
      </c>
      <c r="S6297" t="s">
        <v>21154</v>
      </c>
      <c r="U6297" t="s">
        <v>22035</v>
      </c>
      <c r="Y6297" t="s">
        <v>23867</v>
      </c>
    </row>
    <row r="6298" spans="1:31">
      <c r="A6298" s="1">
        <v>6328</v>
      </c>
      <c r="B6298" t="s">
        <v>32</v>
      </c>
      <c r="C6298" t="s">
        <v>5272</v>
      </c>
      <c r="D6298" t="s">
        <v>10131</v>
      </c>
      <c r="E6298" t="s">
        <v>10905</v>
      </c>
      <c r="F6298" t="s">
        <v>10906</v>
      </c>
      <c r="H6298" t="s">
        <v>15297</v>
      </c>
      <c r="V6298">
        <f>72861131 p°7ÖD2024041christinacaine1@gmail.com                            DNMLFException as file currently locked by another user for an Acct no 295651750000</f>
        <v>0</v>
      </c>
    </row>
    <row r="6299" spans="1:31">
      <c r="A6299" s="1">
        <v>6329</v>
      </c>
      <c r="C6299" t="s">
        <v>5273</v>
      </c>
      <c r="G6299" t="s">
        <v>10967</v>
      </c>
      <c r="H6299" t="s">
        <v>15298</v>
      </c>
      <c r="I6299" t="s">
        <v>18507</v>
      </c>
      <c r="J6299" t="s">
        <v>18510</v>
      </c>
      <c r="L6299" t="s">
        <v>19945</v>
      </c>
      <c r="N6299" t="s">
        <v>32</v>
      </c>
      <c r="P6299" t="s">
        <v>32</v>
      </c>
      <c r="Q6299" t="s">
        <v>20992</v>
      </c>
      <c r="R6299" t="s">
        <v>21119</v>
      </c>
      <c r="S6299" t="s">
        <v>21154</v>
      </c>
      <c r="U6299" t="s">
        <v>22035</v>
      </c>
      <c r="Y6299" t="s">
        <v>23869</v>
      </c>
    </row>
    <row r="6300" spans="1:31">
      <c r="A6300" s="1">
        <v>6330</v>
      </c>
      <c r="B6300" t="s">
        <v>32</v>
      </c>
      <c r="C6300" t="s">
        <v>5273</v>
      </c>
      <c r="D6300" t="s">
        <v>10132</v>
      </c>
      <c r="E6300" t="s">
        <v>10905</v>
      </c>
      <c r="F6300" t="s">
        <v>10906</v>
      </c>
      <c r="H6300" t="s">
        <v>15299</v>
      </c>
      <c r="V6300">
        <f>72861132 0&amp;3&amp;P2024041DUNROBPRIM@GMAIL.COM                              DNMLFException as file currently locked by another user for an Acct no 344238270000</f>
        <v>0</v>
      </c>
    </row>
    <row r="6301" spans="1:31">
      <c r="A6301" s="1">
        <v>6331</v>
      </c>
      <c r="C6301" t="s">
        <v>5274</v>
      </c>
      <c r="G6301" t="s">
        <v>10967</v>
      </c>
      <c r="H6301" t="s">
        <v>15300</v>
      </c>
      <c r="I6301" t="s">
        <v>18507</v>
      </c>
      <c r="J6301" t="s">
        <v>18510</v>
      </c>
      <c r="L6301" t="s">
        <v>19946</v>
      </c>
      <c r="N6301" t="s">
        <v>32</v>
      </c>
      <c r="P6301" t="s">
        <v>32</v>
      </c>
      <c r="Q6301" t="s">
        <v>20992</v>
      </c>
      <c r="R6301" t="s">
        <v>21119</v>
      </c>
      <c r="S6301" t="s">
        <v>21154</v>
      </c>
      <c r="U6301" t="s">
        <v>22035</v>
      </c>
      <c r="Y6301" t="s">
        <v>23872</v>
      </c>
    </row>
    <row r="6302" spans="1:31">
      <c r="A6302" s="1">
        <v>6332</v>
      </c>
      <c r="B6302" t="s">
        <v>32</v>
      </c>
      <c r="C6302" t="s">
        <v>5274</v>
      </c>
      <c r="D6302" t="s">
        <v>10133</v>
      </c>
      <c r="E6302" t="s">
        <v>10905</v>
      </c>
      <c r="F6302" t="s">
        <v>10906</v>
      </c>
      <c r="H6302" t="s">
        <v>15300</v>
      </c>
      <c r="V6302">
        <f>72861133 °7úA2024041ANDREHEPBURN_88@YAHOO.COM                            ENMLFException as file currently locked by another user for an Acct no 283368110000</f>
        <v>0</v>
      </c>
    </row>
    <row r="6303" spans="1:31">
      <c r="A6303" s="1">
        <v>6333</v>
      </c>
      <c r="C6303" t="s">
        <v>5275</v>
      </c>
      <c r="G6303" t="s">
        <v>10967</v>
      </c>
      <c r="H6303" t="s">
        <v>15301</v>
      </c>
      <c r="I6303" t="s">
        <v>18507</v>
      </c>
      <c r="J6303" t="s">
        <v>18510</v>
      </c>
      <c r="L6303" t="s">
        <v>19947</v>
      </c>
      <c r="N6303" t="s">
        <v>32</v>
      </c>
      <c r="P6303" t="s">
        <v>32</v>
      </c>
      <c r="Q6303" t="s">
        <v>20992</v>
      </c>
      <c r="R6303" t="s">
        <v>21119</v>
      </c>
      <c r="S6303" t="s">
        <v>21154</v>
      </c>
      <c r="U6303" t="s">
        <v>22035</v>
      </c>
      <c r="Y6303" t="s">
        <v>23871</v>
      </c>
    </row>
    <row r="6304" spans="1:31">
      <c r="A6304" s="1">
        <v>6334</v>
      </c>
      <c r="B6304" t="s">
        <v>32</v>
      </c>
      <c r="C6304" t="s">
        <v>5275</v>
      </c>
      <c r="D6304" t="s">
        <v>10134</v>
      </c>
      <c r="E6304" t="s">
        <v>10905</v>
      </c>
      <c r="F6304" t="s">
        <v>10906</v>
      </c>
      <c r="H6304" t="s">
        <v>15301</v>
      </c>
      <c r="V6304">
        <f>72861134 @å~\J2024041sexychrisann1@gmail.com                             ENMLFException as file currently locked by another user for an Acct no 319379400000</f>
        <v>0</v>
      </c>
    </row>
    <row r="6305" spans="1:31">
      <c r="A6305" s="1">
        <v>6335</v>
      </c>
      <c r="C6305" t="s">
        <v>5276</v>
      </c>
      <c r="G6305" t="s">
        <v>10967</v>
      </c>
      <c r="H6305" t="s">
        <v>15302</v>
      </c>
      <c r="I6305" t="s">
        <v>18507</v>
      </c>
      <c r="J6305" t="s">
        <v>18510</v>
      </c>
      <c r="L6305" t="s">
        <v>19948</v>
      </c>
      <c r="N6305" t="s">
        <v>32</v>
      </c>
      <c r="P6305" t="s">
        <v>32</v>
      </c>
      <c r="Q6305" t="s">
        <v>20992</v>
      </c>
      <c r="R6305" t="s">
        <v>21119</v>
      </c>
      <c r="S6305" t="s">
        <v>21154</v>
      </c>
      <c r="U6305" t="s">
        <v>22035</v>
      </c>
      <c r="Y6305" t="s">
        <v>23870</v>
      </c>
    </row>
    <row r="6306" spans="1:31">
      <c r="A6306" s="1">
        <v>6336</v>
      </c>
      <c r="B6306" t="s">
        <v>32</v>
      </c>
      <c r="C6306" t="s">
        <v>5276</v>
      </c>
      <c r="D6306" t="s">
        <v>10135</v>
      </c>
      <c r="E6306" t="s">
        <v>10905</v>
      </c>
      <c r="F6306" t="s">
        <v>10906</v>
      </c>
      <c r="H6306" t="s">
        <v>15302</v>
      </c>
      <c r="V6306">
        <f>72861135 @äçNJ2024041romainbrown023@gmail.com                            ENMLFException as file currently locked by another user for an Acct no 319151400000</f>
        <v>0</v>
      </c>
    </row>
    <row r="6307" spans="1:31">
      <c r="A6307" s="1">
        <v>6337</v>
      </c>
      <c r="C6307" t="s">
        <v>5277</v>
      </c>
      <c r="G6307" t="s">
        <v>10967</v>
      </c>
      <c r="H6307" t="s">
        <v>15303</v>
      </c>
      <c r="I6307" t="s">
        <v>18507</v>
      </c>
      <c r="J6307" t="s">
        <v>18510</v>
      </c>
      <c r="L6307" t="s">
        <v>19949</v>
      </c>
      <c r="N6307" t="s">
        <v>32</v>
      </c>
      <c r="P6307" t="s">
        <v>32</v>
      </c>
      <c r="Q6307" t="s">
        <v>20992</v>
      </c>
      <c r="R6307" t="s">
        <v>21119</v>
      </c>
      <c r="S6307" t="s">
        <v>21154</v>
      </c>
      <c r="U6307" t="s">
        <v>22035</v>
      </c>
      <c r="Y6307" t="s">
        <v>23873</v>
      </c>
    </row>
    <row r="6308" spans="1:31">
      <c r="A6308" s="1">
        <v>6338</v>
      </c>
      <c r="B6308" t="s">
        <v>32</v>
      </c>
      <c r="C6308" t="s">
        <v>5277</v>
      </c>
      <c r="D6308" t="s">
        <v>10136</v>
      </c>
      <c r="E6308" t="s">
        <v>10905</v>
      </c>
      <c r="F6308" t="s">
        <v>10906</v>
      </c>
      <c r="H6308" t="s">
        <v>15304</v>
      </c>
      <c r="V6308">
        <f>72861136 @ÝEÆI2024041orainthomas@gmail.com                              GNMLFException as file currently locked by another user for an Acct no 316859080000</f>
        <v>0</v>
      </c>
    </row>
    <row r="6309" spans="1:31">
      <c r="A6309" s="1">
        <v>6339</v>
      </c>
      <c r="C6309" t="s">
        <v>5278</v>
      </c>
      <c r="G6309" t="s">
        <v>10967</v>
      </c>
      <c r="H6309" t="s">
        <v>15305</v>
      </c>
      <c r="I6309" t="s">
        <v>18507</v>
      </c>
      <c r="J6309" t="s">
        <v>18510</v>
      </c>
      <c r="L6309" t="s">
        <v>19950</v>
      </c>
      <c r="N6309" t="s">
        <v>44</v>
      </c>
      <c r="P6309" t="s">
        <v>20952</v>
      </c>
      <c r="Q6309" t="s">
        <v>21050</v>
      </c>
      <c r="R6309" t="s">
        <v>21135</v>
      </c>
      <c r="S6309" t="s">
        <v>21153</v>
      </c>
      <c r="T6309" t="s">
        <v>21621</v>
      </c>
      <c r="U6309" t="s">
        <v>22033</v>
      </c>
    </row>
    <row r="6310" spans="1:31">
      <c r="A6310" s="1">
        <v>6340</v>
      </c>
      <c r="C6310" t="s">
        <v>5279</v>
      </c>
      <c r="G6310" t="s">
        <v>10967</v>
      </c>
      <c r="H6310" t="s">
        <v>15306</v>
      </c>
      <c r="I6310" t="s">
        <v>18507</v>
      </c>
      <c r="J6310" t="s">
        <v>18510</v>
      </c>
      <c r="L6310" t="s">
        <v>19951</v>
      </c>
      <c r="N6310" t="s">
        <v>44</v>
      </c>
      <c r="P6310" t="s">
        <v>44</v>
      </c>
      <c r="Q6310" t="s">
        <v>21051</v>
      </c>
      <c r="U6310" t="s">
        <v>22724</v>
      </c>
      <c r="W6310" t="s">
        <v>22918</v>
      </c>
    </row>
    <row r="6311" spans="1:31">
      <c r="A6311" s="1">
        <v>6341</v>
      </c>
      <c r="B6311" t="s">
        <v>44</v>
      </c>
      <c r="C6311" t="s">
        <v>5279</v>
      </c>
      <c r="D6311" t="s">
        <v>10137</v>
      </c>
      <c r="E6311" t="s">
        <v>10905</v>
      </c>
      <c r="F6311" t="s">
        <v>10920</v>
      </c>
      <c r="H6311" t="s">
        <v>15306</v>
      </c>
      <c r="V6311">
        <f>72861138  Ü+s0¹Y        HU3710e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12" spans="1:31">
      <c r="A6312" s="1">
        <v>6342</v>
      </c>
      <c r="C6312" t="s">
        <v>5280</v>
      </c>
      <c r="G6312" t="s">
        <v>10967</v>
      </c>
      <c r="H6312" t="s">
        <v>15307</v>
      </c>
      <c r="I6312" t="s">
        <v>18507</v>
      </c>
      <c r="J6312" t="s">
        <v>18539</v>
      </c>
      <c r="K6312" t="s">
        <v>18528</v>
      </c>
      <c r="L6312" t="s">
        <v>19952</v>
      </c>
      <c r="N6312" t="s">
        <v>38</v>
      </c>
      <c r="P6312" t="s">
        <v>38</v>
      </c>
      <c r="Q6312" t="s">
        <v>21038</v>
      </c>
      <c r="U6312" t="s">
        <v>22791</v>
      </c>
      <c r="W6312" t="s">
        <v>22730</v>
      </c>
      <c r="AE6312" t="s">
        <v>23891</v>
      </c>
    </row>
    <row r="6313" spans="1:31">
      <c r="A6313" s="1">
        <v>6343</v>
      </c>
      <c r="B6313" t="s">
        <v>38</v>
      </c>
      <c r="C6313" t="s">
        <v>5280</v>
      </c>
      <c r="D6313" t="s">
        <v>10138</v>
      </c>
      <c r="E6313" t="s">
        <v>10905</v>
      </c>
      <c r="F6313" t="s">
        <v>10913</v>
      </c>
      <c r="H6313" t="s">
        <v>15307</v>
      </c>
      <c r="V6313">
        <f>72861139 A¬ïORHJ3760EDCON                                                                                           DCON N  Karen Cheese              8763988984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314" spans="1:31">
      <c r="A6314" s="1">
        <v>6344</v>
      </c>
      <c r="C6314" t="s">
        <v>5281</v>
      </c>
      <c r="G6314" t="s">
        <v>10967</v>
      </c>
      <c r="H6314" t="s">
        <v>15308</v>
      </c>
      <c r="I6314" t="s">
        <v>18507</v>
      </c>
      <c r="J6314" t="s">
        <v>18510</v>
      </c>
      <c r="L6314" t="s">
        <v>19953</v>
      </c>
      <c r="N6314" t="s">
        <v>44</v>
      </c>
      <c r="P6314" t="s">
        <v>20952</v>
      </c>
      <c r="Q6314" t="s">
        <v>21050</v>
      </c>
      <c r="R6314" t="s">
        <v>21135</v>
      </c>
      <c r="S6314" t="s">
        <v>21153</v>
      </c>
      <c r="T6314" t="s">
        <v>21621</v>
      </c>
      <c r="U6314" t="s">
        <v>22033</v>
      </c>
    </row>
    <row r="6315" spans="1:31">
      <c r="A6315" s="1">
        <v>6345</v>
      </c>
      <c r="C6315" t="s">
        <v>5282</v>
      </c>
      <c r="G6315" t="s">
        <v>10967</v>
      </c>
      <c r="H6315" t="s">
        <v>15308</v>
      </c>
      <c r="I6315" t="s">
        <v>18507</v>
      </c>
      <c r="J6315" t="s">
        <v>18510</v>
      </c>
      <c r="L6315" t="s">
        <v>19954</v>
      </c>
      <c r="N6315" t="s">
        <v>44</v>
      </c>
      <c r="P6315" t="s">
        <v>44</v>
      </c>
      <c r="Q6315" t="s">
        <v>21051</v>
      </c>
      <c r="U6315" t="s">
        <v>22724</v>
      </c>
      <c r="W6315" t="s">
        <v>22918</v>
      </c>
    </row>
    <row r="6316" spans="1:31">
      <c r="A6316" s="1">
        <v>6346</v>
      </c>
      <c r="B6316" t="s">
        <v>44</v>
      </c>
      <c r="C6316" t="s">
        <v>5282</v>
      </c>
      <c r="D6316" t="s">
        <v>10139</v>
      </c>
      <c r="E6316" t="s">
        <v>10905</v>
      </c>
      <c r="F6316" t="s">
        <v>10920</v>
      </c>
      <c r="H6316" t="s">
        <v>15308</v>
      </c>
      <c r="V6316">
        <f>72861141 À¦÷0¹Y        HU3710e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17" spans="1:31">
      <c r="A6317" s="1">
        <v>6347</v>
      </c>
      <c r="C6317" t="s">
        <v>5283</v>
      </c>
      <c r="G6317" t="s">
        <v>10967</v>
      </c>
      <c r="H6317" t="s">
        <v>15309</v>
      </c>
      <c r="I6317" t="s">
        <v>18507</v>
      </c>
      <c r="J6317" t="s">
        <v>18509</v>
      </c>
      <c r="L6317" t="s">
        <v>19801</v>
      </c>
      <c r="O6317" t="s">
        <v>20887</v>
      </c>
      <c r="P6317" t="s">
        <v>20919</v>
      </c>
      <c r="Q6317" t="s">
        <v>20989</v>
      </c>
      <c r="U6317" t="s">
        <v>22032</v>
      </c>
      <c r="W6317" t="s">
        <v>22917</v>
      </c>
      <c r="X6317" t="s">
        <v>23467</v>
      </c>
    </row>
    <row r="6318" spans="1:31">
      <c r="A6318" s="1">
        <v>6348</v>
      </c>
      <c r="C6318" t="s">
        <v>5284</v>
      </c>
      <c r="G6318" t="s">
        <v>10967</v>
      </c>
      <c r="H6318" t="s">
        <v>15310</v>
      </c>
      <c r="I6318" t="s">
        <v>18507</v>
      </c>
      <c r="J6318" t="s">
        <v>18509</v>
      </c>
      <c r="L6318" t="s">
        <v>19770</v>
      </c>
      <c r="O6318" t="s">
        <v>20887</v>
      </c>
      <c r="P6318" t="s">
        <v>20919</v>
      </c>
      <c r="Q6318" t="s">
        <v>20989</v>
      </c>
      <c r="U6318" t="s">
        <v>22032</v>
      </c>
      <c r="W6318" t="s">
        <v>22917</v>
      </c>
      <c r="X6318" t="s">
        <v>23467</v>
      </c>
    </row>
    <row r="6319" spans="1:31">
      <c r="A6319" s="1">
        <v>6349</v>
      </c>
      <c r="C6319" t="s">
        <v>5285</v>
      </c>
      <c r="G6319" t="s">
        <v>10967</v>
      </c>
      <c r="H6319" t="s">
        <v>15311</v>
      </c>
      <c r="I6319" t="s">
        <v>18507</v>
      </c>
      <c r="J6319" t="s">
        <v>18509</v>
      </c>
      <c r="L6319" t="s">
        <v>19772</v>
      </c>
      <c r="O6319" t="s">
        <v>20888</v>
      </c>
      <c r="P6319" t="s">
        <v>65</v>
      </c>
      <c r="Q6319" t="s">
        <v>20990</v>
      </c>
      <c r="R6319" t="s">
        <v>21118</v>
      </c>
      <c r="S6319" t="s">
        <v>21153</v>
      </c>
      <c r="T6319" t="s">
        <v>21623</v>
      </c>
      <c r="U6319" t="s">
        <v>22033</v>
      </c>
    </row>
    <row r="6320" spans="1:31">
      <c r="A6320" s="1">
        <v>6350</v>
      </c>
      <c r="C6320" t="s">
        <v>5286</v>
      </c>
      <c r="G6320" t="s">
        <v>10967</v>
      </c>
      <c r="H6320" t="s">
        <v>15311</v>
      </c>
      <c r="I6320" t="s">
        <v>18507</v>
      </c>
      <c r="J6320" t="s">
        <v>18509</v>
      </c>
      <c r="L6320" t="s">
        <v>19774</v>
      </c>
      <c r="O6320" t="s">
        <v>20888</v>
      </c>
      <c r="P6320" t="s">
        <v>20920</v>
      </c>
      <c r="Q6320" t="s">
        <v>20991</v>
      </c>
      <c r="U6320" t="s">
        <v>22034</v>
      </c>
      <c r="W6320" t="s">
        <v>22918</v>
      </c>
    </row>
    <row r="6321" spans="1:24">
      <c r="A6321" s="1">
        <v>6351</v>
      </c>
      <c r="C6321" t="s">
        <v>5287</v>
      </c>
      <c r="G6321" t="s">
        <v>10967</v>
      </c>
      <c r="H6321" t="s">
        <v>15312</v>
      </c>
      <c r="I6321" t="s">
        <v>18507</v>
      </c>
      <c r="J6321" t="s">
        <v>18509</v>
      </c>
      <c r="L6321" t="s">
        <v>19772</v>
      </c>
      <c r="O6321" t="s">
        <v>20888</v>
      </c>
      <c r="P6321" t="s">
        <v>65</v>
      </c>
      <c r="Q6321" t="s">
        <v>20990</v>
      </c>
      <c r="R6321" t="s">
        <v>21118</v>
      </c>
      <c r="S6321" t="s">
        <v>21153</v>
      </c>
      <c r="T6321" t="s">
        <v>21623</v>
      </c>
      <c r="U6321" t="s">
        <v>22033</v>
      </c>
    </row>
    <row r="6322" spans="1:24">
      <c r="A6322" s="1">
        <v>6352</v>
      </c>
      <c r="C6322" t="s">
        <v>5288</v>
      </c>
      <c r="G6322" t="s">
        <v>10967</v>
      </c>
      <c r="H6322" t="s">
        <v>15312</v>
      </c>
      <c r="I6322" t="s">
        <v>18507</v>
      </c>
      <c r="J6322" t="s">
        <v>18509</v>
      </c>
      <c r="L6322" t="s">
        <v>19774</v>
      </c>
      <c r="O6322" t="s">
        <v>20888</v>
      </c>
      <c r="P6322" t="s">
        <v>20920</v>
      </c>
      <c r="Q6322" t="s">
        <v>20991</v>
      </c>
      <c r="U6322" t="s">
        <v>22034</v>
      </c>
      <c r="W6322" t="s">
        <v>22918</v>
      </c>
    </row>
    <row r="6323" spans="1:24">
      <c r="A6323" s="1">
        <v>6353</v>
      </c>
      <c r="C6323" t="s">
        <v>5289</v>
      </c>
      <c r="G6323" t="s">
        <v>10967</v>
      </c>
      <c r="H6323" t="s">
        <v>15313</v>
      </c>
      <c r="I6323" t="s">
        <v>18507</v>
      </c>
      <c r="J6323" t="s">
        <v>18509</v>
      </c>
      <c r="L6323" t="s">
        <v>19772</v>
      </c>
      <c r="O6323" t="s">
        <v>20888</v>
      </c>
      <c r="P6323" t="s">
        <v>65</v>
      </c>
      <c r="Q6323" t="s">
        <v>20990</v>
      </c>
      <c r="R6323" t="s">
        <v>21118</v>
      </c>
      <c r="S6323" t="s">
        <v>21153</v>
      </c>
      <c r="T6323" t="s">
        <v>21624</v>
      </c>
      <c r="U6323" t="s">
        <v>22033</v>
      </c>
    </row>
    <row r="6324" spans="1:24">
      <c r="A6324" s="1">
        <v>6354</v>
      </c>
      <c r="C6324" t="s">
        <v>5290</v>
      </c>
      <c r="G6324" t="s">
        <v>10967</v>
      </c>
      <c r="H6324" t="s">
        <v>15313</v>
      </c>
      <c r="I6324" t="s">
        <v>18507</v>
      </c>
      <c r="J6324" t="s">
        <v>18509</v>
      </c>
      <c r="L6324" t="s">
        <v>19798</v>
      </c>
      <c r="O6324" t="s">
        <v>20887</v>
      </c>
      <c r="P6324" t="s">
        <v>20919</v>
      </c>
      <c r="Q6324" t="s">
        <v>20989</v>
      </c>
      <c r="U6324" t="s">
        <v>22032</v>
      </c>
      <c r="W6324" t="s">
        <v>22917</v>
      </c>
      <c r="X6324" t="s">
        <v>23468</v>
      </c>
    </row>
    <row r="6325" spans="1:24">
      <c r="A6325" s="1">
        <v>6355</v>
      </c>
      <c r="C6325" t="s">
        <v>5291</v>
      </c>
      <c r="G6325" t="s">
        <v>10967</v>
      </c>
      <c r="H6325" t="s">
        <v>15314</v>
      </c>
      <c r="I6325" t="s">
        <v>18507</v>
      </c>
      <c r="J6325" t="s">
        <v>18509</v>
      </c>
      <c r="L6325" t="s">
        <v>19774</v>
      </c>
      <c r="O6325" t="s">
        <v>20888</v>
      </c>
      <c r="P6325" t="s">
        <v>20920</v>
      </c>
      <c r="Q6325" t="s">
        <v>20991</v>
      </c>
      <c r="U6325" t="s">
        <v>22034</v>
      </c>
      <c r="W6325" t="s">
        <v>22918</v>
      </c>
    </row>
    <row r="6326" spans="1:24">
      <c r="A6326" s="1">
        <v>6356</v>
      </c>
      <c r="C6326" t="s">
        <v>5292</v>
      </c>
      <c r="G6326" t="s">
        <v>10967</v>
      </c>
      <c r="H6326" t="s">
        <v>15315</v>
      </c>
      <c r="I6326" t="s">
        <v>18507</v>
      </c>
      <c r="J6326" t="s">
        <v>18510</v>
      </c>
      <c r="L6326" t="s">
        <v>19955</v>
      </c>
      <c r="N6326" t="s">
        <v>44</v>
      </c>
      <c r="P6326" t="s">
        <v>20952</v>
      </c>
      <c r="Q6326" t="s">
        <v>21050</v>
      </c>
      <c r="R6326" t="s">
        <v>21135</v>
      </c>
      <c r="S6326" t="s">
        <v>21153</v>
      </c>
      <c r="T6326" t="s">
        <v>21625</v>
      </c>
      <c r="U6326" t="s">
        <v>22033</v>
      </c>
    </row>
    <row r="6327" spans="1:24">
      <c r="A6327" s="1">
        <v>6357</v>
      </c>
      <c r="C6327" t="s">
        <v>5293</v>
      </c>
      <c r="G6327" t="s">
        <v>10967</v>
      </c>
      <c r="H6327" t="s">
        <v>15316</v>
      </c>
      <c r="I6327" t="s">
        <v>18507</v>
      </c>
      <c r="J6327" t="s">
        <v>18510</v>
      </c>
      <c r="L6327" t="s">
        <v>19956</v>
      </c>
      <c r="N6327" t="s">
        <v>44</v>
      </c>
      <c r="P6327" t="s">
        <v>44</v>
      </c>
      <c r="Q6327" t="s">
        <v>21051</v>
      </c>
      <c r="U6327" t="s">
        <v>22724</v>
      </c>
      <c r="W6327" t="s">
        <v>22918</v>
      </c>
    </row>
    <row r="6328" spans="1:24">
      <c r="A6328" s="1">
        <v>6358</v>
      </c>
      <c r="B6328" t="s">
        <v>44</v>
      </c>
      <c r="C6328" t="s">
        <v>5293</v>
      </c>
      <c r="D6328" t="s">
        <v>10140</v>
      </c>
      <c r="E6328" t="s">
        <v>10905</v>
      </c>
      <c r="F6328" t="s">
        <v>10920</v>
      </c>
      <c r="H6328" t="s">
        <v>15316</v>
      </c>
      <c r="V6328">
        <f>72861152 `¿,³0¹Y        HV1441c</f>
        <v>0</v>
      </c>
    </row>
    <row r="6329" spans="1:24">
      <c r="A6329" s="1">
        <v>6359</v>
      </c>
      <c r="C6329" t="s">
        <v>5294</v>
      </c>
      <c r="G6329" t="s">
        <v>10967</v>
      </c>
      <c r="H6329" t="s">
        <v>15317</v>
      </c>
      <c r="I6329" t="s">
        <v>18507</v>
      </c>
      <c r="J6329" t="s">
        <v>18510</v>
      </c>
      <c r="L6329" t="s">
        <v>19957</v>
      </c>
      <c r="N6329" t="s">
        <v>44</v>
      </c>
      <c r="P6329" t="s">
        <v>20952</v>
      </c>
      <c r="Q6329" t="s">
        <v>21050</v>
      </c>
      <c r="R6329" t="s">
        <v>21135</v>
      </c>
      <c r="S6329" t="s">
        <v>21153</v>
      </c>
      <c r="T6329" t="s">
        <v>21625</v>
      </c>
      <c r="U6329" t="s">
        <v>22033</v>
      </c>
    </row>
    <row r="6330" spans="1:24">
      <c r="A6330" s="1">
        <v>6360</v>
      </c>
      <c r="C6330" t="s">
        <v>5295</v>
      </c>
      <c r="G6330" t="s">
        <v>10967</v>
      </c>
      <c r="H6330" t="s">
        <v>15318</v>
      </c>
      <c r="I6330" t="s">
        <v>18507</v>
      </c>
      <c r="J6330" t="s">
        <v>18510</v>
      </c>
      <c r="L6330" t="s">
        <v>19958</v>
      </c>
      <c r="N6330" t="s">
        <v>44</v>
      </c>
      <c r="P6330" t="s">
        <v>44</v>
      </c>
      <c r="Q6330" t="s">
        <v>21051</v>
      </c>
      <c r="U6330" t="s">
        <v>22724</v>
      </c>
      <c r="W6330" t="s">
        <v>22918</v>
      </c>
    </row>
    <row r="6331" spans="1:24">
      <c r="A6331" s="1">
        <v>6361</v>
      </c>
      <c r="B6331" t="s">
        <v>44</v>
      </c>
      <c r="C6331" t="s">
        <v>5295</v>
      </c>
      <c r="D6331" t="s">
        <v>10141</v>
      </c>
      <c r="E6331" t="s">
        <v>10905</v>
      </c>
      <c r="F6331" t="s">
        <v>10920</v>
      </c>
      <c r="H6331" t="s">
        <v>15318</v>
      </c>
      <c r="V6331">
        <f>72861154 Õl³0¹Y        HV1441c</f>
        <v>0</v>
      </c>
    </row>
    <row r="6332" spans="1:24">
      <c r="A6332" s="1">
        <v>6362</v>
      </c>
      <c r="C6332" t="s">
        <v>5296</v>
      </c>
      <c r="G6332" t="s">
        <v>10967</v>
      </c>
      <c r="H6332" t="s">
        <v>15319</v>
      </c>
      <c r="I6332" t="s">
        <v>18507</v>
      </c>
      <c r="J6332" t="s">
        <v>18509</v>
      </c>
      <c r="L6332" t="s">
        <v>19747</v>
      </c>
      <c r="O6332" t="s">
        <v>20887</v>
      </c>
      <c r="P6332" t="s">
        <v>20919</v>
      </c>
      <c r="Q6332" t="s">
        <v>20989</v>
      </c>
      <c r="U6332" t="s">
        <v>22032</v>
      </c>
      <c r="W6332" t="s">
        <v>22917</v>
      </c>
      <c r="X6332" t="s">
        <v>23469</v>
      </c>
    </row>
    <row r="6333" spans="1:24">
      <c r="A6333" s="1">
        <v>6363</v>
      </c>
      <c r="C6333" t="s">
        <v>5297</v>
      </c>
      <c r="G6333" t="s">
        <v>10967</v>
      </c>
      <c r="H6333" t="s">
        <v>15320</v>
      </c>
      <c r="I6333" t="s">
        <v>18507</v>
      </c>
      <c r="J6333" t="s">
        <v>18509</v>
      </c>
      <c r="L6333" t="s">
        <v>19772</v>
      </c>
      <c r="O6333" t="s">
        <v>20888</v>
      </c>
      <c r="P6333" t="s">
        <v>65</v>
      </c>
      <c r="Q6333" t="s">
        <v>20990</v>
      </c>
      <c r="R6333" t="s">
        <v>21118</v>
      </c>
      <c r="S6333" t="s">
        <v>21153</v>
      </c>
      <c r="T6333" t="s">
        <v>21626</v>
      </c>
      <c r="U6333" t="s">
        <v>22033</v>
      </c>
    </row>
    <row r="6334" spans="1:24">
      <c r="A6334" s="1">
        <v>6364</v>
      </c>
      <c r="C6334" t="s">
        <v>5298</v>
      </c>
      <c r="G6334" t="s">
        <v>10967</v>
      </c>
      <c r="H6334" t="s">
        <v>15320</v>
      </c>
      <c r="I6334" t="s">
        <v>18507</v>
      </c>
      <c r="J6334" t="s">
        <v>18509</v>
      </c>
      <c r="L6334" t="s">
        <v>19774</v>
      </c>
      <c r="O6334" t="s">
        <v>20888</v>
      </c>
      <c r="P6334" t="s">
        <v>20920</v>
      </c>
      <c r="Q6334" t="s">
        <v>20991</v>
      </c>
      <c r="U6334" t="s">
        <v>22034</v>
      </c>
      <c r="W6334" t="s">
        <v>22918</v>
      </c>
    </row>
    <row r="6335" spans="1:24">
      <c r="A6335" s="1">
        <v>6365</v>
      </c>
      <c r="C6335" t="s">
        <v>5299</v>
      </c>
      <c r="G6335" t="s">
        <v>10967</v>
      </c>
      <c r="H6335" t="s">
        <v>15320</v>
      </c>
      <c r="I6335" t="s">
        <v>18507</v>
      </c>
      <c r="J6335" t="s">
        <v>18509</v>
      </c>
      <c r="L6335" t="s">
        <v>19802</v>
      </c>
      <c r="O6335" t="s">
        <v>20887</v>
      </c>
      <c r="P6335" t="s">
        <v>20919</v>
      </c>
      <c r="Q6335" t="s">
        <v>20989</v>
      </c>
      <c r="U6335" t="s">
        <v>22032</v>
      </c>
      <c r="W6335" t="s">
        <v>22917</v>
      </c>
      <c r="X6335" t="s">
        <v>23470</v>
      </c>
    </row>
    <row r="6336" spans="1:24">
      <c r="A6336" s="1">
        <v>6366</v>
      </c>
      <c r="C6336" t="s">
        <v>5300</v>
      </c>
      <c r="G6336" t="s">
        <v>10967</v>
      </c>
      <c r="H6336" t="s">
        <v>15321</v>
      </c>
      <c r="I6336" t="s">
        <v>18507</v>
      </c>
      <c r="J6336" t="s">
        <v>18509</v>
      </c>
      <c r="L6336" t="s">
        <v>19770</v>
      </c>
      <c r="O6336" t="s">
        <v>20887</v>
      </c>
      <c r="P6336" t="s">
        <v>20919</v>
      </c>
      <c r="Q6336" t="s">
        <v>20989</v>
      </c>
      <c r="U6336" t="s">
        <v>22032</v>
      </c>
      <c r="W6336" t="s">
        <v>22917</v>
      </c>
      <c r="X6336" t="s">
        <v>23470</v>
      </c>
    </row>
    <row r="6337" spans="1:24">
      <c r="A6337" s="1">
        <v>6367</v>
      </c>
      <c r="C6337" t="s">
        <v>5301</v>
      </c>
      <c r="G6337" t="s">
        <v>10967</v>
      </c>
      <c r="H6337" t="s">
        <v>15322</v>
      </c>
      <c r="I6337" t="s">
        <v>18507</v>
      </c>
      <c r="J6337" t="s">
        <v>18509</v>
      </c>
      <c r="L6337" t="s">
        <v>19772</v>
      </c>
      <c r="O6337" t="s">
        <v>20888</v>
      </c>
      <c r="P6337" t="s">
        <v>65</v>
      </c>
      <c r="Q6337" t="s">
        <v>20990</v>
      </c>
      <c r="R6337" t="s">
        <v>21118</v>
      </c>
      <c r="S6337" t="s">
        <v>21153</v>
      </c>
      <c r="T6337" t="s">
        <v>21626</v>
      </c>
      <c r="U6337" t="s">
        <v>22033</v>
      </c>
    </row>
    <row r="6338" spans="1:24">
      <c r="A6338" s="1">
        <v>6368</v>
      </c>
      <c r="C6338" t="s">
        <v>5302</v>
      </c>
      <c r="G6338" t="s">
        <v>10967</v>
      </c>
      <c r="H6338" t="s">
        <v>15322</v>
      </c>
      <c r="I6338" t="s">
        <v>18507</v>
      </c>
      <c r="J6338" t="s">
        <v>18509</v>
      </c>
      <c r="L6338" t="s">
        <v>19774</v>
      </c>
      <c r="O6338" t="s">
        <v>20888</v>
      </c>
      <c r="P6338" t="s">
        <v>20920</v>
      </c>
      <c r="Q6338" t="s">
        <v>20991</v>
      </c>
      <c r="U6338" t="s">
        <v>22034</v>
      </c>
      <c r="W6338" t="s">
        <v>22918</v>
      </c>
    </row>
    <row r="6339" spans="1:24">
      <c r="A6339" s="1">
        <v>6369</v>
      </c>
      <c r="C6339" t="s">
        <v>5303</v>
      </c>
      <c r="G6339" t="s">
        <v>10967</v>
      </c>
      <c r="H6339" t="s">
        <v>15323</v>
      </c>
      <c r="I6339" t="s">
        <v>18507</v>
      </c>
      <c r="J6339" t="s">
        <v>18509</v>
      </c>
      <c r="L6339" t="s">
        <v>19771</v>
      </c>
      <c r="O6339" t="s">
        <v>20887</v>
      </c>
      <c r="P6339" t="s">
        <v>20919</v>
      </c>
      <c r="Q6339" t="s">
        <v>20989</v>
      </c>
      <c r="U6339" t="s">
        <v>22032</v>
      </c>
      <c r="W6339" t="s">
        <v>22917</v>
      </c>
      <c r="X6339" t="s">
        <v>23471</v>
      </c>
    </row>
    <row r="6340" spans="1:24">
      <c r="A6340" s="1">
        <v>6370</v>
      </c>
      <c r="C6340" t="s">
        <v>5304</v>
      </c>
      <c r="G6340" t="s">
        <v>10967</v>
      </c>
      <c r="H6340" t="s">
        <v>15324</v>
      </c>
      <c r="I6340" t="s">
        <v>18507</v>
      </c>
      <c r="J6340" t="s">
        <v>18509</v>
      </c>
      <c r="L6340" t="s">
        <v>19772</v>
      </c>
      <c r="O6340" t="s">
        <v>20888</v>
      </c>
      <c r="P6340" t="s">
        <v>65</v>
      </c>
      <c r="Q6340" t="s">
        <v>20990</v>
      </c>
      <c r="R6340" t="s">
        <v>21118</v>
      </c>
      <c r="S6340" t="s">
        <v>21153</v>
      </c>
      <c r="T6340" t="s">
        <v>21627</v>
      </c>
      <c r="U6340" t="s">
        <v>22033</v>
      </c>
    </row>
    <row r="6341" spans="1:24">
      <c r="A6341" s="1">
        <v>6371</v>
      </c>
      <c r="C6341" t="s">
        <v>5305</v>
      </c>
      <c r="G6341" t="s">
        <v>10967</v>
      </c>
      <c r="H6341" t="s">
        <v>15324</v>
      </c>
      <c r="I6341" t="s">
        <v>18507</v>
      </c>
      <c r="J6341" t="s">
        <v>18509</v>
      </c>
      <c r="L6341" t="s">
        <v>19774</v>
      </c>
      <c r="O6341" t="s">
        <v>20888</v>
      </c>
      <c r="P6341" t="s">
        <v>20920</v>
      </c>
      <c r="Q6341" t="s">
        <v>20991</v>
      </c>
      <c r="U6341" t="s">
        <v>22034</v>
      </c>
      <c r="W6341" t="s">
        <v>22918</v>
      </c>
    </row>
    <row r="6342" spans="1:24">
      <c r="A6342" s="1">
        <v>6372</v>
      </c>
      <c r="C6342" t="s">
        <v>5306</v>
      </c>
      <c r="G6342" t="s">
        <v>10967</v>
      </c>
      <c r="H6342" t="s">
        <v>15325</v>
      </c>
      <c r="I6342" t="s">
        <v>18507</v>
      </c>
      <c r="J6342" t="s">
        <v>18509</v>
      </c>
      <c r="L6342" t="s">
        <v>19801</v>
      </c>
      <c r="O6342" t="s">
        <v>20887</v>
      </c>
      <c r="P6342" t="s">
        <v>20919</v>
      </c>
      <c r="Q6342" t="s">
        <v>20989</v>
      </c>
      <c r="U6342" t="s">
        <v>22032</v>
      </c>
      <c r="W6342" t="s">
        <v>22917</v>
      </c>
      <c r="X6342" t="s">
        <v>23472</v>
      </c>
    </row>
    <row r="6343" spans="1:24">
      <c r="A6343" s="1">
        <v>6373</v>
      </c>
      <c r="C6343" t="s">
        <v>5307</v>
      </c>
      <c r="G6343" t="s">
        <v>10967</v>
      </c>
      <c r="H6343" t="s">
        <v>15326</v>
      </c>
      <c r="I6343" t="s">
        <v>18507</v>
      </c>
      <c r="J6343" t="s">
        <v>18509</v>
      </c>
      <c r="L6343" t="s">
        <v>19747</v>
      </c>
      <c r="O6343" t="s">
        <v>20887</v>
      </c>
      <c r="P6343" t="s">
        <v>20919</v>
      </c>
      <c r="Q6343" t="s">
        <v>20989</v>
      </c>
      <c r="U6343" t="s">
        <v>22032</v>
      </c>
      <c r="W6343" t="s">
        <v>22917</v>
      </c>
      <c r="X6343" t="s">
        <v>23473</v>
      </c>
    </row>
    <row r="6344" spans="1:24">
      <c r="A6344" s="1">
        <v>6374</v>
      </c>
      <c r="C6344" t="s">
        <v>5308</v>
      </c>
      <c r="G6344" t="s">
        <v>10967</v>
      </c>
      <c r="H6344" t="s">
        <v>15326</v>
      </c>
      <c r="I6344" t="s">
        <v>18507</v>
      </c>
      <c r="J6344" t="s">
        <v>18509</v>
      </c>
      <c r="L6344" t="s">
        <v>19772</v>
      </c>
      <c r="O6344" t="s">
        <v>20888</v>
      </c>
      <c r="P6344" t="s">
        <v>65</v>
      </c>
      <c r="Q6344" t="s">
        <v>20990</v>
      </c>
      <c r="R6344" t="s">
        <v>21118</v>
      </c>
      <c r="S6344" t="s">
        <v>21153</v>
      </c>
      <c r="T6344" t="s">
        <v>21628</v>
      </c>
      <c r="U6344" t="s">
        <v>22033</v>
      </c>
    </row>
    <row r="6345" spans="1:24">
      <c r="A6345" s="1">
        <v>6375</v>
      </c>
      <c r="C6345" t="s">
        <v>5309</v>
      </c>
      <c r="G6345" t="s">
        <v>10967</v>
      </c>
      <c r="H6345" t="s">
        <v>15327</v>
      </c>
      <c r="I6345" t="s">
        <v>18507</v>
      </c>
      <c r="J6345" t="s">
        <v>18509</v>
      </c>
      <c r="L6345" t="s">
        <v>19774</v>
      </c>
      <c r="O6345" t="s">
        <v>20888</v>
      </c>
      <c r="P6345" t="s">
        <v>20920</v>
      </c>
      <c r="Q6345" t="s">
        <v>20991</v>
      </c>
      <c r="U6345" t="s">
        <v>22034</v>
      </c>
      <c r="W6345" t="s">
        <v>22918</v>
      </c>
    </row>
    <row r="6346" spans="1:24">
      <c r="A6346" s="1">
        <v>6376</v>
      </c>
      <c r="C6346" t="s">
        <v>5310</v>
      </c>
      <c r="G6346" t="s">
        <v>10967</v>
      </c>
      <c r="H6346" t="s">
        <v>15328</v>
      </c>
      <c r="I6346" t="s">
        <v>18507</v>
      </c>
      <c r="J6346" t="s">
        <v>18509</v>
      </c>
      <c r="L6346" t="s">
        <v>19772</v>
      </c>
      <c r="O6346" t="s">
        <v>20888</v>
      </c>
      <c r="P6346" t="s">
        <v>65</v>
      </c>
      <c r="Q6346" t="s">
        <v>20990</v>
      </c>
      <c r="R6346" t="s">
        <v>21118</v>
      </c>
      <c r="S6346" t="s">
        <v>21153</v>
      </c>
      <c r="T6346" t="s">
        <v>21629</v>
      </c>
      <c r="U6346" t="s">
        <v>22033</v>
      </c>
    </row>
    <row r="6347" spans="1:24">
      <c r="A6347" s="1">
        <v>6377</v>
      </c>
      <c r="C6347" t="s">
        <v>5311</v>
      </c>
      <c r="G6347" t="s">
        <v>10967</v>
      </c>
      <c r="H6347" t="s">
        <v>15328</v>
      </c>
      <c r="I6347" t="s">
        <v>18507</v>
      </c>
      <c r="J6347" t="s">
        <v>18509</v>
      </c>
      <c r="L6347" t="s">
        <v>19774</v>
      </c>
      <c r="O6347" t="s">
        <v>20888</v>
      </c>
      <c r="P6347" t="s">
        <v>20920</v>
      </c>
      <c r="Q6347" t="s">
        <v>20991</v>
      </c>
      <c r="U6347" t="s">
        <v>22034</v>
      </c>
      <c r="W6347" t="s">
        <v>22918</v>
      </c>
    </row>
    <row r="6348" spans="1:24">
      <c r="A6348" s="1">
        <v>6378</v>
      </c>
      <c r="C6348" t="s">
        <v>5312</v>
      </c>
      <c r="G6348" t="s">
        <v>10967</v>
      </c>
      <c r="H6348" t="s">
        <v>15329</v>
      </c>
      <c r="I6348" t="s">
        <v>18507</v>
      </c>
      <c r="J6348" t="s">
        <v>18509</v>
      </c>
      <c r="L6348" t="s">
        <v>19746</v>
      </c>
      <c r="O6348" t="s">
        <v>20887</v>
      </c>
      <c r="P6348" t="s">
        <v>20919</v>
      </c>
      <c r="Q6348" t="s">
        <v>20989</v>
      </c>
      <c r="U6348" t="s">
        <v>22032</v>
      </c>
      <c r="W6348" t="s">
        <v>22917</v>
      </c>
      <c r="X6348" t="s">
        <v>23473</v>
      </c>
    </row>
    <row r="6349" spans="1:24">
      <c r="A6349" s="1">
        <v>6379</v>
      </c>
      <c r="C6349" t="s">
        <v>5313</v>
      </c>
      <c r="G6349" t="s">
        <v>10967</v>
      </c>
      <c r="H6349" t="s">
        <v>15330</v>
      </c>
      <c r="I6349" t="s">
        <v>18507</v>
      </c>
      <c r="J6349" t="s">
        <v>18509</v>
      </c>
      <c r="L6349" t="s">
        <v>19772</v>
      </c>
      <c r="O6349" t="s">
        <v>20888</v>
      </c>
      <c r="P6349" t="s">
        <v>65</v>
      </c>
      <c r="Q6349" t="s">
        <v>20990</v>
      </c>
      <c r="R6349" t="s">
        <v>21118</v>
      </c>
      <c r="S6349" t="s">
        <v>21153</v>
      </c>
      <c r="T6349" t="s">
        <v>21629</v>
      </c>
      <c r="U6349" t="s">
        <v>22033</v>
      </c>
    </row>
    <row r="6350" spans="1:24">
      <c r="A6350" s="1">
        <v>6380</v>
      </c>
      <c r="C6350" t="s">
        <v>5314</v>
      </c>
      <c r="G6350" t="s">
        <v>10967</v>
      </c>
      <c r="H6350" t="s">
        <v>15331</v>
      </c>
      <c r="I6350" t="s">
        <v>18507</v>
      </c>
      <c r="J6350" t="s">
        <v>18509</v>
      </c>
      <c r="L6350" t="s">
        <v>19774</v>
      </c>
      <c r="O6350" t="s">
        <v>20888</v>
      </c>
      <c r="P6350" t="s">
        <v>20920</v>
      </c>
      <c r="Q6350" t="s">
        <v>20991</v>
      </c>
      <c r="U6350" t="s">
        <v>22034</v>
      </c>
      <c r="W6350" t="s">
        <v>22918</v>
      </c>
    </row>
    <row r="6351" spans="1:24">
      <c r="A6351" s="1">
        <v>6381</v>
      </c>
      <c r="C6351" t="s">
        <v>5315</v>
      </c>
      <c r="G6351" t="s">
        <v>10967</v>
      </c>
      <c r="H6351" t="s">
        <v>15332</v>
      </c>
      <c r="I6351" t="s">
        <v>18507</v>
      </c>
      <c r="J6351" t="s">
        <v>18509</v>
      </c>
      <c r="L6351" t="s">
        <v>19772</v>
      </c>
      <c r="O6351" t="s">
        <v>20888</v>
      </c>
      <c r="P6351" t="s">
        <v>65</v>
      </c>
      <c r="Q6351" t="s">
        <v>20990</v>
      </c>
      <c r="R6351" t="s">
        <v>21118</v>
      </c>
      <c r="S6351" t="s">
        <v>21153</v>
      </c>
      <c r="T6351" t="s">
        <v>21628</v>
      </c>
      <c r="U6351" t="s">
        <v>22033</v>
      </c>
    </row>
    <row r="6352" spans="1:24">
      <c r="A6352" s="1">
        <v>6382</v>
      </c>
      <c r="C6352" t="s">
        <v>5316</v>
      </c>
      <c r="G6352" t="s">
        <v>10967</v>
      </c>
      <c r="H6352" t="s">
        <v>15332</v>
      </c>
      <c r="I6352" t="s">
        <v>18507</v>
      </c>
      <c r="J6352" t="s">
        <v>18509</v>
      </c>
      <c r="L6352" t="s">
        <v>19774</v>
      </c>
      <c r="O6352" t="s">
        <v>20888</v>
      </c>
      <c r="P6352" t="s">
        <v>20920</v>
      </c>
      <c r="Q6352" t="s">
        <v>20991</v>
      </c>
      <c r="U6352" t="s">
        <v>22034</v>
      </c>
      <c r="W6352" t="s">
        <v>22918</v>
      </c>
    </row>
    <row r="6353" spans="1:24">
      <c r="A6353" s="1">
        <v>6383</v>
      </c>
      <c r="C6353" t="s">
        <v>5317</v>
      </c>
      <c r="G6353" t="s">
        <v>10967</v>
      </c>
      <c r="H6353" t="s">
        <v>15332</v>
      </c>
      <c r="I6353" t="s">
        <v>18507</v>
      </c>
      <c r="J6353" t="s">
        <v>18509</v>
      </c>
      <c r="L6353" t="s">
        <v>19807</v>
      </c>
      <c r="O6353" t="s">
        <v>20887</v>
      </c>
      <c r="P6353" t="s">
        <v>20919</v>
      </c>
      <c r="Q6353" t="s">
        <v>20989</v>
      </c>
      <c r="U6353" t="s">
        <v>22032</v>
      </c>
      <c r="W6353" t="s">
        <v>22917</v>
      </c>
      <c r="X6353" t="s">
        <v>23472</v>
      </c>
    </row>
    <row r="6354" spans="1:24">
      <c r="A6354" s="1">
        <v>6384</v>
      </c>
      <c r="C6354" t="s">
        <v>5318</v>
      </c>
      <c r="G6354" t="s">
        <v>10967</v>
      </c>
      <c r="H6354" t="s">
        <v>15333</v>
      </c>
      <c r="I6354" t="s">
        <v>18507</v>
      </c>
      <c r="J6354" t="s">
        <v>18509</v>
      </c>
      <c r="L6354" t="s">
        <v>19772</v>
      </c>
      <c r="O6354" t="s">
        <v>20888</v>
      </c>
      <c r="P6354" t="s">
        <v>65</v>
      </c>
      <c r="Q6354" t="s">
        <v>20990</v>
      </c>
      <c r="R6354" t="s">
        <v>21118</v>
      </c>
      <c r="S6354" t="s">
        <v>21153</v>
      </c>
      <c r="T6354" t="s">
        <v>21590</v>
      </c>
      <c r="U6354" t="s">
        <v>22033</v>
      </c>
    </row>
    <row r="6355" spans="1:24">
      <c r="A6355" s="1">
        <v>6385</v>
      </c>
      <c r="C6355" t="s">
        <v>5319</v>
      </c>
      <c r="G6355" t="s">
        <v>10967</v>
      </c>
      <c r="H6355" t="s">
        <v>15333</v>
      </c>
      <c r="I6355" t="s">
        <v>18507</v>
      </c>
      <c r="J6355" t="s">
        <v>18509</v>
      </c>
      <c r="L6355" t="s">
        <v>19773</v>
      </c>
      <c r="O6355" t="s">
        <v>20887</v>
      </c>
      <c r="P6355" t="s">
        <v>20919</v>
      </c>
      <c r="Q6355" t="s">
        <v>20989</v>
      </c>
      <c r="U6355" t="s">
        <v>22032</v>
      </c>
      <c r="W6355" t="s">
        <v>22917</v>
      </c>
      <c r="X6355" t="s">
        <v>23435</v>
      </c>
    </row>
    <row r="6356" spans="1:24">
      <c r="A6356" s="1">
        <v>6386</v>
      </c>
      <c r="C6356" t="s">
        <v>5320</v>
      </c>
      <c r="G6356" t="s">
        <v>10967</v>
      </c>
      <c r="H6356" t="s">
        <v>15334</v>
      </c>
      <c r="I6356" t="s">
        <v>18507</v>
      </c>
      <c r="J6356" t="s">
        <v>18509</v>
      </c>
      <c r="L6356" t="s">
        <v>19774</v>
      </c>
      <c r="O6356" t="s">
        <v>20888</v>
      </c>
      <c r="P6356" t="s">
        <v>20920</v>
      </c>
      <c r="Q6356" t="s">
        <v>20991</v>
      </c>
      <c r="U6356" t="s">
        <v>22034</v>
      </c>
      <c r="W6356" t="s">
        <v>22918</v>
      </c>
    </row>
    <row r="6357" spans="1:24">
      <c r="A6357" s="1">
        <v>6387</v>
      </c>
      <c r="C6357" t="s">
        <v>5321</v>
      </c>
      <c r="G6357" t="s">
        <v>10967</v>
      </c>
      <c r="H6357" t="s">
        <v>15335</v>
      </c>
      <c r="I6357" t="s">
        <v>18507</v>
      </c>
      <c r="J6357" t="s">
        <v>18509</v>
      </c>
      <c r="L6357" t="s">
        <v>19803</v>
      </c>
      <c r="O6357" t="s">
        <v>20887</v>
      </c>
      <c r="P6357" t="s">
        <v>20919</v>
      </c>
      <c r="Q6357" t="s">
        <v>20989</v>
      </c>
      <c r="U6357" t="s">
        <v>22032</v>
      </c>
      <c r="W6357" t="s">
        <v>22917</v>
      </c>
      <c r="X6357" t="s">
        <v>23436</v>
      </c>
    </row>
    <row r="6358" spans="1:24">
      <c r="A6358" s="1">
        <v>6388</v>
      </c>
      <c r="C6358" t="s">
        <v>5322</v>
      </c>
      <c r="G6358" t="s">
        <v>10967</v>
      </c>
      <c r="H6358" t="s">
        <v>15336</v>
      </c>
      <c r="I6358" t="s">
        <v>18507</v>
      </c>
      <c r="J6358" t="s">
        <v>18509</v>
      </c>
      <c r="L6358" t="s">
        <v>19765</v>
      </c>
      <c r="O6358" t="s">
        <v>20887</v>
      </c>
      <c r="P6358" t="s">
        <v>20919</v>
      </c>
      <c r="Q6358" t="s">
        <v>20989</v>
      </c>
      <c r="U6358" t="s">
        <v>22032</v>
      </c>
      <c r="W6358" t="s">
        <v>22917</v>
      </c>
      <c r="X6358" t="s">
        <v>23436</v>
      </c>
    </row>
    <row r="6359" spans="1:24">
      <c r="A6359" s="1">
        <v>6389</v>
      </c>
      <c r="C6359" t="s">
        <v>5323</v>
      </c>
      <c r="G6359" t="s">
        <v>10967</v>
      </c>
      <c r="H6359" t="s">
        <v>15336</v>
      </c>
      <c r="I6359" t="s">
        <v>18507</v>
      </c>
      <c r="J6359" t="s">
        <v>18509</v>
      </c>
      <c r="L6359" t="s">
        <v>19772</v>
      </c>
      <c r="O6359" t="s">
        <v>20888</v>
      </c>
      <c r="P6359" t="s">
        <v>65</v>
      </c>
      <c r="Q6359" t="s">
        <v>20990</v>
      </c>
      <c r="R6359" t="s">
        <v>21118</v>
      </c>
      <c r="S6359" t="s">
        <v>21153</v>
      </c>
      <c r="T6359" t="s">
        <v>21591</v>
      </c>
      <c r="U6359" t="s">
        <v>22033</v>
      </c>
    </row>
    <row r="6360" spans="1:24">
      <c r="A6360" s="1">
        <v>6390</v>
      </c>
      <c r="C6360" t="s">
        <v>5324</v>
      </c>
      <c r="G6360" t="s">
        <v>10967</v>
      </c>
      <c r="H6360" t="s">
        <v>15336</v>
      </c>
      <c r="I6360" t="s">
        <v>18507</v>
      </c>
      <c r="J6360" t="s">
        <v>18509</v>
      </c>
      <c r="L6360" t="s">
        <v>19774</v>
      </c>
      <c r="O6360" t="s">
        <v>20888</v>
      </c>
      <c r="P6360" t="s">
        <v>20920</v>
      </c>
      <c r="Q6360" t="s">
        <v>20991</v>
      </c>
      <c r="U6360" t="s">
        <v>22034</v>
      </c>
      <c r="W6360" t="s">
        <v>22918</v>
      </c>
    </row>
    <row r="6361" spans="1:24">
      <c r="A6361" s="1">
        <v>6391</v>
      </c>
      <c r="C6361" t="s">
        <v>5325</v>
      </c>
      <c r="G6361" t="s">
        <v>10967</v>
      </c>
      <c r="H6361" t="s">
        <v>15337</v>
      </c>
      <c r="I6361" t="s">
        <v>18507</v>
      </c>
      <c r="J6361" t="s">
        <v>18509</v>
      </c>
      <c r="L6361" t="s">
        <v>19772</v>
      </c>
      <c r="O6361" t="s">
        <v>20888</v>
      </c>
      <c r="P6361" t="s">
        <v>65</v>
      </c>
      <c r="Q6361" t="s">
        <v>20990</v>
      </c>
      <c r="R6361" t="s">
        <v>21118</v>
      </c>
      <c r="S6361" t="s">
        <v>21153</v>
      </c>
      <c r="T6361" t="s">
        <v>21591</v>
      </c>
      <c r="U6361" t="s">
        <v>22033</v>
      </c>
    </row>
    <row r="6362" spans="1:24">
      <c r="A6362" s="1">
        <v>6392</v>
      </c>
      <c r="C6362" t="s">
        <v>5326</v>
      </c>
      <c r="G6362" t="s">
        <v>10967</v>
      </c>
      <c r="H6362" t="s">
        <v>15337</v>
      </c>
      <c r="I6362" t="s">
        <v>18507</v>
      </c>
      <c r="J6362" t="s">
        <v>18509</v>
      </c>
      <c r="L6362" t="s">
        <v>19774</v>
      </c>
      <c r="O6362" t="s">
        <v>20888</v>
      </c>
      <c r="P6362" t="s">
        <v>20920</v>
      </c>
      <c r="Q6362" t="s">
        <v>20991</v>
      </c>
      <c r="U6362" t="s">
        <v>22034</v>
      </c>
      <c r="W6362" t="s">
        <v>22918</v>
      </c>
    </row>
    <row r="6363" spans="1:24">
      <c r="A6363" s="1">
        <v>6393</v>
      </c>
      <c r="C6363" t="s">
        <v>5327</v>
      </c>
      <c r="G6363" t="s">
        <v>10967</v>
      </c>
      <c r="H6363" t="s">
        <v>15338</v>
      </c>
      <c r="I6363" t="s">
        <v>18507</v>
      </c>
      <c r="J6363" t="s">
        <v>18509</v>
      </c>
      <c r="L6363" t="s">
        <v>19805</v>
      </c>
      <c r="O6363" t="s">
        <v>20887</v>
      </c>
      <c r="P6363" t="s">
        <v>20919</v>
      </c>
      <c r="Q6363" t="s">
        <v>20989</v>
      </c>
      <c r="U6363" t="s">
        <v>22032</v>
      </c>
      <c r="W6363" t="s">
        <v>22917</v>
      </c>
      <c r="X6363" t="s">
        <v>23435</v>
      </c>
    </row>
    <row r="6364" spans="1:24">
      <c r="A6364" s="1">
        <v>6394</v>
      </c>
      <c r="C6364" t="s">
        <v>5328</v>
      </c>
      <c r="G6364" t="s">
        <v>10967</v>
      </c>
      <c r="H6364" t="s">
        <v>15339</v>
      </c>
      <c r="I6364" t="s">
        <v>18507</v>
      </c>
      <c r="J6364" t="s">
        <v>18509</v>
      </c>
      <c r="L6364" t="s">
        <v>19772</v>
      </c>
      <c r="O6364" t="s">
        <v>20888</v>
      </c>
      <c r="P6364" t="s">
        <v>65</v>
      </c>
      <c r="Q6364" t="s">
        <v>20990</v>
      </c>
      <c r="R6364" t="s">
        <v>21118</v>
      </c>
      <c r="S6364" t="s">
        <v>21153</v>
      </c>
      <c r="T6364" t="s">
        <v>21590</v>
      </c>
      <c r="U6364" t="s">
        <v>22033</v>
      </c>
    </row>
    <row r="6365" spans="1:24">
      <c r="A6365" s="1">
        <v>6395</v>
      </c>
      <c r="C6365" t="s">
        <v>5329</v>
      </c>
      <c r="G6365" t="s">
        <v>10967</v>
      </c>
      <c r="H6365" t="s">
        <v>15340</v>
      </c>
      <c r="I6365" t="s">
        <v>18507</v>
      </c>
      <c r="J6365" t="s">
        <v>18509</v>
      </c>
      <c r="L6365" t="s">
        <v>19774</v>
      </c>
      <c r="O6365" t="s">
        <v>20888</v>
      </c>
      <c r="P6365" t="s">
        <v>20920</v>
      </c>
      <c r="Q6365" t="s">
        <v>20991</v>
      </c>
      <c r="U6365" t="s">
        <v>22034</v>
      </c>
      <c r="W6365" t="s">
        <v>22918</v>
      </c>
    </row>
    <row r="6366" spans="1:24">
      <c r="A6366" s="1">
        <v>6396</v>
      </c>
      <c r="C6366" t="s">
        <v>5330</v>
      </c>
      <c r="G6366" t="s">
        <v>10967</v>
      </c>
      <c r="H6366" t="s">
        <v>15341</v>
      </c>
      <c r="I6366" t="s">
        <v>18507</v>
      </c>
      <c r="J6366" t="s">
        <v>18510</v>
      </c>
      <c r="L6366" t="s">
        <v>19959</v>
      </c>
      <c r="N6366" t="s">
        <v>43</v>
      </c>
      <c r="P6366" t="s">
        <v>43</v>
      </c>
      <c r="Q6366" t="s">
        <v>21047</v>
      </c>
      <c r="U6366" t="s">
        <v>22792</v>
      </c>
      <c r="W6366" t="s">
        <v>22931</v>
      </c>
    </row>
    <row r="6367" spans="1:24">
      <c r="A6367" s="1">
        <v>6397</v>
      </c>
      <c r="B6367" t="s">
        <v>43</v>
      </c>
      <c r="C6367" t="s">
        <v>5330</v>
      </c>
      <c r="D6367" t="s">
        <v>10142</v>
      </c>
      <c r="E6367" t="s">
        <v>10905</v>
      </c>
      <c r="F6367" t="s">
        <v>10918</v>
      </c>
      <c r="H6367" t="s">
        <v>15341</v>
      </c>
      <c r="V6367">
        <f>72861189 g7P ÷1ÑÒ8763303181   CCS CCS ÃPGFPN          R  Iê0¹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68" spans="1:24">
      <c r="A6368" s="1">
        <v>6398</v>
      </c>
      <c r="C6368" t="s">
        <v>5331</v>
      </c>
      <c r="G6368" t="s">
        <v>10967</v>
      </c>
      <c r="H6368" t="s">
        <v>15342</v>
      </c>
      <c r="I6368" t="s">
        <v>18507</v>
      </c>
      <c r="J6368" t="s">
        <v>18510</v>
      </c>
      <c r="L6368" t="s">
        <v>19960</v>
      </c>
      <c r="N6368" t="s">
        <v>40</v>
      </c>
      <c r="P6368" t="s">
        <v>20946</v>
      </c>
      <c r="Q6368" t="s">
        <v>21041</v>
      </c>
      <c r="U6368" t="s">
        <v>22716</v>
      </c>
      <c r="W6368" t="s">
        <v>22918</v>
      </c>
    </row>
    <row r="6369" spans="1:24">
      <c r="A6369" s="1">
        <v>6399</v>
      </c>
      <c r="B6369" t="s">
        <v>40</v>
      </c>
      <c r="C6369" t="s">
        <v>5331</v>
      </c>
      <c r="D6369" t="s">
        <v>10143</v>
      </c>
      <c r="E6369" t="s">
        <v>10905</v>
      </c>
      <c r="F6369" t="s">
        <v>10915</v>
      </c>
      <c r="H6369" t="s">
        <v>15342</v>
      </c>
      <c r="V6369">
        <f>72861190 SAXFDP 3487            PARZD\bAHJ3713Eµj      N                     ently locked by another user for an Acct no 316859080000</f>
        <v>0</v>
      </c>
    </row>
    <row r="6370" spans="1:24">
      <c r="A6370" s="1">
        <v>6400</v>
      </c>
      <c r="C6370" t="s">
        <v>5332</v>
      </c>
      <c r="G6370" t="s">
        <v>10967</v>
      </c>
      <c r="H6370" t="s">
        <v>15343</v>
      </c>
      <c r="I6370" t="s">
        <v>18507</v>
      </c>
      <c r="J6370" t="s">
        <v>18510</v>
      </c>
      <c r="L6370" t="s">
        <v>19961</v>
      </c>
      <c r="N6370" t="s">
        <v>53</v>
      </c>
      <c r="P6370" t="s">
        <v>20970</v>
      </c>
      <c r="Q6370" t="s">
        <v>21082</v>
      </c>
      <c r="U6370" t="s">
        <v>22793</v>
      </c>
      <c r="W6370" t="s">
        <v>22918</v>
      </c>
    </row>
    <row r="6371" spans="1:24">
      <c r="A6371" s="1">
        <v>6401</v>
      </c>
      <c r="B6371" t="s">
        <v>53</v>
      </c>
      <c r="C6371" t="s">
        <v>5332</v>
      </c>
      <c r="D6371" t="s">
        <v>10144</v>
      </c>
      <c r="E6371" t="s">
        <v>10905</v>
      </c>
      <c r="F6371" t="s">
        <v>10938</v>
      </c>
      <c r="H6371" t="s">
        <v>15344</v>
      </c>
      <c r="V6371">
        <f>72861191 àÂÌECJ1629B³÷          Y  </f>
        <v>0</v>
      </c>
    </row>
    <row r="6372" spans="1:24">
      <c r="A6372" s="1">
        <v>6402</v>
      </c>
      <c r="C6372" t="s">
        <v>5333</v>
      </c>
      <c r="G6372" t="s">
        <v>10967</v>
      </c>
      <c r="H6372" t="s">
        <v>15345</v>
      </c>
      <c r="I6372" t="s">
        <v>18507</v>
      </c>
      <c r="J6372" t="s">
        <v>18509</v>
      </c>
      <c r="L6372" t="s">
        <v>19803</v>
      </c>
      <c r="O6372" t="s">
        <v>20887</v>
      </c>
      <c r="P6372" t="s">
        <v>20919</v>
      </c>
      <c r="Q6372" t="s">
        <v>20989</v>
      </c>
      <c r="U6372" t="s">
        <v>22032</v>
      </c>
      <c r="W6372" t="s">
        <v>22917</v>
      </c>
      <c r="X6372" t="s">
        <v>23474</v>
      </c>
    </row>
    <row r="6373" spans="1:24">
      <c r="A6373" s="1">
        <v>6403</v>
      </c>
      <c r="C6373" t="s">
        <v>5334</v>
      </c>
      <c r="G6373" t="s">
        <v>10967</v>
      </c>
      <c r="H6373" t="s">
        <v>15346</v>
      </c>
      <c r="I6373" t="s">
        <v>18507</v>
      </c>
      <c r="J6373" t="s">
        <v>18509</v>
      </c>
      <c r="L6373" t="s">
        <v>19772</v>
      </c>
      <c r="O6373" t="s">
        <v>20888</v>
      </c>
      <c r="P6373" t="s">
        <v>65</v>
      </c>
      <c r="Q6373" t="s">
        <v>20990</v>
      </c>
      <c r="R6373" t="s">
        <v>21118</v>
      </c>
      <c r="S6373" t="s">
        <v>21153</v>
      </c>
      <c r="T6373" t="s">
        <v>21630</v>
      </c>
      <c r="U6373" t="s">
        <v>22033</v>
      </c>
    </row>
    <row r="6374" spans="1:24">
      <c r="A6374" s="1">
        <v>6404</v>
      </c>
      <c r="C6374" t="s">
        <v>5335</v>
      </c>
      <c r="G6374" t="s">
        <v>10967</v>
      </c>
      <c r="H6374" t="s">
        <v>15347</v>
      </c>
      <c r="I6374" t="s">
        <v>18507</v>
      </c>
      <c r="J6374" t="s">
        <v>18509</v>
      </c>
      <c r="L6374" t="s">
        <v>19774</v>
      </c>
      <c r="O6374" t="s">
        <v>20888</v>
      </c>
      <c r="P6374" t="s">
        <v>20920</v>
      </c>
      <c r="Q6374" t="s">
        <v>20991</v>
      </c>
      <c r="U6374" t="s">
        <v>22034</v>
      </c>
      <c r="W6374" t="s">
        <v>22918</v>
      </c>
    </row>
    <row r="6375" spans="1:24">
      <c r="A6375" s="1">
        <v>6405</v>
      </c>
      <c r="C6375" t="s">
        <v>5336</v>
      </c>
      <c r="G6375" t="s">
        <v>10967</v>
      </c>
      <c r="H6375" t="s">
        <v>15348</v>
      </c>
      <c r="I6375" t="s">
        <v>18507</v>
      </c>
      <c r="J6375" t="s">
        <v>18509</v>
      </c>
      <c r="L6375" t="s">
        <v>19765</v>
      </c>
      <c r="O6375" t="s">
        <v>20887</v>
      </c>
      <c r="P6375" t="s">
        <v>20919</v>
      </c>
      <c r="Q6375" t="s">
        <v>20989</v>
      </c>
      <c r="U6375" t="s">
        <v>22032</v>
      </c>
      <c r="W6375" t="s">
        <v>22917</v>
      </c>
      <c r="X6375" t="s">
        <v>23475</v>
      </c>
    </row>
    <row r="6376" spans="1:24">
      <c r="A6376" s="1">
        <v>6406</v>
      </c>
      <c r="C6376" t="s">
        <v>5337</v>
      </c>
      <c r="G6376" t="s">
        <v>10967</v>
      </c>
      <c r="H6376" t="s">
        <v>15349</v>
      </c>
      <c r="I6376" t="s">
        <v>18507</v>
      </c>
      <c r="J6376" t="s">
        <v>18510</v>
      </c>
      <c r="L6376" t="s">
        <v>19962</v>
      </c>
      <c r="N6376" t="s">
        <v>40</v>
      </c>
      <c r="P6376" t="s">
        <v>20946</v>
      </c>
      <c r="Q6376" t="s">
        <v>21041</v>
      </c>
      <c r="U6376" t="s">
        <v>22716</v>
      </c>
      <c r="W6376" t="s">
        <v>22918</v>
      </c>
    </row>
    <row r="6377" spans="1:24">
      <c r="A6377" s="1">
        <v>6407</v>
      </c>
      <c r="B6377" t="s">
        <v>40</v>
      </c>
      <c r="C6377" t="s">
        <v>5337</v>
      </c>
      <c r="D6377" t="s">
        <v>10145</v>
      </c>
      <c r="E6377" t="s">
        <v>10905</v>
      </c>
      <c r="F6377" t="s">
        <v>10915</v>
      </c>
      <c r="H6377" t="s">
        <v>15349</v>
      </c>
      <c r="V6377">
        <f>72861196 DUXFDP 3487            PARZD\bAHJ3713Eµj      N                     ently locked by another user for an Acct no 283368110000</f>
        <v>0</v>
      </c>
    </row>
    <row r="6378" spans="1:24">
      <c r="A6378" s="1">
        <v>6408</v>
      </c>
      <c r="C6378" t="s">
        <v>5338</v>
      </c>
      <c r="G6378" t="s">
        <v>10967</v>
      </c>
      <c r="H6378" t="s">
        <v>15350</v>
      </c>
      <c r="I6378" t="s">
        <v>18507</v>
      </c>
      <c r="J6378" t="s">
        <v>18510</v>
      </c>
      <c r="L6378" t="s">
        <v>19963</v>
      </c>
      <c r="N6378" t="s">
        <v>53</v>
      </c>
      <c r="P6378" t="s">
        <v>20970</v>
      </c>
      <c r="Q6378" t="s">
        <v>21082</v>
      </c>
      <c r="U6378" t="s">
        <v>22794</v>
      </c>
      <c r="W6378" t="s">
        <v>22918</v>
      </c>
    </row>
    <row r="6379" spans="1:24">
      <c r="A6379" s="1">
        <v>6409</v>
      </c>
      <c r="B6379" t="s">
        <v>53</v>
      </c>
      <c r="C6379" t="s">
        <v>5338</v>
      </c>
      <c r="D6379" t="s">
        <v>10146</v>
      </c>
      <c r="E6379" t="s">
        <v>10905</v>
      </c>
      <c r="F6379" t="s">
        <v>10938</v>
      </c>
      <c r="H6379" t="s">
        <v>15350</v>
      </c>
      <c r="V6379">
        <f>72861197 àÂÌEDV2124F³÷          Y            R  Iê0¹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80" spans="1:24">
      <c r="A6380" s="1">
        <v>6410</v>
      </c>
      <c r="C6380" t="s">
        <v>5339</v>
      </c>
      <c r="G6380" t="s">
        <v>10967</v>
      </c>
      <c r="H6380" t="s">
        <v>15351</v>
      </c>
      <c r="I6380" t="s">
        <v>18507</v>
      </c>
      <c r="J6380" t="s">
        <v>18510</v>
      </c>
      <c r="L6380" t="s">
        <v>19964</v>
      </c>
      <c r="N6380" t="s">
        <v>53</v>
      </c>
      <c r="P6380" t="s">
        <v>20970</v>
      </c>
      <c r="Q6380" t="s">
        <v>21082</v>
      </c>
      <c r="U6380" t="s">
        <v>22793</v>
      </c>
      <c r="W6380" t="s">
        <v>22918</v>
      </c>
    </row>
    <row r="6381" spans="1:24">
      <c r="A6381" s="1">
        <v>6411</v>
      </c>
      <c r="B6381" t="s">
        <v>53</v>
      </c>
      <c r="C6381" t="s">
        <v>5339</v>
      </c>
      <c r="D6381" t="s">
        <v>10147</v>
      </c>
      <c r="E6381" t="s">
        <v>10905</v>
      </c>
      <c r="F6381" t="s">
        <v>10938</v>
      </c>
      <c r="H6381" t="s">
        <v>15352</v>
      </c>
      <c r="V6381">
        <f>72861198 àÂÌECJ1629B³÷          Y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82" spans="1:24">
      <c r="A6382" s="1">
        <v>6412</v>
      </c>
      <c r="C6382" t="s">
        <v>5340</v>
      </c>
      <c r="G6382" t="s">
        <v>10967</v>
      </c>
      <c r="H6382" t="s">
        <v>15353</v>
      </c>
      <c r="I6382" t="s">
        <v>18507</v>
      </c>
      <c r="J6382" t="s">
        <v>18510</v>
      </c>
      <c r="L6382" t="s">
        <v>19965</v>
      </c>
      <c r="N6382" t="s">
        <v>53</v>
      </c>
      <c r="P6382" t="s">
        <v>20970</v>
      </c>
      <c r="Q6382" t="s">
        <v>21082</v>
      </c>
      <c r="U6382" t="s">
        <v>22793</v>
      </c>
      <c r="W6382" t="s">
        <v>22918</v>
      </c>
    </row>
    <row r="6383" spans="1:24">
      <c r="A6383" s="1">
        <v>6413</v>
      </c>
      <c r="B6383" t="s">
        <v>53</v>
      </c>
      <c r="C6383" t="s">
        <v>5340</v>
      </c>
      <c r="D6383" t="s">
        <v>10148</v>
      </c>
      <c r="E6383" t="s">
        <v>10905</v>
      </c>
      <c r="F6383" t="s">
        <v>10938</v>
      </c>
      <c r="H6383" t="s">
        <v>15354</v>
      </c>
      <c r="V6383">
        <f>72861199 àÂÌECJ1629B³÷          Y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84" spans="1:24">
      <c r="A6384" s="1">
        <v>6414</v>
      </c>
      <c r="C6384" t="s">
        <v>5341</v>
      </c>
      <c r="G6384" t="s">
        <v>10967</v>
      </c>
      <c r="H6384" t="s">
        <v>15355</v>
      </c>
      <c r="I6384" t="s">
        <v>18507</v>
      </c>
      <c r="J6384" t="s">
        <v>18509</v>
      </c>
      <c r="L6384" t="s">
        <v>19773</v>
      </c>
      <c r="O6384" t="s">
        <v>20887</v>
      </c>
      <c r="P6384" t="s">
        <v>20919</v>
      </c>
      <c r="Q6384" t="s">
        <v>20989</v>
      </c>
      <c r="U6384" t="s">
        <v>22032</v>
      </c>
      <c r="W6384" t="s">
        <v>22917</v>
      </c>
      <c r="X6384" t="s">
        <v>23475</v>
      </c>
    </row>
    <row r="6385" spans="1:24">
      <c r="A6385" s="1">
        <v>6415</v>
      </c>
      <c r="C6385" t="s">
        <v>5342</v>
      </c>
      <c r="G6385" t="s">
        <v>10967</v>
      </c>
      <c r="H6385" t="s">
        <v>15356</v>
      </c>
      <c r="I6385" t="s">
        <v>18507</v>
      </c>
      <c r="J6385" t="s">
        <v>18509</v>
      </c>
      <c r="L6385" t="s">
        <v>19772</v>
      </c>
      <c r="O6385" t="s">
        <v>20888</v>
      </c>
      <c r="P6385" t="s">
        <v>65</v>
      </c>
      <c r="Q6385" t="s">
        <v>20990</v>
      </c>
      <c r="R6385" t="s">
        <v>21118</v>
      </c>
      <c r="S6385" t="s">
        <v>21153</v>
      </c>
      <c r="T6385" t="s">
        <v>21630</v>
      </c>
      <c r="U6385" t="s">
        <v>22033</v>
      </c>
    </row>
    <row r="6386" spans="1:24">
      <c r="A6386" s="1">
        <v>6416</v>
      </c>
      <c r="C6386" t="s">
        <v>5343</v>
      </c>
      <c r="G6386" t="s">
        <v>10967</v>
      </c>
      <c r="H6386" t="s">
        <v>15357</v>
      </c>
      <c r="I6386" t="s">
        <v>18507</v>
      </c>
      <c r="J6386" t="s">
        <v>18509</v>
      </c>
      <c r="L6386" t="s">
        <v>19774</v>
      </c>
      <c r="O6386" t="s">
        <v>20888</v>
      </c>
      <c r="P6386" t="s">
        <v>20920</v>
      </c>
      <c r="Q6386" t="s">
        <v>20991</v>
      </c>
      <c r="U6386" t="s">
        <v>22034</v>
      </c>
      <c r="W6386" t="s">
        <v>22918</v>
      </c>
    </row>
    <row r="6387" spans="1:24">
      <c r="A6387" s="1">
        <v>6417</v>
      </c>
      <c r="C6387" t="s">
        <v>5344</v>
      </c>
      <c r="G6387" t="s">
        <v>10967</v>
      </c>
      <c r="H6387" t="s">
        <v>15358</v>
      </c>
      <c r="I6387" t="s">
        <v>18507</v>
      </c>
      <c r="J6387" t="s">
        <v>18509</v>
      </c>
      <c r="L6387" t="s">
        <v>19766</v>
      </c>
      <c r="O6387" t="s">
        <v>20887</v>
      </c>
      <c r="P6387" t="s">
        <v>20919</v>
      </c>
      <c r="Q6387" t="s">
        <v>20989</v>
      </c>
      <c r="U6387" t="s">
        <v>22032</v>
      </c>
      <c r="W6387" t="s">
        <v>22917</v>
      </c>
      <c r="X6387" t="s">
        <v>23474</v>
      </c>
    </row>
    <row r="6388" spans="1:24">
      <c r="A6388" s="1">
        <v>6418</v>
      </c>
      <c r="C6388" t="s">
        <v>5345</v>
      </c>
      <c r="G6388" t="s">
        <v>10967</v>
      </c>
      <c r="H6388" t="s">
        <v>15359</v>
      </c>
      <c r="I6388" t="s">
        <v>18507</v>
      </c>
      <c r="J6388" t="s">
        <v>18510</v>
      </c>
      <c r="L6388" t="s">
        <v>19966</v>
      </c>
      <c r="N6388" t="s">
        <v>53</v>
      </c>
      <c r="P6388" t="s">
        <v>20970</v>
      </c>
      <c r="Q6388" t="s">
        <v>21082</v>
      </c>
      <c r="U6388" t="s">
        <v>22793</v>
      </c>
      <c r="W6388" t="s">
        <v>22918</v>
      </c>
    </row>
    <row r="6389" spans="1:24">
      <c r="A6389" s="1">
        <v>6419</v>
      </c>
      <c r="B6389" t="s">
        <v>53</v>
      </c>
      <c r="C6389" t="s">
        <v>5345</v>
      </c>
      <c r="D6389" t="s">
        <v>10149</v>
      </c>
      <c r="E6389" t="s">
        <v>10905</v>
      </c>
      <c r="F6389" t="s">
        <v>10938</v>
      </c>
      <c r="H6389" t="s">
        <v>15360</v>
      </c>
      <c r="V6389">
        <f>72861204 àÂÌECJ1629B³÷          Y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90" spans="1:24">
      <c r="A6390" s="1">
        <v>6420</v>
      </c>
      <c r="C6390" t="s">
        <v>5346</v>
      </c>
      <c r="G6390" t="s">
        <v>10967</v>
      </c>
      <c r="H6390" t="s">
        <v>15361</v>
      </c>
      <c r="I6390" t="s">
        <v>18507</v>
      </c>
      <c r="J6390" t="s">
        <v>18509</v>
      </c>
      <c r="L6390" t="s">
        <v>19772</v>
      </c>
      <c r="O6390" t="s">
        <v>20888</v>
      </c>
      <c r="P6390" t="s">
        <v>65</v>
      </c>
      <c r="Q6390" t="s">
        <v>20990</v>
      </c>
      <c r="R6390" t="s">
        <v>21118</v>
      </c>
      <c r="S6390" t="s">
        <v>21153</v>
      </c>
      <c r="T6390" t="s">
        <v>21631</v>
      </c>
      <c r="U6390" t="s">
        <v>22033</v>
      </c>
    </row>
    <row r="6391" spans="1:24">
      <c r="A6391" s="1">
        <v>6421</v>
      </c>
      <c r="C6391" t="s">
        <v>5347</v>
      </c>
      <c r="G6391" t="s">
        <v>10967</v>
      </c>
      <c r="H6391" t="s">
        <v>15361</v>
      </c>
      <c r="I6391" t="s">
        <v>18507</v>
      </c>
      <c r="J6391" t="s">
        <v>18509</v>
      </c>
      <c r="L6391" t="s">
        <v>19807</v>
      </c>
      <c r="O6391" t="s">
        <v>20887</v>
      </c>
      <c r="P6391" t="s">
        <v>20919</v>
      </c>
      <c r="Q6391" t="s">
        <v>20989</v>
      </c>
      <c r="U6391" t="s">
        <v>22032</v>
      </c>
      <c r="W6391" t="s">
        <v>22917</v>
      </c>
      <c r="X6391" t="s">
        <v>23476</v>
      </c>
    </row>
    <row r="6392" spans="1:24">
      <c r="A6392" s="1">
        <v>6422</v>
      </c>
      <c r="C6392" t="s">
        <v>5348</v>
      </c>
      <c r="G6392" t="s">
        <v>10967</v>
      </c>
      <c r="H6392" t="s">
        <v>15361</v>
      </c>
      <c r="I6392" t="s">
        <v>18507</v>
      </c>
      <c r="J6392" t="s">
        <v>18509</v>
      </c>
      <c r="L6392" t="s">
        <v>19774</v>
      </c>
      <c r="O6392" t="s">
        <v>20888</v>
      </c>
      <c r="P6392" t="s">
        <v>20920</v>
      </c>
      <c r="Q6392" t="s">
        <v>20991</v>
      </c>
      <c r="U6392" t="s">
        <v>22034</v>
      </c>
      <c r="W6392" t="s">
        <v>22918</v>
      </c>
    </row>
    <row r="6393" spans="1:24">
      <c r="A6393" s="1">
        <v>6423</v>
      </c>
      <c r="C6393" t="s">
        <v>5349</v>
      </c>
      <c r="G6393" t="s">
        <v>10967</v>
      </c>
      <c r="H6393" t="s">
        <v>15362</v>
      </c>
      <c r="I6393" t="s">
        <v>18507</v>
      </c>
      <c r="J6393" t="s">
        <v>18510</v>
      </c>
      <c r="L6393" t="s">
        <v>19967</v>
      </c>
      <c r="N6393" t="s">
        <v>53</v>
      </c>
      <c r="P6393" t="s">
        <v>20970</v>
      </c>
      <c r="Q6393" t="s">
        <v>21082</v>
      </c>
      <c r="U6393" t="s">
        <v>22794</v>
      </c>
      <c r="W6393" t="s">
        <v>22918</v>
      </c>
    </row>
    <row r="6394" spans="1:24">
      <c r="A6394" s="1">
        <v>6424</v>
      </c>
      <c r="B6394" t="s">
        <v>53</v>
      </c>
      <c r="C6394" t="s">
        <v>5349</v>
      </c>
      <c r="D6394" t="s">
        <v>10150</v>
      </c>
      <c r="E6394" t="s">
        <v>10905</v>
      </c>
      <c r="F6394" t="s">
        <v>10938</v>
      </c>
      <c r="H6394" t="s">
        <v>15363</v>
      </c>
      <c r="V6394">
        <f>72861208 àÂÌEDV2124F³÷          Y            R  Iê0¹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95" spans="1:24">
      <c r="A6395" s="1">
        <v>6425</v>
      </c>
      <c r="C6395" t="s">
        <v>5350</v>
      </c>
      <c r="G6395" t="s">
        <v>10967</v>
      </c>
      <c r="H6395" t="s">
        <v>15364</v>
      </c>
      <c r="I6395" t="s">
        <v>18507</v>
      </c>
      <c r="J6395" t="s">
        <v>18510</v>
      </c>
      <c r="L6395" t="s">
        <v>19968</v>
      </c>
      <c r="N6395" t="s">
        <v>40</v>
      </c>
      <c r="P6395" t="s">
        <v>20946</v>
      </c>
      <c r="Q6395" t="s">
        <v>21041</v>
      </c>
      <c r="U6395" t="s">
        <v>22716</v>
      </c>
      <c r="W6395" t="s">
        <v>22918</v>
      </c>
    </row>
    <row r="6396" spans="1:24">
      <c r="A6396" s="1">
        <v>6426</v>
      </c>
      <c r="B6396" t="s">
        <v>40</v>
      </c>
      <c r="C6396" t="s">
        <v>5350</v>
      </c>
      <c r="D6396" t="s">
        <v>10151</v>
      </c>
      <c r="E6396" t="s">
        <v>10905</v>
      </c>
      <c r="F6396" t="s">
        <v>10915</v>
      </c>
      <c r="H6396" t="s">
        <v>15364</v>
      </c>
      <c r="V6396">
        <f>72861209 LUXFDP 2302-8           PAR¬ðC=AHV1441C</f>
        <v>0</v>
      </c>
    </row>
    <row r="6397" spans="1:24">
      <c r="A6397" s="1">
        <v>6428</v>
      </c>
      <c r="C6397" t="s">
        <v>5351</v>
      </c>
      <c r="G6397" t="s">
        <v>10967</v>
      </c>
      <c r="H6397" t="s">
        <v>15365</v>
      </c>
      <c r="I6397" t="s">
        <v>18507</v>
      </c>
      <c r="J6397" t="s">
        <v>18510</v>
      </c>
      <c r="L6397" t="s">
        <v>19969</v>
      </c>
      <c r="N6397" t="s">
        <v>53</v>
      </c>
      <c r="P6397" t="s">
        <v>20970</v>
      </c>
      <c r="Q6397" t="s">
        <v>21082</v>
      </c>
      <c r="U6397" t="s">
        <v>22793</v>
      </c>
      <c r="W6397" t="s">
        <v>22918</v>
      </c>
    </row>
    <row r="6398" spans="1:24">
      <c r="A6398" s="1">
        <v>6429</v>
      </c>
      <c r="B6398" t="s">
        <v>53</v>
      </c>
      <c r="C6398" t="s">
        <v>5351</v>
      </c>
      <c r="D6398" t="s">
        <v>10152</v>
      </c>
      <c r="E6398" t="s">
        <v>10905</v>
      </c>
      <c r="F6398" t="s">
        <v>10938</v>
      </c>
      <c r="H6398" t="s">
        <v>15366</v>
      </c>
      <c r="V6398">
        <f>72861210 ÿ¥ÔèCJ1629B³÷          Y            R  Iê0¹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399" spans="1:24">
      <c r="A6399" s="1">
        <v>6430</v>
      </c>
      <c r="C6399" t="s">
        <v>5352</v>
      </c>
      <c r="G6399" t="s">
        <v>10967</v>
      </c>
      <c r="H6399" t="s">
        <v>15367</v>
      </c>
      <c r="I6399" t="s">
        <v>18507</v>
      </c>
      <c r="J6399" t="s">
        <v>18510</v>
      </c>
      <c r="L6399" t="s">
        <v>19970</v>
      </c>
      <c r="N6399" t="s">
        <v>53</v>
      </c>
      <c r="P6399" t="s">
        <v>20970</v>
      </c>
      <c r="Q6399" t="s">
        <v>21082</v>
      </c>
      <c r="U6399" t="s">
        <v>22793</v>
      </c>
      <c r="W6399" t="s">
        <v>22918</v>
      </c>
    </row>
    <row r="6400" spans="1:24">
      <c r="A6400" s="1">
        <v>6431</v>
      </c>
      <c r="B6400" t="s">
        <v>53</v>
      </c>
      <c r="C6400" t="s">
        <v>5352</v>
      </c>
      <c r="D6400" t="s">
        <v>10153</v>
      </c>
      <c r="E6400" t="s">
        <v>10905</v>
      </c>
      <c r="F6400" t="s">
        <v>10938</v>
      </c>
      <c r="H6400" t="s">
        <v>15368</v>
      </c>
      <c r="V6400">
        <f>72861211 ÿ¥ÔèCJ1629B³÷          Y  </f>
        <v>0</v>
      </c>
    </row>
    <row r="6401" spans="1:23">
      <c r="A6401" s="1">
        <v>6432</v>
      </c>
      <c r="C6401" t="s">
        <v>5353</v>
      </c>
      <c r="G6401" t="s">
        <v>10967</v>
      </c>
      <c r="H6401" t="s">
        <v>15369</v>
      </c>
      <c r="I6401" t="s">
        <v>18507</v>
      </c>
      <c r="J6401" t="s">
        <v>18510</v>
      </c>
      <c r="L6401" t="s">
        <v>19971</v>
      </c>
      <c r="N6401" t="s">
        <v>44</v>
      </c>
      <c r="P6401" t="s">
        <v>20952</v>
      </c>
      <c r="Q6401" t="s">
        <v>21050</v>
      </c>
      <c r="R6401" t="s">
        <v>21135</v>
      </c>
      <c r="S6401" t="s">
        <v>21153</v>
      </c>
      <c r="T6401" t="s">
        <v>21632</v>
      </c>
      <c r="U6401" t="s">
        <v>22033</v>
      </c>
    </row>
    <row r="6402" spans="1:23">
      <c r="A6402" s="1">
        <v>6433</v>
      </c>
      <c r="C6402" t="s">
        <v>5354</v>
      </c>
      <c r="G6402" t="s">
        <v>10967</v>
      </c>
      <c r="H6402" t="s">
        <v>15369</v>
      </c>
      <c r="I6402" t="s">
        <v>18507</v>
      </c>
      <c r="J6402" t="s">
        <v>18510</v>
      </c>
      <c r="L6402" t="s">
        <v>19972</v>
      </c>
      <c r="N6402" t="s">
        <v>44</v>
      </c>
      <c r="P6402" t="s">
        <v>44</v>
      </c>
      <c r="Q6402" t="s">
        <v>21051</v>
      </c>
      <c r="U6402" t="s">
        <v>22724</v>
      </c>
      <c r="W6402" t="s">
        <v>22918</v>
      </c>
    </row>
    <row r="6403" spans="1:23">
      <c r="A6403" s="1">
        <v>6434</v>
      </c>
      <c r="B6403" t="s">
        <v>44</v>
      </c>
      <c r="C6403" t="s">
        <v>5354</v>
      </c>
      <c r="D6403" t="s">
        <v>10154</v>
      </c>
      <c r="E6403" t="s">
        <v>10905</v>
      </c>
      <c r="F6403" t="s">
        <v>10920</v>
      </c>
      <c r="H6403" t="s">
        <v>15369</v>
      </c>
      <c r="V6403">
        <f>72861213 Àm*1¹Y        CJ1629a  </f>
        <v>0</v>
      </c>
    </row>
    <row r="6404" spans="1:23">
      <c r="A6404" s="1">
        <v>6435</v>
      </c>
      <c r="C6404" t="s">
        <v>5355</v>
      </c>
      <c r="G6404" t="s">
        <v>10967</v>
      </c>
      <c r="H6404" t="s">
        <v>15370</v>
      </c>
      <c r="I6404" t="s">
        <v>18507</v>
      </c>
      <c r="J6404" t="s">
        <v>18510</v>
      </c>
      <c r="L6404" t="s">
        <v>19973</v>
      </c>
      <c r="N6404" t="s">
        <v>44</v>
      </c>
      <c r="P6404" t="s">
        <v>20952</v>
      </c>
      <c r="Q6404" t="s">
        <v>21050</v>
      </c>
      <c r="R6404" t="s">
        <v>21135</v>
      </c>
      <c r="S6404" t="s">
        <v>21153</v>
      </c>
      <c r="T6404" t="s">
        <v>21632</v>
      </c>
      <c r="U6404" t="s">
        <v>22033</v>
      </c>
    </row>
    <row r="6405" spans="1:23">
      <c r="A6405" s="1">
        <v>6436</v>
      </c>
      <c r="C6405" t="s">
        <v>5356</v>
      </c>
      <c r="G6405" t="s">
        <v>10967</v>
      </c>
      <c r="H6405" t="s">
        <v>15371</v>
      </c>
      <c r="I6405" t="s">
        <v>18507</v>
      </c>
      <c r="J6405" t="s">
        <v>18510</v>
      </c>
      <c r="L6405" t="s">
        <v>19974</v>
      </c>
      <c r="N6405" t="s">
        <v>44</v>
      </c>
      <c r="P6405" t="s">
        <v>44</v>
      </c>
      <c r="Q6405" t="s">
        <v>21051</v>
      </c>
      <c r="U6405" t="s">
        <v>22724</v>
      </c>
      <c r="W6405" t="s">
        <v>22918</v>
      </c>
    </row>
    <row r="6406" spans="1:23">
      <c r="A6406" s="1">
        <v>6437</v>
      </c>
      <c r="B6406" t="s">
        <v>44</v>
      </c>
      <c r="C6406" t="s">
        <v>5356</v>
      </c>
      <c r="D6406" t="s">
        <v>10155</v>
      </c>
      <c r="E6406" t="s">
        <v>10905</v>
      </c>
      <c r="F6406" t="s">
        <v>10920</v>
      </c>
      <c r="H6406" t="s">
        <v>15372</v>
      </c>
      <c r="V6406">
        <f>72861215 à: -1¹Y        CJ1629a            R  Iê0¹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07" spans="1:23">
      <c r="A6407" s="1">
        <v>6438</v>
      </c>
      <c r="C6407" t="s">
        <v>5357</v>
      </c>
      <c r="G6407" t="s">
        <v>10967</v>
      </c>
      <c r="H6407" t="s">
        <v>15373</v>
      </c>
      <c r="I6407" t="s">
        <v>18507</v>
      </c>
      <c r="J6407" t="s">
        <v>18510</v>
      </c>
      <c r="L6407" t="s">
        <v>19975</v>
      </c>
      <c r="N6407" t="s">
        <v>44</v>
      </c>
      <c r="P6407" t="s">
        <v>20952</v>
      </c>
      <c r="Q6407" t="s">
        <v>21050</v>
      </c>
      <c r="R6407" t="s">
        <v>21135</v>
      </c>
      <c r="S6407" t="s">
        <v>21153</v>
      </c>
      <c r="T6407" t="s">
        <v>21632</v>
      </c>
      <c r="U6407" t="s">
        <v>22033</v>
      </c>
    </row>
    <row r="6408" spans="1:23">
      <c r="A6408" s="1">
        <v>6439</v>
      </c>
      <c r="C6408" t="s">
        <v>5358</v>
      </c>
      <c r="G6408" t="s">
        <v>10967</v>
      </c>
      <c r="H6408" t="s">
        <v>15374</v>
      </c>
      <c r="I6408" t="s">
        <v>18507</v>
      </c>
      <c r="J6408" t="s">
        <v>18510</v>
      </c>
      <c r="L6408" t="s">
        <v>19976</v>
      </c>
      <c r="N6408" t="s">
        <v>44</v>
      </c>
      <c r="P6408" t="s">
        <v>44</v>
      </c>
      <c r="Q6408" t="s">
        <v>21051</v>
      </c>
      <c r="U6408" t="s">
        <v>22724</v>
      </c>
      <c r="W6408" t="s">
        <v>22918</v>
      </c>
    </row>
    <row r="6409" spans="1:23">
      <c r="A6409" s="1">
        <v>6440</v>
      </c>
      <c r="B6409" t="s">
        <v>44</v>
      </c>
      <c r="C6409" t="s">
        <v>5358</v>
      </c>
      <c r="D6409" t="s">
        <v>10156</v>
      </c>
      <c r="E6409" t="s">
        <v>10905</v>
      </c>
      <c r="F6409" t="s">
        <v>10920</v>
      </c>
      <c r="H6409" t="s">
        <v>15374</v>
      </c>
      <c r="V6409">
        <f>72861217 6/1¹Y        CJ1629a</f>
        <v>0</v>
      </c>
    </row>
    <row r="6410" spans="1:23">
      <c r="A6410" s="1">
        <v>6441</v>
      </c>
      <c r="C6410" t="s">
        <v>5359</v>
      </c>
      <c r="G6410" t="s">
        <v>10967</v>
      </c>
      <c r="H6410" t="s">
        <v>15375</v>
      </c>
      <c r="I6410" t="s">
        <v>18507</v>
      </c>
      <c r="J6410" t="s">
        <v>18510</v>
      </c>
      <c r="L6410" t="s">
        <v>19977</v>
      </c>
      <c r="N6410" t="s">
        <v>44</v>
      </c>
      <c r="P6410" t="s">
        <v>20952</v>
      </c>
      <c r="Q6410" t="s">
        <v>21050</v>
      </c>
      <c r="R6410" t="s">
        <v>21135</v>
      </c>
      <c r="S6410" t="s">
        <v>21153</v>
      </c>
      <c r="T6410" t="s">
        <v>21632</v>
      </c>
      <c r="U6410" t="s">
        <v>22033</v>
      </c>
    </row>
    <row r="6411" spans="1:23">
      <c r="A6411" s="1">
        <v>6442</v>
      </c>
      <c r="C6411" t="s">
        <v>5360</v>
      </c>
      <c r="G6411" t="s">
        <v>10967</v>
      </c>
      <c r="H6411" t="s">
        <v>15375</v>
      </c>
      <c r="I6411" t="s">
        <v>18507</v>
      </c>
      <c r="J6411" t="s">
        <v>18510</v>
      </c>
      <c r="L6411" t="s">
        <v>19978</v>
      </c>
      <c r="N6411" t="s">
        <v>44</v>
      </c>
      <c r="P6411" t="s">
        <v>44</v>
      </c>
      <c r="Q6411" t="s">
        <v>21051</v>
      </c>
      <c r="U6411" t="s">
        <v>22724</v>
      </c>
      <c r="W6411" t="s">
        <v>22918</v>
      </c>
    </row>
    <row r="6412" spans="1:23">
      <c r="A6412" s="1">
        <v>6443</v>
      </c>
      <c r="B6412" t="s">
        <v>44</v>
      </c>
      <c r="C6412" t="s">
        <v>5360</v>
      </c>
      <c r="D6412" t="s">
        <v>10157</v>
      </c>
      <c r="E6412" t="s">
        <v>10905</v>
      </c>
      <c r="F6412" t="s">
        <v>10920</v>
      </c>
      <c r="H6412" t="s">
        <v>15376</v>
      </c>
      <c r="V6412">
        <f>72861219 @ûÙ91¹Y        CJ1629a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13" spans="1:23">
      <c r="A6413" s="1">
        <v>6444</v>
      </c>
      <c r="C6413" t="s">
        <v>5361</v>
      </c>
      <c r="G6413" t="s">
        <v>10967</v>
      </c>
      <c r="H6413" t="s">
        <v>15377</v>
      </c>
      <c r="I6413" t="s">
        <v>18507</v>
      </c>
      <c r="J6413" t="s">
        <v>18510</v>
      </c>
      <c r="L6413" t="s">
        <v>19979</v>
      </c>
      <c r="N6413" t="s">
        <v>44</v>
      </c>
      <c r="P6413" t="s">
        <v>20952</v>
      </c>
      <c r="Q6413" t="s">
        <v>21050</v>
      </c>
      <c r="R6413" t="s">
        <v>21135</v>
      </c>
      <c r="S6413" t="s">
        <v>21153</v>
      </c>
      <c r="T6413" t="s">
        <v>21632</v>
      </c>
      <c r="U6413" t="s">
        <v>22033</v>
      </c>
    </row>
    <row r="6414" spans="1:23">
      <c r="A6414" s="1">
        <v>6445</v>
      </c>
      <c r="C6414" t="s">
        <v>5362</v>
      </c>
      <c r="G6414" t="s">
        <v>10967</v>
      </c>
      <c r="H6414" t="s">
        <v>15378</v>
      </c>
      <c r="I6414" t="s">
        <v>18507</v>
      </c>
      <c r="J6414" t="s">
        <v>18510</v>
      </c>
      <c r="L6414" t="s">
        <v>19980</v>
      </c>
      <c r="N6414" t="s">
        <v>44</v>
      </c>
      <c r="P6414" t="s">
        <v>44</v>
      </c>
      <c r="Q6414" t="s">
        <v>21051</v>
      </c>
      <c r="U6414" t="s">
        <v>22724</v>
      </c>
      <c r="W6414" t="s">
        <v>22918</v>
      </c>
    </row>
    <row r="6415" spans="1:23">
      <c r="A6415" s="1">
        <v>6446</v>
      </c>
      <c r="B6415" t="s">
        <v>44</v>
      </c>
      <c r="C6415" t="s">
        <v>5362</v>
      </c>
      <c r="D6415" t="s">
        <v>10158</v>
      </c>
      <c r="E6415" t="s">
        <v>10905</v>
      </c>
      <c r="F6415" t="s">
        <v>10920</v>
      </c>
      <c r="H6415" t="s">
        <v>15378</v>
      </c>
      <c r="V6415">
        <f>72861221 À;1¹Y        CJ1629a</f>
        <v>0</v>
      </c>
    </row>
    <row r="6416" spans="1:23">
      <c r="A6416" s="1">
        <v>6447</v>
      </c>
      <c r="C6416" t="s">
        <v>5363</v>
      </c>
      <c r="G6416" t="s">
        <v>10967</v>
      </c>
      <c r="H6416" t="s">
        <v>15379</v>
      </c>
      <c r="I6416" t="s">
        <v>18507</v>
      </c>
      <c r="J6416" t="s">
        <v>18510</v>
      </c>
      <c r="L6416" t="s">
        <v>19981</v>
      </c>
      <c r="N6416" t="s">
        <v>44</v>
      </c>
      <c r="P6416" t="s">
        <v>20952</v>
      </c>
      <c r="Q6416" t="s">
        <v>21050</v>
      </c>
      <c r="R6416" t="s">
        <v>21135</v>
      </c>
      <c r="S6416" t="s">
        <v>21153</v>
      </c>
      <c r="T6416" t="s">
        <v>21625</v>
      </c>
      <c r="U6416" t="s">
        <v>22033</v>
      </c>
    </row>
    <row r="6417" spans="1:31">
      <c r="A6417" s="1">
        <v>6448</v>
      </c>
      <c r="C6417" t="s">
        <v>5364</v>
      </c>
      <c r="G6417" t="s">
        <v>10967</v>
      </c>
      <c r="H6417" t="s">
        <v>15380</v>
      </c>
      <c r="I6417" t="s">
        <v>18507</v>
      </c>
      <c r="J6417" t="s">
        <v>18510</v>
      </c>
      <c r="L6417" t="s">
        <v>19982</v>
      </c>
      <c r="N6417" t="s">
        <v>44</v>
      </c>
      <c r="P6417" t="s">
        <v>44</v>
      </c>
      <c r="Q6417" t="s">
        <v>21051</v>
      </c>
      <c r="U6417" t="s">
        <v>22724</v>
      </c>
      <c r="W6417" t="s">
        <v>22918</v>
      </c>
    </row>
    <row r="6418" spans="1:31">
      <c r="A6418" s="1">
        <v>6449</v>
      </c>
      <c r="B6418" t="s">
        <v>44</v>
      </c>
      <c r="C6418" t="s">
        <v>5364</v>
      </c>
      <c r="D6418" t="s">
        <v>10159</v>
      </c>
      <c r="E6418" t="s">
        <v>10905</v>
      </c>
      <c r="F6418" t="s">
        <v>10920</v>
      </c>
      <c r="H6418" t="s">
        <v>15380</v>
      </c>
      <c r="V6418">
        <f>72861223 ãM1¹Y        HV1441c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19" spans="1:31">
      <c r="A6419" s="1">
        <v>6450</v>
      </c>
      <c r="C6419" t="s">
        <v>5365</v>
      </c>
      <c r="G6419" t="s">
        <v>10967</v>
      </c>
      <c r="H6419" t="s">
        <v>15381</v>
      </c>
      <c r="I6419" t="s">
        <v>18507</v>
      </c>
      <c r="J6419" t="s">
        <v>18510</v>
      </c>
      <c r="L6419" t="s">
        <v>19983</v>
      </c>
      <c r="N6419" t="s">
        <v>53</v>
      </c>
      <c r="P6419" t="s">
        <v>20970</v>
      </c>
      <c r="Q6419" t="s">
        <v>21082</v>
      </c>
      <c r="U6419" t="s">
        <v>22793</v>
      </c>
      <c r="W6419" t="s">
        <v>22918</v>
      </c>
    </row>
    <row r="6420" spans="1:31">
      <c r="A6420" s="1">
        <v>6451</v>
      </c>
      <c r="B6420" t="s">
        <v>53</v>
      </c>
      <c r="C6420" t="s">
        <v>5365</v>
      </c>
      <c r="D6420" t="s">
        <v>10160</v>
      </c>
      <c r="E6420" t="s">
        <v>10905</v>
      </c>
      <c r="F6420" t="s">
        <v>10938</v>
      </c>
      <c r="H6420" t="s">
        <v>15381</v>
      </c>
      <c r="V6420">
        <f>72861224 àÂÌECJ1629B³÷          Y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21" spans="1:31">
      <c r="A6421" s="1">
        <v>6452</v>
      </c>
      <c r="C6421" t="s">
        <v>5366</v>
      </c>
      <c r="G6421" t="s">
        <v>10967</v>
      </c>
      <c r="H6421" t="s">
        <v>15382</v>
      </c>
      <c r="I6421" t="s">
        <v>18507</v>
      </c>
      <c r="J6421" t="s">
        <v>18510</v>
      </c>
      <c r="L6421" t="s">
        <v>19984</v>
      </c>
      <c r="N6421" t="s">
        <v>53</v>
      </c>
      <c r="P6421" t="s">
        <v>20970</v>
      </c>
      <c r="Q6421" t="s">
        <v>21082</v>
      </c>
      <c r="U6421" t="s">
        <v>22794</v>
      </c>
      <c r="W6421" t="s">
        <v>22918</v>
      </c>
    </row>
    <row r="6422" spans="1:31">
      <c r="A6422" s="1">
        <v>6453</v>
      </c>
      <c r="B6422" t="s">
        <v>53</v>
      </c>
      <c r="C6422" t="s">
        <v>5366</v>
      </c>
      <c r="D6422" t="s">
        <v>10161</v>
      </c>
      <c r="E6422" t="s">
        <v>10905</v>
      </c>
      <c r="F6422" t="s">
        <v>10938</v>
      </c>
      <c r="H6422" t="s">
        <v>15382</v>
      </c>
      <c r="V6422">
        <f>72861225 àÂÌEDV2124F³÷          Y            R  Iê0¹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23" spans="1:31">
      <c r="A6423" s="1">
        <v>6454</v>
      </c>
      <c r="C6423" t="s">
        <v>5367</v>
      </c>
      <c r="G6423" t="s">
        <v>10967</v>
      </c>
      <c r="H6423" t="s">
        <v>15383</v>
      </c>
      <c r="I6423" t="s">
        <v>18507</v>
      </c>
      <c r="J6423" t="s">
        <v>18539</v>
      </c>
      <c r="K6423" t="s">
        <v>18528</v>
      </c>
      <c r="L6423" t="s">
        <v>19985</v>
      </c>
      <c r="N6423" t="s">
        <v>38</v>
      </c>
      <c r="P6423" t="s">
        <v>38</v>
      </c>
      <c r="Q6423" t="s">
        <v>21038</v>
      </c>
      <c r="U6423" t="s">
        <v>22791</v>
      </c>
      <c r="W6423" t="s">
        <v>22730</v>
      </c>
      <c r="AE6423" t="s">
        <v>23891</v>
      </c>
    </row>
    <row r="6424" spans="1:31">
      <c r="A6424" s="1">
        <v>6455</v>
      </c>
      <c r="B6424" t="s">
        <v>38</v>
      </c>
      <c r="C6424" t="s">
        <v>5367</v>
      </c>
      <c r="D6424" t="s">
        <v>10162</v>
      </c>
      <c r="E6424" t="s">
        <v>10905</v>
      </c>
      <c r="F6424" t="s">
        <v>10913</v>
      </c>
      <c r="H6424" t="s">
        <v>15384</v>
      </c>
      <c r="V6424">
        <f>72861226 A¬ïORHJ3760EDCON                                                                                           DCON N  Karen Cheese              8763988984     N                                                                                                                                                                         CLAYTON_R  YD     N                                                         </f>
        <v>0</v>
      </c>
    </row>
    <row r="6425" spans="1:31">
      <c r="A6425" s="1">
        <v>6456</v>
      </c>
      <c r="C6425" t="s">
        <v>5368</v>
      </c>
      <c r="G6425" t="s">
        <v>10967</v>
      </c>
      <c r="H6425" t="s">
        <v>15385</v>
      </c>
      <c r="I6425" t="s">
        <v>18507</v>
      </c>
      <c r="J6425" t="s">
        <v>18510</v>
      </c>
      <c r="L6425" t="s">
        <v>19986</v>
      </c>
      <c r="N6425" t="s">
        <v>53</v>
      </c>
      <c r="P6425" t="s">
        <v>20970</v>
      </c>
      <c r="Q6425" t="s">
        <v>21082</v>
      </c>
      <c r="U6425" t="s">
        <v>22793</v>
      </c>
      <c r="W6425" t="s">
        <v>22918</v>
      </c>
    </row>
    <row r="6426" spans="1:31">
      <c r="A6426" s="1">
        <v>6457</v>
      </c>
      <c r="B6426" t="s">
        <v>53</v>
      </c>
      <c r="C6426" t="s">
        <v>5368</v>
      </c>
      <c r="D6426" t="s">
        <v>10163</v>
      </c>
      <c r="E6426" t="s">
        <v>10905</v>
      </c>
      <c r="F6426" t="s">
        <v>10938</v>
      </c>
      <c r="H6426" t="s">
        <v>15386</v>
      </c>
      <c r="V6426">
        <f>72861227 ÿ¥ÔèCJ1629B³÷          Y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27" spans="1:31">
      <c r="A6427" s="1">
        <v>6458</v>
      </c>
      <c r="C6427" t="s">
        <v>5369</v>
      </c>
      <c r="G6427" t="s">
        <v>10967</v>
      </c>
      <c r="H6427" t="s">
        <v>15387</v>
      </c>
      <c r="I6427" t="s">
        <v>18507</v>
      </c>
      <c r="J6427" t="s">
        <v>18510</v>
      </c>
      <c r="L6427" t="s">
        <v>19987</v>
      </c>
      <c r="N6427" t="s">
        <v>53</v>
      </c>
      <c r="P6427" t="s">
        <v>20970</v>
      </c>
      <c r="Q6427" t="s">
        <v>21082</v>
      </c>
      <c r="U6427" t="s">
        <v>22793</v>
      </c>
      <c r="W6427" t="s">
        <v>22918</v>
      </c>
    </row>
    <row r="6428" spans="1:31">
      <c r="A6428" s="1">
        <v>6459</v>
      </c>
      <c r="B6428" t="s">
        <v>53</v>
      </c>
      <c r="C6428" t="s">
        <v>5369</v>
      </c>
      <c r="D6428" t="s">
        <v>10164</v>
      </c>
      <c r="E6428" t="s">
        <v>10905</v>
      </c>
      <c r="F6428" t="s">
        <v>10938</v>
      </c>
      <c r="H6428" t="s">
        <v>15387</v>
      </c>
      <c r="V6428">
        <f>72861228 ÿ¥ÔèCJ1629B³÷          Y  </f>
        <v>0</v>
      </c>
    </row>
    <row r="6429" spans="1:31">
      <c r="A6429" s="1">
        <v>6460</v>
      </c>
      <c r="C6429" t="s">
        <v>5370</v>
      </c>
      <c r="G6429" t="s">
        <v>10967</v>
      </c>
      <c r="H6429" t="s">
        <v>15388</v>
      </c>
      <c r="I6429" t="s">
        <v>18507</v>
      </c>
      <c r="J6429" t="s">
        <v>18510</v>
      </c>
      <c r="L6429" t="s">
        <v>19988</v>
      </c>
      <c r="N6429" t="s">
        <v>53</v>
      </c>
      <c r="P6429" t="s">
        <v>20970</v>
      </c>
      <c r="Q6429" t="s">
        <v>21082</v>
      </c>
      <c r="U6429" t="s">
        <v>22793</v>
      </c>
      <c r="W6429" t="s">
        <v>22918</v>
      </c>
    </row>
    <row r="6430" spans="1:31">
      <c r="A6430" s="1">
        <v>6461</v>
      </c>
      <c r="B6430" t="s">
        <v>53</v>
      </c>
      <c r="C6430" t="s">
        <v>5370</v>
      </c>
      <c r="D6430" t="s">
        <v>10165</v>
      </c>
      <c r="E6430" t="s">
        <v>10905</v>
      </c>
      <c r="F6430" t="s">
        <v>10938</v>
      </c>
      <c r="H6430" t="s">
        <v>15388</v>
      </c>
      <c r="V6430">
        <f>72861229 ÿ¥ÔèCJ1629B³÷          Y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31" spans="1:31">
      <c r="A6431" s="1">
        <v>6462</v>
      </c>
      <c r="C6431" t="s">
        <v>5371</v>
      </c>
      <c r="G6431" t="s">
        <v>10967</v>
      </c>
      <c r="H6431" t="s">
        <v>15389</v>
      </c>
      <c r="I6431" t="s">
        <v>18507</v>
      </c>
      <c r="J6431" t="s">
        <v>18509</v>
      </c>
      <c r="L6431" t="s">
        <v>19806</v>
      </c>
      <c r="O6431" t="s">
        <v>20887</v>
      </c>
      <c r="P6431" t="s">
        <v>20919</v>
      </c>
      <c r="Q6431" t="s">
        <v>20989</v>
      </c>
      <c r="U6431" t="s">
        <v>22032</v>
      </c>
      <c r="W6431" t="s">
        <v>22917</v>
      </c>
      <c r="X6431" t="s">
        <v>23477</v>
      </c>
    </row>
    <row r="6432" spans="1:31">
      <c r="A6432" s="1">
        <v>6463</v>
      </c>
      <c r="C6432" t="s">
        <v>5372</v>
      </c>
      <c r="G6432" t="s">
        <v>10967</v>
      </c>
      <c r="H6432" t="s">
        <v>15390</v>
      </c>
      <c r="I6432" t="s">
        <v>18507</v>
      </c>
      <c r="J6432" t="s">
        <v>18509</v>
      </c>
      <c r="L6432" t="s">
        <v>19772</v>
      </c>
      <c r="O6432" t="s">
        <v>20888</v>
      </c>
      <c r="P6432" t="s">
        <v>65</v>
      </c>
      <c r="Q6432" t="s">
        <v>20990</v>
      </c>
      <c r="R6432" t="s">
        <v>21118</v>
      </c>
      <c r="S6432" t="s">
        <v>21153</v>
      </c>
      <c r="T6432" t="s">
        <v>21633</v>
      </c>
      <c r="U6432" t="s">
        <v>22033</v>
      </c>
    </row>
    <row r="6433" spans="1:31">
      <c r="A6433" s="1">
        <v>6464</v>
      </c>
      <c r="C6433" t="s">
        <v>5373</v>
      </c>
      <c r="G6433" t="s">
        <v>10967</v>
      </c>
      <c r="H6433" t="s">
        <v>15390</v>
      </c>
      <c r="I6433" t="s">
        <v>18507</v>
      </c>
      <c r="J6433" t="s">
        <v>18509</v>
      </c>
      <c r="L6433" t="s">
        <v>19774</v>
      </c>
      <c r="O6433" t="s">
        <v>20888</v>
      </c>
      <c r="P6433" t="s">
        <v>20920</v>
      </c>
      <c r="Q6433" t="s">
        <v>20991</v>
      </c>
      <c r="U6433" t="s">
        <v>22034</v>
      </c>
      <c r="W6433" t="s">
        <v>22918</v>
      </c>
    </row>
    <row r="6434" spans="1:31">
      <c r="A6434" s="1">
        <v>6465</v>
      </c>
      <c r="C6434" t="s">
        <v>5374</v>
      </c>
      <c r="G6434" t="s">
        <v>10967</v>
      </c>
      <c r="H6434" t="s">
        <v>15391</v>
      </c>
      <c r="I6434" t="s">
        <v>18507</v>
      </c>
      <c r="J6434" t="s">
        <v>18534</v>
      </c>
      <c r="L6434" t="s">
        <v>19989</v>
      </c>
      <c r="N6434" t="s">
        <v>39</v>
      </c>
      <c r="P6434" t="s">
        <v>20945</v>
      </c>
      <c r="Q6434" t="s">
        <v>21039</v>
      </c>
      <c r="U6434" t="s">
        <v>22714</v>
      </c>
      <c r="W6434" t="s">
        <v>22918</v>
      </c>
    </row>
    <row r="6435" spans="1:31">
      <c r="A6435" s="1">
        <v>6466</v>
      </c>
      <c r="C6435" t="s">
        <v>5375</v>
      </c>
      <c r="G6435" t="s">
        <v>10967</v>
      </c>
      <c r="H6435" t="s">
        <v>15392</v>
      </c>
      <c r="I6435" t="s">
        <v>18507</v>
      </c>
      <c r="J6435" t="s">
        <v>18534</v>
      </c>
      <c r="L6435" t="s">
        <v>19989</v>
      </c>
      <c r="N6435" t="s">
        <v>39</v>
      </c>
      <c r="P6435" t="s">
        <v>39</v>
      </c>
      <c r="Q6435" t="s">
        <v>21040</v>
      </c>
      <c r="U6435" t="s">
        <v>22715</v>
      </c>
      <c r="W6435" t="s">
        <v>22921</v>
      </c>
    </row>
    <row r="6436" spans="1:31">
      <c r="A6436" s="1">
        <v>6467</v>
      </c>
      <c r="B6436" t="s">
        <v>39</v>
      </c>
      <c r="C6436" t="s">
        <v>5375</v>
      </c>
      <c r="D6436" t="s">
        <v>10166</v>
      </c>
      <c r="E6436" t="s">
        <v>10905</v>
      </c>
      <c r="F6436" t="s">
        <v>10914</v>
      </c>
      <c r="H6436" t="s">
        <v>15392</v>
      </c>
      <c r="V6436">
        <f>72861234           c8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CLAYTON_R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437" spans="1:31">
      <c r="A6437" s="1">
        <v>6468</v>
      </c>
      <c r="C6437" t="s">
        <v>5376</v>
      </c>
      <c r="G6437" t="s">
        <v>10967</v>
      </c>
      <c r="H6437" t="s">
        <v>15393</v>
      </c>
      <c r="I6437" t="s">
        <v>18507</v>
      </c>
      <c r="J6437" t="s">
        <v>18540</v>
      </c>
      <c r="K6437" t="s">
        <v>18528</v>
      </c>
      <c r="L6437" t="s">
        <v>19990</v>
      </c>
      <c r="N6437" t="s">
        <v>38</v>
      </c>
      <c r="P6437" t="s">
        <v>38</v>
      </c>
      <c r="Q6437" t="s">
        <v>21038</v>
      </c>
      <c r="U6437" t="s">
        <v>22795</v>
      </c>
      <c r="W6437" t="s">
        <v>22730</v>
      </c>
      <c r="AE6437" t="s">
        <v>23887</v>
      </c>
    </row>
    <row r="6438" spans="1:31">
      <c r="A6438" s="1">
        <v>6469</v>
      </c>
      <c r="B6438" t="s">
        <v>38</v>
      </c>
      <c r="C6438" t="s">
        <v>5376</v>
      </c>
      <c r="D6438" t="s">
        <v>10167</v>
      </c>
      <c r="E6438" t="s">
        <v>10905</v>
      </c>
      <c r="F6438" t="s">
        <v>10913</v>
      </c>
      <c r="H6438" t="s">
        <v>15394</v>
      </c>
      <c r="V6438">
        <f>72861235 $ðæ&amp;ÔFRHW3758EKNS                                                                                           KNS N  Tearrow Clarke             8763886400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439" spans="1:31">
      <c r="A6439" s="1">
        <v>6470</v>
      </c>
      <c r="C6439" t="s">
        <v>5377</v>
      </c>
      <c r="G6439" t="s">
        <v>10967</v>
      </c>
      <c r="H6439" t="s">
        <v>15395</v>
      </c>
      <c r="I6439" t="s">
        <v>18507</v>
      </c>
      <c r="J6439" t="s">
        <v>18534</v>
      </c>
      <c r="L6439" t="s">
        <v>19991</v>
      </c>
      <c r="N6439" t="s">
        <v>39</v>
      </c>
      <c r="P6439" t="s">
        <v>20945</v>
      </c>
      <c r="Q6439" t="s">
        <v>21039</v>
      </c>
      <c r="U6439" t="s">
        <v>22714</v>
      </c>
      <c r="W6439" t="s">
        <v>22918</v>
      </c>
    </row>
    <row r="6440" spans="1:31">
      <c r="A6440" s="1">
        <v>6471</v>
      </c>
      <c r="C6440" t="s">
        <v>5378</v>
      </c>
      <c r="G6440" t="s">
        <v>10967</v>
      </c>
      <c r="H6440" t="s">
        <v>15396</v>
      </c>
      <c r="I6440" t="s">
        <v>18507</v>
      </c>
      <c r="J6440" t="s">
        <v>18534</v>
      </c>
      <c r="L6440" t="s">
        <v>19991</v>
      </c>
      <c r="N6440" t="s">
        <v>39</v>
      </c>
      <c r="P6440" t="s">
        <v>39</v>
      </c>
      <c r="Q6440" t="s">
        <v>21040</v>
      </c>
      <c r="U6440" t="s">
        <v>22715</v>
      </c>
      <c r="W6440" t="s">
        <v>22921</v>
      </c>
    </row>
    <row r="6441" spans="1:31">
      <c r="A6441" s="1">
        <v>6472</v>
      </c>
      <c r="B6441" t="s">
        <v>39</v>
      </c>
      <c r="C6441" t="s">
        <v>5378</v>
      </c>
      <c r="D6441" t="s">
        <v>10168</v>
      </c>
      <c r="E6441" t="s">
        <v>10905</v>
      </c>
      <c r="F6441" t="s">
        <v>10914</v>
      </c>
      <c r="H6441" t="s">
        <v>15396</v>
      </c>
      <c r="V6441">
        <f>72861237           c8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CLAYTON_R  YD     N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µj</f>
        <v>0</v>
      </c>
    </row>
    <row r="6442" spans="1:31">
      <c r="A6442" s="1">
        <v>6473</v>
      </c>
      <c r="C6442" t="s">
        <v>5379</v>
      </c>
      <c r="G6442" t="s">
        <v>10967</v>
      </c>
      <c r="H6442" t="s">
        <v>15397</v>
      </c>
      <c r="I6442" t="s">
        <v>18507</v>
      </c>
      <c r="J6442" t="s">
        <v>18511</v>
      </c>
      <c r="L6442" t="s">
        <v>19992</v>
      </c>
      <c r="O6442" t="s">
        <v>20889</v>
      </c>
      <c r="P6442" t="s">
        <v>20889</v>
      </c>
      <c r="Q6442" t="s">
        <v>20994</v>
      </c>
      <c r="U6442" t="s">
        <v>22037</v>
      </c>
      <c r="W6442" t="s">
        <v>22730</v>
      </c>
    </row>
    <row r="6443" spans="1:31">
      <c r="A6443" s="1">
        <v>6474</v>
      </c>
      <c r="C6443" t="s">
        <v>5380</v>
      </c>
      <c r="G6443" t="s">
        <v>10967</v>
      </c>
      <c r="H6443" t="s">
        <v>15398</v>
      </c>
      <c r="I6443" t="s">
        <v>18507</v>
      </c>
      <c r="J6443" t="s">
        <v>18510</v>
      </c>
      <c r="L6443" t="s">
        <v>19993</v>
      </c>
      <c r="N6443" t="s">
        <v>43</v>
      </c>
      <c r="P6443" t="s">
        <v>43</v>
      </c>
      <c r="Q6443" t="s">
        <v>21047</v>
      </c>
      <c r="U6443" t="s">
        <v>22792</v>
      </c>
      <c r="W6443" t="s">
        <v>22931</v>
      </c>
    </row>
    <row r="6444" spans="1:31">
      <c r="A6444" s="1">
        <v>6475</v>
      </c>
      <c r="B6444" t="s">
        <v>43</v>
      </c>
      <c r="C6444" t="s">
        <v>5380</v>
      </c>
      <c r="D6444" t="s">
        <v>10169</v>
      </c>
      <c r="E6444" t="s">
        <v>10905</v>
      </c>
      <c r="F6444" t="s">
        <v>10918</v>
      </c>
      <c r="H6444" t="s">
        <v>15398</v>
      </c>
      <c r="V6444">
        <f>72861239 g7P ÷1ÑÒ8763303181   CCS CCS ÃPGFPN          R ¤¦Ç1¹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45" spans="1:31">
      <c r="A6445" s="1">
        <v>6476</v>
      </c>
      <c r="C6445" t="s">
        <v>5381</v>
      </c>
      <c r="G6445" t="s">
        <v>10967</v>
      </c>
      <c r="H6445" t="s">
        <v>15399</v>
      </c>
      <c r="I6445" t="s">
        <v>18507</v>
      </c>
      <c r="J6445" t="s">
        <v>18509</v>
      </c>
      <c r="L6445" t="s">
        <v>19772</v>
      </c>
      <c r="O6445" t="s">
        <v>20888</v>
      </c>
      <c r="P6445" t="s">
        <v>65</v>
      </c>
      <c r="Q6445" t="s">
        <v>20990</v>
      </c>
      <c r="R6445" t="s">
        <v>21118</v>
      </c>
      <c r="S6445" t="s">
        <v>21153</v>
      </c>
      <c r="T6445" t="s">
        <v>21634</v>
      </c>
      <c r="U6445" t="s">
        <v>22033</v>
      </c>
    </row>
    <row r="6446" spans="1:31">
      <c r="A6446" s="1">
        <v>6477</v>
      </c>
      <c r="C6446" t="s">
        <v>5382</v>
      </c>
      <c r="G6446" t="s">
        <v>10967</v>
      </c>
      <c r="H6446" t="s">
        <v>15400</v>
      </c>
      <c r="I6446" t="s">
        <v>18507</v>
      </c>
      <c r="J6446" t="s">
        <v>18509</v>
      </c>
      <c r="L6446" t="s">
        <v>19774</v>
      </c>
      <c r="O6446" t="s">
        <v>20888</v>
      </c>
      <c r="P6446" t="s">
        <v>20920</v>
      </c>
      <c r="Q6446" t="s">
        <v>20991</v>
      </c>
      <c r="U6446" t="s">
        <v>22034</v>
      </c>
      <c r="W6446" t="s">
        <v>22918</v>
      </c>
    </row>
    <row r="6447" spans="1:31">
      <c r="A6447" s="1">
        <v>6478</v>
      </c>
      <c r="C6447" t="s">
        <v>5383</v>
      </c>
      <c r="G6447" t="s">
        <v>10967</v>
      </c>
      <c r="H6447" t="s">
        <v>15400</v>
      </c>
      <c r="I6447" t="s">
        <v>18507</v>
      </c>
      <c r="J6447" t="s">
        <v>18509</v>
      </c>
      <c r="L6447" t="s">
        <v>19746</v>
      </c>
      <c r="O6447" t="s">
        <v>20887</v>
      </c>
      <c r="P6447" t="s">
        <v>20919</v>
      </c>
      <c r="Q6447" t="s">
        <v>20989</v>
      </c>
      <c r="U6447" t="s">
        <v>22032</v>
      </c>
      <c r="W6447" t="s">
        <v>22917</v>
      </c>
      <c r="X6447" t="s">
        <v>23478</v>
      </c>
    </row>
    <row r="6448" spans="1:31">
      <c r="A6448" s="1">
        <v>6479</v>
      </c>
      <c r="C6448" t="s">
        <v>5384</v>
      </c>
      <c r="G6448" t="s">
        <v>10967</v>
      </c>
      <c r="H6448" t="s">
        <v>15401</v>
      </c>
      <c r="I6448" t="s">
        <v>18507</v>
      </c>
      <c r="J6448" t="s">
        <v>18509</v>
      </c>
      <c r="L6448" t="s">
        <v>19772</v>
      </c>
      <c r="O6448" t="s">
        <v>20888</v>
      </c>
      <c r="P6448" t="s">
        <v>65</v>
      </c>
      <c r="Q6448" t="s">
        <v>20990</v>
      </c>
      <c r="R6448" t="s">
        <v>21118</v>
      </c>
      <c r="S6448" t="s">
        <v>21153</v>
      </c>
      <c r="T6448" t="s">
        <v>21634</v>
      </c>
      <c r="U6448" t="s">
        <v>22033</v>
      </c>
    </row>
    <row r="6449" spans="1:31">
      <c r="A6449" s="1">
        <v>6480</v>
      </c>
      <c r="C6449" t="s">
        <v>5385</v>
      </c>
      <c r="G6449" t="s">
        <v>10967</v>
      </c>
      <c r="H6449" t="s">
        <v>15401</v>
      </c>
      <c r="I6449" t="s">
        <v>18507</v>
      </c>
      <c r="J6449" t="s">
        <v>18509</v>
      </c>
      <c r="L6449" t="s">
        <v>19765</v>
      </c>
      <c r="O6449" t="s">
        <v>20887</v>
      </c>
      <c r="P6449" t="s">
        <v>20919</v>
      </c>
      <c r="Q6449" t="s">
        <v>20989</v>
      </c>
      <c r="U6449" t="s">
        <v>22032</v>
      </c>
      <c r="W6449" t="s">
        <v>22917</v>
      </c>
      <c r="X6449" t="s">
        <v>23478</v>
      </c>
    </row>
    <row r="6450" spans="1:31">
      <c r="A6450" s="1">
        <v>6481</v>
      </c>
      <c r="C6450" t="s">
        <v>5386</v>
      </c>
      <c r="G6450" t="s">
        <v>10967</v>
      </c>
      <c r="H6450" t="s">
        <v>15402</v>
      </c>
      <c r="I6450" t="s">
        <v>18507</v>
      </c>
      <c r="J6450" t="s">
        <v>18509</v>
      </c>
      <c r="L6450" t="s">
        <v>19774</v>
      </c>
      <c r="O6450" t="s">
        <v>20888</v>
      </c>
      <c r="P6450" t="s">
        <v>20920</v>
      </c>
      <c r="Q6450" t="s">
        <v>20991</v>
      </c>
      <c r="U6450" t="s">
        <v>22034</v>
      </c>
      <c r="W6450" t="s">
        <v>22918</v>
      </c>
    </row>
    <row r="6451" spans="1:31">
      <c r="A6451" s="1">
        <v>6482</v>
      </c>
      <c r="C6451" t="s">
        <v>5387</v>
      </c>
      <c r="G6451" t="s">
        <v>10967</v>
      </c>
      <c r="H6451" t="s">
        <v>15403</v>
      </c>
      <c r="I6451" t="s">
        <v>18507</v>
      </c>
      <c r="J6451" t="s">
        <v>18510</v>
      </c>
      <c r="L6451" t="s">
        <v>19994</v>
      </c>
      <c r="N6451" t="s">
        <v>43</v>
      </c>
      <c r="P6451" t="s">
        <v>43</v>
      </c>
      <c r="Q6451" t="s">
        <v>21047</v>
      </c>
      <c r="U6451" t="s">
        <v>22796</v>
      </c>
      <c r="W6451" t="s">
        <v>22937</v>
      </c>
    </row>
    <row r="6452" spans="1:31">
      <c r="A6452" s="1">
        <v>6483</v>
      </c>
      <c r="B6452" t="s">
        <v>43</v>
      </c>
      <c r="C6452" t="s">
        <v>5387</v>
      </c>
      <c r="D6452" t="s">
        <v>10170</v>
      </c>
      <c r="E6452" t="s">
        <v>10905</v>
      </c>
      <c r="F6452" t="s">
        <v>10925</v>
      </c>
      <c r="H6452" t="s">
        <v>15403</v>
      </c>
      <c r="V6452">
        <f>72861246 %	WQgjI8762153581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53" spans="1:31">
      <c r="A6453" s="1">
        <v>6484</v>
      </c>
      <c r="C6453" t="s">
        <v>5388</v>
      </c>
      <c r="G6453" t="s">
        <v>10967</v>
      </c>
      <c r="H6453" t="s">
        <v>15404</v>
      </c>
      <c r="I6453" t="s">
        <v>18507</v>
      </c>
      <c r="J6453" t="s">
        <v>18509</v>
      </c>
      <c r="L6453" t="s">
        <v>19779</v>
      </c>
      <c r="O6453" t="s">
        <v>20887</v>
      </c>
      <c r="P6453" t="s">
        <v>20919</v>
      </c>
      <c r="Q6453" t="s">
        <v>20989</v>
      </c>
      <c r="U6453" t="s">
        <v>22032</v>
      </c>
      <c r="W6453" t="s">
        <v>22917</v>
      </c>
      <c r="X6453" t="s">
        <v>23476</v>
      </c>
    </row>
    <row r="6454" spans="1:31">
      <c r="A6454" s="1">
        <v>6485</v>
      </c>
      <c r="C6454" t="s">
        <v>5389</v>
      </c>
      <c r="G6454" t="s">
        <v>10967</v>
      </c>
      <c r="H6454" t="s">
        <v>15405</v>
      </c>
      <c r="I6454" t="s">
        <v>18507</v>
      </c>
      <c r="J6454" t="s">
        <v>18509</v>
      </c>
      <c r="L6454" t="s">
        <v>19772</v>
      </c>
      <c r="O6454" t="s">
        <v>20888</v>
      </c>
      <c r="P6454" t="s">
        <v>65</v>
      </c>
      <c r="Q6454" t="s">
        <v>20990</v>
      </c>
      <c r="R6454" t="s">
        <v>21118</v>
      </c>
      <c r="S6454" t="s">
        <v>21153</v>
      </c>
      <c r="T6454" t="s">
        <v>21631</v>
      </c>
      <c r="U6454" t="s">
        <v>22033</v>
      </c>
    </row>
    <row r="6455" spans="1:31">
      <c r="A6455" s="1">
        <v>6486</v>
      </c>
      <c r="C6455" t="s">
        <v>5390</v>
      </c>
      <c r="G6455" t="s">
        <v>10967</v>
      </c>
      <c r="H6455" t="s">
        <v>15406</v>
      </c>
      <c r="I6455" t="s">
        <v>18507</v>
      </c>
      <c r="J6455" t="s">
        <v>18509</v>
      </c>
      <c r="L6455" t="s">
        <v>19774</v>
      </c>
      <c r="O6455" t="s">
        <v>20888</v>
      </c>
      <c r="P6455" t="s">
        <v>20920</v>
      </c>
      <c r="Q6455" t="s">
        <v>20991</v>
      </c>
      <c r="U6455" t="s">
        <v>22034</v>
      </c>
      <c r="W6455" t="s">
        <v>22918</v>
      </c>
    </row>
    <row r="6456" spans="1:31">
      <c r="A6456" s="1">
        <v>6487</v>
      </c>
      <c r="C6456" t="s">
        <v>5391</v>
      </c>
      <c r="G6456" t="s">
        <v>10967</v>
      </c>
      <c r="H6456" t="s">
        <v>15407</v>
      </c>
      <c r="I6456" t="s">
        <v>18507</v>
      </c>
      <c r="J6456" t="s">
        <v>18541</v>
      </c>
      <c r="K6456" t="s">
        <v>18528</v>
      </c>
      <c r="L6456" t="s">
        <v>19995</v>
      </c>
      <c r="N6456" t="s">
        <v>38</v>
      </c>
      <c r="P6456" t="s">
        <v>38</v>
      </c>
      <c r="Q6456" t="s">
        <v>21038</v>
      </c>
      <c r="U6456" t="s">
        <v>22797</v>
      </c>
      <c r="W6456" t="s">
        <v>22921</v>
      </c>
      <c r="AE6456" t="s">
        <v>23887</v>
      </c>
    </row>
    <row r="6457" spans="1:31">
      <c r="A6457" s="1">
        <v>6488</v>
      </c>
      <c r="B6457" t="s">
        <v>38</v>
      </c>
      <c r="C6457" t="s">
        <v>5391</v>
      </c>
      <c r="D6457" t="s">
        <v>10171</v>
      </c>
      <c r="E6457" t="s">
        <v>10905</v>
      </c>
      <c r="F6457" t="s">
        <v>10913</v>
      </c>
      <c r="H6457" t="s">
        <v>15407</v>
      </c>
      <c r="V6457">
        <f>72861250 =åÐQRHR3765EKNS                                                                                           KNS N  Patricia Brown             8465986/3726585   N                                                                                                                                                                         CLAYTON_R  YD     N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µj</f>
        <v>0</v>
      </c>
    </row>
    <row r="6458" spans="1:31">
      <c r="A6458" s="1">
        <v>6489</v>
      </c>
      <c r="C6458" t="s">
        <v>5392</v>
      </c>
      <c r="G6458" t="s">
        <v>10967</v>
      </c>
      <c r="H6458" t="s">
        <v>15408</v>
      </c>
      <c r="I6458" t="s">
        <v>18507</v>
      </c>
      <c r="J6458" t="s">
        <v>18509</v>
      </c>
      <c r="L6458" t="s">
        <v>19772</v>
      </c>
      <c r="O6458" t="s">
        <v>20888</v>
      </c>
      <c r="P6458" t="s">
        <v>65</v>
      </c>
      <c r="Q6458" t="s">
        <v>20990</v>
      </c>
      <c r="R6458" t="s">
        <v>21118</v>
      </c>
      <c r="S6458" t="s">
        <v>21153</v>
      </c>
      <c r="T6458" t="s">
        <v>21635</v>
      </c>
      <c r="U6458" t="s">
        <v>22033</v>
      </c>
    </row>
    <row r="6459" spans="1:31">
      <c r="A6459" s="1">
        <v>6490</v>
      </c>
      <c r="C6459" t="s">
        <v>5393</v>
      </c>
      <c r="G6459" t="s">
        <v>10967</v>
      </c>
      <c r="H6459" t="s">
        <v>15409</v>
      </c>
      <c r="I6459" t="s">
        <v>18507</v>
      </c>
      <c r="J6459" t="s">
        <v>18509</v>
      </c>
      <c r="L6459" t="s">
        <v>19806</v>
      </c>
      <c r="O6459" t="s">
        <v>20887</v>
      </c>
      <c r="P6459" t="s">
        <v>20919</v>
      </c>
      <c r="Q6459" t="s">
        <v>20989</v>
      </c>
      <c r="U6459" t="s">
        <v>22032</v>
      </c>
      <c r="W6459" t="s">
        <v>22917</v>
      </c>
      <c r="X6459" t="s">
        <v>23479</v>
      </c>
    </row>
    <row r="6460" spans="1:31">
      <c r="A6460" s="1">
        <v>6491</v>
      </c>
      <c r="C6460" t="s">
        <v>5394</v>
      </c>
      <c r="G6460" t="s">
        <v>10967</v>
      </c>
      <c r="H6460" t="s">
        <v>15409</v>
      </c>
      <c r="I6460" t="s">
        <v>18507</v>
      </c>
      <c r="J6460" t="s">
        <v>18509</v>
      </c>
      <c r="L6460" t="s">
        <v>19774</v>
      </c>
      <c r="O6460" t="s">
        <v>20888</v>
      </c>
      <c r="P6460" t="s">
        <v>20920</v>
      </c>
      <c r="Q6460" t="s">
        <v>20991</v>
      </c>
      <c r="U6460" t="s">
        <v>22034</v>
      </c>
      <c r="W6460" t="s">
        <v>22918</v>
      </c>
    </row>
    <row r="6461" spans="1:31">
      <c r="A6461" s="1">
        <v>6492</v>
      </c>
      <c r="C6461" t="s">
        <v>5395</v>
      </c>
      <c r="G6461" t="s">
        <v>10967</v>
      </c>
      <c r="H6461" t="s">
        <v>15410</v>
      </c>
      <c r="I6461" t="s">
        <v>18507</v>
      </c>
      <c r="J6461" t="s">
        <v>18509</v>
      </c>
      <c r="L6461" t="s">
        <v>19772</v>
      </c>
      <c r="O6461" t="s">
        <v>20888</v>
      </c>
      <c r="P6461" t="s">
        <v>65</v>
      </c>
      <c r="Q6461" t="s">
        <v>20990</v>
      </c>
      <c r="R6461" t="s">
        <v>21118</v>
      </c>
      <c r="S6461" t="s">
        <v>21153</v>
      </c>
      <c r="T6461" t="s">
        <v>21634</v>
      </c>
      <c r="U6461" t="s">
        <v>22033</v>
      </c>
    </row>
    <row r="6462" spans="1:31">
      <c r="A6462" s="1">
        <v>6493</v>
      </c>
      <c r="C6462" t="s">
        <v>5396</v>
      </c>
      <c r="G6462" t="s">
        <v>10967</v>
      </c>
      <c r="H6462" t="s">
        <v>15410</v>
      </c>
      <c r="I6462" t="s">
        <v>18507</v>
      </c>
      <c r="J6462" t="s">
        <v>18509</v>
      </c>
      <c r="L6462" t="s">
        <v>19806</v>
      </c>
      <c r="O6462" t="s">
        <v>20887</v>
      </c>
      <c r="P6462" t="s">
        <v>20919</v>
      </c>
      <c r="Q6462" t="s">
        <v>20989</v>
      </c>
      <c r="U6462" t="s">
        <v>22032</v>
      </c>
      <c r="W6462" t="s">
        <v>22917</v>
      </c>
      <c r="X6462" t="s">
        <v>23478</v>
      </c>
    </row>
    <row r="6463" spans="1:31">
      <c r="A6463" s="1">
        <v>6494</v>
      </c>
      <c r="C6463" t="s">
        <v>5397</v>
      </c>
      <c r="G6463" t="s">
        <v>10967</v>
      </c>
      <c r="H6463" t="s">
        <v>15411</v>
      </c>
      <c r="I6463" t="s">
        <v>18507</v>
      </c>
      <c r="J6463" t="s">
        <v>18509</v>
      </c>
      <c r="L6463" t="s">
        <v>19774</v>
      </c>
      <c r="O6463" t="s">
        <v>20888</v>
      </c>
      <c r="P6463" t="s">
        <v>20920</v>
      </c>
      <c r="Q6463" t="s">
        <v>20991</v>
      </c>
      <c r="U6463" t="s">
        <v>22034</v>
      </c>
      <c r="W6463" t="s">
        <v>22918</v>
      </c>
    </row>
    <row r="6464" spans="1:31">
      <c r="A6464" s="1">
        <v>6495</v>
      </c>
      <c r="C6464" t="s">
        <v>5398</v>
      </c>
      <c r="G6464" t="s">
        <v>10967</v>
      </c>
      <c r="H6464" t="s">
        <v>15412</v>
      </c>
      <c r="I6464" t="s">
        <v>18507</v>
      </c>
      <c r="J6464" t="s">
        <v>18509</v>
      </c>
      <c r="L6464" t="s">
        <v>19772</v>
      </c>
      <c r="O6464" t="s">
        <v>20888</v>
      </c>
      <c r="P6464" t="s">
        <v>65</v>
      </c>
      <c r="Q6464" t="s">
        <v>20990</v>
      </c>
      <c r="R6464" t="s">
        <v>21118</v>
      </c>
      <c r="S6464" t="s">
        <v>21153</v>
      </c>
      <c r="T6464" t="s">
        <v>21634</v>
      </c>
      <c r="U6464" t="s">
        <v>22033</v>
      </c>
    </row>
    <row r="6465" spans="1:25">
      <c r="A6465" s="1">
        <v>6496</v>
      </c>
      <c r="C6465" t="s">
        <v>5399</v>
      </c>
      <c r="G6465" t="s">
        <v>10967</v>
      </c>
      <c r="H6465" t="s">
        <v>15412</v>
      </c>
      <c r="I6465" t="s">
        <v>18507</v>
      </c>
      <c r="J6465" t="s">
        <v>18509</v>
      </c>
      <c r="L6465" t="s">
        <v>19745</v>
      </c>
      <c r="O6465" t="s">
        <v>20887</v>
      </c>
      <c r="P6465" t="s">
        <v>20919</v>
      </c>
      <c r="Q6465" t="s">
        <v>20989</v>
      </c>
      <c r="U6465" t="s">
        <v>22032</v>
      </c>
      <c r="W6465" t="s">
        <v>22917</v>
      </c>
      <c r="X6465" t="s">
        <v>23478</v>
      </c>
    </row>
    <row r="6466" spans="1:25">
      <c r="A6466" s="1">
        <v>6497</v>
      </c>
      <c r="C6466" t="s">
        <v>5400</v>
      </c>
      <c r="G6466" t="s">
        <v>10967</v>
      </c>
      <c r="H6466" t="s">
        <v>15413</v>
      </c>
      <c r="I6466" t="s">
        <v>18507</v>
      </c>
      <c r="J6466" t="s">
        <v>18509</v>
      </c>
      <c r="L6466" t="s">
        <v>19774</v>
      </c>
      <c r="O6466" t="s">
        <v>20888</v>
      </c>
      <c r="P6466" t="s">
        <v>20920</v>
      </c>
      <c r="Q6466" t="s">
        <v>20991</v>
      </c>
      <c r="U6466" t="s">
        <v>22034</v>
      </c>
      <c r="W6466" t="s">
        <v>22918</v>
      </c>
    </row>
    <row r="6467" spans="1:25">
      <c r="A6467" s="1">
        <v>6498</v>
      </c>
      <c r="C6467" t="s">
        <v>5401</v>
      </c>
      <c r="G6467" t="s">
        <v>10967</v>
      </c>
      <c r="H6467" t="s">
        <v>15414</v>
      </c>
      <c r="I6467" t="s">
        <v>18507</v>
      </c>
      <c r="J6467" t="s">
        <v>18510</v>
      </c>
      <c r="L6467" t="s">
        <v>19996</v>
      </c>
      <c r="N6467" t="s">
        <v>44</v>
      </c>
      <c r="P6467" t="s">
        <v>20952</v>
      </c>
      <c r="Q6467" t="s">
        <v>21050</v>
      </c>
      <c r="R6467" t="s">
        <v>21135</v>
      </c>
      <c r="S6467" t="s">
        <v>21153</v>
      </c>
      <c r="T6467" t="s">
        <v>21636</v>
      </c>
      <c r="U6467" t="s">
        <v>22033</v>
      </c>
    </row>
    <row r="6468" spans="1:25">
      <c r="A6468" s="1">
        <v>6499</v>
      </c>
      <c r="C6468" t="s">
        <v>5402</v>
      </c>
      <c r="G6468" t="s">
        <v>10967</v>
      </c>
      <c r="H6468" t="s">
        <v>15414</v>
      </c>
      <c r="I6468" t="s">
        <v>18507</v>
      </c>
      <c r="J6468" t="s">
        <v>18510</v>
      </c>
      <c r="L6468" t="s">
        <v>19997</v>
      </c>
      <c r="N6468" t="s">
        <v>44</v>
      </c>
      <c r="P6468" t="s">
        <v>44</v>
      </c>
      <c r="Q6468" t="s">
        <v>21051</v>
      </c>
      <c r="U6468" t="s">
        <v>22724</v>
      </c>
      <c r="W6468" t="s">
        <v>22918</v>
      </c>
    </row>
    <row r="6469" spans="1:25">
      <c r="A6469" s="1">
        <v>6500</v>
      </c>
      <c r="B6469" t="s">
        <v>44</v>
      </c>
      <c r="C6469" t="s">
        <v>5402</v>
      </c>
      <c r="D6469" t="s">
        <v>10172</v>
      </c>
      <c r="E6469" t="s">
        <v>10905</v>
      </c>
      <c r="F6469" t="s">
        <v>10920</v>
      </c>
      <c r="H6469" t="s">
        <v>15415</v>
      </c>
      <c r="V6469">
        <f>72861261 à;M2¹Y        HE3496e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470" spans="1:25">
      <c r="A6470" s="1">
        <v>6501</v>
      </c>
      <c r="C6470" t="s">
        <v>5403</v>
      </c>
      <c r="G6470" t="s">
        <v>10967</v>
      </c>
      <c r="H6470" t="s">
        <v>15416</v>
      </c>
      <c r="I6470" t="s">
        <v>18507</v>
      </c>
      <c r="J6470" t="s">
        <v>18509</v>
      </c>
      <c r="L6470" t="s">
        <v>19778</v>
      </c>
      <c r="O6470" t="s">
        <v>20887</v>
      </c>
      <c r="P6470" t="s">
        <v>20919</v>
      </c>
      <c r="Q6470" t="s">
        <v>20989</v>
      </c>
      <c r="U6470" t="s">
        <v>22032</v>
      </c>
      <c r="W6470" t="s">
        <v>22917</v>
      </c>
      <c r="X6470" t="s">
        <v>23480</v>
      </c>
    </row>
    <row r="6471" spans="1:25">
      <c r="A6471" s="1">
        <v>6502</v>
      </c>
      <c r="C6471" t="s">
        <v>5404</v>
      </c>
      <c r="G6471" t="s">
        <v>10967</v>
      </c>
      <c r="H6471" t="s">
        <v>15417</v>
      </c>
      <c r="I6471" t="s">
        <v>18507</v>
      </c>
      <c r="J6471" t="s">
        <v>18509</v>
      </c>
      <c r="L6471" t="s">
        <v>19808</v>
      </c>
      <c r="O6471" t="s">
        <v>20887</v>
      </c>
      <c r="P6471" t="s">
        <v>20919</v>
      </c>
      <c r="Q6471" t="s">
        <v>20989</v>
      </c>
      <c r="U6471" t="s">
        <v>22032</v>
      </c>
      <c r="W6471" t="s">
        <v>22917</v>
      </c>
      <c r="X6471" t="s">
        <v>23480</v>
      </c>
    </row>
    <row r="6472" spans="1:25">
      <c r="A6472" s="1">
        <v>6503</v>
      </c>
      <c r="C6472" t="s">
        <v>5405</v>
      </c>
      <c r="G6472" t="s">
        <v>10967</v>
      </c>
      <c r="H6472" t="s">
        <v>15418</v>
      </c>
      <c r="I6472" t="s">
        <v>18507</v>
      </c>
      <c r="J6472" t="s">
        <v>18510</v>
      </c>
      <c r="L6472" t="s">
        <v>19998</v>
      </c>
      <c r="N6472" t="s">
        <v>32</v>
      </c>
      <c r="P6472" t="s">
        <v>32</v>
      </c>
      <c r="Q6472" t="s">
        <v>20992</v>
      </c>
      <c r="R6472" t="s">
        <v>21119</v>
      </c>
      <c r="S6472" t="s">
        <v>21154</v>
      </c>
      <c r="U6472" t="s">
        <v>22035</v>
      </c>
      <c r="Y6472" t="s">
        <v>23859</v>
      </c>
    </row>
    <row r="6473" spans="1:25">
      <c r="A6473" s="1">
        <v>6504</v>
      </c>
      <c r="B6473" t="s">
        <v>32</v>
      </c>
      <c r="C6473" t="s">
        <v>5405</v>
      </c>
      <c r="D6473" t="s">
        <v>10173</v>
      </c>
      <c r="E6473" t="s">
        <v>10905</v>
      </c>
      <c r="F6473" t="s">
        <v>10906</v>
      </c>
      <c r="H6473" t="s">
        <v>15418</v>
      </c>
      <c r="V6473">
        <f>72861264 pm¡Ã2024041krissy_g4@hotmail.com                              ANMLFException as file currently locked by another user for an Acct no 840012230000</f>
        <v>0</v>
      </c>
    </row>
    <row r="6474" spans="1:25">
      <c r="A6474" s="1">
        <v>6505</v>
      </c>
      <c r="C6474" t="s">
        <v>5406</v>
      </c>
      <c r="G6474" t="s">
        <v>10967</v>
      </c>
      <c r="H6474" t="s">
        <v>15419</v>
      </c>
      <c r="I6474" t="s">
        <v>18507</v>
      </c>
      <c r="J6474" t="s">
        <v>18510</v>
      </c>
      <c r="L6474" t="s">
        <v>19999</v>
      </c>
      <c r="N6474" t="s">
        <v>32</v>
      </c>
      <c r="P6474" t="s">
        <v>32</v>
      </c>
      <c r="Q6474" t="s">
        <v>20992</v>
      </c>
      <c r="R6474" t="s">
        <v>21119</v>
      </c>
      <c r="S6474" t="s">
        <v>21154</v>
      </c>
      <c r="U6474" t="s">
        <v>22035</v>
      </c>
      <c r="Y6474" t="s">
        <v>23860</v>
      </c>
    </row>
    <row r="6475" spans="1:25">
      <c r="A6475" s="1">
        <v>6506</v>
      </c>
      <c r="B6475" t="s">
        <v>32</v>
      </c>
      <c r="C6475" t="s">
        <v>5406</v>
      </c>
      <c r="D6475" t="s">
        <v>10174</v>
      </c>
      <c r="E6475" t="s">
        <v>10905</v>
      </c>
      <c r="F6475" t="s">
        <v>10906</v>
      </c>
      <c r="H6475" t="s">
        <v>15420</v>
      </c>
      <c r="V6475">
        <f>72861265 0&lt;I2024041djturanda@yahoo.com                               ANMLFException as file currently locked by another user for an Acct no 313660030000</f>
        <v>0</v>
      </c>
    </row>
    <row r="6476" spans="1:25">
      <c r="A6476" s="1">
        <v>6507</v>
      </c>
      <c r="C6476" t="s">
        <v>5407</v>
      </c>
      <c r="G6476" t="s">
        <v>10967</v>
      </c>
      <c r="H6476" t="s">
        <v>15421</v>
      </c>
      <c r="I6476" t="s">
        <v>18507</v>
      </c>
      <c r="J6476" t="s">
        <v>18510</v>
      </c>
      <c r="L6476" t="s">
        <v>20000</v>
      </c>
      <c r="N6476" t="s">
        <v>32</v>
      </c>
      <c r="P6476" t="s">
        <v>32</v>
      </c>
      <c r="Q6476" t="s">
        <v>20992</v>
      </c>
      <c r="R6476" t="s">
        <v>21119</v>
      </c>
      <c r="S6476" t="s">
        <v>21154</v>
      </c>
      <c r="U6476" t="s">
        <v>22035</v>
      </c>
      <c r="Y6476" t="s">
        <v>23861</v>
      </c>
    </row>
    <row r="6477" spans="1:25">
      <c r="A6477" s="1">
        <v>6508</v>
      </c>
      <c r="B6477" t="s">
        <v>32</v>
      </c>
      <c r="C6477" t="s">
        <v>5407</v>
      </c>
      <c r="D6477" t="s">
        <v>10175</v>
      </c>
      <c r="E6477" t="s">
        <v>10905</v>
      </c>
      <c r="F6477" t="s">
        <v>10906</v>
      </c>
      <c r="H6477" t="s">
        <v>15421</v>
      </c>
      <c r="V6477">
        <f>72861266 &gt;#Q2024041tampat74@gmail.com                               ANMLFException as file currently locked by another user for an Acct no 348079210000</f>
        <v>0</v>
      </c>
    </row>
    <row r="6478" spans="1:25">
      <c r="A6478" s="1">
        <v>6509</v>
      </c>
      <c r="C6478" t="s">
        <v>5408</v>
      </c>
      <c r="G6478" t="s">
        <v>10967</v>
      </c>
      <c r="H6478" t="s">
        <v>15422</v>
      </c>
      <c r="I6478" t="s">
        <v>18507</v>
      </c>
      <c r="J6478" t="s">
        <v>18510</v>
      </c>
      <c r="L6478" t="s">
        <v>20001</v>
      </c>
      <c r="N6478" t="s">
        <v>32</v>
      </c>
      <c r="P6478" t="s">
        <v>32</v>
      </c>
      <c r="Q6478" t="s">
        <v>20992</v>
      </c>
      <c r="R6478" t="s">
        <v>21119</v>
      </c>
      <c r="S6478" t="s">
        <v>21154</v>
      </c>
      <c r="U6478" t="s">
        <v>22035</v>
      </c>
      <c r="Y6478" t="s">
        <v>23862</v>
      </c>
    </row>
    <row r="6479" spans="1:25">
      <c r="A6479" s="1">
        <v>6510</v>
      </c>
      <c r="B6479" t="s">
        <v>32</v>
      </c>
      <c r="C6479" t="s">
        <v>5408</v>
      </c>
      <c r="D6479" t="s">
        <v>10176</v>
      </c>
      <c r="E6479" t="s">
        <v>10905</v>
      </c>
      <c r="F6479" t="s">
        <v>10906</v>
      </c>
      <c r="H6479" t="s">
        <v>15422</v>
      </c>
      <c r="V6479">
        <f>72861267 Ð`²¤O2024031moriehinds2@gmail.com                              BNMLFException as file currently locked by another user for an Acct no 342065570000</f>
        <v>0</v>
      </c>
    </row>
    <row r="6480" spans="1:25">
      <c r="A6480" s="1">
        <v>6511</v>
      </c>
      <c r="C6480" t="s">
        <v>5409</v>
      </c>
      <c r="G6480" t="s">
        <v>10967</v>
      </c>
      <c r="H6480" t="s">
        <v>15423</v>
      </c>
      <c r="I6480" t="s">
        <v>18507</v>
      </c>
      <c r="J6480" t="s">
        <v>18510</v>
      </c>
      <c r="L6480" t="s">
        <v>20002</v>
      </c>
      <c r="N6480" t="s">
        <v>32</v>
      </c>
      <c r="P6480" t="s">
        <v>32</v>
      </c>
      <c r="Q6480" t="s">
        <v>20992</v>
      </c>
      <c r="R6480" t="s">
        <v>21119</v>
      </c>
      <c r="S6480" t="s">
        <v>21154</v>
      </c>
      <c r="U6480" t="s">
        <v>22035</v>
      </c>
      <c r="Y6480" t="s">
        <v>23863</v>
      </c>
    </row>
    <row r="6481" spans="1:25">
      <c r="A6481" s="1">
        <v>6512</v>
      </c>
      <c r="B6481" t="s">
        <v>32</v>
      </c>
      <c r="C6481" t="s">
        <v>5409</v>
      </c>
      <c r="D6481" t="s">
        <v>10177</v>
      </c>
      <c r="E6481" t="s">
        <v>10905</v>
      </c>
      <c r="F6481" t="s">
        <v>10906</v>
      </c>
      <c r="H6481" t="s">
        <v>15424</v>
      </c>
      <c r="V6481">
        <f>72861268 @Ü'E2024041cavrilleogarro@yahoo.com                            BNMLFException as file currently locked by another user for an Acct no 297021480000</f>
        <v>0</v>
      </c>
    </row>
    <row r="6482" spans="1:25">
      <c r="A6482" s="1">
        <v>6513</v>
      </c>
      <c r="C6482" t="s">
        <v>5410</v>
      </c>
      <c r="G6482" t="s">
        <v>10967</v>
      </c>
      <c r="H6482" t="s">
        <v>15425</v>
      </c>
      <c r="I6482" t="s">
        <v>18507</v>
      </c>
      <c r="J6482" t="s">
        <v>18510</v>
      </c>
      <c r="L6482" t="s">
        <v>20003</v>
      </c>
      <c r="N6482" t="s">
        <v>32</v>
      </c>
      <c r="P6482" t="s">
        <v>32</v>
      </c>
      <c r="Q6482" t="s">
        <v>20992</v>
      </c>
      <c r="R6482" t="s">
        <v>21119</v>
      </c>
      <c r="S6482" t="s">
        <v>21154</v>
      </c>
      <c r="U6482" t="s">
        <v>22035</v>
      </c>
      <c r="Y6482" t="s">
        <v>23864</v>
      </c>
    </row>
    <row r="6483" spans="1:25">
      <c r="A6483" s="1">
        <v>6514</v>
      </c>
      <c r="B6483" t="s">
        <v>32</v>
      </c>
      <c r="C6483" t="s">
        <v>5410</v>
      </c>
      <c r="D6483" t="s">
        <v>10178</v>
      </c>
      <c r="E6483" t="s">
        <v>10905</v>
      </c>
      <c r="F6483" t="s">
        <v>10906</v>
      </c>
      <c r="H6483" t="s">
        <v>15425</v>
      </c>
      <c r="V6483">
        <f>72861269 ø8æÌ2024031tamika.campbell@ksac.gov.jm                           CNMLFException as file currently locked by another user for an Acct no 880032561400</f>
        <v>0</v>
      </c>
    </row>
    <row r="6484" spans="1:25">
      <c r="A6484" s="1">
        <v>6515</v>
      </c>
      <c r="C6484" t="s">
        <v>5411</v>
      </c>
      <c r="G6484" t="s">
        <v>10967</v>
      </c>
      <c r="H6484" t="s">
        <v>15426</v>
      </c>
      <c r="I6484" t="s">
        <v>18507</v>
      </c>
      <c r="J6484" t="s">
        <v>18510</v>
      </c>
      <c r="L6484" t="s">
        <v>20004</v>
      </c>
      <c r="N6484" t="s">
        <v>32</v>
      </c>
      <c r="P6484" t="s">
        <v>32</v>
      </c>
      <c r="Q6484" t="s">
        <v>20992</v>
      </c>
      <c r="R6484" t="s">
        <v>21119</v>
      </c>
      <c r="S6484" t="s">
        <v>21154</v>
      </c>
      <c r="U6484" t="s">
        <v>22035</v>
      </c>
      <c r="Y6484" t="s">
        <v>23865</v>
      </c>
    </row>
    <row r="6485" spans="1:25">
      <c r="A6485" s="1">
        <v>6516</v>
      </c>
      <c r="B6485" t="s">
        <v>32</v>
      </c>
      <c r="C6485" t="s">
        <v>5411</v>
      </c>
      <c r="D6485" t="s">
        <v>10179</v>
      </c>
      <c r="E6485" t="s">
        <v>10905</v>
      </c>
      <c r="F6485" t="s">
        <v>10906</v>
      </c>
      <c r="H6485" t="s">
        <v>15427</v>
      </c>
      <c r="V6485">
        <f>72861270 0@2024031kededradennis@gmail.com                             CNMLFException as file currently locked by another user for an Acct no 277429760000</f>
        <v>0</v>
      </c>
    </row>
    <row r="6486" spans="1:25">
      <c r="A6486" s="1">
        <v>6517</v>
      </c>
      <c r="C6486" t="s">
        <v>5412</v>
      </c>
      <c r="G6486" t="s">
        <v>10967</v>
      </c>
      <c r="H6486" t="s">
        <v>15428</v>
      </c>
      <c r="I6486" t="s">
        <v>18507</v>
      </c>
      <c r="J6486" t="s">
        <v>18510</v>
      </c>
      <c r="L6486" t="s">
        <v>20005</v>
      </c>
      <c r="N6486" t="s">
        <v>32</v>
      </c>
      <c r="P6486" t="s">
        <v>32</v>
      </c>
      <c r="Q6486" t="s">
        <v>20992</v>
      </c>
      <c r="R6486" t="s">
        <v>21119</v>
      </c>
      <c r="S6486" t="s">
        <v>21154</v>
      </c>
      <c r="U6486" t="s">
        <v>22035</v>
      </c>
      <c r="Y6486" t="s">
        <v>23866</v>
      </c>
    </row>
    <row r="6487" spans="1:25">
      <c r="A6487" s="1">
        <v>6518</v>
      </c>
      <c r="B6487" t="s">
        <v>32</v>
      </c>
      <c r="C6487" t="s">
        <v>5412</v>
      </c>
      <c r="D6487" t="s">
        <v>10180</v>
      </c>
      <c r="E6487" t="s">
        <v>10905</v>
      </c>
      <c r="F6487" t="s">
        <v>10906</v>
      </c>
      <c r="H6487" t="s">
        <v>15428</v>
      </c>
      <c r="V6487">
        <f>72861271 ÐEá\$2024041faypetgrave@cwjamica.com                            DNMLFException as file currently locked by another user for an Acct no 156177090000</f>
        <v>0</v>
      </c>
    </row>
    <row r="6488" spans="1:25">
      <c r="A6488" s="1">
        <v>6519</v>
      </c>
      <c r="C6488" t="s">
        <v>5413</v>
      </c>
      <c r="G6488" t="s">
        <v>10967</v>
      </c>
      <c r="H6488" t="s">
        <v>15429</v>
      </c>
      <c r="I6488" t="s">
        <v>18507</v>
      </c>
      <c r="J6488" t="s">
        <v>18510</v>
      </c>
      <c r="L6488" t="s">
        <v>20006</v>
      </c>
      <c r="N6488" t="s">
        <v>32</v>
      </c>
      <c r="P6488" t="s">
        <v>32</v>
      </c>
      <c r="Q6488" t="s">
        <v>20992</v>
      </c>
      <c r="R6488" t="s">
        <v>21119</v>
      </c>
      <c r="S6488" t="s">
        <v>21154</v>
      </c>
      <c r="U6488" t="s">
        <v>22035</v>
      </c>
      <c r="Y6488" t="s">
        <v>23868</v>
      </c>
    </row>
    <row r="6489" spans="1:25">
      <c r="A6489" s="1">
        <v>6520</v>
      </c>
      <c r="B6489" t="s">
        <v>32</v>
      </c>
      <c r="C6489" t="s">
        <v>5413</v>
      </c>
      <c r="D6489" t="s">
        <v>10181</v>
      </c>
      <c r="E6489" t="s">
        <v>10905</v>
      </c>
      <c r="F6489" t="s">
        <v>10906</v>
      </c>
      <c r="H6489" t="s">
        <v>15430</v>
      </c>
      <c r="V6489">
        <f>72861272 ÐÈQ(B2024041stamic123@gmail.com                               DNMLFException as file currently locked by another user for an Acct no 284144290000</f>
        <v>0</v>
      </c>
    </row>
    <row r="6490" spans="1:25">
      <c r="A6490" s="1">
        <v>6521</v>
      </c>
      <c r="C6490" t="s">
        <v>5414</v>
      </c>
      <c r="G6490" t="s">
        <v>10967</v>
      </c>
      <c r="H6490" t="s">
        <v>15431</v>
      </c>
      <c r="I6490" t="s">
        <v>18507</v>
      </c>
      <c r="J6490" t="s">
        <v>18510</v>
      </c>
      <c r="L6490" t="s">
        <v>20007</v>
      </c>
      <c r="N6490" t="s">
        <v>32</v>
      </c>
      <c r="P6490" t="s">
        <v>32</v>
      </c>
      <c r="Q6490" t="s">
        <v>20992</v>
      </c>
      <c r="R6490" t="s">
        <v>21119</v>
      </c>
      <c r="S6490" t="s">
        <v>21154</v>
      </c>
      <c r="U6490" t="s">
        <v>22035</v>
      </c>
      <c r="Y6490" t="s">
        <v>23867</v>
      </c>
    </row>
    <row r="6491" spans="1:25">
      <c r="A6491" s="1">
        <v>6522</v>
      </c>
      <c r="B6491" t="s">
        <v>32</v>
      </c>
      <c r="C6491" t="s">
        <v>5414</v>
      </c>
      <c r="D6491" t="s">
        <v>10182</v>
      </c>
      <c r="E6491" t="s">
        <v>10905</v>
      </c>
      <c r="F6491" t="s">
        <v>10906</v>
      </c>
      <c r="H6491" t="s">
        <v>15432</v>
      </c>
      <c r="V6491">
        <f>72861273 p°7ÖD2024041christinacaine1@gmail.com                            DNMLFException as file currently locked by another user for an Acct no 295651750000</f>
        <v>0</v>
      </c>
    </row>
    <row r="6492" spans="1:25">
      <c r="A6492" s="1">
        <v>6523</v>
      </c>
      <c r="C6492" t="s">
        <v>5415</v>
      </c>
      <c r="G6492" t="s">
        <v>10967</v>
      </c>
      <c r="H6492" t="s">
        <v>15433</v>
      </c>
      <c r="I6492" t="s">
        <v>18507</v>
      </c>
      <c r="J6492" t="s">
        <v>18510</v>
      </c>
      <c r="L6492" t="s">
        <v>20008</v>
      </c>
      <c r="N6492" t="s">
        <v>32</v>
      </c>
      <c r="P6492" t="s">
        <v>32</v>
      </c>
      <c r="Q6492" t="s">
        <v>20992</v>
      </c>
      <c r="R6492" t="s">
        <v>21119</v>
      </c>
      <c r="S6492" t="s">
        <v>21154</v>
      </c>
      <c r="U6492" t="s">
        <v>22035</v>
      </c>
      <c r="Y6492" t="s">
        <v>23869</v>
      </c>
    </row>
    <row r="6493" spans="1:25">
      <c r="A6493" s="1">
        <v>6524</v>
      </c>
      <c r="B6493" t="s">
        <v>32</v>
      </c>
      <c r="C6493" t="s">
        <v>5415</v>
      </c>
      <c r="D6493" t="s">
        <v>10183</v>
      </c>
      <c r="E6493" t="s">
        <v>10905</v>
      </c>
      <c r="F6493" t="s">
        <v>10906</v>
      </c>
      <c r="H6493" t="s">
        <v>15433</v>
      </c>
      <c r="V6493">
        <f>72861274 0&amp;3&amp;P2024041DUNROBPRIM@GMAIL.COM                              DNMLFException as file currently locked by another user for an Acct no 344238270000</f>
        <v>0</v>
      </c>
    </row>
    <row r="6494" spans="1:25">
      <c r="A6494" s="1">
        <v>6525</v>
      </c>
      <c r="C6494" t="s">
        <v>5416</v>
      </c>
      <c r="G6494" t="s">
        <v>10967</v>
      </c>
      <c r="H6494" t="s">
        <v>15434</v>
      </c>
      <c r="I6494" t="s">
        <v>18507</v>
      </c>
      <c r="J6494" t="s">
        <v>18510</v>
      </c>
      <c r="L6494" t="s">
        <v>20009</v>
      </c>
      <c r="N6494" t="s">
        <v>32</v>
      </c>
      <c r="P6494" t="s">
        <v>32</v>
      </c>
      <c r="Q6494" t="s">
        <v>20992</v>
      </c>
      <c r="R6494" t="s">
        <v>21119</v>
      </c>
      <c r="S6494" t="s">
        <v>21154</v>
      </c>
      <c r="U6494" t="s">
        <v>22035</v>
      </c>
      <c r="Y6494" t="s">
        <v>23872</v>
      </c>
    </row>
    <row r="6495" spans="1:25">
      <c r="A6495" s="1">
        <v>6526</v>
      </c>
      <c r="B6495" t="s">
        <v>32</v>
      </c>
      <c r="C6495" t="s">
        <v>5416</v>
      </c>
      <c r="D6495" t="s">
        <v>10184</v>
      </c>
      <c r="E6495" t="s">
        <v>10905</v>
      </c>
      <c r="F6495" t="s">
        <v>10906</v>
      </c>
      <c r="H6495" t="s">
        <v>15434</v>
      </c>
      <c r="V6495">
        <f>72861275 °7úA2024041ANDREHEPBURN_88@YAHOO.COM                            ENMLFException as file currently locked by another user for an Acct no 283368110000</f>
        <v>0</v>
      </c>
    </row>
    <row r="6496" spans="1:25">
      <c r="A6496" s="1">
        <v>6527</v>
      </c>
      <c r="C6496" t="s">
        <v>5417</v>
      </c>
      <c r="G6496" t="s">
        <v>10967</v>
      </c>
      <c r="H6496" t="s">
        <v>15435</v>
      </c>
      <c r="I6496" t="s">
        <v>18507</v>
      </c>
      <c r="J6496" t="s">
        <v>18510</v>
      </c>
      <c r="L6496" t="s">
        <v>20010</v>
      </c>
      <c r="N6496" t="s">
        <v>32</v>
      </c>
      <c r="P6496" t="s">
        <v>32</v>
      </c>
      <c r="Q6496" t="s">
        <v>20992</v>
      </c>
      <c r="R6496" t="s">
        <v>21119</v>
      </c>
      <c r="S6496" t="s">
        <v>21154</v>
      </c>
      <c r="U6496" t="s">
        <v>22035</v>
      </c>
      <c r="Y6496" t="s">
        <v>23871</v>
      </c>
    </row>
    <row r="6497" spans="1:25">
      <c r="A6497" s="1">
        <v>6528</v>
      </c>
      <c r="B6497" t="s">
        <v>32</v>
      </c>
      <c r="C6497" t="s">
        <v>5417</v>
      </c>
      <c r="D6497" t="s">
        <v>10185</v>
      </c>
      <c r="E6497" t="s">
        <v>10905</v>
      </c>
      <c r="F6497" t="s">
        <v>10906</v>
      </c>
      <c r="H6497" t="s">
        <v>15435</v>
      </c>
      <c r="V6497">
        <f>72861276 @å~\J2024041sexychrisann1@gmail.com                             ENMLFException as file currently locked by another user for an Acct no 319379400000</f>
        <v>0</v>
      </c>
    </row>
    <row r="6498" spans="1:25">
      <c r="A6498" s="1">
        <v>6529</v>
      </c>
      <c r="C6498" t="s">
        <v>5418</v>
      </c>
      <c r="G6498" t="s">
        <v>10967</v>
      </c>
      <c r="H6498" t="s">
        <v>15436</v>
      </c>
      <c r="I6498" t="s">
        <v>18507</v>
      </c>
      <c r="J6498" t="s">
        <v>18509</v>
      </c>
      <c r="L6498" t="s">
        <v>19772</v>
      </c>
      <c r="O6498" t="s">
        <v>20888</v>
      </c>
      <c r="P6498" t="s">
        <v>65</v>
      </c>
      <c r="Q6498" t="s">
        <v>20990</v>
      </c>
      <c r="R6498" t="s">
        <v>21118</v>
      </c>
      <c r="S6498" t="s">
        <v>21153</v>
      </c>
      <c r="T6498" t="s">
        <v>21634</v>
      </c>
      <c r="U6498" t="s">
        <v>22033</v>
      </c>
    </row>
    <row r="6499" spans="1:25">
      <c r="A6499" s="1">
        <v>6530</v>
      </c>
      <c r="C6499" t="s">
        <v>5419</v>
      </c>
      <c r="G6499" t="s">
        <v>10967</v>
      </c>
      <c r="H6499" t="s">
        <v>15436</v>
      </c>
      <c r="I6499" t="s">
        <v>18507</v>
      </c>
      <c r="J6499" t="s">
        <v>18509</v>
      </c>
      <c r="L6499" t="s">
        <v>19774</v>
      </c>
      <c r="O6499" t="s">
        <v>20888</v>
      </c>
      <c r="P6499" t="s">
        <v>20920</v>
      </c>
      <c r="Q6499" t="s">
        <v>20991</v>
      </c>
      <c r="U6499" t="s">
        <v>22034</v>
      </c>
      <c r="W6499" t="s">
        <v>22918</v>
      </c>
    </row>
    <row r="6500" spans="1:25">
      <c r="A6500" s="1">
        <v>6531</v>
      </c>
      <c r="C6500" t="s">
        <v>5420</v>
      </c>
      <c r="G6500" t="s">
        <v>10967</v>
      </c>
      <c r="H6500" t="s">
        <v>15437</v>
      </c>
      <c r="I6500" t="s">
        <v>18507</v>
      </c>
      <c r="J6500" t="s">
        <v>18509</v>
      </c>
      <c r="L6500" t="s">
        <v>19806</v>
      </c>
      <c r="O6500" t="s">
        <v>20887</v>
      </c>
      <c r="P6500" t="s">
        <v>20919</v>
      </c>
      <c r="Q6500" t="s">
        <v>20989</v>
      </c>
      <c r="U6500" t="s">
        <v>22032</v>
      </c>
      <c r="W6500" t="s">
        <v>22917</v>
      </c>
      <c r="X6500" t="s">
        <v>23478</v>
      </c>
    </row>
    <row r="6501" spans="1:25">
      <c r="A6501" s="1">
        <v>6532</v>
      </c>
      <c r="C6501" t="s">
        <v>5421</v>
      </c>
      <c r="G6501" t="s">
        <v>10967</v>
      </c>
      <c r="H6501" t="s">
        <v>15438</v>
      </c>
      <c r="I6501" t="s">
        <v>18507</v>
      </c>
      <c r="J6501" t="s">
        <v>18509</v>
      </c>
      <c r="L6501" t="s">
        <v>19805</v>
      </c>
      <c r="O6501" t="s">
        <v>20887</v>
      </c>
      <c r="P6501" t="s">
        <v>20919</v>
      </c>
      <c r="Q6501" t="s">
        <v>20989</v>
      </c>
      <c r="U6501" t="s">
        <v>22032</v>
      </c>
      <c r="W6501" t="s">
        <v>22917</v>
      </c>
      <c r="X6501" t="s">
        <v>23478</v>
      </c>
    </row>
    <row r="6502" spans="1:25">
      <c r="A6502" s="1">
        <v>6533</v>
      </c>
      <c r="C6502" t="s">
        <v>5422</v>
      </c>
      <c r="G6502" t="s">
        <v>10967</v>
      </c>
      <c r="H6502" t="s">
        <v>15439</v>
      </c>
      <c r="I6502" t="s">
        <v>18507</v>
      </c>
      <c r="J6502" t="s">
        <v>18509</v>
      </c>
      <c r="L6502" t="s">
        <v>19772</v>
      </c>
      <c r="O6502" t="s">
        <v>20888</v>
      </c>
      <c r="P6502" t="s">
        <v>65</v>
      </c>
      <c r="Q6502" t="s">
        <v>20990</v>
      </c>
      <c r="R6502" t="s">
        <v>21118</v>
      </c>
      <c r="S6502" t="s">
        <v>21153</v>
      </c>
      <c r="T6502" t="s">
        <v>21634</v>
      </c>
      <c r="U6502" t="s">
        <v>22033</v>
      </c>
    </row>
    <row r="6503" spans="1:25">
      <c r="A6503" s="1">
        <v>6534</v>
      </c>
      <c r="C6503" t="s">
        <v>5423</v>
      </c>
      <c r="G6503" t="s">
        <v>10967</v>
      </c>
      <c r="H6503" t="s">
        <v>15440</v>
      </c>
      <c r="I6503" t="s">
        <v>18507</v>
      </c>
      <c r="J6503" t="s">
        <v>18509</v>
      </c>
      <c r="L6503" t="s">
        <v>19774</v>
      </c>
      <c r="O6503" t="s">
        <v>20888</v>
      </c>
      <c r="P6503" t="s">
        <v>20920</v>
      </c>
      <c r="Q6503" t="s">
        <v>20991</v>
      </c>
      <c r="U6503" t="s">
        <v>22034</v>
      </c>
      <c r="W6503" t="s">
        <v>22918</v>
      </c>
    </row>
    <row r="6504" spans="1:25">
      <c r="A6504" s="1">
        <v>6535</v>
      </c>
      <c r="C6504" t="s">
        <v>5424</v>
      </c>
      <c r="G6504" t="s">
        <v>10967</v>
      </c>
      <c r="H6504" t="s">
        <v>15441</v>
      </c>
      <c r="I6504" t="s">
        <v>18507</v>
      </c>
      <c r="J6504" t="s">
        <v>18509</v>
      </c>
      <c r="L6504" t="s">
        <v>19766</v>
      </c>
      <c r="O6504" t="s">
        <v>20887</v>
      </c>
      <c r="P6504" t="s">
        <v>20919</v>
      </c>
      <c r="Q6504" t="s">
        <v>20989</v>
      </c>
      <c r="U6504" t="s">
        <v>22032</v>
      </c>
      <c r="W6504" t="s">
        <v>22917</v>
      </c>
      <c r="X6504" t="s">
        <v>23478</v>
      </c>
    </row>
    <row r="6505" spans="1:25">
      <c r="A6505" s="1">
        <v>6536</v>
      </c>
      <c r="C6505" t="s">
        <v>5425</v>
      </c>
      <c r="G6505" t="s">
        <v>10967</v>
      </c>
      <c r="H6505" t="s">
        <v>15441</v>
      </c>
      <c r="I6505" t="s">
        <v>18507</v>
      </c>
      <c r="J6505" t="s">
        <v>18509</v>
      </c>
      <c r="L6505" t="s">
        <v>19772</v>
      </c>
      <c r="O6505" t="s">
        <v>20888</v>
      </c>
      <c r="P6505" t="s">
        <v>65</v>
      </c>
      <c r="Q6505" t="s">
        <v>20990</v>
      </c>
      <c r="R6505" t="s">
        <v>21118</v>
      </c>
      <c r="S6505" t="s">
        <v>21153</v>
      </c>
      <c r="T6505" t="s">
        <v>21634</v>
      </c>
      <c r="U6505" t="s">
        <v>22033</v>
      </c>
    </row>
    <row r="6506" spans="1:25">
      <c r="A6506" s="1">
        <v>6537</v>
      </c>
      <c r="C6506" t="s">
        <v>5426</v>
      </c>
      <c r="G6506" t="s">
        <v>10967</v>
      </c>
      <c r="H6506" t="s">
        <v>15442</v>
      </c>
      <c r="I6506" t="s">
        <v>18507</v>
      </c>
      <c r="J6506" t="s">
        <v>18509</v>
      </c>
      <c r="L6506" t="s">
        <v>19774</v>
      </c>
      <c r="O6506" t="s">
        <v>20888</v>
      </c>
      <c r="P6506" t="s">
        <v>20920</v>
      </c>
      <c r="Q6506" t="s">
        <v>20991</v>
      </c>
      <c r="U6506" t="s">
        <v>22034</v>
      </c>
      <c r="W6506" t="s">
        <v>22918</v>
      </c>
    </row>
    <row r="6507" spans="1:25">
      <c r="A6507" s="1">
        <v>6538</v>
      </c>
      <c r="C6507" t="s">
        <v>5427</v>
      </c>
      <c r="G6507" t="s">
        <v>10967</v>
      </c>
      <c r="H6507" t="s">
        <v>15443</v>
      </c>
      <c r="I6507" t="s">
        <v>18507</v>
      </c>
      <c r="J6507" t="s">
        <v>18510</v>
      </c>
      <c r="L6507" t="s">
        <v>20011</v>
      </c>
      <c r="N6507" t="s">
        <v>32</v>
      </c>
      <c r="P6507" t="s">
        <v>32</v>
      </c>
      <c r="Q6507" t="s">
        <v>20992</v>
      </c>
      <c r="R6507" t="s">
        <v>21119</v>
      </c>
      <c r="S6507" t="s">
        <v>21154</v>
      </c>
      <c r="U6507" t="s">
        <v>22035</v>
      </c>
      <c r="Y6507" t="s">
        <v>23870</v>
      </c>
    </row>
    <row r="6508" spans="1:25">
      <c r="A6508" s="1">
        <v>6539</v>
      </c>
      <c r="B6508" t="s">
        <v>32</v>
      </c>
      <c r="C6508" t="s">
        <v>5427</v>
      </c>
      <c r="D6508" t="s">
        <v>10186</v>
      </c>
      <c r="E6508" t="s">
        <v>10905</v>
      </c>
      <c r="F6508" t="s">
        <v>10906</v>
      </c>
      <c r="H6508" t="s">
        <v>15443</v>
      </c>
      <c r="V6508">
        <f>72861286 @äçNJ2024041romainbrown023@gmail.com                            ENMLFException as file currently locked by another user for an Acct no 319151400000</f>
        <v>0</v>
      </c>
    </row>
    <row r="6509" spans="1:25">
      <c r="A6509" s="1">
        <v>6540</v>
      </c>
      <c r="C6509" t="s">
        <v>5428</v>
      </c>
      <c r="G6509" t="s">
        <v>10967</v>
      </c>
      <c r="H6509" t="s">
        <v>15444</v>
      </c>
      <c r="I6509" t="s">
        <v>18507</v>
      </c>
      <c r="J6509" t="s">
        <v>18509</v>
      </c>
      <c r="L6509" t="s">
        <v>19772</v>
      </c>
      <c r="O6509" t="s">
        <v>20888</v>
      </c>
      <c r="P6509" t="s">
        <v>65</v>
      </c>
      <c r="Q6509" t="s">
        <v>20990</v>
      </c>
      <c r="R6509" t="s">
        <v>21118</v>
      </c>
      <c r="S6509" t="s">
        <v>21153</v>
      </c>
      <c r="T6509" t="s">
        <v>21637</v>
      </c>
      <c r="U6509" t="s">
        <v>22033</v>
      </c>
    </row>
    <row r="6510" spans="1:25">
      <c r="A6510" s="1">
        <v>6541</v>
      </c>
      <c r="C6510" t="s">
        <v>5429</v>
      </c>
      <c r="G6510" t="s">
        <v>10967</v>
      </c>
      <c r="H6510" t="s">
        <v>15445</v>
      </c>
      <c r="I6510" t="s">
        <v>18507</v>
      </c>
      <c r="J6510" t="s">
        <v>18509</v>
      </c>
      <c r="L6510" t="s">
        <v>19774</v>
      </c>
      <c r="O6510" t="s">
        <v>20888</v>
      </c>
      <c r="P6510" t="s">
        <v>20920</v>
      </c>
      <c r="Q6510" t="s">
        <v>20991</v>
      </c>
      <c r="U6510" t="s">
        <v>22034</v>
      </c>
      <c r="W6510" t="s">
        <v>22918</v>
      </c>
    </row>
    <row r="6511" spans="1:25">
      <c r="A6511" s="1">
        <v>6542</v>
      </c>
      <c r="C6511" t="s">
        <v>5430</v>
      </c>
      <c r="G6511" t="s">
        <v>10967</v>
      </c>
      <c r="H6511" t="s">
        <v>15446</v>
      </c>
      <c r="I6511" t="s">
        <v>18507</v>
      </c>
      <c r="J6511" t="s">
        <v>18509</v>
      </c>
      <c r="L6511" t="s">
        <v>19771</v>
      </c>
      <c r="O6511" t="s">
        <v>20887</v>
      </c>
      <c r="P6511" t="s">
        <v>20919</v>
      </c>
      <c r="Q6511" t="s">
        <v>20989</v>
      </c>
      <c r="U6511" t="s">
        <v>22032</v>
      </c>
      <c r="W6511" t="s">
        <v>22917</v>
      </c>
      <c r="X6511" t="s">
        <v>23481</v>
      </c>
    </row>
    <row r="6512" spans="1:25">
      <c r="A6512" s="1">
        <v>6543</v>
      </c>
      <c r="C6512" t="s">
        <v>5431</v>
      </c>
      <c r="G6512" t="s">
        <v>10967</v>
      </c>
      <c r="H6512" t="s">
        <v>15447</v>
      </c>
      <c r="I6512" t="s">
        <v>18507</v>
      </c>
      <c r="J6512" t="s">
        <v>18509</v>
      </c>
      <c r="L6512" t="s">
        <v>19765</v>
      </c>
      <c r="O6512" t="s">
        <v>20887</v>
      </c>
      <c r="P6512" t="s">
        <v>20919</v>
      </c>
      <c r="Q6512" t="s">
        <v>20989</v>
      </c>
      <c r="U6512" t="s">
        <v>22032</v>
      </c>
      <c r="W6512" t="s">
        <v>22917</v>
      </c>
      <c r="X6512" t="s">
        <v>23480</v>
      </c>
    </row>
    <row r="6513" spans="1:31">
      <c r="A6513" s="1">
        <v>6544</v>
      </c>
      <c r="C6513" t="s">
        <v>5432</v>
      </c>
      <c r="G6513" t="s">
        <v>10967</v>
      </c>
      <c r="H6513" t="s">
        <v>15448</v>
      </c>
      <c r="I6513" t="s">
        <v>18507</v>
      </c>
      <c r="J6513" t="s">
        <v>18509</v>
      </c>
      <c r="L6513" t="s">
        <v>19745</v>
      </c>
      <c r="O6513" t="s">
        <v>20887</v>
      </c>
      <c r="P6513" t="s">
        <v>20919</v>
      </c>
      <c r="Q6513" t="s">
        <v>20989</v>
      </c>
      <c r="U6513" t="s">
        <v>22032</v>
      </c>
      <c r="W6513" t="s">
        <v>22917</v>
      </c>
      <c r="X6513" t="s">
        <v>23480</v>
      </c>
    </row>
    <row r="6514" spans="1:31">
      <c r="A6514" s="1">
        <v>6545</v>
      </c>
      <c r="C6514" t="s">
        <v>5433</v>
      </c>
      <c r="G6514" t="s">
        <v>10967</v>
      </c>
      <c r="H6514" t="s">
        <v>15449</v>
      </c>
      <c r="I6514" t="s">
        <v>18507</v>
      </c>
      <c r="J6514" t="s">
        <v>18509</v>
      </c>
      <c r="L6514" t="s">
        <v>19803</v>
      </c>
      <c r="O6514" t="s">
        <v>20887</v>
      </c>
      <c r="P6514" t="s">
        <v>20919</v>
      </c>
      <c r="Q6514" t="s">
        <v>20989</v>
      </c>
      <c r="U6514" t="s">
        <v>22032</v>
      </c>
      <c r="W6514" t="s">
        <v>22917</v>
      </c>
      <c r="X6514" t="s">
        <v>23480</v>
      </c>
    </row>
    <row r="6515" spans="1:31">
      <c r="A6515" s="1">
        <v>6546</v>
      </c>
      <c r="C6515" t="s">
        <v>5434</v>
      </c>
      <c r="G6515" t="s">
        <v>10967</v>
      </c>
      <c r="H6515" t="s">
        <v>15450</v>
      </c>
      <c r="I6515" t="s">
        <v>18507</v>
      </c>
      <c r="J6515" t="s">
        <v>18510</v>
      </c>
      <c r="L6515" t="s">
        <v>20012</v>
      </c>
      <c r="N6515" t="s">
        <v>32</v>
      </c>
      <c r="P6515" t="s">
        <v>32</v>
      </c>
      <c r="Q6515" t="s">
        <v>20992</v>
      </c>
      <c r="R6515" t="s">
        <v>21119</v>
      </c>
      <c r="S6515" t="s">
        <v>21154</v>
      </c>
      <c r="U6515" t="s">
        <v>22035</v>
      </c>
      <c r="Y6515" t="s">
        <v>23873</v>
      </c>
    </row>
    <row r="6516" spans="1:31">
      <c r="A6516" s="1">
        <v>6547</v>
      </c>
      <c r="B6516" t="s">
        <v>32</v>
      </c>
      <c r="C6516" t="s">
        <v>5434</v>
      </c>
      <c r="D6516" t="s">
        <v>10187</v>
      </c>
      <c r="E6516" t="s">
        <v>10905</v>
      </c>
      <c r="F6516" t="s">
        <v>10906</v>
      </c>
      <c r="H6516" t="s">
        <v>15451</v>
      </c>
      <c r="V6516">
        <f>72861293 @ÝEÆI2024041orainthomas@gmail.com                              GNMLFException as file currently locked by another user for an Acct no 316859080000</f>
        <v>0</v>
      </c>
    </row>
    <row r="6517" spans="1:31">
      <c r="A6517" s="1">
        <v>6548</v>
      </c>
      <c r="C6517" t="s">
        <v>5435</v>
      </c>
      <c r="G6517" t="s">
        <v>10967</v>
      </c>
      <c r="H6517" t="s">
        <v>15452</v>
      </c>
      <c r="I6517" t="s">
        <v>18507</v>
      </c>
      <c r="J6517" t="s">
        <v>18509</v>
      </c>
      <c r="L6517" t="s">
        <v>19746</v>
      </c>
      <c r="O6517" t="s">
        <v>20887</v>
      </c>
      <c r="P6517" t="s">
        <v>20919</v>
      </c>
      <c r="Q6517" t="s">
        <v>20989</v>
      </c>
      <c r="U6517" t="s">
        <v>22032</v>
      </c>
      <c r="W6517" t="s">
        <v>22917</v>
      </c>
      <c r="X6517" t="s">
        <v>23482</v>
      </c>
    </row>
    <row r="6518" spans="1:31">
      <c r="A6518" s="1">
        <v>6549</v>
      </c>
      <c r="C6518" t="s">
        <v>5436</v>
      </c>
      <c r="G6518" t="s">
        <v>10967</v>
      </c>
      <c r="H6518" t="s">
        <v>15452</v>
      </c>
      <c r="I6518" t="s">
        <v>18507</v>
      </c>
      <c r="J6518" t="s">
        <v>18509</v>
      </c>
      <c r="L6518" t="s">
        <v>19772</v>
      </c>
      <c r="O6518" t="s">
        <v>20888</v>
      </c>
      <c r="P6518" t="s">
        <v>65</v>
      </c>
      <c r="Q6518" t="s">
        <v>20990</v>
      </c>
      <c r="R6518" t="s">
        <v>21118</v>
      </c>
      <c r="S6518" t="s">
        <v>21153</v>
      </c>
      <c r="T6518" t="s">
        <v>21638</v>
      </c>
      <c r="U6518" t="s">
        <v>22033</v>
      </c>
    </row>
    <row r="6519" spans="1:31">
      <c r="A6519" s="1">
        <v>6550</v>
      </c>
      <c r="C6519" t="s">
        <v>5437</v>
      </c>
      <c r="G6519" t="s">
        <v>10967</v>
      </c>
      <c r="H6519" t="s">
        <v>15452</v>
      </c>
      <c r="I6519" t="s">
        <v>18507</v>
      </c>
      <c r="J6519" t="s">
        <v>18509</v>
      </c>
      <c r="L6519" t="s">
        <v>19774</v>
      </c>
      <c r="O6519" t="s">
        <v>20888</v>
      </c>
      <c r="P6519" t="s">
        <v>20920</v>
      </c>
      <c r="Q6519" t="s">
        <v>20991</v>
      </c>
      <c r="U6519" t="s">
        <v>22034</v>
      </c>
      <c r="W6519" t="s">
        <v>22918</v>
      </c>
    </row>
    <row r="6520" spans="1:31">
      <c r="A6520" s="1">
        <v>6551</v>
      </c>
      <c r="C6520" t="s">
        <v>5438</v>
      </c>
      <c r="G6520" t="s">
        <v>10967</v>
      </c>
      <c r="H6520" t="s">
        <v>15453</v>
      </c>
      <c r="I6520" t="s">
        <v>18507</v>
      </c>
      <c r="J6520" t="s">
        <v>18542</v>
      </c>
      <c r="K6520" t="s">
        <v>18528</v>
      </c>
      <c r="L6520" t="s">
        <v>20013</v>
      </c>
      <c r="N6520" t="s">
        <v>38</v>
      </c>
      <c r="P6520" t="s">
        <v>38</v>
      </c>
      <c r="Q6520" t="s">
        <v>21038</v>
      </c>
      <c r="U6520" t="s">
        <v>22798</v>
      </c>
      <c r="W6520" t="s">
        <v>22730</v>
      </c>
      <c r="AE6520" t="s">
        <v>23887</v>
      </c>
    </row>
    <row r="6521" spans="1:31">
      <c r="A6521" s="1">
        <v>6552</v>
      </c>
      <c r="B6521" t="s">
        <v>38</v>
      </c>
      <c r="C6521" t="s">
        <v>5438</v>
      </c>
      <c r="D6521" t="s">
        <v>10188</v>
      </c>
      <c r="E6521" t="s">
        <v>10905</v>
      </c>
      <c r="F6521" t="s">
        <v>10913</v>
      </c>
      <c r="H6521" t="s">
        <v>15453</v>
      </c>
      <c r="V6521">
        <f>72861297 ÷</f>
        <v>0</v>
      </c>
    </row>
    <row r="6522" spans="1:31">
      <c r="A6522" s="1">
        <v>6554</v>
      </c>
      <c r="C6522" t="s">
        <v>5439</v>
      </c>
      <c r="G6522" t="s">
        <v>10967</v>
      </c>
      <c r="H6522" t="s">
        <v>15454</v>
      </c>
      <c r="I6522" t="s">
        <v>18507</v>
      </c>
      <c r="J6522" t="s">
        <v>18509</v>
      </c>
      <c r="L6522" t="s">
        <v>19807</v>
      </c>
      <c r="O6522" t="s">
        <v>20887</v>
      </c>
      <c r="P6522" t="s">
        <v>20919</v>
      </c>
      <c r="Q6522" t="s">
        <v>20989</v>
      </c>
      <c r="U6522" t="s">
        <v>22032</v>
      </c>
      <c r="W6522" t="s">
        <v>22917</v>
      </c>
      <c r="X6522" t="s">
        <v>23483</v>
      </c>
    </row>
    <row r="6523" spans="1:31">
      <c r="A6523" s="1">
        <v>6555</v>
      </c>
      <c r="C6523" t="s">
        <v>5440</v>
      </c>
      <c r="G6523" t="s">
        <v>10967</v>
      </c>
      <c r="H6523" t="s">
        <v>15455</v>
      </c>
      <c r="I6523" t="s">
        <v>18507</v>
      </c>
      <c r="J6523" t="s">
        <v>18509</v>
      </c>
      <c r="L6523" t="s">
        <v>19772</v>
      </c>
      <c r="O6523" t="s">
        <v>20888</v>
      </c>
      <c r="P6523" t="s">
        <v>65</v>
      </c>
      <c r="Q6523" t="s">
        <v>20990</v>
      </c>
      <c r="R6523" t="s">
        <v>21118</v>
      </c>
      <c r="S6523" t="s">
        <v>21153</v>
      </c>
      <c r="T6523" t="s">
        <v>21639</v>
      </c>
      <c r="U6523" t="s">
        <v>22033</v>
      </c>
    </row>
    <row r="6524" spans="1:31">
      <c r="A6524" s="1">
        <v>6556</v>
      </c>
      <c r="C6524" t="s">
        <v>5441</v>
      </c>
      <c r="G6524" t="s">
        <v>10967</v>
      </c>
      <c r="H6524" t="s">
        <v>15456</v>
      </c>
      <c r="I6524" t="s">
        <v>18507</v>
      </c>
      <c r="J6524" t="s">
        <v>18509</v>
      </c>
      <c r="L6524" t="s">
        <v>19774</v>
      </c>
      <c r="O6524" t="s">
        <v>20888</v>
      </c>
      <c r="P6524" t="s">
        <v>20920</v>
      </c>
      <c r="Q6524" t="s">
        <v>20991</v>
      </c>
      <c r="U6524" t="s">
        <v>22034</v>
      </c>
      <c r="W6524" t="s">
        <v>22918</v>
      </c>
    </row>
    <row r="6525" spans="1:31">
      <c r="A6525" s="1">
        <v>6557</v>
      </c>
      <c r="C6525" t="s">
        <v>5442</v>
      </c>
      <c r="G6525" t="s">
        <v>10967</v>
      </c>
      <c r="H6525" t="s">
        <v>15456</v>
      </c>
      <c r="I6525" t="s">
        <v>18507</v>
      </c>
      <c r="J6525" t="s">
        <v>18509</v>
      </c>
      <c r="L6525" t="s">
        <v>19806</v>
      </c>
      <c r="O6525" t="s">
        <v>20887</v>
      </c>
      <c r="P6525" t="s">
        <v>20919</v>
      </c>
      <c r="Q6525" t="s">
        <v>20989</v>
      </c>
      <c r="U6525" t="s">
        <v>22032</v>
      </c>
      <c r="W6525" t="s">
        <v>22917</v>
      </c>
      <c r="X6525" t="s">
        <v>23483</v>
      </c>
    </row>
    <row r="6526" spans="1:31">
      <c r="A6526" s="1">
        <v>6558</v>
      </c>
      <c r="C6526" t="s">
        <v>5443</v>
      </c>
      <c r="G6526" t="s">
        <v>10967</v>
      </c>
      <c r="H6526" t="s">
        <v>15457</v>
      </c>
      <c r="I6526" t="s">
        <v>18507</v>
      </c>
      <c r="J6526" t="s">
        <v>18509</v>
      </c>
      <c r="L6526" t="s">
        <v>19772</v>
      </c>
      <c r="O6526" t="s">
        <v>20888</v>
      </c>
      <c r="P6526" t="s">
        <v>65</v>
      </c>
      <c r="Q6526" t="s">
        <v>20990</v>
      </c>
      <c r="R6526" t="s">
        <v>21118</v>
      </c>
      <c r="S6526" t="s">
        <v>21153</v>
      </c>
      <c r="T6526" t="s">
        <v>21639</v>
      </c>
      <c r="U6526" t="s">
        <v>22033</v>
      </c>
    </row>
    <row r="6527" spans="1:31">
      <c r="A6527" s="1">
        <v>6559</v>
      </c>
      <c r="C6527" t="s">
        <v>5444</v>
      </c>
      <c r="G6527" t="s">
        <v>10967</v>
      </c>
      <c r="H6527" t="s">
        <v>15457</v>
      </c>
      <c r="I6527" t="s">
        <v>18507</v>
      </c>
      <c r="J6527" t="s">
        <v>18509</v>
      </c>
      <c r="L6527" t="s">
        <v>19774</v>
      </c>
      <c r="O6527" t="s">
        <v>20888</v>
      </c>
      <c r="P6527" t="s">
        <v>20920</v>
      </c>
      <c r="Q6527" t="s">
        <v>20991</v>
      </c>
      <c r="U6527" t="s">
        <v>22034</v>
      </c>
      <c r="W6527" t="s">
        <v>22918</v>
      </c>
    </row>
    <row r="6528" spans="1:31">
      <c r="A6528" s="1">
        <v>6560</v>
      </c>
      <c r="C6528" t="s">
        <v>5445</v>
      </c>
      <c r="G6528" t="s">
        <v>10967</v>
      </c>
      <c r="H6528" t="s">
        <v>15458</v>
      </c>
      <c r="I6528" t="s">
        <v>18507</v>
      </c>
      <c r="J6528" t="s">
        <v>18509</v>
      </c>
      <c r="L6528" t="s">
        <v>20014</v>
      </c>
      <c r="O6528" t="s">
        <v>20918</v>
      </c>
      <c r="P6528" t="s">
        <v>20927</v>
      </c>
      <c r="Q6528" t="s">
        <v>21053</v>
      </c>
      <c r="U6528" t="s">
        <v>22799</v>
      </c>
      <c r="W6528" t="s">
        <v>22918</v>
      </c>
    </row>
    <row r="6529" spans="1:31">
      <c r="A6529" s="1">
        <v>6561</v>
      </c>
      <c r="C6529" t="s">
        <v>5446</v>
      </c>
      <c r="G6529" t="s">
        <v>10967</v>
      </c>
      <c r="H6529" t="s">
        <v>15459</v>
      </c>
      <c r="I6529" t="s">
        <v>18507</v>
      </c>
      <c r="J6529" t="s">
        <v>18509</v>
      </c>
      <c r="L6529" t="s">
        <v>20014</v>
      </c>
      <c r="O6529" t="s">
        <v>20918</v>
      </c>
      <c r="P6529" t="s">
        <v>37</v>
      </c>
      <c r="Q6529" t="s">
        <v>21005</v>
      </c>
      <c r="U6529" t="s">
        <v>22800</v>
      </c>
      <c r="W6529" t="s">
        <v>22921</v>
      </c>
    </row>
    <row r="6530" spans="1:31">
      <c r="A6530" s="1">
        <v>6562</v>
      </c>
      <c r="C6530" t="s">
        <v>5447</v>
      </c>
      <c r="G6530" t="s">
        <v>10967</v>
      </c>
      <c r="H6530" t="s">
        <v>15460</v>
      </c>
      <c r="I6530" t="s">
        <v>18507</v>
      </c>
      <c r="J6530" t="s">
        <v>18542</v>
      </c>
      <c r="K6530" t="s">
        <v>18528</v>
      </c>
      <c r="L6530" t="s">
        <v>20015</v>
      </c>
      <c r="N6530" t="s">
        <v>38</v>
      </c>
      <c r="P6530" t="s">
        <v>38</v>
      </c>
      <c r="Q6530" t="s">
        <v>21038</v>
      </c>
      <c r="U6530" t="s">
        <v>22798</v>
      </c>
      <c r="W6530" t="s">
        <v>22730</v>
      </c>
      <c r="AE6530" t="s">
        <v>23887</v>
      </c>
    </row>
    <row r="6531" spans="1:31">
      <c r="A6531" s="1">
        <v>6563</v>
      </c>
      <c r="B6531" t="s">
        <v>38</v>
      </c>
      <c r="C6531" t="s">
        <v>5447</v>
      </c>
      <c r="D6531" t="s">
        <v>10189</v>
      </c>
      <c r="E6531" t="s">
        <v>10905</v>
      </c>
      <c r="F6531" t="s">
        <v>10913</v>
      </c>
      <c r="H6531" t="s">
        <v>15461</v>
      </c>
      <c r="V6531">
        <f>72861306 ÷</f>
        <v>0</v>
      </c>
    </row>
    <row r="6532" spans="1:31">
      <c r="A6532" s="1">
        <v>6565</v>
      </c>
      <c r="C6532" t="s">
        <v>5448</v>
      </c>
      <c r="G6532" t="s">
        <v>10967</v>
      </c>
      <c r="H6532" t="s">
        <v>15462</v>
      </c>
      <c r="I6532" t="s">
        <v>18507</v>
      </c>
      <c r="J6532" t="s">
        <v>18509</v>
      </c>
      <c r="L6532" t="s">
        <v>19772</v>
      </c>
      <c r="O6532" t="s">
        <v>20888</v>
      </c>
      <c r="P6532" t="s">
        <v>65</v>
      </c>
      <c r="Q6532" t="s">
        <v>20990</v>
      </c>
      <c r="R6532" t="s">
        <v>21118</v>
      </c>
      <c r="S6532" t="s">
        <v>21153</v>
      </c>
      <c r="T6532" t="s">
        <v>21638</v>
      </c>
      <c r="U6532" t="s">
        <v>22033</v>
      </c>
    </row>
    <row r="6533" spans="1:31">
      <c r="A6533" s="1">
        <v>6566</v>
      </c>
      <c r="C6533" t="s">
        <v>5449</v>
      </c>
      <c r="G6533" t="s">
        <v>10967</v>
      </c>
      <c r="H6533" t="s">
        <v>15463</v>
      </c>
      <c r="I6533" t="s">
        <v>18507</v>
      </c>
      <c r="J6533" t="s">
        <v>18509</v>
      </c>
      <c r="L6533" t="s">
        <v>19774</v>
      </c>
      <c r="O6533" t="s">
        <v>20888</v>
      </c>
      <c r="P6533" t="s">
        <v>20920</v>
      </c>
      <c r="Q6533" t="s">
        <v>20991</v>
      </c>
      <c r="U6533" t="s">
        <v>22034</v>
      </c>
      <c r="W6533" t="s">
        <v>22918</v>
      </c>
    </row>
    <row r="6534" spans="1:31">
      <c r="A6534" s="1">
        <v>6567</v>
      </c>
      <c r="C6534" t="s">
        <v>5450</v>
      </c>
      <c r="G6534" t="s">
        <v>10967</v>
      </c>
      <c r="H6534" t="s">
        <v>15464</v>
      </c>
      <c r="I6534" t="s">
        <v>18507</v>
      </c>
      <c r="J6534" t="s">
        <v>18509</v>
      </c>
      <c r="L6534" t="s">
        <v>19746</v>
      </c>
      <c r="O6534" t="s">
        <v>20887</v>
      </c>
      <c r="P6534" t="s">
        <v>20919</v>
      </c>
      <c r="Q6534" t="s">
        <v>20989</v>
      </c>
      <c r="U6534" t="s">
        <v>22032</v>
      </c>
      <c r="W6534" t="s">
        <v>22917</v>
      </c>
      <c r="X6534" t="s">
        <v>23482</v>
      </c>
    </row>
    <row r="6535" spans="1:31">
      <c r="A6535" s="1">
        <v>6568</v>
      </c>
      <c r="C6535" t="s">
        <v>5451</v>
      </c>
      <c r="G6535" t="s">
        <v>10967</v>
      </c>
      <c r="H6535" t="s">
        <v>15465</v>
      </c>
      <c r="I6535" t="s">
        <v>18507</v>
      </c>
      <c r="J6535" t="s">
        <v>18509</v>
      </c>
      <c r="L6535" t="s">
        <v>19772</v>
      </c>
      <c r="O6535" t="s">
        <v>20888</v>
      </c>
      <c r="P6535" t="s">
        <v>65</v>
      </c>
      <c r="Q6535" t="s">
        <v>20990</v>
      </c>
      <c r="R6535" t="s">
        <v>21118</v>
      </c>
      <c r="S6535" t="s">
        <v>21153</v>
      </c>
      <c r="T6535" t="s">
        <v>21638</v>
      </c>
      <c r="U6535" t="s">
        <v>22033</v>
      </c>
    </row>
    <row r="6536" spans="1:31">
      <c r="A6536" s="1">
        <v>6569</v>
      </c>
      <c r="C6536" t="s">
        <v>5452</v>
      </c>
      <c r="G6536" t="s">
        <v>10967</v>
      </c>
      <c r="H6536" t="s">
        <v>15465</v>
      </c>
      <c r="I6536" t="s">
        <v>18507</v>
      </c>
      <c r="J6536" t="s">
        <v>18509</v>
      </c>
      <c r="L6536" t="s">
        <v>19771</v>
      </c>
      <c r="O6536" t="s">
        <v>20887</v>
      </c>
      <c r="P6536" t="s">
        <v>20919</v>
      </c>
      <c r="Q6536" t="s">
        <v>20989</v>
      </c>
      <c r="U6536" t="s">
        <v>22032</v>
      </c>
      <c r="W6536" t="s">
        <v>22917</v>
      </c>
      <c r="X6536" t="s">
        <v>23482</v>
      </c>
    </row>
    <row r="6537" spans="1:31">
      <c r="A6537" s="1">
        <v>6570</v>
      </c>
      <c r="C6537" t="s">
        <v>5453</v>
      </c>
      <c r="G6537" t="s">
        <v>10967</v>
      </c>
      <c r="H6537" t="s">
        <v>15465</v>
      </c>
      <c r="I6537" t="s">
        <v>18507</v>
      </c>
      <c r="J6537" t="s">
        <v>18509</v>
      </c>
      <c r="L6537" t="s">
        <v>19774</v>
      </c>
      <c r="O6537" t="s">
        <v>20888</v>
      </c>
      <c r="P6537" t="s">
        <v>20920</v>
      </c>
      <c r="Q6537" t="s">
        <v>20991</v>
      </c>
      <c r="U6537" t="s">
        <v>22034</v>
      </c>
      <c r="W6537" t="s">
        <v>22918</v>
      </c>
    </row>
    <row r="6538" spans="1:31">
      <c r="A6538" s="1">
        <v>6571</v>
      </c>
      <c r="C6538" t="s">
        <v>5454</v>
      </c>
      <c r="G6538" t="s">
        <v>10967</v>
      </c>
      <c r="H6538" t="s">
        <v>15466</v>
      </c>
      <c r="I6538" t="s">
        <v>18507</v>
      </c>
      <c r="J6538" t="s">
        <v>18509</v>
      </c>
      <c r="L6538" t="s">
        <v>19766</v>
      </c>
      <c r="O6538" t="s">
        <v>20887</v>
      </c>
      <c r="P6538" t="s">
        <v>20919</v>
      </c>
      <c r="Q6538" t="s">
        <v>20989</v>
      </c>
      <c r="U6538" t="s">
        <v>22032</v>
      </c>
      <c r="W6538" t="s">
        <v>22917</v>
      </c>
      <c r="X6538" t="s">
        <v>23484</v>
      </c>
    </row>
    <row r="6539" spans="1:31">
      <c r="A6539" s="1">
        <v>6572</v>
      </c>
      <c r="C6539" t="s">
        <v>5455</v>
      </c>
      <c r="G6539" t="s">
        <v>10967</v>
      </c>
      <c r="H6539" t="s">
        <v>15467</v>
      </c>
      <c r="I6539" t="s">
        <v>18507</v>
      </c>
      <c r="J6539" t="s">
        <v>18509</v>
      </c>
      <c r="L6539" t="s">
        <v>19772</v>
      </c>
      <c r="O6539" t="s">
        <v>20888</v>
      </c>
      <c r="P6539" t="s">
        <v>65</v>
      </c>
      <c r="Q6539" t="s">
        <v>20990</v>
      </c>
      <c r="R6539" t="s">
        <v>21118</v>
      </c>
      <c r="S6539" t="s">
        <v>21153</v>
      </c>
      <c r="T6539" t="s">
        <v>21640</v>
      </c>
      <c r="U6539" t="s">
        <v>22033</v>
      </c>
    </row>
    <row r="6540" spans="1:31">
      <c r="A6540" s="1">
        <v>6573</v>
      </c>
      <c r="C6540" t="s">
        <v>5456</v>
      </c>
      <c r="G6540" t="s">
        <v>10967</v>
      </c>
      <c r="H6540" t="s">
        <v>15468</v>
      </c>
      <c r="I6540" t="s">
        <v>18507</v>
      </c>
      <c r="J6540" t="s">
        <v>18509</v>
      </c>
      <c r="L6540" t="s">
        <v>19774</v>
      </c>
      <c r="O6540" t="s">
        <v>20888</v>
      </c>
      <c r="P6540" t="s">
        <v>20920</v>
      </c>
      <c r="Q6540" t="s">
        <v>20991</v>
      </c>
      <c r="U6540" t="s">
        <v>22034</v>
      </c>
      <c r="W6540" t="s">
        <v>22918</v>
      </c>
    </row>
    <row r="6541" spans="1:31">
      <c r="A6541" s="1">
        <v>6574</v>
      </c>
      <c r="C6541" t="s">
        <v>5457</v>
      </c>
      <c r="G6541" t="s">
        <v>10967</v>
      </c>
      <c r="H6541" t="s">
        <v>15469</v>
      </c>
      <c r="I6541" t="s">
        <v>18507</v>
      </c>
      <c r="J6541" t="s">
        <v>18510</v>
      </c>
      <c r="L6541" t="s">
        <v>20016</v>
      </c>
      <c r="N6541" t="s">
        <v>37</v>
      </c>
      <c r="P6541" t="s">
        <v>20927</v>
      </c>
      <c r="Q6541" t="s">
        <v>21053</v>
      </c>
      <c r="U6541" t="s">
        <v>22799</v>
      </c>
      <c r="W6541" t="s">
        <v>22918</v>
      </c>
    </row>
    <row r="6542" spans="1:31">
      <c r="A6542" s="1">
        <v>6575</v>
      </c>
      <c r="C6542" t="s">
        <v>5458</v>
      </c>
      <c r="G6542" t="s">
        <v>10967</v>
      </c>
      <c r="H6542" t="s">
        <v>15469</v>
      </c>
      <c r="I6542" t="s">
        <v>18507</v>
      </c>
      <c r="J6542" t="s">
        <v>18510</v>
      </c>
      <c r="L6542" t="s">
        <v>20016</v>
      </c>
      <c r="N6542" t="s">
        <v>37</v>
      </c>
      <c r="P6542" t="s">
        <v>37</v>
      </c>
      <c r="Q6542" t="s">
        <v>21005</v>
      </c>
      <c r="U6542" t="s">
        <v>22800</v>
      </c>
      <c r="W6542" t="s">
        <v>22921</v>
      </c>
    </row>
    <row r="6543" spans="1:31">
      <c r="A6543" s="1">
        <v>6576</v>
      </c>
      <c r="B6543" t="s">
        <v>37</v>
      </c>
      <c r="C6543" t="s">
        <v>5458</v>
      </c>
      <c r="D6543" t="s">
        <v>10190</v>
      </c>
      <c r="E6543" t="s">
        <v>10905</v>
      </c>
      <c r="F6543" t="s">
        <v>10912</v>
      </c>
      <c r="H6543" t="s">
        <v>15470</v>
      </c>
      <c r="V6543">
        <f>72861317 ó7¡´¨8767581256   YY    </f>
        <v>0</v>
      </c>
    </row>
    <row r="6544" spans="1:31">
      <c r="A6544" s="1">
        <v>6577</v>
      </c>
      <c r="C6544" t="s">
        <v>5459</v>
      </c>
      <c r="G6544" t="s">
        <v>10967</v>
      </c>
      <c r="H6544" t="s">
        <v>15471</v>
      </c>
      <c r="I6544" t="s">
        <v>18507</v>
      </c>
      <c r="J6544" t="s">
        <v>18542</v>
      </c>
      <c r="K6544" t="s">
        <v>18528</v>
      </c>
      <c r="L6544" t="s">
        <v>20017</v>
      </c>
      <c r="N6544" t="s">
        <v>38</v>
      </c>
      <c r="P6544" t="s">
        <v>38</v>
      </c>
      <c r="Q6544" t="s">
        <v>21038</v>
      </c>
      <c r="U6544" t="s">
        <v>22798</v>
      </c>
      <c r="W6544" t="s">
        <v>22730</v>
      </c>
      <c r="AE6544" t="s">
        <v>23887</v>
      </c>
    </row>
    <row r="6545" spans="1:24">
      <c r="A6545" s="1">
        <v>6578</v>
      </c>
      <c r="B6545" t="s">
        <v>38</v>
      </c>
      <c r="C6545" t="s">
        <v>5459</v>
      </c>
      <c r="D6545" t="s">
        <v>10191</v>
      </c>
      <c r="E6545" t="s">
        <v>10905</v>
      </c>
      <c r="F6545" t="s">
        <v>10913</v>
      </c>
      <c r="H6545" t="s">
        <v>15471</v>
      </c>
      <c r="V6545">
        <f>72861318 ÷</f>
        <v>0</v>
      </c>
    </row>
    <row r="6546" spans="1:24">
      <c r="A6546" s="1">
        <v>6580</v>
      </c>
      <c r="C6546" t="s">
        <v>5460</v>
      </c>
      <c r="G6546" t="s">
        <v>10967</v>
      </c>
      <c r="H6546" t="s">
        <v>15472</v>
      </c>
      <c r="I6546" t="s">
        <v>18507</v>
      </c>
      <c r="J6546" t="s">
        <v>18509</v>
      </c>
      <c r="L6546" t="s">
        <v>19805</v>
      </c>
      <c r="O6546" t="s">
        <v>20887</v>
      </c>
      <c r="P6546" t="s">
        <v>20919</v>
      </c>
      <c r="Q6546" t="s">
        <v>20989</v>
      </c>
      <c r="U6546" t="s">
        <v>22032</v>
      </c>
      <c r="W6546" t="s">
        <v>22917</v>
      </c>
      <c r="X6546" t="s">
        <v>23485</v>
      </c>
    </row>
    <row r="6547" spans="1:24">
      <c r="A6547" s="1">
        <v>6581</v>
      </c>
      <c r="C6547" t="s">
        <v>5461</v>
      </c>
      <c r="G6547" t="s">
        <v>10967</v>
      </c>
      <c r="H6547" t="s">
        <v>15473</v>
      </c>
      <c r="I6547" t="s">
        <v>18507</v>
      </c>
      <c r="J6547" t="s">
        <v>18509</v>
      </c>
      <c r="L6547" t="s">
        <v>19772</v>
      </c>
      <c r="O6547" t="s">
        <v>20888</v>
      </c>
      <c r="P6547" t="s">
        <v>65</v>
      </c>
      <c r="Q6547" t="s">
        <v>20990</v>
      </c>
      <c r="R6547" t="s">
        <v>21118</v>
      </c>
      <c r="S6547" t="s">
        <v>21153</v>
      </c>
      <c r="T6547" t="s">
        <v>21641</v>
      </c>
      <c r="U6547" t="s">
        <v>22033</v>
      </c>
    </row>
    <row r="6548" spans="1:24">
      <c r="A6548" s="1">
        <v>6582</v>
      </c>
      <c r="C6548" t="s">
        <v>5462</v>
      </c>
      <c r="G6548" t="s">
        <v>10967</v>
      </c>
      <c r="H6548" t="s">
        <v>15473</v>
      </c>
      <c r="I6548" t="s">
        <v>18507</v>
      </c>
      <c r="J6548" t="s">
        <v>18509</v>
      </c>
      <c r="L6548" t="s">
        <v>19774</v>
      </c>
      <c r="O6548" t="s">
        <v>20888</v>
      </c>
      <c r="P6548" t="s">
        <v>20920</v>
      </c>
      <c r="Q6548" t="s">
        <v>20991</v>
      </c>
      <c r="U6548" t="s">
        <v>22034</v>
      </c>
      <c r="W6548" t="s">
        <v>22918</v>
      </c>
    </row>
    <row r="6549" spans="1:24">
      <c r="A6549" s="1">
        <v>6583</v>
      </c>
      <c r="C6549" t="s">
        <v>5463</v>
      </c>
      <c r="G6549" t="s">
        <v>10967</v>
      </c>
      <c r="H6549" t="s">
        <v>15474</v>
      </c>
      <c r="I6549" t="s">
        <v>18507</v>
      </c>
      <c r="J6549" t="s">
        <v>18509</v>
      </c>
      <c r="L6549" t="s">
        <v>19772</v>
      </c>
      <c r="O6549" t="s">
        <v>20888</v>
      </c>
      <c r="P6549" t="s">
        <v>65</v>
      </c>
      <c r="Q6549" t="s">
        <v>20990</v>
      </c>
      <c r="R6549" t="s">
        <v>21118</v>
      </c>
      <c r="S6549" t="s">
        <v>21153</v>
      </c>
      <c r="T6549" t="s">
        <v>21642</v>
      </c>
      <c r="U6549" t="s">
        <v>22033</v>
      </c>
    </row>
    <row r="6550" spans="1:24">
      <c r="A6550" s="1">
        <v>6584</v>
      </c>
      <c r="C6550" t="s">
        <v>5464</v>
      </c>
      <c r="G6550" t="s">
        <v>10967</v>
      </c>
      <c r="H6550" t="s">
        <v>15474</v>
      </c>
      <c r="I6550" t="s">
        <v>18507</v>
      </c>
      <c r="J6550" t="s">
        <v>18509</v>
      </c>
      <c r="L6550" t="s">
        <v>19805</v>
      </c>
      <c r="O6550" t="s">
        <v>20887</v>
      </c>
      <c r="P6550" t="s">
        <v>20919</v>
      </c>
      <c r="Q6550" t="s">
        <v>20989</v>
      </c>
      <c r="U6550" t="s">
        <v>22032</v>
      </c>
      <c r="W6550" t="s">
        <v>22917</v>
      </c>
      <c r="X6550" t="s">
        <v>23486</v>
      </c>
    </row>
    <row r="6551" spans="1:24">
      <c r="A6551" s="1">
        <v>6585</v>
      </c>
      <c r="C6551" t="s">
        <v>5465</v>
      </c>
      <c r="G6551" t="s">
        <v>10967</v>
      </c>
      <c r="H6551" t="s">
        <v>15475</v>
      </c>
      <c r="I6551" t="s">
        <v>18507</v>
      </c>
      <c r="J6551" t="s">
        <v>18509</v>
      </c>
      <c r="L6551" t="s">
        <v>19774</v>
      </c>
      <c r="O6551" t="s">
        <v>20888</v>
      </c>
      <c r="P6551" t="s">
        <v>20920</v>
      </c>
      <c r="Q6551" t="s">
        <v>20991</v>
      </c>
      <c r="U6551" t="s">
        <v>22034</v>
      </c>
      <c r="W6551" t="s">
        <v>22918</v>
      </c>
    </row>
    <row r="6552" spans="1:24">
      <c r="A6552" s="1">
        <v>6586</v>
      </c>
      <c r="C6552" t="s">
        <v>5466</v>
      </c>
      <c r="G6552" t="s">
        <v>10967</v>
      </c>
      <c r="H6552" t="s">
        <v>15476</v>
      </c>
      <c r="I6552" t="s">
        <v>18507</v>
      </c>
      <c r="J6552" t="s">
        <v>18510</v>
      </c>
      <c r="L6552" t="s">
        <v>20018</v>
      </c>
      <c r="N6552" t="s">
        <v>43</v>
      </c>
      <c r="P6552" t="s">
        <v>43</v>
      </c>
      <c r="Q6552" t="s">
        <v>21047</v>
      </c>
      <c r="U6552" t="s">
        <v>22792</v>
      </c>
      <c r="W6552" t="s">
        <v>22937</v>
      </c>
    </row>
    <row r="6553" spans="1:24">
      <c r="A6553" s="1">
        <v>6587</v>
      </c>
      <c r="B6553" t="s">
        <v>43</v>
      </c>
      <c r="C6553" t="s">
        <v>5466</v>
      </c>
      <c r="D6553" t="s">
        <v>10192</v>
      </c>
      <c r="E6553" t="s">
        <v>10905</v>
      </c>
      <c r="F6553" t="s">
        <v>10918</v>
      </c>
      <c r="H6553" t="s">
        <v>15476</v>
      </c>
      <c r="V6553">
        <f>72861325 n(P ÷1ÑÒ8763303181   CCS CCS ÃPGFPN          R @G1N3¹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554" spans="1:24">
      <c r="A6554" s="1">
        <v>6588</v>
      </c>
      <c r="C6554" t="s">
        <v>5467</v>
      </c>
      <c r="G6554" t="s">
        <v>10967</v>
      </c>
      <c r="H6554" t="s">
        <v>15477</v>
      </c>
      <c r="I6554" t="s">
        <v>18507</v>
      </c>
      <c r="J6554" t="s">
        <v>18509</v>
      </c>
      <c r="L6554" t="s">
        <v>19772</v>
      </c>
      <c r="O6554" t="s">
        <v>20888</v>
      </c>
      <c r="P6554" t="s">
        <v>65</v>
      </c>
      <c r="Q6554" t="s">
        <v>20990</v>
      </c>
      <c r="R6554" t="s">
        <v>21118</v>
      </c>
      <c r="S6554" t="s">
        <v>21153</v>
      </c>
      <c r="T6554" t="s">
        <v>21642</v>
      </c>
      <c r="U6554" t="s">
        <v>22033</v>
      </c>
    </row>
    <row r="6555" spans="1:24">
      <c r="A6555" s="1">
        <v>6589</v>
      </c>
      <c r="C6555" t="s">
        <v>5468</v>
      </c>
      <c r="G6555" t="s">
        <v>10967</v>
      </c>
      <c r="H6555" t="s">
        <v>15478</v>
      </c>
      <c r="I6555" t="s">
        <v>18507</v>
      </c>
      <c r="J6555" t="s">
        <v>18509</v>
      </c>
      <c r="L6555" t="s">
        <v>19764</v>
      </c>
      <c r="O6555" t="s">
        <v>20887</v>
      </c>
      <c r="P6555" t="s">
        <v>20919</v>
      </c>
      <c r="Q6555" t="s">
        <v>20989</v>
      </c>
      <c r="U6555" t="s">
        <v>22032</v>
      </c>
      <c r="W6555" t="s">
        <v>22917</v>
      </c>
      <c r="X6555" t="s">
        <v>23486</v>
      </c>
    </row>
    <row r="6556" spans="1:24">
      <c r="A6556" s="1">
        <v>6590</v>
      </c>
      <c r="C6556" t="s">
        <v>5469</v>
      </c>
      <c r="G6556" t="s">
        <v>10967</v>
      </c>
      <c r="H6556" t="s">
        <v>15478</v>
      </c>
      <c r="I6556" t="s">
        <v>18507</v>
      </c>
      <c r="J6556" t="s">
        <v>18509</v>
      </c>
      <c r="L6556" t="s">
        <v>19774</v>
      </c>
      <c r="O6556" t="s">
        <v>20888</v>
      </c>
      <c r="P6556" t="s">
        <v>20920</v>
      </c>
      <c r="Q6556" t="s">
        <v>20991</v>
      </c>
      <c r="U6556" t="s">
        <v>22034</v>
      </c>
      <c r="W6556" t="s">
        <v>22918</v>
      </c>
    </row>
    <row r="6557" spans="1:24">
      <c r="A6557" s="1">
        <v>6591</v>
      </c>
      <c r="C6557" t="s">
        <v>5470</v>
      </c>
      <c r="G6557" t="s">
        <v>10967</v>
      </c>
      <c r="H6557" t="s">
        <v>15479</v>
      </c>
      <c r="I6557" t="s">
        <v>18507</v>
      </c>
      <c r="J6557" t="s">
        <v>18510</v>
      </c>
      <c r="L6557" t="s">
        <v>20019</v>
      </c>
      <c r="N6557" t="s">
        <v>43</v>
      </c>
      <c r="P6557" t="s">
        <v>20961</v>
      </c>
      <c r="Q6557" t="s">
        <v>21064</v>
      </c>
      <c r="R6557" t="s">
        <v>21138</v>
      </c>
      <c r="S6557" t="s">
        <v>21157</v>
      </c>
      <c r="T6557" t="s">
        <v>21643</v>
      </c>
      <c r="U6557" t="s">
        <v>22763</v>
      </c>
    </row>
    <row r="6558" spans="1:24">
      <c r="A6558" s="1">
        <v>6592</v>
      </c>
      <c r="C6558" t="s">
        <v>5471</v>
      </c>
      <c r="G6558" t="s">
        <v>10967</v>
      </c>
      <c r="H6558" t="s">
        <v>15479</v>
      </c>
      <c r="I6558" t="s">
        <v>18507</v>
      </c>
      <c r="J6558" t="s">
        <v>18510</v>
      </c>
      <c r="L6558" t="s">
        <v>20020</v>
      </c>
      <c r="N6558" t="s">
        <v>43</v>
      </c>
      <c r="P6558" t="s">
        <v>43</v>
      </c>
      <c r="Q6558" t="s">
        <v>21065</v>
      </c>
      <c r="U6558" t="s">
        <v>22764</v>
      </c>
      <c r="W6558" t="s">
        <v>22931</v>
      </c>
    </row>
    <row r="6559" spans="1:24">
      <c r="A6559" s="1">
        <v>6593</v>
      </c>
      <c r="B6559" t="s">
        <v>43</v>
      </c>
      <c r="C6559" t="s">
        <v>5471</v>
      </c>
      <c r="D6559" t="s">
        <v>10193</v>
      </c>
      <c r="E6559" t="s">
        <v>10905</v>
      </c>
      <c r="F6559" t="s">
        <v>10931</v>
      </c>
      <c r="H6559" t="s">
        <v>15480</v>
      </c>
      <c r="V6559">
        <f>72861330 àÓWQgjI8762153581   CACS CAC XPOUP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560" spans="1:24">
      <c r="A6560" s="1">
        <v>6594</v>
      </c>
      <c r="C6560" t="s">
        <v>5472</v>
      </c>
      <c r="G6560" t="s">
        <v>10967</v>
      </c>
      <c r="H6560" t="s">
        <v>15481</v>
      </c>
      <c r="I6560" t="s">
        <v>18507</v>
      </c>
      <c r="J6560" t="s">
        <v>18510</v>
      </c>
      <c r="L6560" t="s">
        <v>20021</v>
      </c>
      <c r="N6560" t="s">
        <v>44</v>
      </c>
      <c r="P6560" t="s">
        <v>20952</v>
      </c>
      <c r="Q6560" t="s">
        <v>21050</v>
      </c>
      <c r="R6560" t="s">
        <v>21135</v>
      </c>
      <c r="S6560" t="s">
        <v>21153</v>
      </c>
      <c r="T6560" t="s">
        <v>21644</v>
      </c>
      <c r="U6560" t="s">
        <v>22033</v>
      </c>
    </row>
    <row r="6561" spans="1:24">
      <c r="A6561" s="1">
        <v>6595</v>
      </c>
      <c r="C6561" t="s">
        <v>5473</v>
      </c>
      <c r="G6561" t="s">
        <v>10967</v>
      </c>
      <c r="H6561" t="s">
        <v>15481</v>
      </c>
      <c r="I6561" t="s">
        <v>18507</v>
      </c>
      <c r="J6561" t="s">
        <v>18510</v>
      </c>
      <c r="L6561" t="s">
        <v>20022</v>
      </c>
      <c r="N6561" t="s">
        <v>44</v>
      </c>
      <c r="P6561" t="s">
        <v>44</v>
      </c>
      <c r="Q6561" t="s">
        <v>21051</v>
      </c>
      <c r="U6561" t="s">
        <v>22724</v>
      </c>
      <c r="W6561" t="s">
        <v>22918</v>
      </c>
    </row>
    <row r="6562" spans="1:24">
      <c r="A6562" s="1">
        <v>6596</v>
      </c>
      <c r="B6562" t="s">
        <v>44</v>
      </c>
      <c r="C6562" t="s">
        <v>5473</v>
      </c>
      <c r="D6562" t="s">
        <v>10194</v>
      </c>
      <c r="E6562" t="s">
        <v>10905</v>
      </c>
      <c r="F6562" t="s">
        <v>10920</v>
      </c>
      <c r="H6562" t="s">
        <v>15481</v>
      </c>
      <c r="V6562">
        <f>72861332 ÿ%k3¹Y        HG3548e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563" spans="1:24">
      <c r="A6563" s="1">
        <v>6597</v>
      </c>
      <c r="C6563" t="s">
        <v>5474</v>
      </c>
      <c r="G6563" t="s">
        <v>10967</v>
      </c>
      <c r="H6563" t="s">
        <v>15482</v>
      </c>
      <c r="I6563" t="s">
        <v>18507</v>
      </c>
      <c r="J6563" t="s">
        <v>18510</v>
      </c>
      <c r="L6563" t="s">
        <v>20023</v>
      </c>
      <c r="N6563" t="s">
        <v>44</v>
      </c>
      <c r="P6563" t="s">
        <v>20952</v>
      </c>
      <c r="Q6563" t="s">
        <v>21050</v>
      </c>
      <c r="R6563" t="s">
        <v>21135</v>
      </c>
      <c r="S6563" t="s">
        <v>21153</v>
      </c>
      <c r="T6563" t="s">
        <v>21644</v>
      </c>
      <c r="U6563" t="s">
        <v>22033</v>
      </c>
    </row>
    <row r="6564" spans="1:24">
      <c r="A6564" s="1">
        <v>6598</v>
      </c>
      <c r="C6564" t="s">
        <v>5475</v>
      </c>
      <c r="G6564" t="s">
        <v>10967</v>
      </c>
      <c r="H6564" t="s">
        <v>15482</v>
      </c>
      <c r="I6564" t="s">
        <v>18507</v>
      </c>
      <c r="J6564" t="s">
        <v>18510</v>
      </c>
      <c r="L6564" t="s">
        <v>20024</v>
      </c>
      <c r="N6564" t="s">
        <v>44</v>
      </c>
      <c r="P6564" t="s">
        <v>44</v>
      </c>
      <c r="Q6564" t="s">
        <v>21051</v>
      </c>
      <c r="U6564" t="s">
        <v>22724</v>
      </c>
      <c r="W6564" t="s">
        <v>22918</v>
      </c>
    </row>
    <row r="6565" spans="1:24">
      <c r="A6565" s="1">
        <v>6599</v>
      </c>
      <c r="B6565" t="s">
        <v>44</v>
      </c>
      <c r="C6565" t="s">
        <v>5475</v>
      </c>
      <c r="D6565" t="s">
        <v>10195</v>
      </c>
      <c r="E6565" t="s">
        <v>10905</v>
      </c>
      <c r="F6565" t="s">
        <v>10920</v>
      </c>
      <c r="H6565" t="s">
        <v>15482</v>
      </c>
      <c r="V6565">
        <f>72861334 Jk3¹Y        HG3548e XPOUP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566" spans="1:24">
      <c r="A6566" s="1">
        <v>6600</v>
      </c>
      <c r="C6566" t="s">
        <v>5476</v>
      </c>
      <c r="G6566" t="s">
        <v>10967</v>
      </c>
      <c r="H6566" t="s">
        <v>15483</v>
      </c>
      <c r="I6566" t="s">
        <v>18507</v>
      </c>
      <c r="J6566" t="s">
        <v>18510</v>
      </c>
      <c r="L6566" t="s">
        <v>20025</v>
      </c>
      <c r="N6566" t="s">
        <v>44</v>
      </c>
      <c r="P6566" t="s">
        <v>20952</v>
      </c>
      <c r="Q6566" t="s">
        <v>21050</v>
      </c>
      <c r="R6566" t="s">
        <v>21135</v>
      </c>
      <c r="S6566" t="s">
        <v>21153</v>
      </c>
      <c r="T6566" t="s">
        <v>21644</v>
      </c>
      <c r="U6566" t="s">
        <v>22033</v>
      </c>
    </row>
    <row r="6567" spans="1:24">
      <c r="A6567" s="1">
        <v>6601</v>
      </c>
      <c r="C6567" t="s">
        <v>5477</v>
      </c>
      <c r="G6567" t="s">
        <v>10967</v>
      </c>
      <c r="H6567" t="s">
        <v>15484</v>
      </c>
      <c r="I6567" t="s">
        <v>18507</v>
      </c>
      <c r="J6567" t="s">
        <v>18510</v>
      </c>
      <c r="L6567" t="s">
        <v>20026</v>
      </c>
      <c r="N6567" t="s">
        <v>44</v>
      </c>
      <c r="P6567" t="s">
        <v>44</v>
      </c>
      <c r="Q6567" t="s">
        <v>21051</v>
      </c>
      <c r="U6567" t="s">
        <v>22724</v>
      </c>
      <c r="W6567" t="s">
        <v>22918</v>
      </c>
    </row>
    <row r="6568" spans="1:24">
      <c r="A6568" s="1">
        <v>6602</v>
      </c>
      <c r="B6568" t="s">
        <v>44</v>
      </c>
      <c r="C6568" t="s">
        <v>5477</v>
      </c>
      <c r="D6568" t="s">
        <v>10196</v>
      </c>
      <c r="E6568" t="s">
        <v>10905</v>
      </c>
      <c r="F6568" t="s">
        <v>10920</v>
      </c>
      <c r="H6568" t="s">
        <v>15484</v>
      </c>
      <c r="V6568">
        <f>72861336 Àv3¹Y        HG3548e  </f>
        <v>0</v>
      </c>
    </row>
    <row r="6569" spans="1:24">
      <c r="A6569" s="1">
        <v>6603</v>
      </c>
      <c r="C6569" t="s">
        <v>5478</v>
      </c>
      <c r="G6569" t="s">
        <v>10967</v>
      </c>
      <c r="H6569" t="s">
        <v>15485</v>
      </c>
      <c r="I6569" t="s">
        <v>18507</v>
      </c>
      <c r="J6569" t="s">
        <v>18509</v>
      </c>
      <c r="L6569" t="s">
        <v>19771</v>
      </c>
      <c r="O6569" t="s">
        <v>20887</v>
      </c>
      <c r="P6569" t="s">
        <v>20919</v>
      </c>
      <c r="Q6569" t="s">
        <v>20989</v>
      </c>
      <c r="U6569" t="s">
        <v>22032</v>
      </c>
      <c r="W6569" t="s">
        <v>22917</v>
      </c>
      <c r="X6569" t="s">
        <v>23487</v>
      </c>
    </row>
    <row r="6570" spans="1:24">
      <c r="A6570" s="1">
        <v>6604</v>
      </c>
      <c r="C6570" t="s">
        <v>5479</v>
      </c>
      <c r="G6570" t="s">
        <v>10967</v>
      </c>
      <c r="H6570" t="s">
        <v>15485</v>
      </c>
      <c r="I6570" t="s">
        <v>18507</v>
      </c>
      <c r="J6570" t="s">
        <v>18509</v>
      </c>
      <c r="L6570" t="s">
        <v>19772</v>
      </c>
      <c r="O6570" t="s">
        <v>20888</v>
      </c>
      <c r="P6570" t="s">
        <v>65</v>
      </c>
      <c r="Q6570" t="s">
        <v>20990</v>
      </c>
      <c r="R6570" t="s">
        <v>21118</v>
      </c>
      <c r="S6570" t="s">
        <v>21153</v>
      </c>
      <c r="T6570" t="s">
        <v>21645</v>
      </c>
      <c r="U6570" t="s">
        <v>22033</v>
      </c>
    </row>
    <row r="6571" spans="1:24">
      <c r="A6571" s="1">
        <v>6605</v>
      </c>
      <c r="C6571" t="s">
        <v>5480</v>
      </c>
      <c r="G6571" t="s">
        <v>10967</v>
      </c>
      <c r="H6571" t="s">
        <v>15486</v>
      </c>
      <c r="I6571" t="s">
        <v>18507</v>
      </c>
      <c r="J6571" t="s">
        <v>18509</v>
      </c>
      <c r="L6571" t="s">
        <v>19774</v>
      </c>
      <c r="O6571" t="s">
        <v>20888</v>
      </c>
      <c r="P6571" t="s">
        <v>20920</v>
      </c>
      <c r="Q6571" t="s">
        <v>20991</v>
      </c>
      <c r="U6571" t="s">
        <v>22034</v>
      </c>
      <c r="W6571" t="s">
        <v>22918</v>
      </c>
    </row>
    <row r="6572" spans="1:24">
      <c r="A6572" s="1">
        <v>6606</v>
      </c>
      <c r="C6572" t="s">
        <v>5481</v>
      </c>
      <c r="G6572" t="s">
        <v>10967</v>
      </c>
      <c r="H6572" t="s">
        <v>15487</v>
      </c>
      <c r="I6572" t="s">
        <v>18507</v>
      </c>
      <c r="J6572" t="s">
        <v>18509</v>
      </c>
      <c r="L6572" t="s">
        <v>19772</v>
      </c>
      <c r="O6572" t="s">
        <v>20888</v>
      </c>
      <c r="P6572" t="s">
        <v>65</v>
      </c>
      <c r="Q6572" t="s">
        <v>20990</v>
      </c>
      <c r="R6572" t="s">
        <v>21118</v>
      </c>
      <c r="S6572" t="s">
        <v>21153</v>
      </c>
      <c r="T6572" t="s">
        <v>21645</v>
      </c>
      <c r="U6572" t="s">
        <v>22033</v>
      </c>
    </row>
    <row r="6573" spans="1:24">
      <c r="A6573" s="1">
        <v>6607</v>
      </c>
      <c r="C6573" t="s">
        <v>5482</v>
      </c>
      <c r="G6573" t="s">
        <v>10967</v>
      </c>
      <c r="H6573" t="s">
        <v>15487</v>
      </c>
      <c r="I6573" t="s">
        <v>18507</v>
      </c>
      <c r="J6573" t="s">
        <v>18509</v>
      </c>
      <c r="L6573" t="s">
        <v>19770</v>
      </c>
      <c r="O6573" t="s">
        <v>20887</v>
      </c>
      <c r="P6573" t="s">
        <v>20919</v>
      </c>
      <c r="Q6573" t="s">
        <v>20989</v>
      </c>
      <c r="U6573" t="s">
        <v>22032</v>
      </c>
      <c r="W6573" t="s">
        <v>22917</v>
      </c>
      <c r="X6573" t="s">
        <v>23487</v>
      </c>
    </row>
    <row r="6574" spans="1:24">
      <c r="A6574" s="1">
        <v>6608</v>
      </c>
      <c r="C6574" t="s">
        <v>5483</v>
      </c>
      <c r="G6574" t="s">
        <v>10967</v>
      </c>
      <c r="H6574" t="s">
        <v>15487</v>
      </c>
      <c r="I6574" t="s">
        <v>18507</v>
      </c>
      <c r="J6574" t="s">
        <v>18509</v>
      </c>
      <c r="L6574" t="s">
        <v>19774</v>
      </c>
      <c r="O6574" t="s">
        <v>20888</v>
      </c>
      <c r="P6574" t="s">
        <v>20920</v>
      </c>
      <c r="Q6574" t="s">
        <v>20991</v>
      </c>
      <c r="U6574" t="s">
        <v>22034</v>
      </c>
      <c r="W6574" t="s">
        <v>22918</v>
      </c>
    </row>
    <row r="6575" spans="1:24">
      <c r="A6575" s="1">
        <v>6609</v>
      </c>
      <c r="C6575" t="s">
        <v>5484</v>
      </c>
      <c r="G6575" t="s">
        <v>10967</v>
      </c>
      <c r="H6575" t="s">
        <v>15488</v>
      </c>
      <c r="I6575" t="s">
        <v>18507</v>
      </c>
      <c r="J6575" t="s">
        <v>18543</v>
      </c>
      <c r="L6575" t="s">
        <v>20027</v>
      </c>
      <c r="N6575" t="s">
        <v>54</v>
      </c>
      <c r="P6575" t="s">
        <v>54</v>
      </c>
      <c r="Q6575" t="s">
        <v>21083</v>
      </c>
      <c r="W6575" t="s">
        <v>22941</v>
      </c>
    </row>
    <row r="6576" spans="1:24">
      <c r="A6576" s="1">
        <v>6610</v>
      </c>
      <c r="B6576" t="s">
        <v>54</v>
      </c>
      <c r="C6576" t="s">
        <v>5484</v>
      </c>
      <c r="D6576" t="s">
        <v>10197</v>
      </c>
      <c r="E6576" t="s">
        <v>10905</v>
      </c>
      <c r="F6576" t="s">
        <v>10939</v>
      </c>
      <c r="H6576" t="s">
        <v>15489</v>
      </c>
      <c r="V6576">
        <f>72861343 KNS KNROZNÜg`¼"FETH8769927506  Ü3¹               Üg                Ü3¹                     ALPh&amp;AY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f>
        <v>0</v>
      </c>
    </row>
    <row r="6577" spans="1:31">
      <c r="A6577" s="1">
        <v>6611</v>
      </c>
      <c r="C6577" t="s">
        <v>5485</v>
      </c>
      <c r="G6577" t="s">
        <v>10967</v>
      </c>
      <c r="H6577" t="s">
        <v>15490</v>
      </c>
      <c r="I6577" t="s">
        <v>18507</v>
      </c>
      <c r="J6577" t="s">
        <v>18543</v>
      </c>
      <c r="K6577" t="s">
        <v>18528</v>
      </c>
      <c r="L6577" t="s">
        <v>20028</v>
      </c>
      <c r="N6577" t="s">
        <v>38</v>
      </c>
      <c r="P6577" t="s">
        <v>38</v>
      </c>
      <c r="Q6577" t="s">
        <v>21038</v>
      </c>
      <c r="U6577" t="s">
        <v>22801</v>
      </c>
      <c r="W6577" t="s">
        <v>22921</v>
      </c>
      <c r="AE6577" t="s">
        <v>23887</v>
      </c>
    </row>
    <row r="6578" spans="1:31">
      <c r="A6578" s="1">
        <v>6612</v>
      </c>
      <c r="B6578" t="s">
        <v>38</v>
      </c>
      <c r="C6578" t="s">
        <v>5485</v>
      </c>
      <c r="D6578" t="s">
        <v>10198</v>
      </c>
      <c r="E6578" t="s">
        <v>10905</v>
      </c>
      <c r="F6578" t="s">
        <v>10913</v>
      </c>
      <c r="H6578" t="s">
        <v>15490</v>
      </c>
      <c r="V6578">
        <f>72861344 Üg`¼"FRHS3769EKNS                                                                                           KNS N  MR Leslie G Samuels           8769927506     N                                                                                                                                                                         CLAYTON_R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579" spans="1:31">
      <c r="A6579" s="1">
        <v>6613</v>
      </c>
      <c r="C6579" t="s">
        <v>5486</v>
      </c>
      <c r="G6579" t="s">
        <v>10967</v>
      </c>
      <c r="H6579" t="s">
        <v>15491</v>
      </c>
      <c r="I6579" t="s">
        <v>18507</v>
      </c>
      <c r="J6579" t="s">
        <v>18509</v>
      </c>
      <c r="L6579" t="s">
        <v>19746</v>
      </c>
      <c r="O6579" t="s">
        <v>20887</v>
      </c>
      <c r="P6579" t="s">
        <v>20919</v>
      </c>
      <c r="Q6579" t="s">
        <v>20989</v>
      </c>
      <c r="U6579" t="s">
        <v>22032</v>
      </c>
      <c r="W6579" t="s">
        <v>22917</v>
      </c>
      <c r="X6579" t="s">
        <v>23488</v>
      </c>
    </row>
    <row r="6580" spans="1:31">
      <c r="A6580" s="1">
        <v>6614</v>
      </c>
      <c r="C6580" t="s">
        <v>5487</v>
      </c>
      <c r="G6580" t="s">
        <v>10967</v>
      </c>
      <c r="H6580" t="s">
        <v>15492</v>
      </c>
      <c r="I6580" t="s">
        <v>18507</v>
      </c>
      <c r="J6580" t="s">
        <v>18509</v>
      </c>
      <c r="L6580" t="s">
        <v>19772</v>
      </c>
      <c r="O6580" t="s">
        <v>20888</v>
      </c>
      <c r="P6580" t="s">
        <v>65</v>
      </c>
      <c r="Q6580" t="s">
        <v>20990</v>
      </c>
      <c r="R6580" t="s">
        <v>21118</v>
      </c>
      <c r="S6580" t="s">
        <v>21153</v>
      </c>
      <c r="T6580" t="s">
        <v>21646</v>
      </c>
      <c r="U6580" t="s">
        <v>22033</v>
      </c>
    </row>
    <row r="6581" spans="1:31">
      <c r="A6581" s="1">
        <v>6615</v>
      </c>
      <c r="C6581" t="s">
        <v>5488</v>
      </c>
      <c r="G6581" t="s">
        <v>10967</v>
      </c>
      <c r="H6581" t="s">
        <v>15492</v>
      </c>
      <c r="I6581" t="s">
        <v>18507</v>
      </c>
      <c r="J6581" t="s">
        <v>18509</v>
      </c>
      <c r="L6581" t="s">
        <v>19774</v>
      </c>
      <c r="O6581" t="s">
        <v>20888</v>
      </c>
      <c r="P6581" t="s">
        <v>20920</v>
      </c>
      <c r="Q6581" t="s">
        <v>20991</v>
      </c>
      <c r="U6581" t="s">
        <v>22034</v>
      </c>
      <c r="W6581" t="s">
        <v>22918</v>
      </c>
    </row>
    <row r="6582" spans="1:31">
      <c r="A6582" s="1">
        <v>6616</v>
      </c>
      <c r="C6582" t="s">
        <v>5489</v>
      </c>
      <c r="G6582" t="s">
        <v>10967</v>
      </c>
      <c r="H6582" t="s">
        <v>15493</v>
      </c>
      <c r="I6582" t="s">
        <v>18507</v>
      </c>
      <c r="J6582" t="s">
        <v>18509</v>
      </c>
      <c r="L6582" t="s">
        <v>19772</v>
      </c>
      <c r="O6582" t="s">
        <v>20888</v>
      </c>
      <c r="P6582" t="s">
        <v>65</v>
      </c>
      <c r="Q6582" t="s">
        <v>20990</v>
      </c>
      <c r="R6582" t="s">
        <v>21118</v>
      </c>
      <c r="S6582" t="s">
        <v>21153</v>
      </c>
      <c r="T6582" t="s">
        <v>21647</v>
      </c>
      <c r="U6582" t="s">
        <v>22033</v>
      </c>
    </row>
    <row r="6583" spans="1:31">
      <c r="A6583" s="1">
        <v>6617</v>
      </c>
      <c r="C6583" t="s">
        <v>5490</v>
      </c>
      <c r="G6583" t="s">
        <v>10967</v>
      </c>
      <c r="H6583" t="s">
        <v>15493</v>
      </c>
      <c r="I6583" t="s">
        <v>18507</v>
      </c>
      <c r="J6583" t="s">
        <v>18509</v>
      </c>
      <c r="L6583" t="s">
        <v>19805</v>
      </c>
      <c r="O6583" t="s">
        <v>20887</v>
      </c>
      <c r="P6583" t="s">
        <v>20919</v>
      </c>
      <c r="Q6583" t="s">
        <v>20989</v>
      </c>
      <c r="U6583" t="s">
        <v>22032</v>
      </c>
      <c r="W6583" t="s">
        <v>22917</v>
      </c>
      <c r="X6583" t="s">
        <v>23489</v>
      </c>
    </row>
    <row r="6584" spans="1:31">
      <c r="A6584" s="1">
        <v>6618</v>
      </c>
      <c r="C6584" t="s">
        <v>5491</v>
      </c>
      <c r="G6584" t="s">
        <v>10967</v>
      </c>
      <c r="H6584" t="s">
        <v>15494</v>
      </c>
      <c r="I6584" t="s">
        <v>18507</v>
      </c>
      <c r="J6584" t="s">
        <v>18509</v>
      </c>
      <c r="L6584" t="s">
        <v>19774</v>
      </c>
      <c r="O6584" t="s">
        <v>20888</v>
      </c>
      <c r="P6584" t="s">
        <v>20920</v>
      </c>
      <c r="Q6584" t="s">
        <v>20991</v>
      </c>
      <c r="U6584" t="s">
        <v>22034</v>
      </c>
      <c r="W6584" t="s">
        <v>22918</v>
      </c>
    </row>
    <row r="6585" spans="1:31">
      <c r="A6585" s="1">
        <v>6619</v>
      </c>
      <c r="C6585" t="s">
        <v>5492</v>
      </c>
      <c r="G6585" t="s">
        <v>10967</v>
      </c>
      <c r="H6585" t="s">
        <v>15495</v>
      </c>
      <c r="I6585" t="s">
        <v>18507</v>
      </c>
      <c r="J6585" t="s">
        <v>18509</v>
      </c>
      <c r="L6585" t="s">
        <v>19773</v>
      </c>
      <c r="O6585" t="s">
        <v>20887</v>
      </c>
      <c r="P6585" t="s">
        <v>20919</v>
      </c>
      <c r="Q6585" t="s">
        <v>20989</v>
      </c>
      <c r="U6585" t="s">
        <v>22032</v>
      </c>
      <c r="W6585" t="s">
        <v>22917</v>
      </c>
      <c r="X6585" t="s">
        <v>23489</v>
      </c>
    </row>
    <row r="6586" spans="1:31">
      <c r="A6586" s="1">
        <v>6620</v>
      </c>
      <c r="C6586" t="s">
        <v>5493</v>
      </c>
      <c r="G6586" t="s">
        <v>10967</v>
      </c>
      <c r="H6586" t="s">
        <v>15496</v>
      </c>
      <c r="I6586" t="s">
        <v>18507</v>
      </c>
      <c r="J6586" t="s">
        <v>18509</v>
      </c>
      <c r="L6586" t="s">
        <v>19772</v>
      </c>
      <c r="O6586" t="s">
        <v>20888</v>
      </c>
      <c r="P6586" t="s">
        <v>65</v>
      </c>
      <c r="Q6586" t="s">
        <v>20990</v>
      </c>
      <c r="R6586" t="s">
        <v>21118</v>
      </c>
      <c r="S6586" t="s">
        <v>21153</v>
      </c>
      <c r="T6586" t="s">
        <v>21647</v>
      </c>
      <c r="U6586" t="s">
        <v>22033</v>
      </c>
    </row>
    <row r="6587" spans="1:31">
      <c r="A6587" s="1">
        <v>6621</v>
      </c>
      <c r="C6587" t="s">
        <v>5494</v>
      </c>
      <c r="G6587" t="s">
        <v>10967</v>
      </c>
      <c r="H6587" t="s">
        <v>15497</v>
      </c>
      <c r="I6587" t="s">
        <v>18507</v>
      </c>
      <c r="J6587" t="s">
        <v>18509</v>
      </c>
      <c r="L6587" t="s">
        <v>19774</v>
      </c>
      <c r="O6587" t="s">
        <v>20888</v>
      </c>
      <c r="P6587" t="s">
        <v>20920</v>
      </c>
      <c r="Q6587" t="s">
        <v>20991</v>
      </c>
      <c r="U6587" t="s">
        <v>22034</v>
      </c>
      <c r="W6587" t="s">
        <v>22918</v>
      </c>
    </row>
    <row r="6588" spans="1:31">
      <c r="A6588" s="1">
        <v>6622</v>
      </c>
      <c r="C6588" t="s">
        <v>5495</v>
      </c>
      <c r="G6588" t="s">
        <v>10967</v>
      </c>
      <c r="H6588" t="s">
        <v>15498</v>
      </c>
      <c r="I6588" t="s">
        <v>18507</v>
      </c>
      <c r="J6588" t="s">
        <v>18509</v>
      </c>
      <c r="L6588" t="s">
        <v>19746</v>
      </c>
      <c r="O6588" t="s">
        <v>20887</v>
      </c>
      <c r="P6588" t="s">
        <v>20919</v>
      </c>
      <c r="Q6588" t="s">
        <v>20989</v>
      </c>
      <c r="U6588" t="s">
        <v>22032</v>
      </c>
      <c r="W6588" t="s">
        <v>22917</v>
      </c>
      <c r="X6588" t="s">
        <v>23490</v>
      </c>
    </row>
    <row r="6589" spans="1:31">
      <c r="A6589" s="1">
        <v>6623</v>
      </c>
      <c r="C6589" t="s">
        <v>5496</v>
      </c>
      <c r="G6589" t="s">
        <v>10967</v>
      </c>
      <c r="H6589" t="s">
        <v>15499</v>
      </c>
      <c r="I6589" t="s">
        <v>18507</v>
      </c>
      <c r="J6589" t="s">
        <v>18509</v>
      </c>
      <c r="L6589" t="s">
        <v>19765</v>
      </c>
      <c r="O6589" t="s">
        <v>20887</v>
      </c>
      <c r="P6589" t="s">
        <v>20919</v>
      </c>
      <c r="Q6589" t="s">
        <v>20989</v>
      </c>
      <c r="U6589" t="s">
        <v>22032</v>
      </c>
      <c r="W6589" t="s">
        <v>22917</v>
      </c>
      <c r="X6589" t="s">
        <v>23490</v>
      </c>
    </row>
    <row r="6590" spans="1:31">
      <c r="A6590" s="1">
        <v>6624</v>
      </c>
      <c r="C6590" t="s">
        <v>5497</v>
      </c>
      <c r="G6590" t="s">
        <v>10967</v>
      </c>
      <c r="H6590" t="s">
        <v>15500</v>
      </c>
      <c r="I6590" t="s">
        <v>18507</v>
      </c>
      <c r="J6590" t="s">
        <v>18509</v>
      </c>
      <c r="L6590" t="s">
        <v>19766</v>
      </c>
      <c r="O6590" t="s">
        <v>20887</v>
      </c>
      <c r="P6590" t="s">
        <v>20919</v>
      </c>
      <c r="Q6590" t="s">
        <v>20989</v>
      </c>
      <c r="U6590" t="s">
        <v>22032</v>
      </c>
      <c r="W6590" t="s">
        <v>22917</v>
      </c>
      <c r="X6590" t="s">
        <v>23491</v>
      </c>
    </row>
    <row r="6591" spans="1:31">
      <c r="A6591" s="1">
        <v>6625</v>
      </c>
      <c r="C6591" t="s">
        <v>5498</v>
      </c>
      <c r="G6591" t="s">
        <v>10967</v>
      </c>
      <c r="H6591" t="s">
        <v>15501</v>
      </c>
      <c r="I6591" t="s">
        <v>18507</v>
      </c>
      <c r="J6591" t="s">
        <v>18509</v>
      </c>
      <c r="L6591" t="s">
        <v>19772</v>
      </c>
      <c r="O6591" t="s">
        <v>20888</v>
      </c>
      <c r="P6591" t="s">
        <v>65</v>
      </c>
      <c r="Q6591" t="s">
        <v>20990</v>
      </c>
      <c r="R6591" t="s">
        <v>21118</v>
      </c>
      <c r="S6591" t="s">
        <v>21153</v>
      </c>
      <c r="T6591" t="s">
        <v>21648</v>
      </c>
      <c r="U6591" t="s">
        <v>22033</v>
      </c>
    </row>
    <row r="6592" spans="1:31">
      <c r="A6592" s="1">
        <v>6626</v>
      </c>
      <c r="C6592" t="s">
        <v>5499</v>
      </c>
      <c r="G6592" t="s">
        <v>10967</v>
      </c>
      <c r="H6592" t="s">
        <v>15502</v>
      </c>
      <c r="I6592" t="s">
        <v>18507</v>
      </c>
      <c r="J6592" t="s">
        <v>18509</v>
      </c>
      <c r="L6592" t="s">
        <v>19774</v>
      </c>
      <c r="O6592" t="s">
        <v>20888</v>
      </c>
      <c r="P6592" t="s">
        <v>20920</v>
      </c>
      <c r="Q6592" t="s">
        <v>20991</v>
      </c>
      <c r="U6592" t="s">
        <v>22034</v>
      </c>
      <c r="W6592" t="s">
        <v>22918</v>
      </c>
    </row>
    <row r="6593" spans="1:27">
      <c r="A6593" s="1">
        <v>6627</v>
      </c>
      <c r="C6593" t="s">
        <v>5500</v>
      </c>
      <c r="G6593" t="s">
        <v>10967</v>
      </c>
      <c r="H6593" t="s">
        <v>15503</v>
      </c>
      <c r="I6593" t="s">
        <v>18507</v>
      </c>
      <c r="J6593" t="s">
        <v>18509</v>
      </c>
      <c r="L6593" t="s">
        <v>19772</v>
      </c>
      <c r="O6593" t="s">
        <v>20888</v>
      </c>
      <c r="P6593" t="s">
        <v>65</v>
      </c>
      <c r="Q6593" t="s">
        <v>20990</v>
      </c>
      <c r="R6593" t="s">
        <v>21118</v>
      </c>
      <c r="S6593" t="s">
        <v>21153</v>
      </c>
      <c r="T6593" t="s">
        <v>21649</v>
      </c>
      <c r="U6593" t="s">
        <v>22033</v>
      </c>
    </row>
    <row r="6594" spans="1:27">
      <c r="A6594" s="1">
        <v>6628</v>
      </c>
      <c r="C6594" t="s">
        <v>5501</v>
      </c>
      <c r="G6594" t="s">
        <v>10967</v>
      </c>
      <c r="H6594" t="s">
        <v>15503</v>
      </c>
      <c r="I6594" t="s">
        <v>18507</v>
      </c>
      <c r="J6594" t="s">
        <v>18509</v>
      </c>
      <c r="L6594" t="s">
        <v>19801</v>
      </c>
      <c r="O6594" t="s">
        <v>20887</v>
      </c>
      <c r="P6594" t="s">
        <v>20919</v>
      </c>
      <c r="Q6594" t="s">
        <v>20989</v>
      </c>
      <c r="U6594" t="s">
        <v>22032</v>
      </c>
      <c r="W6594" t="s">
        <v>22917</v>
      </c>
      <c r="X6594" t="s">
        <v>23492</v>
      </c>
    </row>
    <row r="6595" spans="1:27">
      <c r="A6595" s="1">
        <v>6629</v>
      </c>
      <c r="C6595" t="s">
        <v>5502</v>
      </c>
      <c r="G6595" t="s">
        <v>10967</v>
      </c>
      <c r="H6595" t="s">
        <v>15503</v>
      </c>
      <c r="I6595" t="s">
        <v>18507</v>
      </c>
      <c r="J6595" t="s">
        <v>18509</v>
      </c>
      <c r="L6595" t="s">
        <v>19774</v>
      </c>
      <c r="O6595" t="s">
        <v>20888</v>
      </c>
      <c r="P6595" t="s">
        <v>20920</v>
      </c>
      <c r="Q6595" t="s">
        <v>20991</v>
      </c>
      <c r="U6595" t="s">
        <v>22034</v>
      </c>
      <c r="W6595" t="s">
        <v>22918</v>
      </c>
    </row>
    <row r="6596" spans="1:27">
      <c r="A6596" s="1">
        <v>6630</v>
      </c>
      <c r="C6596" t="s">
        <v>5503</v>
      </c>
      <c r="G6596" t="s">
        <v>10967</v>
      </c>
      <c r="H6596" t="s">
        <v>15504</v>
      </c>
      <c r="I6596" t="s">
        <v>18507</v>
      </c>
      <c r="J6596" t="s">
        <v>18509</v>
      </c>
      <c r="L6596" t="s">
        <v>19765</v>
      </c>
      <c r="O6596" t="s">
        <v>20887</v>
      </c>
      <c r="P6596" t="s">
        <v>20919</v>
      </c>
      <c r="Q6596" t="s">
        <v>20989</v>
      </c>
      <c r="U6596" t="s">
        <v>22032</v>
      </c>
      <c r="W6596" t="s">
        <v>22917</v>
      </c>
      <c r="X6596" t="s">
        <v>23492</v>
      </c>
    </row>
    <row r="6597" spans="1:27">
      <c r="A6597" s="1">
        <v>6631</v>
      </c>
      <c r="C6597" t="s">
        <v>5504</v>
      </c>
      <c r="G6597" t="s">
        <v>10967</v>
      </c>
      <c r="H6597" t="s">
        <v>15505</v>
      </c>
      <c r="I6597" t="s">
        <v>18507</v>
      </c>
      <c r="J6597" t="s">
        <v>18509</v>
      </c>
      <c r="L6597" t="s">
        <v>19772</v>
      </c>
      <c r="O6597" t="s">
        <v>20888</v>
      </c>
      <c r="P6597" t="s">
        <v>65</v>
      </c>
      <c r="Q6597" t="s">
        <v>20990</v>
      </c>
      <c r="R6597" t="s">
        <v>21118</v>
      </c>
      <c r="S6597" t="s">
        <v>21153</v>
      </c>
      <c r="T6597" t="s">
        <v>21649</v>
      </c>
      <c r="U6597" t="s">
        <v>22033</v>
      </c>
    </row>
    <row r="6598" spans="1:27">
      <c r="A6598" s="1">
        <v>6632</v>
      </c>
      <c r="C6598" t="s">
        <v>5505</v>
      </c>
      <c r="G6598" t="s">
        <v>10967</v>
      </c>
      <c r="H6598" t="s">
        <v>15505</v>
      </c>
      <c r="I6598" t="s">
        <v>18507</v>
      </c>
      <c r="J6598" t="s">
        <v>18509</v>
      </c>
      <c r="L6598" t="s">
        <v>19774</v>
      </c>
      <c r="O6598" t="s">
        <v>20888</v>
      </c>
      <c r="P6598" t="s">
        <v>20920</v>
      </c>
      <c r="Q6598" t="s">
        <v>20991</v>
      </c>
      <c r="U6598" t="s">
        <v>22034</v>
      </c>
      <c r="W6598" t="s">
        <v>22918</v>
      </c>
    </row>
    <row r="6599" spans="1:27">
      <c r="A6599" s="1">
        <v>6633</v>
      </c>
      <c r="C6599" t="s">
        <v>5506</v>
      </c>
      <c r="G6599" t="s">
        <v>10967</v>
      </c>
      <c r="H6599" t="s">
        <v>15506</v>
      </c>
      <c r="I6599" t="s">
        <v>18507</v>
      </c>
      <c r="J6599" t="s">
        <v>18511</v>
      </c>
      <c r="L6599" t="s">
        <v>20029</v>
      </c>
      <c r="O6599" t="s">
        <v>20889</v>
      </c>
      <c r="P6599" t="s">
        <v>20889</v>
      </c>
      <c r="Q6599" t="s">
        <v>20994</v>
      </c>
      <c r="U6599" t="s">
        <v>22037</v>
      </c>
      <c r="W6599" t="s">
        <v>22730</v>
      </c>
    </row>
    <row r="6600" spans="1:27">
      <c r="A6600" s="1">
        <v>6634</v>
      </c>
      <c r="C6600" t="s">
        <v>5507</v>
      </c>
      <c r="G6600" t="s">
        <v>10967</v>
      </c>
      <c r="H6600" t="s">
        <v>15507</v>
      </c>
      <c r="I6600" t="s">
        <v>18507</v>
      </c>
      <c r="J6600" t="s">
        <v>18530</v>
      </c>
      <c r="K6600" t="s">
        <v>18583</v>
      </c>
      <c r="L6600" t="s">
        <v>20030</v>
      </c>
      <c r="N6600" t="s">
        <v>34</v>
      </c>
      <c r="P6600" t="s">
        <v>20924</v>
      </c>
      <c r="Q6600" t="s">
        <v>21031</v>
      </c>
      <c r="U6600" t="s">
        <v>22802</v>
      </c>
      <c r="W6600" t="s">
        <v>22930</v>
      </c>
    </row>
    <row r="6601" spans="1:27">
      <c r="A6601" s="1">
        <v>6635</v>
      </c>
      <c r="C6601" t="s">
        <v>5508</v>
      </c>
      <c r="G6601" t="s">
        <v>10967</v>
      </c>
      <c r="H6601" t="s">
        <v>15507</v>
      </c>
      <c r="I6601" t="s">
        <v>18507</v>
      </c>
      <c r="J6601" t="s">
        <v>18530</v>
      </c>
      <c r="K6601" t="s">
        <v>18583</v>
      </c>
      <c r="L6601" t="s">
        <v>20030</v>
      </c>
      <c r="N6601" t="s">
        <v>34</v>
      </c>
      <c r="P6601" t="s">
        <v>20925</v>
      </c>
      <c r="Q6601" t="s">
        <v>20997</v>
      </c>
      <c r="U6601" t="s">
        <v>22803</v>
      </c>
      <c r="W6601" t="s">
        <v>22921</v>
      </c>
      <c r="AA6601" t="s">
        <v>23879</v>
      </c>
    </row>
    <row r="6602" spans="1:27">
      <c r="A6602" s="1">
        <v>6636</v>
      </c>
      <c r="C6602" t="s">
        <v>5509</v>
      </c>
      <c r="G6602" t="s">
        <v>10967</v>
      </c>
      <c r="H6602" t="s">
        <v>15507</v>
      </c>
      <c r="I6602" t="s">
        <v>18507</v>
      </c>
      <c r="J6602" t="s">
        <v>18530</v>
      </c>
      <c r="K6602" t="s">
        <v>18583</v>
      </c>
      <c r="L6602" t="s">
        <v>20030</v>
      </c>
      <c r="N6602" t="s">
        <v>34</v>
      </c>
      <c r="P6602" t="s">
        <v>34</v>
      </c>
      <c r="Q6602" t="s">
        <v>20999</v>
      </c>
      <c r="U6602" t="s">
        <v>22040</v>
      </c>
      <c r="W6602" t="s">
        <v>22921</v>
      </c>
    </row>
    <row r="6603" spans="1:27">
      <c r="A6603" s="1">
        <v>6637</v>
      </c>
      <c r="B6603" t="s">
        <v>34</v>
      </c>
      <c r="C6603" t="s">
        <v>5509</v>
      </c>
      <c r="D6603" t="s">
        <v>10199</v>
      </c>
      <c r="E6603" t="s">
        <v>10905</v>
      </c>
      <c r="F6603" t="s">
        <v>10909</v>
      </c>
      <c r="H6603" t="s">
        <v>15508</v>
      </c>
      <c r="V6603">
        <f>72861368 QAGE3778ICMAB ^%ôË¸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604" spans="1:27">
      <c r="A6604" s="1">
        <v>6638</v>
      </c>
      <c r="C6604" t="s">
        <v>5510</v>
      </c>
      <c r="G6604" t="s">
        <v>10967</v>
      </c>
      <c r="H6604" t="s">
        <v>15509</v>
      </c>
      <c r="I6604" t="s">
        <v>18507</v>
      </c>
      <c r="J6604" t="s">
        <v>18510</v>
      </c>
      <c r="L6604" t="s">
        <v>20031</v>
      </c>
      <c r="N6604" t="s">
        <v>33</v>
      </c>
      <c r="P6604" t="s">
        <v>20921</v>
      </c>
      <c r="Q6604" t="s">
        <v>20993</v>
      </c>
      <c r="U6604" t="s">
        <v>22036</v>
      </c>
      <c r="W6604" t="s">
        <v>22920</v>
      </c>
    </row>
    <row r="6605" spans="1:27">
      <c r="A6605" s="1">
        <v>6639</v>
      </c>
      <c r="B6605" t="s">
        <v>33</v>
      </c>
      <c r="C6605" t="s">
        <v>5510</v>
      </c>
      <c r="D6605" t="s">
        <v>10200</v>
      </c>
      <c r="E6605" t="s">
        <v>10905</v>
      </c>
      <c r="F6605" t="s">
        <v>10908</v>
      </c>
      <c r="H6605" t="s">
        <v>15509</v>
      </c>
      <c r="V6605">
        <f>72861369 NEI HY3663E                                             M                %                                                              KNS N  Tamara Titus              8765345396     N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6606" spans="1:27">
      <c r="A6606" s="1">
        <v>6640</v>
      </c>
      <c r="C6606" t="s">
        <v>5511</v>
      </c>
      <c r="G6606" t="s">
        <v>10967</v>
      </c>
      <c r="H6606" t="s">
        <v>15510</v>
      </c>
      <c r="I6606" t="s">
        <v>18507</v>
      </c>
      <c r="J6606" t="s">
        <v>18510</v>
      </c>
      <c r="L6606" t="s">
        <v>20032</v>
      </c>
      <c r="N6606" t="s">
        <v>33</v>
      </c>
      <c r="P6606" t="s">
        <v>20921</v>
      </c>
      <c r="Q6606" t="s">
        <v>20993</v>
      </c>
      <c r="U6606" t="s">
        <v>22036</v>
      </c>
      <c r="W6606" t="s">
        <v>22920</v>
      </c>
    </row>
    <row r="6607" spans="1:27">
      <c r="A6607" s="1">
        <v>6641</v>
      </c>
      <c r="B6607" t="s">
        <v>33</v>
      </c>
      <c r="C6607" t="s">
        <v>5511</v>
      </c>
      <c r="D6607" t="s">
        <v>10201</v>
      </c>
      <c r="E6607" t="s">
        <v>10905</v>
      </c>
      <c r="F6607" t="s">
        <v>10908</v>
      </c>
      <c r="H6607" t="s">
        <v>15511</v>
      </c>
      <c r="V6607">
        <f>72861370 NEI HY3663E                                             M                %                                                              KNS N  MsPhelicia Smith/Mr.Daniel Fogah    805-3694/584-8553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608" spans="1:27">
      <c r="A6608" s="1">
        <v>6642</v>
      </c>
      <c r="C6608" t="s">
        <v>5512</v>
      </c>
      <c r="G6608" t="s">
        <v>10967</v>
      </c>
      <c r="H6608" t="s">
        <v>15512</v>
      </c>
      <c r="I6608" t="s">
        <v>18507</v>
      </c>
      <c r="J6608" t="s">
        <v>18509</v>
      </c>
      <c r="L6608" t="s">
        <v>19764</v>
      </c>
      <c r="O6608" t="s">
        <v>20887</v>
      </c>
      <c r="P6608" t="s">
        <v>20919</v>
      </c>
      <c r="Q6608" t="s">
        <v>20989</v>
      </c>
      <c r="U6608" t="s">
        <v>22032</v>
      </c>
      <c r="W6608" t="s">
        <v>22917</v>
      </c>
      <c r="X6608" t="s">
        <v>23487</v>
      </c>
    </row>
    <row r="6609" spans="1:27">
      <c r="A6609" s="1">
        <v>6643</v>
      </c>
      <c r="C6609" t="s">
        <v>5513</v>
      </c>
      <c r="G6609" t="s">
        <v>10967</v>
      </c>
      <c r="H6609" t="s">
        <v>15513</v>
      </c>
      <c r="I6609" t="s">
        <v>18507</v>
      </c>
      <c r="J6609" t="s">
        <v>18509</v>
      </c>
      <c r="L6609" t="s">
        <v>19803</v>
      </c>
      <c r="O6609" t="s">
        <v>20887</v>
      </c>
      <c r="P6609" t="s">
        <v>20919</v>
      </c>
      <c r="Q6609" t="s">
        <v>20989</v>
      </c>
      <c r="U6609" t="s">
        <v>22032</v>
      </c>
      <c r="W6609" t="s">
        <v>22917</v>
      </c>
      <c r="X6609" t="s">
        <v>23487</v>
      </c>
    </row>
    <row r="6610" spans="1:27">
      <c r="A6610" s="1">
        <v>6644</v>
      </c>
      <c r="C6610" t="s">
        <v>5514</v>
      </c>
      <c r="G6610" t="s">
        <v>10967</v>
      </c>
      <c r="H6610" t="s">
        <v>15514</v>
      </c>
      <c r="I6610" t="s">
        <v>18507</v>
      </c>
      <c r="J6610" t="s">
        <v>18509</v>
      </c>
      <c r="L6610" t="s">
        <v>19772</v>
      </c>
      <c r="O6610" t="s">
        <v>20888</v>
      </c>
      <c r="P6610" t="s">
        <v>65</v>
      </c>
      <c r="Q6610" t="s">
        <v>20990</v>
      </c>
      <c r="R6610" t="s">
        <v>21118</v>
      </c>
      <c r="S6610" t="s">
        <v>21153</v>
      </c>
      <c r="T6610" t="s">
        <v>21645</v>
      </c>
      <c r="U6610" t="s">
        <v>22033</v>
      </c>
    </row>
    <row r="6611" spans="1:27">
      <c r="A6611" s="1">
        <v>6645</v>
      </c>
      <c r="C6611" t="s">
        <v>5515</v>
      </c>
      <c r="G6611" t="s">
        <v>10967</v>
      </c>
      <c r="H6611" t="s">
        <v>15515</v>
      </c>
      <c r="I6611" t="s">
        <v>18507</v>
      </c>
      <c r="J6611" t="s">
        <v>18509</v>
      </c>
      <c r="L6611" t="s">
        <v>19774</v>
      </c>
      <c r="O6611" t="s">
        <v>20888</v>
      </c>
      <c r="P6611" t="s">
        <v>20920</v>
      </c>
      <c r="Q6611" t="s">
        <v>20991</v>
      </c>
      <c r="U6611" t="s">
        <v>22034</v>
      </c>
      <c r="W6611" t="s">
        <v>22918</v>
      </c>
    </row>
    <row r="6612" spans="1:27">
      <c r="A6612" s="1">
        <v>6646</v>
      </c>
      <c r="C6612" t="s">
        <v>5516</v>
      </c>
      <c r="G6612" t="s">
        <v>10967</v>
      </c>
      <c r="H6612" t="s">
        <v>15516</v>
      </c>
      <c r="I6612" t="s">
        <v>18507</v>
      </c>
      <c r="J6612" t="s">
        <v>18509</v>
      </c>
      <c r="L6612" t="s">
        <v>19772</v>
      </c>
      <c r="O6612" t="s">
        <v>20888</v>
      </c>
      <c r="P6612" t="s">
        <v>65</v>
      </c>
      <c r="Q6612" t="s">
        <v>20990</v>
      </c>
      <c r="R6612" t="s">
        <v>21118</v>
      </c>
      <c r="S6612" t="s">
        <v>21153</v>
      </c>
      <c r="T6612" t="s">
        <v>21645</v>
      </c>
      <c r="U6612" t="s">
        <v>22033</v>
      </c>
    </row>
    <row r="6613" spans="1:27">
      <c r="A6613" s="1">
        <v>6647</v>
      </c>
      <c r="C6613" t="s">
        <v>5517</v>
      </c>
      <c r="G6613" t="s">
        <v>10967</v>
      </c>
      <c r="H6613" t="s">
        <v>15516</v>
      </c>
      <c r="I6613" t="s">
        <v>18507</v>
      </c>
      <c r="J6613" t="s">
        <v>18509</v>
      </c>
      <c r="L6613" t="s">
        <v>19774</v>
      </c>
      <c r="O6613" t="s">
        <v>20888</v>
      </c>
      <c r="P6613" t="s">
        <v>20920</v>
      </c>
      <c r="Q6613" t="s">
        <v>20991</v>
      </c>
      <c r="U6613" t="s">
        <v>22034</v>
      </c>
      <c r="W6613" t="s">
        <v>22918</v>
      </c>
    </row>
    <row r="6614" spans="1:27">
      <c r="A6614" s="1">
        <v>6648</v>
      </c>
      <c r="C6614" t="s">
        <v>5518</v>
      </c>
      <c r="G6614" t="s">
        <v>10967</v>
      </c>
      <c r="H6614" t="s">
        <v>15517</v>
      </c>
      <c r="I6614" t="s">
        <v>18507</v>
      </c>
      <c r="J6614" t="s">
        <v>18509</v>
      </c>
      <c r="L6614" t="s">
        <v>19772</v>
      </c>
      <c r="O6614" t="s">
        <v>20888</v>
      </c>
      <c r="P6614" t="s">
        <v>65</v>
      </c>
      <c r="Q6614" t="s">
        <v>20990</v>
      </c>
      <c r="R6614" t="s">
        <v>21118</v>
      </c>
      <c r="S6614" t="s">
        <v>21153</v>
      </c>
      <c r="T6614" t="s">
        <v>21645</v>
      </c>
      <c r="U6614" t="s">
        <v>22033</v>
      </c>
    </row>
    <row r="6615" spans="1:27">
      <c r="A6615" s="1">
        <v>6649</v>
      </c>
      <c r="C6615" t="s">
        <v>5519</v>
      </c>
      <c r="G6615" t="s">
        <v>10967</v>
      </c>
      <c r="H6615" t="s">
        <v>15517</v>
      </c>
      <c r="I6615" t="s">
        <v>18507</v>
      </c>
      <c r="J6615" t="s">
        <v>18509</v>
      </c>
      <c r="L6615" t="s">
        <v>19771</v>
      </c>
      <c r="O6615" t="s">
        <v>20887</v>
      </c>
      <c r="P6615" t="s">
        <v>20919</v>
      </c>
      <c r="Q6615" t="s">
        <v>20989</v>
      </c>
      <c r="U6615" t="s">
        <v>22032</v>
      </c>
      <c r="W6615" t="s">
        <v>22917</v>
      </c>
      <c r="X6615" t="s">
        <v>23487</v>
      </c>
    </row>
    <row r="6616" spans="1:27">
      <c r="A6616" s="1">
        <v>6650</v>
      </c>
      <c r="C6616" t="s">
        <v>5520</v>
      </c>
      <c r="G6616" t="s">
        <v>10967</v>
      </c>
      <c r="H6616" t="s">
        <v>15517</v>
      </c>
      <c r="I6616" t="s">
        <v>18507</v>
      </c>
      <c r="J6616" t="s">
        <v>18509</v>
      </c>
      <c r="L6616" t="s">
        <v>19774</v>
      </c>
      <c r="O6616" t="s">
        <v>20888</v>
      </c>
      <c r="P6616" t="s">
        <v>20920</v>
      </c>
      <c r="Q6616" t="s">
        <v>20991</v>
      </c>
      <c r="U6616" t="s">
        <v>22034</v>
      </c>
      <c r="W6616" t="s">
        <v>22918</v>
      </c>
    </row>
    <row r="6617" spans="1:27">
      <c r="A6617" s="1">
        <v>6651</v>
      </c>
      <c r="C6617" t="s">
        <v>5521</v>
      </c>
      <c r="G6617" t="s">
        <v>10967</v>
      </c>
      <c r="H6617" t="s">
        <v>15518</v>
      </c>
      <c r="I6617" t="s">
        <v>18507</v>
      </c>
      <c r="J6617" t="s">
        <v>18530</v>
      </c>
      <c r="K6617" t="s">
        <v>18583</v>
      </c>
      <c r="L6617" t="s">
        <v>20033</v>
      </c>
      <c r="N6617" t="s">
        <v>34</v>
      </c>
      <c r="P6617" t="s">
        <v>20971</v>
      </c>
      <c r="Q6617" t="s">
        <v>21084</v>
      </c>
      <c r="R6617" t="s">
        <v>21142</v>
      </c>
      <c r="S6617" t="s">
        <v>21153</v>
      </c>
      <c r="T6617" t="s">
        <v>21650</v>
      </c>
      <c r="U6617" t="s">
        <v>22033</v>
      </c>
    </row>
    <row r="6618" spans="1:27">
      <c r="A6618" s="1">
        <v>6652</v>
      </c>
      <c r="C6618" t="s">
        <v>5522</v>
      </c>
      <c r="G6618" t="s">
        <v>10967</v>
      </c>
      <c r="H6618" t="s">
        <v>15519</v>
      </c>
      <c r="I6618" t="s">
        <v>18507</v>
      </c>
      <c r="J6618" t="s">
        <v>18530</v>
      </c>
      <c r="K6618" t="s">
        <v>18583</v>
      </c>
      <c r="L6618" t="s">
        <v>20034</v>
      </c>
      <c r="N6618" t="s">
        <v>34</v>
      </c>
      <c r="P6618" t="s">
        <v>20924</v>
      </c>
      <c r="Q6618" t="s">
        <v>21085</v>
      </c>
      <c r="U6618" t="s">
        <v>22804</v>
      </c>
      <c r="W6618" t="s">
        <v>22918</v>
      </c>
    </row>
    <row r="6619" spans="1:27">
      <c r="A6619" s="1">
        <v>6653</v>
      </c>
      <c r="C6619" t="s">
        <v>5523</v>
      </c>
      <c r="G6619" t="s">
        <v>10967</v>
      </c>
      <c r="H6619" t="s">
        <v>15519</v>
      </c>
      <c r="I6619" t="s">
        <v>18507</v>
      </c>
      <c r="J6619" t="s">
        <v>18530</v>
      </c>
      <c r="K6619" t="s">
        <v>18583</v>
      </c>
      <c r="L6619" t="s">
        <v>20034</v>
      </c>
      <c r="N6619" t="s">
        <v>34</v>
      </c>
      <c r="P6619" t="s">
        <v>20925</v>
      </c>
      <c r="Q6619" t="s">
        <v>20997</v>
      </c>
      <c r="U6619" t="s">
        <v>22805</v>
      </c>
      <c r="W6619" t="s">
        <v>22921</v>
      </c>
      <c r="AA6619" t="s">
        <v>23879</v>
      </c>
    </row>
    <row r="6620" spans="1:27">
      <c r="A6620" s="1">
        <v>6654</v>
      </c>
      <c r="C6620" t="s">
        <v>5524</v>
      </c>
      <c r="G6620" t="s">
        <v>10967</v>
      </c>
      <c r="H6620" t="s">
        <v>15519</v>
      </c>
      <c r="I6620" t="s">
        <v>18507</v>
      </c>
      <c r="J6620" t="s">
        <v>18530</v>
      </c>
      <c r="K6620" t="s">
        <v>18583</v>
      </c>
      <c r="L6620" t="s">
        <v>20034</v>
      </c>
      <c r="N6620" t="s">
        <v>34</v>
      </c>
      <c r="P6620" t="s">
        <v>34</v>
      </c>
      <c r="Q6620" t="s">
        <v>20999</v>
      </c>
      <c r="U6620" t="s">
        <v>22040</v>
      </c>
      <c r="W6620" t="s">
        <v>22921</v>
      </c>
    </row>
    <row r="6621" spans="1:27">
      <c r="A6621" s="1">
        <v>6655</v>
      </c>
      <c r="B6621" t="s">
        <v>34</v>
      </c>
      <c r="C6621" t="s">
        <v>5524</v>
      </c>
      <c r="D6621" t="s">
        <v>10202</v>
      </c>
      <c r="E6621" t="s">
        <v>10905</v>
      </c>
      <c r="F6621" t="s">
        <v>10909</v>
      </c>
      <c r="H6621" t="s">
        <v>15520</v>
      </c>
      <c r="V6621">
        <f>72861383 QZGH4962ICMAB 25ñÏ¸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622" spans="1:27">
      <c r="A6622" s="1">
        <v>6656</v>
      </c>
      <c r="C6622" t="s">
        <v>5525</v>
      </c>
      <c r="G6622" t="s">
        <v>10967</v>
      </c>
      <c r="H6622" t="s">
        <v>15521</v>
      </c>
      <c r="I6622" t="s">
        <v>18507</v>
      </c>
      <c r="J6622" t="s">
        <v>18509</v>
      </c>
      <c r="L6622" t="s">
        <v>19772</v>
      </c>
      <c r="O6622" t="s">
        <v>20888</v>
      </c>
      <c r="P6622" t="s">
        <v>65</v>
      </c>
      <c r="Q6622" t="s">
        <v>20990</v>
      </c>
      <c r="R6622" t="s">
        <v>21118</v>
      </c>
      <c r="S6622" t="s">
        <v>21153</v>
      </c>
      <c r="T6622" t="s">
        <v>21645</v>
      </c>
      <c r="U6622" t="s">
        <v>22033</v>
      </c>
    </row>
    <row r="6623" spans="1:27">
      <c r="A6623" s="1">
        <v>6657</v>
      </c>
      <c r="C6623" t="s">
        <v>5526</v>
      </c>
      <c r="G6623" t="s">
        <v>10967</v>
      </c>
      <c r="H6623" t="s">
        <v>15521</v>
      </c>
      <c r="I6623" t="s">
        <v>18507</v>
      </c>
      <c r="J6623" t="s">
        <v>18509</v>
      </c>
      <c r="L6623" t="s">
        <v>19803</v>
      </c>
      <c r="O6623" t="s">
        <v>20887</v>
      </c>
      <c r="P6623" t="s">
        <v>20919</v>
      </c>
      <c r="Q6623" t="s">
        <v>20989</v>
      </c>
      <c r="U6623" t="s">
        <v>22032</v>
      </c>
      <c r="W6623" t="s">
        <v>22917</v>
      </c>
      <c r="X6623" t="s">
        <v>23487</v>
      </c>
    </row>
    <row r="6624" spans="1:27">
      <c r="A6624" s="1">
        <v>6658</v>
      </c>
      <c r="C6624" t="s">
        <v>5527</v>
      </c>
      <c r="G6624" t="s">
        <v>10967</v>
      </c>
      <c r="H6624" t="s">
        <v>15521</v>
      </c>
      <c r="I6624" t="s">
        <v>18507</v>
      </c>
      <c r="J6624" t="s">
        <v>18509</v>
      </c>
      <c r="L6624" t="s">
        <v>19774</v>
      </c>
      <c r="O6624" t="s">
        <v>20888</v>
      </c>
      <c r="P6624" t="s">
        <v>20920</v>
      </c>
      <c r="Q6624" t="s">
        <v>20991</v>
      </c>
      <c r="U6624" t="s">
        <v>22034</v>
      </c>
      <c r="W6624" t="s">
        <v>22918</v>
      </c>
    </row>
    <row r="6625" spans="1:25">
      <c r="A6625" s="1">
        <v>6659</v>
      </c>
      <c r="C6625" t="s">
        <v>5528</v>
      </c>
      <c r="G6625" t="s">
        <v>10967</v>
      </c>
      <c r="H6625" t="s">
        <v>15522</v>
      </c>
      <c r="I6625" t="s">
        <v>18507</v>
      </c>
      <c r="J6625" t="s">
        <v>18509</v>
      </c>
      <c r="L6625" t="s">
        <v>19772</v>
      </c>
      <c r="O6625" t="s">
        <v>20888</v>
      </c>
      <c r="P6625" t="s">
        <v>65</v>
      </c>
      <c r="Q6625" t="s">
        <v>20990</v>
      </c>
      <c r="R6625" t="s">
        <v>21118</v>
      </c>
      <c r="S6625" t="s">
        <v>21153</v>
      </c>
      <c r="T6625" t="s">
        <v>21645</v>
      </c>
      <c r="U6625" t="s">
        <v>22033</v>
      </c>
    </row>
    <row r="6626" spans="1:25">
      <c r="A6626" s="1">
        <v>6660</v>
      </c>
      <c r="C6626" t="s">
        <v>5529</v>
      </c>
      <c r="G6626" t="s">
        <v>10967</v>
      </c>
      <c r="H6626" t="s">
        <v>15523</v>
      </c>
      <c r="I6626" t="s">
        <v>18507</v>
      </c>
      <c r="J6626" t="s">
        <v>18509</v>
      </c>
      <c r="L6626" t="s">
        <v>19747</v>
      </c>
      <c r="O6626" t="s">
        <v>20887</v>
      </c>
      <c r="P6626" t="s">
        <v>20919</v>
      </c>
      <c r="Q6626" t="s">
        <v>20989</v>
      </c>
      <c r="U6626" t="s">
        <v>22032</v>
      </c>
      <c r="W6626" t="s">
        <v>22917</v>
      </c>
      <c r="X6626" t="s">
        <v>23487</v>
      </c>
    </row>
    <row r="6627" spans="1:25">
      <c r="A6627" s="1">
        <v>6661</v>
      </c>
      <c r="C6627" t="s">
        <v>5530</v>
      </c>
      <c r="G6627" t="s">
        <v>10967</v>
      </c>
      <c r="H6627" t="s">
        <v>15523</v>
      </c>
      <c r="I6627" t="s">
        <v>18507</v>
      </c>
      <c r="J6627" t="s">
        <v>18509</v>
      </c>
      <c r="L6627" t="s">
        <v>19774</v>
      </c>
      <c r="O6627" t="s">
        <v>20888</v>
      </c>
      <c r="P6627" t="s">
        <v>20920</v>
      </c>
      <c r="Q6627" t="s">
        <v>20991</v>
      </c>
      <c r="U6627" t="s">
        <v>22034</v>
      </c>
      <c r="W6627" t="s">
        <v>22918</v>
      </c>
    </row>
    <row r="6628" spans="1:25">
      <c r="A6628" s="1">
        <v>6662</v>
      </c>
      <c r="C6628" t="s">
        <v>5531</v>
      </c>
      <c r="G6628" t="s">
        <v>10967</v>
      </c>
      <c r="H6628" t="s">
        <v>15524</v>
      </c>
      <c r="I6628" t="s">
        <v>18507</v>
      </c>
      <c r="J6628" t="s">
        <v>18509</v>
      </c>
      <c r="L6628" t="s">
        <v>19772</v>
      </c>
      <c r="O6628" t="s">
        <v>20888</v>
      </c>
      <c r="P6628" t="s">
        <v>65</v>
      </c>
      <c r="Q6628" t="s">
        <v>20990</v>
      </c>
      <c r="R6628" t="s">
        <v>21118</v>
      </c>
      <c r="S6628" t="s">
        <v>21153</v>
      </c>
      <c r="T6628" t="s">
        <v>21645</v>
      </c>
      <c r="U6628" t="s">
        <v>22033</v>
      </c>
    </row>
    <row r="6629" spans="1:25">
      <c r="A6629" s="1">
        <v>6663</v>
      </c>
      <c r="C6629" t="s">
        <v>5532</v>
      </c>
      <c r="G6629" t="s">
        <v>10967</v>
      </c>
      <c r="H6629" t="s">
        <v>15524</v>
      </c>
      <c r="I6629" t="s">
        <v>18507</v>
      </c>
      <c r="J6629" t="s">
        <v>18509</v>
      </c>
      <c r="L6629" t="s">
        <v>19774</v>
      </c>
      <c r="O6629" t="s">
        <v>20888</v>
      </c>
      <c r="P6629" t="s">
        <v>20920</v>
      </c>
      <c r="Q6629" t="s">
        <v>20991</v>
      </c>
      <c r="U6629" t="s">
        <v>22034</v>
      </c>
      <c r="W6629" t="s">
        <v>22918</v>
      </c>
    </row>
    <row r="6630" spans="1:25">
      <c r="A6630" s="1">
        <v>6664</v>
      </c>
      <c r="C6630" t="s">
        <v>5533</v>
      </c>
      <c r="G6630" t="s">
        <v>10967</v>
      </c>
      <c r="H6630" t="s">
        <v>15524</v>
      </c>
      <c r="I6630" t="s">
        <v>18507</v>
      </c>
      <c r="J6630" t="s">
        <v>18509</v>
      </c>
      <c r="L6630" t="s">
        <v>19798</v>
      </c>
      <c r="O6630" t="s">
        <v>20887</v>
      </c>
      <c r="P6630" t="s">
        <v>20919</v>
      </c>
      <c r="Q6630" t="s">
        <v>20989</v>
      </c>
      <c r="U6630" t="s">
        <v>22032</v>
      </c>
      <c r="W6630" t="s">
        <v>22917</v>
      </c>
      <c r="X6630" t="s">
        <v>23487</v>
      </c>
    </row>
    <row r="6631" spans="1:25">
      <c r="A6631" s="1">
        <v>6665</v>
      </c>
      <c r="C6631" t="s">
        <v>5534</v>
      </c>
      <c r="G6631" t="s">
        <v>10967</v>
      </c>
      <c r="H6631" t="s">
        <v>15525</v>
      </c>
      <c r="I6631" t="s">
        <v>18507</v>
      </c>
      <c r="J6631" t="s">
        <v>18510</v>
      </c>
      <c r="L6631" t="s">
        <v>20035</v>
      </c>
      <c r="N6631" t="s">
        <v>32</v>
      </c>
      <c r="P6631" t="s">
        <v>32</v>
      </c>
      <c r="Q6631" t="s">
        <v>20992</v>
      </c>
      <c r="R6631" t="s">
        <v>21119</v>
      </c>
      <c r="S6631" t="s">
        <v>21154</v>
      </c>
      <c r="U6631" t="s">
        <v>22035</v>
      </c>
      <c r="Y6631" t="s">
        <v>23859</v>
      </c>
    </row>
    <row r="6632" spans="1:25">
      <c r="A6632" s="1">
        <v>6666</v>
      </c>
      <c r="B6632" t="s">
        <v>32</v>
      </c>
      <c r="C6632" t="s">
        <v>5534</v>
      </c>
      <c r="D6632" t="s">
        <v>10203</v>
      </c>
      <c r="E6632" t="s">
        <v>10905</v>
      </c>
      <c r="F6632" t="s">
        <v>10906</v>
      </c>
      <c r="H6632" t="s">
        <v>15526</v>
      </c>
      <c r="V6632">
        <f>72861393 pm¡Ã2024041krissy_g4@hotmail.com                              ANMLFException as file currently locked by another user for an Acct no 840012230000</f>
        <v>0</v>
      </c>
    </row>
    <row r="6633" spans="1:25">
      <c r="A6633" s="1">
        <v>6667</v>
      </c>
      <c r="C6633" t="s">
        <v>5535</v>
      </c>
      <c r="G6633" t="s">
        <v>10967</v>
      </c>
      <c r="H6633" t="s">
        <v>15527</v>
      </c>
      <c r="I6633" t="s">
        <v>18507</v>
      </c>
      <c r="J6633" t="s">
        <v>18510</v>
      </c>
      <c r="L6633" t="s">
        <v>20036</v>
      </c>
      <c r="N6633" t="s">
        <v>32</v>
      </c>
      <c r="P6633" t="s">
        <v>32</v>
      </c>
      <c r="Q6633" t="s">
        <v>20992</v>
      </c>
      <c r="R6633" t="s">
        <v>21119</v>
      </c>
      <c r="S6633" t="s">
        <v>21154</v>
      </c>
      <c r="U6633" t="s">
        <v>22035</v>
      </c>
      <c r="Y6633" t="s">
        <v>23860</v>
      </c>
    </row>
    <row r="6634" spans="1:25">
      <c r="A6634" s="1">
        <v>6668</v>
      </c>
      <c r="B6634" t="s">
        <v>32</v>
      </c>
      <c r="C6634" t="s">
        <v>5535</v>
      </c>
      <c r="D6634" t="s">
        <v>10204</v>
      </c>
      <c r="E6634" t="s">
        <v>10905</v>
      </c>
      <c r="F6634" t="s">
        <v>10906</v>
      </c>
      <c r="H6634" t="s">
        <v>15528</v>
      </c>
      <c r="V6634">
        <f>72861394 0&lt;I2024041djturanda@yahoo.com                               ANMLFException as file currently locked by another user for an Acct no 313660030000</f>
        <v>0</v>
      </c>
    </row>
    <row r="6635" spans="1:25">
      <c r="A6635" s="1">
        <v>6669</v>
      </c>
      <c r="C6635" t="s">
        <v>5536</v>
      </c>
      <c r="G6635" t="s">
        <v>10967</v>
      </c>
      <c r="H6635" t="s">
        <v>15529</v>
      </c>
      <c r="I6635" t="s">
        <v>18507</v>
      </c>
      <c r="J6635" t="s">
        <v>18510</v>
      </c>
      <c r="L6635" t="s">
        <v>20037</v>
      </c>
      <c r="N6635" t="s">
        <v>32</v>
      </c>
      <c r="P6635" t="s">
        <v>32</v>
      </c>
      <c r="Q6635" t="s">
        <v>20992</v>
      </c>
      <c r="R6635" t="s">
        <v>21119</v>
      </c>
      <c r="S6635" t="s">
        <v>21154</v>
      </c>
      <c r="U6635" t="s">
        <v>22035</v>
      </c>
      <c r="Y6635" t="s">
        <v>23861</v>
      </c>
    </row>
    <row r="6636" spans="1:25">
      <c r="A6636" s="1">
        <v>6670</v>
      </c>
      <c r="B6636" t="s">
        <v>32</v>
      </c>
      <c r="C6636" t="s">
        <v>5536</v>
      </c>
      <c r="D6636" t="s">
        <v>10205</v>
      </c>
      <c r="E6636" t="s">
        <v>10905</v>
      </c>
      <c r="F6636" t="s">
        <v>10906</v>
      </c>
      <c r="H6636" t="s">
        <v>15530</v>
      </c>
      <c r="V6636">
        <f>72861395 &gt;#Q2024041tampat74@gmail.com                               ANMLFException as file currently locked by another user for an Acct no 348079210000</f>
        <v>0</v>
      </c>
    </row>
    <row r="6637" spans="1:25">
      <c r="A6637" s="1">
        <v>6671</v>
      </c>
      <c r="C6637" t="s">
        <v>5537</v>
      </c>
      <c r="G6637" t="s">
        <v>10967</v>
      </c>
      <c r="H6637" t="s">
        <v>15531</v>
      </c>
      <c r="I6637" t="s">
        <v>18507</v>
      </c>
      <c r="J6637" t="s">
        <v>18510</v>
      </c>
      <c r="L6637" t="s">
        <v>20038</v>
      </c>
      <c r="N6637" t="s">
        <v>32</v>
      </c>
      <c r="P6637" t="s">
        <v>32</v>
      </c>
      <c r="Q6637" t="s">
        <v>20992</v>
      </c>
      <c r="R6637" t="s">
        <v>21119</v>
      </c>
      <c r="S6637" t="s">
        <v>21154</v>
      </c>
      <c r="U6637" t="s">
        <v>22035</v>
      </c>
      <c r="Y6637" t="s">
        <v>23862</v>
      </c>
    </row>
    <row r="6638" spans="1:25">
      <c r="A6638" s="1">
        <v>6672</v>
      </c>
      <c r="B6638" t="s">
        <v>32</v>
      </c>
      <c r="C6638" t="s">
        <v>5537</v>
      </c>
      <c r="D6638" t="s">
        <v>10206</v>
      </c>
      <c r="E6638" t="s">
        <v>10905</v>
      </c>
      <c r="F6638" t="s">
        <v>10906</v>
      </c>
      <c r="H6638" t="s">
        <v>15531</v>
      </c>
      <c r="V6638">
        <f>72861396 Ð`²¤O2024031moriehinds2@gmail.com                              BNMLFException as file currently locked by another user for an Acct no 342065570000</f>
        <v>0</v>
      </c>
    </row>
    <row r="6639" spans="1:25">
      <c r="A6639" s="1">
        <v>6673</v>
      </c>
      <c r="C6639" t="s">
        <v>5538</v>
      </c>
      <c r="G6639" t="s">
        <v>10967</v>
      </c>
      <c r="H6639" t="s">
        <v>15532</v>
      </c>
      <c r="I6639" t="s">
        <v>18507</v>
      </c>
      <c r="J6639" t="s">
        <v>18510</v>
      </c>
      <c r="L6639" t="s">
        <v>20039</v>
      </c>
      <c r="N6639" t="s">
        <v>32</v>
      </c>
      <c r="P6639" t="s">
        <v>32</v>
      </c>
      <c r="Q6639" t="s">
        <v>20992</v>
      </c>
      <c r="R6639" t="s">
        <v>21119</v>
      </c>
      <c r="S6639" t="s">
        <v>21154</v>
      </c>
      <c r="U6639" t="s">
        <v>22035</v>
      </c>
      <c r="Y6639" t="s">
        <v>23863</v>
      </c>
    </row>
    <row r="6640" spans="1:25">
      <c r="A6640" s="1">
        <v>6674</v>
      </c>
      <c r="B6640" t="s">
        <v>32</v>
      </c>
      <c r="C6640" t="s">
        <v>5538</v>
      </c>
      <c r="D6640" t="s">
        <v>10207</v>
      </c>
      <c r="E6640" t="s">
        <v>10905</v>
      </c>
      <c r="F6640" t="s">
        <v>10906</v>
      </c>
      <c r="H6640" t="s">
        <v>15533</v>
      </c>
      <c r="V6640">
        <f>72861397 @Ü'E2024041cavrilleogarro@yahoo.com                            BNMLFException as file currently locked by another user for an Acct no 297021480000</f>
        <v>0</v>
      </c>
    </row>
    <row r="6641" spans="1:25">
      <c r="A6641" s="1">
        <v>6675</v>
      </c>
      <c r="C6641" t="s">
        <v>5539</v>
      </c>
      <c r="G6641" t="s">
        <v>10967</v>
      </c>
      <c r="H6641" t="s">
        <v>15534</v>
      </c>
      <c r="I6641" t="s">
        <v>18507</v>
      </c>
      <c r="J6641" t="s">
        <v>18510</v>
      </c>
      <c r="L6641" t="s">
        <v>20040</v>
      </c>
      <c r="N6641" t="s">
        <v>32</v>
      </c>
      <c r="P6641" t="s">
        <v>32</v>
      </c>
      <c r="Q6641" t="s">
        <v>20992</v>
      </c>
      <c r="R6641" t="s">
        <v>21119</v>
      </c>
      <c r="S6641" t="s">
        <v>21154</v>
      </c>
      <c r="U6641" t="s">
        <v>22035</v>
      </c>
      <c r="Y6641" t="s">
        <v>23864</v>
      </c>
    </row>
    <row r="6642" spans="1:25">
      <c r="A6642" s="1">
        <v>6676</v>
      </c>
      <c r="B6642" t="s">
        <v>32</v>
      </c>
      <c r="C6642" t="s">
        <v>5539</v>
      </c>
      <c r="D6642" t="s">
        <v>10208</v>
      </c>
      <c r="E6642" t="s">
        <v>10905</v>
      </c>
      <c r="F6642" t="s">
        <v>10906</v>
      </c>
      <c r="H6642" t="s">
        <v>15535</v>
      </c>
      <c r="V6642">
        <f>72861398 ø8æÌ2024031tamika.campbell@ksac.gov.jm                           CNMLFException as file currently locked by another user for an Acct no 880032561400</f>
        <v>0</v>
      </c>
    </row>
    <row r="6643" spans="1:25">
      <c r="A6643" s="1">
        <v>6677</v>
      </c>
      <c r="C6643" t="s">
        <v>5540</v>
      </c>
      <c r="G6643" t="s">
        <v>10967</v>
      </c>
      <c r="H6643" t="s">
        <v>15536</v>
      </c>
      <c r="I6643" t="s">
        <v>18507</v>
      </c>
      <c r="J6643" t="s">
        <v>18510</v>
      </c>
      <c r="L6643" t="s">
        <v>20041</v>
      </c>
      <c r="N6643" t="s">
        <v>32</v>
      </c>
      <c r="P6643" t="s">
        <v>32</v>
      </c>
      <c r="Q6643" t="s">
        <v>20992</v>
      </c>
      <c r="R6643" t="s">
        <v>21119</v>
      </c>
      <c r="S6643" t="s">
        <v>21154</v>
      </c>
      <c r="U6643" t="s">
        <v>22035</v>
      </c>
      <c r="Y6643" t="s">
        <v>23865</v>
      </c>
    </row>
    <row r="6644" spans="1:25">
      <c r="A6644" s="1">
        <v>6678</v>
      </c>
      <c r="B6644" t="s">
        <v>32</v>
      </c>
      <c r="C6644" t="s">
        <v>5540</v>
      </c>
      <c r="D6644" t="s">
        <v>10209</v>
      </c>
      <c r="E6644" t="s">
        <v>10905</v>
      </c>
      <c r="F6644" t="s">
        <v>10906</v>
      </c>
      <c r="H6644" t="s">
        <v>15537</v>
      </c>
      <c r="V6644">
        <f>72861399 0@2024031kededradennis@gmail.com                             CNMLFException as file currently locked by another user for an Acct no 277429760000</f>
        <v>0</v>
      </c>
    </row>
    <row r="6645" spans="1:25">
      <c r="A6645" s="1">
        <v>6679</v>
      </c>
      <c r="C6645" t="s">
        <v>5541</v>
      </c>
      <c r="G6645" t="s">
        <v>10967</v>
      </c>
      <c r="H6645" t="s">
        <v>15538</v>
      </c>
      <c r="I6645" t="s">
        <v>18507</v>
      </c>
      <c r="J6645" t="s">
        <v>18510</v>
      </c>
      <c r="L6645" t="s">
        <v>20042</v>
      </c>
      <c r="N6645" t="s">
        <v>32</v>
      </c>
      <c r="P6645" t="s">
        <v>32</v>
      </c>
      <c r="Q6645" t="s">
        <v>20992</v>
      </c>
      <c r="R6645" t="s">
        <v>21119</v>
      </c>
      <c r="S6645" t="s">
        <v>21154</v>
      </c>
      <c r="U6645" t="s">
        <v>22035</v>
      </c>
      <c r="Y6645" t="s">
        <v>23866</v>
      </c>
    </row>
    <row r="6646" spans="1:25">
      <c r="A6646" s="1">
        <v>6680</v>
      </c>
      <c r="B6646" t="s">
        <v>32</v>
      </c>
      <c r="C6646" t="s">
        <v>5541</v>
      </c>
      <c r="D6646" t="s">
        <v>10210</v>
      </c>
      <c r="E6646" t="s">
        <v>10905</v>
      </c>
      <c r="F6646" t="s">
        <v>10906</v>
      </c>
      <c r="H6646" t="s">
        <v>15539</v>
      </c>
      <c r="V6646">
        <f>72861400 ÐEá\$2024041faypetgrave@cwjamica.com                            DNMLFException as file currently locked by another user for an Acct no 156177090000</f>
        <v>0</v>
      </c>
    </row>
    <row r="6647" spans="1:25">
      <c r="A6647" s="1">
        <v>6681</v>
      </c>
      <c r="C6647" t="s">
        <v>5542</v>
      </c>
      <c r="G6647" t="s">
        <v>10967</v>
      </c>
      <c r="H6647" t="s">
        <v>15540</v>
      </c>
      <c r="I6647" t="s">
        <v>18507</v>
      </c>
      <c r="J6647" t="s">
        <v>18509</v>
      </c>
      <c r="L6647" t="s">
        <v>19803</v>
      </c>
      <c r="O6647" t="s">
        <v>20887</v>
      </c>
      <c r="P6647" t="s">
        <v>20919</v>
      </c>
      <c r="Q6647" t="s">
        <v>20989</v>
      </c>
      <c r="U6647" t="s">
        <v>22032</v>
      </c>
      <c r="W6647" t="s">
        <v>22917</v>
      </c>
      <c r="X6647" t="s">
        <v>23493</v>
      </c>
    </row>
    <row r="6648" spans="1:25">
      <c r="A6648" s="1">
        <v>6682</v>
      </c>
      <c r="C6648" t="s">
        <v>5543</v>
      </c>
      <c r="G6648" t="s">
        <v>10967</v>
      </c>
      <c r="H6648" t="s">
        <v>15540</v>
      </c>
      <c r="I6648" t="s">
        <v>18507</v>
      </c>
      <c r="J6648" t="s">
        <v>18509</v>
      </c>
      <c r="L6648" t="s">
        <v>19772</v>
      </c>
      <c r="O6648" t="s">
        <v>20888</v>
      </c>
      <c r="P6648" t="s">
        <v>65</v>
      </c>
      <c r="Q6648" t="s">
        <v>20990</v>
      </c>
      <c r="R6648" t="s">
        <v>21118</v>
      </c>
      <c r="S6648" t="s">
        <v>21153</v>
      </c>
      <c r="T6648" t="s">
        <v>21651</v>
      </c>
      <c r="U6648" t="s">
        <v>22033</v>
      </c>
    </row>
    <row r="6649" spans="1:25">
      <c r="A6649" s="1">
        <v>6683</v>
      </c>
      <c r="C6649" t="s">
        <v>5544</v>
      </c>
      <c r="G6649" t="s">
        <v>10967</v>
      </c>
      <c r="H6649" t="s">
        <v>15541</v>
      </c>
      <c r="I6649" t="s">
        <v>18507</v>
      </c>
      <c r="J6649" t="s">
        <v>18509</v>
      </c>
      <c r="L6649" t="s">
        <v>19774</v>
      </c>
      <c r="O6649" t="s">
        <v>20888</v>
      </c>
      <c r="P6649" t="s">
        <v>20920</v>
      </c>
      <c r="Q6649" t="s">
        <v>20991</v>
      </c>
      <c r="U6649" t="s">
        <v>22034</v>
      </c>
      <c r="W6649" t="s">
        <v>22918</v>
      </c>
    </row>
    <row r="6650" spans="1:25">
      <c r="A6650" s="1">
        <v>6684</v>
      </c>
      <c r="C6650" t="s">
        <v>5545</v>
      </c>
      <c r="G6650" t="s">
        <v>10967</v>
      </c>
      <c r="H6650" t="s">
        <v>15542</v>
      </c>
      <c r="I6650" t="s">
        <v>18507</v>
      </c>
      <c r="J6650" t="s">
        <v>18510</v>
      </c>
      <c r="L6650" t="s">
        <v>20043</v>
      </c>
      <c r="N6650" t="s">
        <v>32</v>
      </c>
      <c r="P6650" t="s">
        <v>32</v>
      </c>
      <c r="Q6650" t="s">
        <v>20992</v>
      </c>
      <c r="R6650" t="s">
        <v>21119</v>
      </c>
      <c r="S6650" t="s">
        <v>21154</v>
      </c>
      <c r="U6650" t="s">
        <v>22035</v>
      </c>
      <c r="Y6650" t="s">
        <v>23868</v>
      </c>
    </row>
    <row r="6651" spans="1:25">
      <c r="A6651" s="1">
        <v>6685</v>
      </c>
      <c r="B6651" t="s">
        <v>32</v>
      </c>
      <c r="C6651" t="s">
        <v>5545</v>
      </c>
      <c r="D6651" t="s">
        <v>10211</v>
      </c>
      <c r="E6651" t="s">
        <v>10905</v>
      </c>
      <c r="F6651" t="s">
        <v>10906</v>
      </c>
      <c r="H6651" t="s">
        <v>15542</v>
      </c>
      <c r="V6651">
        <f>72861404 ÐÈQ(B2024041stamic123@gmail.com                               DNMLFException as file currently locked by another user for an Acct no 284144290000</f>
        <v>0</v>
      </c>
    </row>
    <row r="6652" spans="1:25">
      <c r="A6652" s="1">
        <v>6686</v>
      </c>
      <c r="C6652" t="s">
        <v>5546</v>
      </c>
      <c r="G6652" t="s">
        <v>10967</v>
      </c>
      <c r="H6652" t="s">
        <v>15543</v>
      </c>
      <c r="I6652" t="s">
        <v>18507</v>
      </c>
      <c r="J6652" t="s">
        <v>18510</v>
      </c>
      <c r="L6652" t="s">
        <v>20044</v>
      </c>
      <c r="N6652" t="s">
        <v>32</v>
      </c>
      <c r="P6652" t="s">
        <v>32</v>
      </c>
      <c r="Q6652" t="s">
        <v>20992</v>
      </c>
      <c r="R6652" t="s">
        <v>21119</v>
      </c>
      <c r="S6652" t="s">
        <v>21154</v>
      </c>
      <c r="U6652" t="s">
        <v>22035</v>
      </c>
      <c r="Y6652" t="s">
        <v>23867</v>
      </c>
    </row>
    <row r="6653" spans="1:25">
      <c r="A6653" s="1">
        <v>6687</v>
      </c>
      <c r="B6653" t="s">
        <v>32</v>
      </c>
      <c r="C6653" t="s">
        <v>5546</v>
      </c>
      <c r="D6653" t="s">
        <v>10212</v>
      </c>
      <c r="E6653" t="s">
        <v>10905</v>
      </c>
      <c r="F6653" t="s">
        <v>10906</v>
      </c>
      <c r="H6653" t="s">
        <v>15544</v>
      </c>
      <c r="V6653">
        <f>72861405 p°7ÖD2024041christinacaine1@gmail.com                            DNMLFException as file currently locked by another user for an Acct no 295651750000</f>
        <v>0</v>
      </c>
    </row>
    <row r="6654" spans="1:25">
      <c r="A6654" s="1">
        <v>6688</v>
      </c>
      <c r="C6654" t="s">
        <v>5547</v>
      </c>
      <c r="G6654" t="s">
        <v>10967</v>
      </c>
      <c r="H6654" t="s">
        <v>15545</v>
      </c>
      <c r="I6654" t="s">
        <v>18507</v>
      </c>
      <c r="J6654" t="s">
        <v>18509</v>
      </c>
      <c r="L6654" t="s">
        <v>19772</v>
      </c>
      <c r="O6654" t="s">
        <v>20888</v>
      </c>
      <c r="P6654" t="s">
        <v>65</v>
      </c>
      <c r="Q6654" t="s">
        <v>20990</v>
      </c>
      <c r="R6654" t="s">
        <v>21118</v>
      </c>
      <c r="S6654" t="s">
        <v>21153</v>
      </c>
      <c r="T6654" t="s">
        <v>21651</v>
      </c>
      <c r="U6654" t="s">
        <v>22033</v>
      </c>
    </row>
    <row r="6655" spans="1:25">
      <c r="A6655" s="1">
        <v>6689</v>
      </c>
      <c r="C6655" t="s">
        <v>5548</v>
      </c>
      <c r="G6655" t="s">
        <v>10967</v>
      </c>
      <c r="H6655" t="s">
        <v>15546</v>
      </c>
      <c r="I6655" t="s">
        <v>18507</v>
      </c>
      <c r="J6655" t="s">
        <v>18509</v>
      </c>
      <c r="L6655" t="s">
        <v>19766</v>
      </c>
      <c r="O6655" t="s">
        <v>20887</v>
      </c>
      <c r="P6655" t="s">
        <v>20919</v>
      </c>
      <c r="Q6655" t="s">
        <v>20989</v>
      </c>
      <c r="U6655" t="s">
        <v>22032</v>
      </c>
      <c r="W6655" t="s">
        <v>22917</v>
      </c>
      <c r="X6655" t="s">
        <v>23493</v>
      </c>
    </row>
    <row r="6656" spans="1:25">
      <c r="A6656" s="1">
        <v>6690</v>
      </c>
      <c r="C6656" t="s">
        <v>5549</v>
      </c>
      <c r="G6656" t="s">
        <v>10967</v>
      </c>
      <c r="H6656" t="s">
        <v>15546</v>
      </c>
      <c r="I6656" t="s">
        <v>18507</v>
      </c>
      <c r="J6656" t="s">
        <v>18509</v>
      </c>
      <c r="L6656" t="s">
        <v>19774</v>
      </c>
      <c r="O6656" t="s">
        <v>20888</v>
      </c>
      <c r="P6656" t="s">
        <v>20920</v>
      </c>
      <c r="Q6656" t="s">
        <v>20991</v>
      </c>
      <c r="U6656" t="s">
        <v>22034</v>
      </c>
      <c r="W6656" t="s">
        <v>22918</v>
      </c>
    </row>
    <row r="6657" spans="1:25">
      <c r="A6657" s="1">
        <v>6691</v>
      </c>
      <c r="C6657" t="s">
        <v>5550</v>
      </c>
      <c r="G6657" t="s">
        <v>10967</v>
      </c>
      <c r="H6657" t="s">
        <v>15547</v>
      </c>
      <c r="I6657" t="s">
        <v>18507</v>
      </c>
      <c r="J6657" t="s">
        <v>18510</v>
      </c>
      <c r="L6657" t="s">
        <v>20045</v>
      </c>
      <c r="N6657" t="s">
        <v>32</v>
      </c>
      <c r="P6657" t="s">
        <v>32</v>
      </c>
      <c r="Q6657" t="s">
        <v>20992</v>
      </c>
      <c r="R6657" t="s">
        <v>21119</v>
      </c>
      <c r="S6657" t="s">
        <v>21154</v>
      </c>
      <c r="U6657" t="s">
        <v>22035</v>
      </c>
      <c r="Y6657" t="s">
        <v>23869</v>
      </c>
    </row>
    <row r="6658" spans="1:25">
      <c r="A6658" s="1">
        <v>6692</v>
      </c>
      <c r="B6658" t="s">
        <v>32</v>
      </c>
      <c r="C6658" t="s">
        <v>5550</v>
      </c>
      <c r="D6658" t="s">
        <v>10213</v>
      </c>
      <c r="E6658" t="s">
        <v>10905</v>
      </c>
      <c r="F6658" t="s">
        <v>10906</v>
      </c>
      <c r="H6658" t="s">
        <v>15548</v>
      </c>
      <c r="V6658">
        <f>72861409 0&amp;3&amp;P2024041DUNROBPRIM@GMAIL.COM                              DNMLFException as file currently locked by another user for an Acct no 344238270000</f>
        <v>0</v>
      </c>
    </row>
    <row r="6659" spans="1:25">
      <c r="A6659" s="1">
        <v>6693</v>
      </c>
      <c r="C6659" t="s">
        <v>5551</v>
      </c>
      <c r="G6659" t="s">
        <v>10967</v>
      </c>
      <c r="H6659" t="s">
        <v>15549</v>
      </c>
      <c r="I6659" t="s">
        <v>18507</v>
      </c>
      <c r="J6659" t="s">
        <v>18510</v>
      </c>
      <c r="L6659" t="s">
        <v>20046</v>
      </c>
      <c r="N6659" t="s">
        <v>32</v>
      </c>
      <c r="P6659" t="s">
        <v>32</v>
      </c>
      <c r="Q6659" t="s">
        <v>20992</v>
      </c>
      <c r="R6659" t="s">
        <v>21119</v>
      </c>
      <c r="S6659" t="s">
        <v>21154</v>
      </c>
      <c r="U6659" t="s">
        <v>22035</v>
      </c>
      <c r="Y6659" t="s">
        <v>23872</v>
      </c>
    </row>
    <row r="6660" spans="1:25">
      <c r="A6660" s="1">
        <v>6694</v>
      </c>
      <c r="B6660" t="s">
        <v>32</v>
      </c>
      <c r="C6660" t="s">
        <v>5551</v>
      </c>
      <c r="D6660" t="s">
        <v>10214</v>
      </c>
      <c r="E6660" t="s">
        <v>10905</v>
      </c>
      <c r="F6660" t="s">
        <v>10906</v>
      </c>
      <c r="H6660" t="s">
        <v>15550</v>
      </c>
      <c r="V6660">
        <f>72861410 °7úA2024041ANDREHEPBURN_88@YAHOO.COM                            ENMLFException as file currently locked by another user for an Acct no 283368110000</f>
        <v>0</v>
      </c>
    </row>
    <row r="6661" spans="1:25">
      <c r="A6661" s="1">
        <v>6695</v>
      </c>
      <c r="C6661" t="s">
        <v>5552</v>
      </c>
      <c r="G6661" t="s">
        <v>10967</v>
      </c>
      <c r="H6661" t="s">
        <v>15551</v>
      </c>
      <c r="I6661" t="s">
        <v>18507</v>
      </c>
      <c r="J6661" t="s">
        <v>18509</v>
      </c>
      <c r="L6661" t="s">
        <v>19772</v>
      </c>
      <c r="O6661" t="s">
        <v>20888</v>
      </c>
      <c r="P6661" t="s">
        <v>65</v>
      </c>
      <c r="Q6661" t="s">
        <v>20990</v>
      </c>
      <c r="R6661" t="s">
        <v>21118</v>
      </c>
      <c r="S6661" t="s">
        <v>21153</v>
      </c>
      <c r="T6661" t="s">
        <v>21651</v>
      </c>
      <c r="U6661" t="s">
        <v>22033</v>
      </c>
    </row>
    <row r="6662" spans="1:25">
      <c r="A6662" s="1">
        <v>6696</v>
      </c>
      <c r="C6662" t="s">
        <v>5553</v>
      </c>
      <c r="G6662" t="s">
        <v>10967</v>
      </c>
      <c r="H6662" t="s">
        <v>15551</v>
      </c>
      <c r="I6662" t="s">
        <v>18507</v>
      </c>
      <c r="J6662" t="s">
        <v>18509</v>
      </c>
      <c r="L6662" t="s">
        <v>19801</v>
      </c>
      <c r="O6662" t="s">
        <v>20887</v>
      </c>
      <c r="P6662" t="s">
        <v>20919</v>
      </c>
      <c r="Q6662" t="s">
        <v>20989</v>
      </c>
      <c r="U6662" t="s">
        <v>22032</v>
      </c>
      <c r="W6662" t="s">
        <v>22917</v>
      </c>
      <c r="X6662" t="s">
        <v>23493</v>
      </c>
    </row>
    <row r="6663" spans="1:25">
      <c r="A6663" s="1">
        <v>6697</v>
      </c>
      <c r="C6663" t="s">
        <v>5554</v>
      </c>
      <c r="G6663" t="s">
        <v>10967</v>
      </c>
      <c r="H6663" t="s">
        <v>15552</v>
      </c>
      <c r="I6663" t="s">
        <v>18507</v>
      </c>
      <c r="J6663" t="s">
        <v>18509</v>
      </c>
      <c r="L6663" t="s">
        <v>19774</v>
      </c>
      <c r="O6663" t="s">
        <v>20888</v>
      </c>
      <c r="P6663" t="s">
        <v>20920</v>
      </c>
      <c r="Q6663" t="s">
        <v>20991</v>
      </c>
      <c r="U6663" t="s">
        <v>22034</v>
      </c>
      <c r="W6663" t="s">
        <v>22918</v>
      </c>
    </row>
    <row r="6664" spans="1:25">
      <c r="A6664" s="1">
        <v>6698</v>
      </c>
      <c r="C6664" t="s">
        <v>5555</v>
      </c>
      <c r="G6664" t="s">
        <v>10967</v>
      </c>
      <c r="H6664" t="s">
        <v>15553</v>
      </c>
      <c r="I6664" t="s">
        <v>18507</v>
      </c>
      <c r="J6664" t="s">
        <v>18510</v>
      </c>
      <c r="L6664" t="s">
        <v>20047</v>
      </c>
      <c r="N6664" t="s">
        <v>32</v>
      </c>
      <c r="P6664" t="s">
        <v>32</v>
      </c>
      <c r="Q6664" t="s">
        <v>20992</v>
      </c>
      <c r="R6664" t="s">
        <v>21119</v>
      </c>
      <c r="S6664" t="s">
        <v>21154</v>
      </c>
      <c r="U6664" t="s">
        <v>22035</v>
      </c>
      <c r="Y6664" t="s">
        <v>23871</v>
      </c>
    </row>
    <row r="6665" spans="1:25">
      <c r="A6665" s="1">
        <v>6699</v>
      </c>
      <c r="B6665" t="s">
        <v>32</v>
      </c>
      <c r="C6665" t="s">
        <v>5555</v>
      </c>
      <c r="D6665" t="s">
        <v>10215</v>
      </c>
      <c r="E6665" t="s">
        <v>10905</v>
      </c>
      <c r="F6665" t="s">
        <v>10906</v>
      </c>
      <c r="H6665" t="s">
        <v>15554</v>
      </c>
      <c r="V6665">
        <f>72861414 @å~\J2024041sexychrisann1@gmail.com                             ENMLFException as file currently locked by another user for an Acct no 319379400000</f>
        <v>0</v>
      </c>
    </row>
    <row r="6666" spans="1:25">
      <c r="A6666" s="1">
        <v>6700</v>
      </c>
      <c r="C6666" t="s">
        <v>5556</v>
      </c>
      <c r="G6666" t="s">
        <v>10967</v>
      </c>
      <c r="H6666" t="s">
        <v>15555</v>
      </c>
      <c r="I6666" t="s">
        <v>18507</v>
      </c>
      <c r="J6666" t="s">
        <v>18510</v>
      </c>
      <c r="L6666" t="s">
        <v>20048</v>
      </c>
      <c r="N6666" t="s">
        <v>32</v>
      </c>
      <c r="P6666" t="s">
        <v>32</v>
      </c>
      <c r="Q6666" t="s">
        <v>20992</v>
      </c>
      <c r="R6666" t="s">
        <v>21119</v>
      </c>
      <c r="S6666" t="s">
        <v>21154</v>
      </c>
      <c r="U6666" t="s">
        <v>22035</v>
      </c>
      <c r="Y6666" t="s">
        <v>23870</v>
      </c>
    </row>
    <row r="6667" spans="1:25">
      <c r="A6667" s="1">
        <v>6701</v>
      </c>
      <c r="B6667" t="s">
        <v>32</v>
      </c>
      <c r="C6667" t="s">
        <v>5556</v>
      </c>
      <c r="D6667" t="s">
        <v>10216</v>
      </c>
      <c r="E6667" t="s">
        <v>10905</v>
      </c>
      <c r="F6667" t="s">
        <v>10906</v>
      </c>
      <c r="H6667" t="s">
        <v>15555</v>
      </c>
      <c r="V6667">
        <f>72861415 @äçNJ2024041romainbrown023@gmail.com                            ENMLFException as file currently locked by another user for an Acct no 319151400000</f>
        <v>0</v>
      </c>
    </row>
    <row r="6668" spans="1:25">
      <c r="A6668" s="1">
        <v>6702</v>
      </c>
      <c r="C6668" t="s">
        <v>5557</v>
      </c>
      <c r="G6668" t="s">
        <v>10967</v>
      </c>
      <c r="H6668" t="s">
        <v>15556</v>
      </c>
      <c r="I6668" t="s">
        <v>18507</v>
      </c>
      <c r="J6668" t="s">
        <v>18510</v>
      </c>
      <c r="L6668" t="s">
        <v>20049</v>
      </c>
      <c r="N6668" t="s">
        <v>32</v>
      </c>
      <c r="P6668" t="s">
        <v>32</v>
      </c>
      <c r="Q6668" t="s">
        <v>20992</v>
      </c>
      <c r="R6668" t="s">
        <v>21119</v>
      </c>
      <c r="S6668" t="s">
        <v>21154</v>
      </c>
      <c r="U6668" t="s">
        <v>22035</v>
      </c>
      <c r="Y6668" t="s">
        <v>23873</v>
      </c>
    </row>
    <row r="6669" spans="1:25">
      <c r="A6669" s="1">
        <v>6703</v>
      </c>
      <c r="B6669" t="s">
        <v>32</v>
      </c>
      <c r="C6669" t="s">
        <v>5557</v>
      </c>
      <c r="D6669" t="s">
        <v>10217</v>
      </c>
      <c r="E6669" t="s">
        <v>10905</v>
      </c>
      <c r="F6669" t="s">
        <v>10906</v>
      </c>
      <c r="H6669" t="s">
        <v>15556</v>
      </c>
      <c r="V6669">
        <f>72861416 @ÝEÆI2024041orainthomas@gmail.com                              GNMLFException as file currently locked by another user for an Acct no 316859080000</f>
        <v>0</v>
      </c>
    </row>
    <row r="6670" spans="1:25">
      <c r="A6670" s="1">
        <v>6704</v>
      </c>
      <c r="C6670" t="s">
        <v>5558</v>
      </c>
      <c r="G6670" t="s">
        <v>10967</v>
      </c>
      <c r="H6670" t="s">
        <v>15557</v>
      </c>
      <c r="I6670" t="s">
        <v>18507</v>
      </c>
      <c r="J6670" t="s">
        <v>18510</v>
      </c>
      <c r="L6670" t="s">
        <v>20050</v>
      </c>
      <c r="N6670" t="s">
        <v>40</v>
      </c>
      <c r="P6670" t="s">
        <v>20946</v>
      </c>
      <c r="Q6670" t="s">
        <v>21041</v>
      </c>
      <c r="U6670" t="s">
        <v>22716</v>
      </c>
      <c r="W6670" t="s">
        <v>22918</v>
      </c>
    </row>
    <row r="6671" spans="1:25">
      <c r="A6671" s="1">
        <v>6705</v>
      </c>
      <c r="B6671" t="s">
        <v>40</v>
      </c>
      <c r="C6671" t="s">
        <v>5558</v>
      </c>
      <c r="D6671" t="s">
        <v>10218</v>
      </c>
      <c r="E6671" t="s">
        <v>10905</v>
      </c>
      <c r="F6671" t="s">
        <v>10915</v>
      </c>
      <c r="H6671" t="s">
        <v>15557</v>
      </c>
      <c r="V6671">
        <f>72861417 BTXFDP HT3658E           PELfÿá¼ýe</f>
        <v>0</v>
      </c>
    </row>
    <row r="6672" spans="1:25">
      <c r="A6672" s="1">
        <v>6707</v>
      </c>
      <c r="C6672" t="s">
        <v>5559</v>
      </c>
      <c r="G6672" t="s">
        <v>10967</v>
      </c>
      <c r="H6672" t="s">
        <v>15558</v>
      </c>
      <c r="I6672" t="s">
        <v>18507</v>
      </c>
      <c r="J6672" t="s">
        <v>18509</v>
      </c>
      <c r="L6672" t="s">
        <v>19772</v>
      </c>
      <c r="O6672" t="s">
        <v>20888</v>
      </c>
      <c r="P6672" t="s">
        <v>65</v>
      </c>
      <c r="Q6672" t="s">
        <v>20990</v>
      </c>
      <c r="R6672" t="s">
        <v>21118</v>
      </c>
      <c r="S6672" t="s">
        <v>21153</v>
      </c>
      <c r="T6672" t="s">
        <v>21651</v>
      </c>
      <c r="U6672" t="s">
        <v>22033</v>
      </c>
    </row>
    <row r="6673" spans="1:24">
      <c r="A6673" s="1">
        <v>6708</v>
      </c>
      <c r="C6673" t="s">
        <v>5560</v>
      </c>
      <c r="G6673" t="s">
        <v>10967</v>
      </c>
      <c r="H6673" t="s">
        <v>15559</v>
      </c>
      <c r="I6673" t="s">
        <v>18507</v>
      </c>
      <c r="J6673" t="s">
        <v>18509</v>
      </c>
      <c r="L6673" t="s">
        <v>19774</v>
      </c>
      <c r="O6673" t="s">
        <v>20888</v>
      </c>
      <c r="P6673" t="s">
        <v>20920</v>
      </c>
      <c r="Q6673" t="s">
        <v>20991</v>
      </c>
      <c r="U6673" t="s">
        <v>22034</v>
      </c>
      <c r="W6673" t="s">
        <v>22918</v>
      </c>
    </row>
    <row r="6674" spans="1:24">
      <c r="A6674" s="1">
        <v>6709</v>
      </c>
      <c r="C6674" t="s">
        <v>5561</v>
      </c>
      <c r="G6674" t="s">
        <v>10967</v>
      </c>
      <c r="H6674" t="s">
        <v>15560</v>
      </c>
      <c r="I6674" t="s">
        <v>18507</v>
      </c>
      <c r="J6674" t="s">
        <v>18509</v>
      </c>
      <c r="L6674" t="s">
        <v>19764</v>
      </c>
      <c r="O6674" t="s">
        <v>20887</v>
      </c>
      <c r="P6674" t="s">
        <v>20919</v>
      </c>
      <c r="Q6674" t="s">
        <v>20989</v>
      </c>
      <c r="U6674" t="s">
        <v>22032</v>
      </c>
      <c r="W6674" t="s">
        <v>22917</v>
      </c>
      <c r="X6674" t="s">
        <v>23493</v>
      </c>
    </row>
    <row r="6675" spans="1:24">
      <c r="A6675" s="1">
        <v>6710</v>
      </c>
      <c r="C6675" t="s">
        <v>5562</v>
      </c>
      <c r="G6675" t="s">
        <v>10967</v>
      </c>
      <c r="H6675" t="s">
        <v>15561</v>
      </c>
      <c r="I6675" t="s">
        <v>18507</v>
      </c>
      <c r="J6675" t="s">
        <v>18509</v>
      </c>
      <c r="L6675" t="s">
        <v>19772</v>
      </c>
      <c r="O6675" t="s">
        <v>20888</v>
      </c>
      <c r="P6675" t="s">
        <v>65</v>
      </c>
      <c r="Q6675" t="s">
        <v>20990</v>
      </c>
      <c r="R6675" t="s">
        <v>21118</v>
      </c>
      <c r="S6675" t="s">
        <v>21153</v>
      </c>
      <c r="T6675" t="s">
        <v>21651</v>
      </c>
      <c r="U6675" t="s">
        <v>22033</v>
      </c>
    </row>
    <row r="6676" spans="1:24">
      <c r="A6676" s="1">
        <v>6711</v>
      </c>
      <c r="C6676" t="s">
        <v>5563</v>
      </c>
      <c r="G6676" t="s">
        <v>10967</v>
      </c>
      <c r="H6676" t="s">
        <v>15561</v>
      </c>
      <c r="I6676" t="s">
        <v>18507</v>
      </c>
      <c r="J6676" t="s">
        <v>18509</v>
      </c>
      <c r="L6676" t="s">
        <v>19808</v>
      </c>
      <c r="O6676" t="s">
        <v>20887</v>
      </c>
      <c r="P6676" t="s">
        <v>20919</v>
      </c>
      <c r="Q6676" t="s">
        <v>20989</v>
      </c>
      <c r="U6676" t="s">
        <v>22032</v>
      </c>
      <c r="W6676" t="s">
        <v>22917</v>
      </c>
      <c r="X6676" t="s">
        <v>23493</v>
      </c>
    </row>
    <row r="6677" spans="1:24">
      <c r="A6677" s="1">
        <v>6712</v>
      </c>
      <c r="C6677" t="s">
        <v>5564</v>
      </c>
      <c r="G6677" t="s">
        <v>10967</v>
      </c>
      <c r="H6677" t="s">
        <v>15561</v>
      </c>
      <c r="I6677" t="s">
        <v>18507</v>
      </c>
      <c r="J6677" t="s">
        <v>18509</v>
      </c>
      <c r="L6677" t="s">
        <v>19774</v>
      </c>
      <c r="O6677" t="s">
        <v>20888</v>
      </c>
      <c r="P6677" t="s">
        <v>20920</v>
      </c>
      <c r="Q6677" t="s">
        <v>20991</v>
      </c>
      <c r="U6677" t="s">
        <v>22034</v>
      </c>
      <c r="W6677" t="s">
        <v>22918</v>
      </c>
    </row>
    <row r="6678" spans="1:24">
      <c r="A6678" s="1">
        <v>6713</v>
      </c>
      <c r="C6678" t="s">
        <v>5565</v>
      </c>
      <c r="G6678" t="s">
        <v>10967</v>
      </c>
      <c r="H6678" t="s">
        <v>15562</v>
      </c>
      <c r="I6678" t="s">
        <v>18507</v>
      </c>
      <c r="J6678" t="s">
        <v>18509</v>
      </c>
      <c r="L6678" t="s">
        <v>19772</v>
      </c>
      <c r="O6678" t="s">
        <v>20888</v>
      </c>
      <c r="P6678" t="s">
        <v>65</v>
      </c>
      <c r="Q6678" t="s">
        <v>20990</v>
      </c>
      <c r="R6678" t="s">
        <v>21118</v>
      </c>
      <c r="S6678" t="s">
        <v>21153</v>
      </c>
      <c r="T6678" t="s">
        <v>21651</v>
      </c>
      <c r="U6678" t="s">
        <v>22033</v>
      </c>
    </row>
    <row r="6679" spans="1:24">
      <c r="A6679" s="1">
        <v>6714</v>
      </c>
      <c r="C6679" t="s">
        <v>5566</v>
      </c>
      <c r="G6679" t="s">
        <v>10967</v>
      </c>
      <c r="H6679" t="s">
        <v>15562</v>
      </c>
      <c r="I6679" t="s">
        <v>18507</v>
      </c>
      <c r="J6679" t="s">
        <v>18509</v>
      </c>
      <c r="L6679" t="s">
        <v>19771</v>
      </c>
      <c r="O6679" t="s">
        <v>20887</v>
      </c>
      <c r="P6679" t="s">
        <v>20919</v>
      </c>
      <c r="Q6679" t="s">
        <v>20989</v>
      </c>
      <c r="U6679" t="s">
        <v>22032</v>
      </c>
      <c r="W6679" t="s">
        <v>22917</v>
      </c>
      <c r="X6679" t="s">
        <v>23493</v>
      </c>
    </row>
    <row r="6680" spans="1:24">
      <c r="A6680" s="1">
        <v>6715</v>
      </c>
      <c r="C6680" t="s">
        <v>5567</v>
      </c>
      <c r="G6680" t="s">
        <v>10967</v>
      </c>
      <c r="H6680" t="s">
        <v>15562</v>
      </c>
      <c r="I6680" t="s">
        <v>18507</v>
      </c>
      <c r="J6680" t="s">
        <v>18509</v>
      </c>
      <c r="L6680" t="s">
        <v>19774</v>
      </c>
      <c r="O6680" t="s">
        <v>20888</v>
      </c>
      <c r="P6680" t="s">
        <v>20920</v>
      </c>
      <c r="Q6680" t="s">
        <v>20991</v>
      </c>
      <c r="U6680" t="s">
        <v>22034</v>
      </c>
      <c r="W6680" t="s">
        <v>22918</v>
      </c>
    </row>
    <row r="6681" spans="1:24">
      <c r="A6681" s="1">
        <v>6716</v>
      </c>
      <c r="C6681" t="s">
        <v>5568</v>
      </c>
      <c r="G6681" t="s">
        <v>10967</v>
      </c>
      <c r="H6681" t="s">
        <v>15563</v>
      </c>
      <c r="I6681" t="s">
        <v>18507</v>
      </c>
      <c r="J6681" t="s">
        <v>18509</v>
      </c>
      <c r="L6681" t="s">
        <v>19772</v>
      </c>
      <c r="O6681" t="s">
        <v>20888</v>
      </c>
      <c r="P6681" t="s">
        <v>65</v>
      </c>
      <c r="Q6681" t="s">
        <v>20990</v>
      </c>
      <c r="R6681" t="s">
        <v>21118</v>
      </c>
      <c r="S6681" t="s">
        <v>21153</v>
      </c>
      <c r="T6681" t="s">
        <v>21651</v>
      </c>
      <c r="U6681" t="s">
        <v>22033</v>
      </c>
    </row>
    <row r="6682" spans="1:24">
      <c r="A6682" s="1">
        <v>6717</v>
      </c>
      <c r="C6682" t="s">
        <v>5569</v>
      </c>
      <c r="G6682" t="s">
        <v>10967</v>
      </c>
      <c r="H6682" t="s">
        <v>15563</v>
      </c>
      <c r="I6682" t="s">
        <v>18507</v>
      </c>
      <c r="J6682" t="s">
        <v>18509</v>
      </c>
      <c r="L6682" t="s">
        <v>19798</v>
      </c>
      <c r="O6682" t="s">
        <v>20887</v>
      </c>
      <c r="P6682" t="s">
        <v>20919</v>
      </c>
      <c r="Q6682" t="s">
        <v>20989</v>
      </c>
      <c r="U6682" t="s">
        <v>22032</v>
      </c>
      <c r="W6682" t="s">
        <v>22917</v>
      </c>
      <c r="X6682" t="s">
        <v>23493</v>
      </c>
    </row>
    <row r="6683" spans="1:24">
      <c r="A6683" s="1">
        <v>6718</v>
      </c>
      <c r="C6683" t="s">
        <v>5570</v>
      </c>
      <c r="G6683" t="s">
        <v>10967</v>
      </c>
      <c r="H6683" t="s">
        <v>15563</v>
      </c>
      <c r="I6683" t="s">
        <v>18507</v>
      </c>
      <c r="J6683" t="s">
        <v>18509</v>
      </c>
      <c r="L6683" t="s">
        <v>19774</v>
      </c>
      <c r="O6683" t="s">
        <v>20888</v>
      </c>
      <c r="P6683" t="s">
        <v>20920</v>
      </c>
      <c r="Q6683" t="s">
        <v>20991</v>
      </c>
      <c r="U6683" t="s">
        <v>22034</v>
      </c>
      <c r="W6683" t="s">
        <v>22918</v>
      </c>
    </row>
    <row r="6684" spans="1:24">
      <c r="A6684" s="1">
        <v>6719</v>
      </c>
      <c r="C6684" t="s">
        <v>5571</v>
      </c>
      <c r="G6684" t="s">
        <v>10967</v>
      </c>
      <c r="H6684" t="s">
        <v>15564</v>
      </c>
      <c r="I6684" t="s">
        <v>18507</v>
      </c>
      <c r="J6684" t="s">
        <v>18509</v>
      </c>
      <c r="L6684" t="s">
        <v>19772</v>
      </c>
      <c r="O6684" t="s">
        <v>20888</v>
      </c>
      <c r="P6684" t="s">
        <v>65</v>
      </c>
      <c r="Q6684" t="s">
        <v>20990</v>
      </c>
      <c r="R6684" t="s">
        <v>21118</v>
      </c>
      <c r="S6684" t="s">
        <v>21153</v>
      </c>
      <c r="T6684" t="s">
        <v>21652</v>
      </c>
      <c r="U6684" t="s">
        <v>22033</v>
      </c>
    </row>
    <row r="6685" spans="1:24">
      <c r="A6685" s="1">
        <v>6720</v>
      </c>
      <c r="C6685" t="s">
        <v>5572</v>
      </c>
      <c r="G6685" t="s">
        <v>10967</v>
      </c>
      <c r="H6685" t="s">
        <v>15564</v>
      </c>
      <c r="I6685" t="s">
        <v>18507</v>
      </c>
      <c r="J6685" t="s">
        <v>18509</v>
      </c>
      <c r="L6685" t="s">
        <v>19765</v>
      </c>
      <c r="O6685" t="s">
        <v>20887</v>
      </c>
      <c r="P6685" t="s">
        <v>20919</v>
      </c>
      <c r="Q6685" t="s">
        <v>20989</v>
      </c>
      <c r="U6685" t="s">
        <v>22032</v>
      </c>
      <c r="W6685" t="s">
        <v>22917</v>
      </c>
      <c r="X6685" t="s">
        <v>23494</v>
      </c>
    </row>
    <row r="6686" spans="1:24">
      <c r="A6686" s="1">
        <v>6721</v>
      </c>
      <c r="C6686" t="s">
        <v>5573</v>
      </c>
      <c r="G6686" t="s">
        <v>10967</v>
      </c>
      <c r="H6686" t="s">
        <v>15564</v>
      </c>
      <c r="I6686" t="s">
        <v>18507</v>
      </c>
      <c r="J6686" t="s">
        <v>18509</v>
      </c>
      <c r="L6686" t="s">
        <v>19774</v>
      </c>
      <c r="O6686" t="s">
        <v>20888</v>
      </c>
      <c r="P6686" t="s">
        <v>20920</v>
      </c>
      <c r="Q6686" t="s">
        <v>20991</v>
      </c>
      <c r="U6686" t="s">
        <v>22034</v>
      </c>
      <c r="W6686" t="s">
        <v>22918</v>
      </c>
    </row>
    <row r="6687" spans="1:24">
      <c r="A6687" s="1">
        <v>6722</v>
      </c>
      <c r="C6687" t="s">
        <v>5574</v>
      </c>
      <c r="G6687" t="s">
        <v>10967</v>
      </c>
      <c r="H6687" t="s">
        <v>15565</v>
      </c>
      <c r="I6687" t="s">
        <v>18507</v>
      </c>
      <c r="J6687" t="s">
        <v>18510</v>
      </c>
      <c r="L6687" t="s">
        <v>20051</v>
      </c>
      <c r="N6687" t="s">
        <v>33</v>
      </c>
      <c r="P6687" t="s">
        <v>20921</v>
      </c>
      <c r="Q6687" t="s">
        <v>20993</v>
      </c>
      <c r="U6687" t="s">
        <v>22036</v>
      </c>
      <c r="W6687" t="s">
        <v>22919</v>
      </c>
    </row>
    <row r="6688" spans="1:24">
      <c r="A6688" s="1">
        <v>6723</v>
      </c>
      <c r="B6688" t="s">
        <v>33</v>
      </c>
      <c r="C6688" t="s">
        <v>5574</v>
      </c>
      <c r="D6688" t="s">
        <v>10219</v>
      </c>
      <c r="E6688" t="s">
        <v>10905</v>
      </c>
      <c r="F6688" t="s">
        <v>10907</v>
      </c>
      <c r="H6688" t="s">
        <v>15565</v>
      </c>
      <c r="V6688">
        <f>72861433 NEI HL5624D                                             M                %                                                              KNS N  MsPhelicia Smith/Mr.Daniel Fogah    805-3694/584-8553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689" spans="1:31">
      <c r="A6689" s="1">
        <v>6724</v>
      </c>
      <c r="C6689" t="s">
        <v>5575</v>
      </c>
      <c r="G6689" t="s">
        <v>10967</v>
      </c>
      <c r="H6689" t="s">
        <v>15566</v>
      </c>
      <c r="I6689" t="s">
        <v>18507</v>
      </c>
      <c r="J6689" t="s">
        <v>18509</v>
      </c>
      <c r="L6689" t="s">
        <v>19750</v>
      </c>
      <c r="O6689" t="s">
        <v>20887</v>
      </c>
      <c r="P6689" t="s">
        <v>20919</v>
      </c>
      <c r="Q6689" t="s">
        <v>20989</v>
      </c>
      <c r="U6689" t="s">
        <v>22032</v>
      </c>
      <c r="W6689" t="s">
        <v>22917</v>
      </c>
      <c r="X6689" t="s">
        <v>23495</v>
      </c>
    </row>
    <row r="6690" spans="1:31">
      <c r="A6690" s="1">
        <v>6725</v>
      </c>
      <c r="C6690" t="s">
        <v>5576</v>
      </c>
      <c r="G6690" t="s">
        <v>10967</v>
      </c>
      <c r="H6690" t="s">
        <v>15567</v>
      </c>
      <c r="I6690" t="s">
        <v>18507</v>
      </c>
      <c r="J6690" t="s">
        <v>18509</v>
      </c>
      <c r="L6690" t="s">
        <v>19803</v>
      </c>
      <c r="O6690" t="s">
        <v>20887</v>
      </c>
      <c r="P6690" t="s">
        <v>20919</v>
      </c>
      <c r="Q6690" t="s">
        <v>20989</v>
      </c>
      <c r="U6690" t="s">
        <v>22032</v>
      </c>
      <c r="W6690" t="s">
        <v>22917</v>
      </c>
      <c r="X6690" t="s">
        <v>23496</v>
      </c>
    </row>
    <row r="6691" spans="1:31">
      <c r="A6691" s="1">
        <v>6726</v>
      </c>
      <c r="C6691" t="s">
        <v>5577</v>
      </c>
      <c r="G6691" t="s">
        <v>10967</v>
      </c>
      <c r="H6691" t="s">
        <v>15568</v>
      </c>
      <c r="I6691" t="s">
        <v>18507</v>
      </c>
      <c r="J6691" t="s">
        <v>18509</v>
      </c>
      <c r="L6691" t="s">
        <v>19772</v>
      </c>
      <c r="O6691" t="s">
        <v>20888</v>
      </c>
      <c r="P6691" t="s">
        <v>65</v>
      </c>
      <c r="Q6691" t="s">
        <v>20990</v>
      </c>
      <c r="R6691" t="s">
        <v>21118</v>
      </c>
      <c r="S6691" t="s">
        <v>21153</v>
      </c>
      <c r="T6691" t="s">
        <v>21653</v>
      </c>
      <c r="U6691" t="s">
        <v>22033</v>
      </c>
    </row>
    <row r="6692" spans="1:31">
      <c r="A6692" s="1">
        <v>6727</v>
      </c>
      <c r="C6692" t="s">
        <v>5578</v>
      </c>
      <c r="G6692" t="s">
        <v>10967</v>
      </c>
      <c r="H6692" t="s">
        <v>15568</v>
      </c>
      <c r="I6692" t="s">
        <v>18507</v>
      </c>
      <c r="J6692" t="s">
        <v>18509</v>
      </c>
      <c r="L6692" t="s">
        <v>19774</v>
      </c>
      <c r="O6692" t="s">
        <v>20888</v>
      </c>
      <c r="P6692" t="s">
        <v>20920</v>
      </c>
      <c r="Q6692" t="s">
        <v>20991</v>
      </c>
      <c r="U6692" t="s">
        <v>22034</v>
      </c>
      <c r="W6692" t="s">
        <v>22918</v>
      </c>
    </row>
    <row r="6693" spans="1:31">
      <c r="A6693" s="1">
        <v>6728</v>
      </c>
      <c r="C6693" t="s">
        <v>5579</v>
      </c>
      <c r="G6693" t="s">
        <v>10967</v>
      </c>
      <c r="H6693" t="s">
        <v>15569</v>
      </c>
      <c r="I6693" t="s">
        <v>18507</v>
      </c>
      <c r="J6693" t="s">
        <v>18510</v>
      </c>
      <c r="L6693" t="s">
        <v>20052</v>
      </c>
      <c r="N6693" t="s">
        <v>33</v>
      </c>
      <c r="P6693" t="s">
        <v>20921</v>
      </c>
      <c r="Q6693" t="s">
        <v>20993</v>
      </c>
      <c r="U6693" t="s">
        <v>22036</v>
      </c>
      <c r="W6693" t="s">
        <v>22919</v>
      </c>
    </row>
    <row r="6694" spans="1:31">
      <c r="A6694" s="1">
        <v>6729</v>
      </c>
      <c r="B6694" t="s">
        <v>33</v>
      </c>
      <c r="C6694" t="s">
        <v>5579</v>
      </c>
      <c r="D6694" t="s">
        <v>10220</v>
      </c>
      <c r="E6694" t="s">
        <v>10905</v>
      </c>
      <c r="F6694" t="s">
        <v>10907</v>
      </c>
      <c r="H6694" t="s">
        <v>15570</v>
      </c>
      <c r="V6694">
        <f>72861438 NEI HL5624D                                             M                %                                                              KNS N  MsPhelicia Smith/Mr.Daniel Fogah    805-3694/584-8553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695" spans="1:31">
      <c r="A6695" s="1">
        <v>6730</v>
      </c>
      <c r="C6695" t="s">
        <v>5580</v>
      </c>
      <c r="G6695" t="s">
        <v>10967</v>
      </c>
      <c r="H6695" t="s">
        <v>15571</v>
      </c>
      <c r="I6695" t="s">
        <v>18507</v>
      </c>
      <c r="J6695" t="s">
        <v>18509</v>
      </c>
      <c r="L6695" t="s">
        <v>19772</v>
      </c>
      <c r="O6695" t="s">
        <v>20888</v>
      </c>
      <c r="P6695" t="s">
        <v>65</v>
      </c>
      <c r="Q6695" t="s">
        <v>20990</v>
      </c>
      <c r="R6695" t="s">
        <v>21118</v>
      </c>
      <c r="S6695" t="s">
        <v>21153</v>
      </c>
      <c r="T6695" t="s">
        <v>21215</v>
      </c>
      <c r="U6695" t="s">
        <v>22033</v>
      </c>
    </row>
    <row r="6696" spans="1:31">
      <c r="A6696" s="1">
        <v>6731</v>
      </c>
      <c r="C6696" t="s">
        <v>5581</v>
      </c>
      <c r="G6696" t="s">
        <v>10967</v>
      </c>
      <c r="H6696" t="s">
        <v>15572</v>
      </c>
      <c r="I6696" t="s">
        <v>18507</v>
      </c>
      <c r="J6696" t="s">
        <v>18509</v>
      </c>
      <c r="L6696" t="s">
        <v>19803</v>
      </c>
      <c r="O6696" t="s">
        <v>20887</v>
      </c>
      <c r="P6696" t="s">
        <v>20919</v>
      </c>
      <c r="Q6696" t="s">
        <v>20989</v>
      </c>
      <c r="U6696" t="s">
        <v>22032</v>
      </c>
      <c r="W6696" t="s">
        <v>22917</v>
      </c>
      <c r="X6696" t="s">
        <v>23497</v>
      </c>
    </row>
    <row r="6697" spans="1:31">
      <c r="A6697" s="1">
        <v>6732</v>
      </c>
      <c r="C6697" t="s">
        <v>5582</v>
      </c>
      <c r="G6697" t="s">
        <v>10967</v>
      </c>
      <c r="H6697" t="s">
        <v>15573</v>
      </c>
      <c r="I6697" t="s">
        <v>18507</v>
      </c>
      <c r="J6697" t="s">
        <v>18509</v>
      </c>
      <c r="L6697" t="s">
        <v>19774</v>
      </c>
      <c r="O6697" t="s">
        <v>20888</v>
      </c>
      <c r="P6697" t="s">
        <v>20920</v>
      </c>
      <c r="Q6697" t="s">
        <v>20991</v>
      </c>
      <c r="U6697" t="s">
        <v>22034</v>
      </c>
      <c r="W6697" t="s">
        <v>22918</v>
      </c>
    </row>
    <row r="6698" spans="1:31">
      <c r="A6698" s="1">
        <v>6733</v>
      </c>
      <c r="C6698" t="s">
        <v>5583</v>
      </c>
      <c r="G6698" t="s">
        <v>10967</v>
      </c>
      <c r="H6698" t="s">
        <v>15574</v>
      </c>
      <c r="I6698" t="s">
        <v>18507</v>
      </c>
      <c r="J6698" t="s">
        <v>18530</v>
      </c>
      <c r="K6698" t="s">
        <v>18528</v>
      </c>
      <c r="L6698" t="s">
        <v>20053</v>
      </c>
      <c r="N6698" t="s">
        <v>38</v>
      </c>
      <c r="P6698" t="s">
        <v>38</v>
      </c>
      <c r="Q6698" t="s">
        <v>21038</v>
      </c>
      <c r="U6698" t="s">
        <v>22806</v>
      </c>
      <c r="W6698" t="s">
        <v>22730</v>
      </c>
      <c r="AE6698" t="s">
        <v>23886</v>
      </c>
    </row>
    <row r="6699" spans="1:31">
      <c r="A6699" s="1">
        <v>6734</v>
      </c>
      <c r="B6699" t="s">
        <v>38</v>
      </c>
      <c r="C6699" t="s">
        <v>5583</v>
      </c>
      <c r="D6699" t="s">
        <v>10221</v>
      </c>
      <c r="E6699" t="s">
        <v>10905</v>
      </c>
      <c r="F6699" t="s">
        <v>10913</v>
      </c>
      <c r="H6699" t="s">
        <v>15574</v>
      </c>
      <c r="V6699">
        <f>72861442 Q`Ý"EKAFZ2555GCCS                                                                                           CCS N  -                    -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700" spans="1:31">
      <c r="A6700" s="1">
        <v>6735</v>
      </c>
      <c r="C6700" t="s">
        <v>5584</v>
      </c>
      <c r="G6700" t="s">
        <v>10967</v>
      </c>
      <c r="H6700" t="s">
        <v>15575</v>
      </c>
      <c r="I6700" t="s">
        <v>18507</v>
      </c>
      <c r="J6700" t="s">
        <v>18509</v>
      </c>
      <c r="L6700" t="s">
        <v>19802</v>
      </c>
      <c r="O6700" t="s">
        <v>20887</v>
      </c>
      <c r="P6700" t="s">
        <v>20919</v>
      </c>
      <c r="Q6700" t="s">
        <v>20989</v>
      </c>
      <c r="U6700" t="s">
        <v>22032</v>
      </c>
      <c r="W6700" t="s">
        <v>22917</v>
      </c>
      <c r="X6700" t="s">
        <v>23498</v>
      </c>
    </row>
    <row r="6701" spans="1:31">
      <c r="A6701" s="1">
        <v>6736</v>
      </c>
      <c r="C6701" t="s">
        <v>5585</v>
      </c>
      <c r="G6701" t="s">
        <v>10967</v>
      </c>
      <c r="H6701" t="s">
        <v>15576</v>
      </c>
      <c r="I6701" t="s">
        <v>18507</v>
      </c>
      <c r="J6701" t="s">
        <v>18509</v>
      </c>
      <c r="L6701" t="s">
        <v>19772</v>
      </c>
      <c r="O6701" t="s">
        <v>20888</v>
      </c>
      <c r="P6701" t="s">
        <v>65</v>
      </c>
      <c r="Q6701" t="s">
        <v>20990</v>
      </c>
      <c r="R6701" t="s">
        <v>21118</v>
      </c>
      <c r="S6701" t="s">
        <v>21153</v>
      </c>
      <c r="T6701" t="s">
        <v>21654</v>
      </c>
      <c r="U6701" t="s">
        <v>22033</v>
      </c>
    </row>
    <row r="6702" spans="1:31">
      <c r="A6702" s="1">
        <v>6737</v>
      </c>
      <c r="C6702" t="s">
        <v>5586</v>
      </c>
      <c r="G6702" t="s">
        <v>10967</v>
      </c>
      <c r="H6702" t="s">
        <v>15576</v>
      </c>
      <c r="I6702" t="s">
        <v>18507</v>
      </c>
      <c r="J6702" t="s">
        <v>18509</v>
      </c>
      <c r="L6702" t="s">
        <v>19747</v>
      </c>
      <c r="O6702" t="s">
        <v>20887</v>
      </c>
      <c r="P6702" t="s">
        <v>20919</v>
      </c>
      <c r="Q6702" t="s">
        <v>20989</v>
      </c>
      <c r="U6702" t="s">
        <v>22032</v>
      </c>
      <c r="W6702" t="s">
        <v>22917</v>
      </c>
      <c r="X6702" t="s">
        <v>23499</v>
      </c>
    </row>
    <row r="6703" spans="1:31">
      <c r="A6703" s="1">
        <v>6738</v>
      </c>
      <c r="C6703" t="s">
        <v>5587</v>
      </c>
      <c r="G6703" t="s">
        <v>10967</v>
      </c>
      <c r="H6703" t="s">
        <v>15576</v>
      </c>
      <c r="I6703" t="s">
        <v>18507</v>
      </c>
      <c r="J6703" t="s">
        <v>18509</v>
      </c>
      <c r="L6703" t="s">
        <v>19774</v>
      </c>
      <c r="O6703" t="s">
        <v>20888</v>
      </c>
      <c r="P6703" t="s">
        <v>20920</v>
      </c>
      <c r="Q6703" t="s">
        <v>20991</v>
      </c>
      <c r="U6703" t="s">
        <v>22034</v>
      </c>
      <c r="W6703" t="s">
        <v>22918</v>
      </c>
    </row>
    <row r="6704" spans="1:31">
      <c r="A6704" s="1">
        <v>6739</v>
      </c>
      <c r="C6704" t="s">
        <v>5588</v>
      </c>
      <c r="G6704" t="s">
        <v>10967</v>
      </c>
      <c r="H6704" t="s">
        <v>15577</v>
      </c>
      <c r="I6704" t="s">
        <v>18507</v>
      </c>
      <c r="J6704" t="s">
        <v>18544</v>
      </c>
      <c r="K6704" t="s">
        <v>18583</v>
      </c>
      <c r="L6704" t="s">
        <v>20054</v>
      </c>
      <c r="N6704" t="s">
        <v>34</v>
      </c>
      <c r="P6704" t="s">
        <v>20924</v>
      </c>
      <c r="Q6704" t="s">
        <v>21031</v>
      </c>
      <c r="U6704" t="s">
        <v>22807</v>
      </c>
      <c r="W6704" t="s">
        <v>22918</v>
      </c>
    </row>
    <row r="6705" spans="1:27">
      <c r="A6705" s="1">
        <v>6740</v>
      </c>
      <c r="C6705" t="s">
        <v>5589</v>
      </c>
      <c r="G6705" t="s">
        <v>10967</v>
      </c>
      <c r="H6705" t="s">
        <v>15577</v>
      </c>
      <c r="I6705" t="s">
        <v>18507</v>
      </c>
      <c r="J6705" t="s">
        <v>18544</v>
      </c>
      <c r="K6705" t="s">
        <v>18583</v>
      </c>
      <c r="L6705" t="s">
        <v>20054</v>
      </c>
      <c r="N6705" t="s">
        <v>34</v>
      </c>
      <c r="P6705" t="s">
        <v>20925</v>
      </c>
      <c r="Q6705" t="s">
        <v>20997</v>
      </c>
      <c r="U6705" t="s">
        <v>22808</v>
      </c>
      <c r="W6705" t="s">
        <v>22921</v>
      </c>
      <c r="AA6705" t="s">
        <v>23879</v>
      </c>
    </row>
    <row r="6706" spans="1:27">
      <c r="A6706" s="1">
        <v>6741</v>
      </c>
      <c r="C6706" t="s">
        <v>5590</v>
      </c>
      <c r="G6706" t="s">
        <v>10967</v>
      </c>
      <c r="H6706" t="s">
        <v>15577</v>
      </c>
      <c r="I6706" t="s">
        <v>18507</v>
      </c>
      <c r="J6706" t="s">
        <v>18544</v>
      </c>
      <c r="K6706" t="s">
        <v>18583</v>
      </c>
      <c r="L6706" t="s">
        <v>20054</v>
      </c>
      <c r="N6706" t="s">
        <v>34</v>
      </c>
      <c r="P6706" t="s">
        <v>34</v>
      </c>
      <c r="Q6706" t="s">
        <v>20999</v>
      </c>
      <c r="U6706" t="s">
        <v>22040</v>
      </c>
      <c r="W6706" t="s">
        <v>22921</v>
      </c>
    </row>
    <row r="6707" spans="1:27">
      <c r="A6707" s="1">
        <v>6742</v>
      </c>
      <c r="B6707" t="s">
        <v>34</v>
      </c>
      <c r="C6707" t="s">
        <v>5590</v>
      </c>
      <c r="D6707" t="s">
        <v>10222</v>
      </c>
      <c r="E6707" t="s">
        <v>10905</v>
      </c>
      <c r="F6707" t="s">
        <v>10909</v>
      </c>
      <c r="H6707" t="s">
        <v>15578</v>
      </c>
      <c r="V6707">
        <f>72861449 -5GHU3770EECCB p5¹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708" spans="1:27">
      <c r="A6708" s="1">
        <v>6743</v>
      </c>
      <c r="C6708" t="s">
        <v>5591</v>
      </c>
      <c r="G6708" t="s">
        <v>10967</v>
      </c>
      <c r="H6708" t="s">
        <v>15579</v>
      </c>
      <c r="I6708" t="s">
        <v>18507</v>
      </c>
      <c r="J6708" t="s">
        <v>18509</v>
      </c>
      <c r="L6708" t="s">
        <v>19779</v>
      </c>
      <c r="O6708" t="s">
        <v>20887</v>
      </c>
      <c r="P6708" t="s">
        <v>20919</v>
      </c>
      <c r="Q6708" t="s">
        <v>20989</v>
      </c>
      <c r="U6708" t="s">
        <v>22032</v>
      </c>
      <c r="W6708" t="s">
        <v>22917</v>
      </c>
      <c r="X6708" t="s">
        <v>23499</v>
      </c>
    </row>
    <row r="6709" spans="1:27">
      <c r="A6709" s="1">
        <v>6744</v>
      </c>
      <c r="C6709" t="s">
        <v>5592</v>
      </c>
      <c r="G6709" t="s">
        <v>10967</v>
      </c>
      <c r="H6709" t="s">
        <v>15580</v>
      </c>
      <c r="I6709" t="s">
        <v>18507</v>
      </c>
      <c r="J6709" t="s">
        <v>18509</v>
      </c>
      <c r="L6709" t="s">
        <v>19745</v>
      </c>
      <c r="O6709" t="s">
        <v>20887</v>
      </c>
      <c r="P6709" t="s">
        <v>20919</v>
      </c>
      <c r="Q6709" t="s">
        <v>20989</v>
      </c>
      <c r="U6709" t="s">
        <v>22032</v>
      </c>
      <c r="W6709" t="s">
        <v>22917</v>
      </c>
      <c r="X6709" t="s">
        <v>23498</v>
      </c>
    </row>
    <row r="6710" spans="1:27">
      <c r="A6710" s="1">
        <v>6745</v>
      </c>
      <c r="C6710" t="s">
        <v>5593</v>
      </c>
      <c r="G6710" t="s">
        <v>10967</v>
      </c>
      <c r="H6710" t="s">
        <v>15581</v>
      </c>
      <c r="I6710" t="s">
        <v>18507</v>
      </c>
      <c r="J6710" t="s">
        <v>18509</v>
      </c>
      <c r="L6710" t="s">
        <v>19772</v>
      </c>
      <c r="O6710" t="s">
        <v>20888</v>
      </c>
      <c r="P6710" t="s">
        <v>65</v>
      </c>
      <c r="Q6710" t="s">
        <v>20990</v>
      </c>
      <c r="R6710" t="s">
        <v>21118</v>
      </c>
      <c r="S6710" t="s">
        <v>21153</v>
      </c>
      <c r="T6710" t="s">
        <v>21654</v>
      </c>
      <c r="U6710" t="s">
        <v>22033</v>
      </c>
    </row>
    <row r="6711" spans="1:27">
      <c r="A6711" s="1">
        <v>6746</v>
      </c>
      <c r="C6711" t="s">
        <v>5594</v>
      </c>
      <c r="G6711" t="s">
        <v>10967</v>
      </c>
      <c r="H6711" t="s">
        <v>15582</v>
      </c>
      <c r="I6711" t="s">
        <v>18507</v>
      </c>
      <c r="J6711" t="s">
        <v>18509</v>
      </c>
      <c r="L6711" t="s">
        <v>19774</v>
      </c>
      <c r="O6711" t="s">
        <v>20888</v>
      </c>
      <c r="P6711" t="s">
        <v>20920</v>
      </c>
      <c r="Q6711" t="s">
        <v>20991</v>
      </c>
      <c r="U6711" t="s">
        <v>22034</v>
      </c>
      <c r="W6711" t="s">
        <v>22918</v>
      </c>
    </row>
    <row r="6712" spans="1:27">
      <c r="A6712" s="1">
        <v>6747</v>
      </c>
      <c r="C6712" t="s">
        <v>5595</v>
      </c>
      <c r="G6712" t="s">
        <v>10967</v>
      </c>
      <c r="H6712" t="s">
        <v>15583</v>
      </c>
      <c r="I6712" t="s">
        <v>18507</v>
      </c>
      <c r="J6712" t="s">
        <v>18509</v>
      </c>
      <c r="L6712" t="s">
        <v>19766</v>
      </c>
      <c r="O6712" t="s">
        <v>20887</v>
      </c>
      <c r="P6712" t="s">
        <v>20919</v>
      </c>
      <c r="Q6712" t="s">
        <v>20989</v>
      </c>
      <c r="U6712" t="s">
        <v>22032</v>
      </c>
      <c r="W6712" t="s">
        <v>22917</v>
      </c>
      <c r="X6712" t="s">
        <v>23500</v>
      </c>
    </row>
    <row r="6713" spans="1:27">
      <c r="A6713" s="1">
        <v>6748</v>
      </c>
      <c r="C6713" t="s">
        <v>5596</v>
      </c>
      <c r="G6713" t="s">
        <v>10967</v>
      </c>
      <c r="H6713" t="s">
        <v>15584</v>
      </c>
      <c r="I6713" t="s">
        <v>18507</v>
      </c>
      <c r="J6713" t="s">
        <v>18509</v>
      </c>
      <c r="L6713" t="s">
        <v>19773</v>
      </c>
      <c r="O6713" t="s">
        <v>20887</v>
      </c>
      <c r="P6713" t="s">
        <v>20919</v>
      </c>
      <c r="Q6713" t="s">
        <v>20989</v>
      </c>
      <c r="U6713" t="s">
        <v>22032</v>
      </c>
      <c r="W6713" t="s">
        <v>22917</v>
      </c>
      <c r="X6713" t="s">
        <v>23501</v>
      </c>
    </row>
    <row r="6714" spans="1:27">
      <c r="A6714" s="1">
        <v>6749</v>
      </c>
      <c r="C6714" t="s">
        <v>5597</v>
      </c>
      <c r="G6714" t="s">
        <v>10967</v>
      </c>
      <c r="H6714" t="s">
        <v>15585</v>
      </c>
      <c r="I6714" t="s">
        <v>18507</v>
      </c>
      <c r="J6714" t="s">
        <v>18509</v>
      </c>
      <c r="L6714" t="s">
        <v>19772</v>
      </c>
      <c r="O6714" t="s">
        <v>20888</v>
      </c>
      <c r="P6714" t="s">
        <v>65</v>
      </c>
      <c r="Q6714" t="s">
        <v>20990</v>
      </c>
      <c r="R6714" t="s">
        <v>21118</v>
      </c>
      <c r="S6714" t="s">
        <v>21153</v>
      </c>
      <c r="T6714" t="s">
        <v>21655</v>
      </c>
      <c r="U6714" t="s">
        <v>22033</v>
      </c>
    </row>
    <row r="6715" spans="1:27">
      <c r="A6715" s="1">
        <v>6750</v>
      </c>
      <c r="C6715" t="s">
        <v>5598</v>
      </c>
      <c r="G6715" t="s">
        <v>10967</v>
      </c>
      <c r="H6715" t="s">
        <v>15586</v>
      </c>
      <c r="I6715" t="s">
        <v>18507</v>
      </c>
      <c r="J6715" t="s">
        <v>18509</v>
      </c>
      <c r="L6715" t="s">
        <v>19774</v>
      </c>
      <c r="O6715" t="s">
        <v>20888</v>
      </c>
      <c r="P6715" t="s">
        <v>20920</v>
      </c>
      <c r="Q6715" t="s">
        <v>20991</v>
      </c>
      <c r="U6715" t="s">
        <v>22034</v>
      </c>
      <c r="W6715" t="s">
        <v>22918</v>
      </c>
    </row>
    <row r="6716" spans="1:27">
      <c r="A6716" s="1">
        <v>6751</v>
      </c>
      <c r="C6716" t="s">
        <v>5599</v>
      </c>
      <c r="G6716" t="s">
        <v>10967</v>
      </c>
      <c r="H6716" t="s">
        <v>15587</v>
      </c>
      <c r="I6716" t="s">
        <v>18507</v>
      </c>
      <c r="J6716" t="s">
        <v>18509</v>
      </c>
      <c r="L6716" t="s">
        <v>19746</v>
      </c>
      <c r="O6716" t="s">
        <v>20887</v>
      </c>
      <c r="P6716" t="s">
        <v>20919</v>
      </c>
      <c r="Q6716" t="s">
        <v>20989</v>
      </c>
      <c r="U6716" t="s">
        <v>22032</v>
      </c>
      <c r="W6716" t="s">
        <v>22917</v>
      </c>
      <c r="X6716" t="s">
        <v>23502</v>
      </c>
    </row>
    <row r="6717" spans="1:27">
      <c r="A6717" s="1">
        <v>6752</v>
      </c>
      <c r="C6717" t="s">
        <v>5600</v>
      </c>
      <c r="G6717" t="s">
        <v>10967</v>
      </c>
      <c r="H6717" t="s">
        <v>15587</v>
      </c>
      <c r="I6717" t="s">
        <v>18507</v>
      </c>
      <c r="J6717" t="s">
        <v>18509</v>
      </c>
      <c r="L6717" t="s">
        <v>19772</v>
      </c>
      <c r="O6717" t="s">
        <v>20888</v>
      </c>
      <c r="P6717" t="s">
        <v>65</v>
      </c>
      <c r="Q6717" t="s">
        <v>20990</v>
      </c>
      <c r="R6717" t="s">
        <v>21118</v>
      </c>
      <c r="S6717" t="s">
        <v>21153</v>
      </c>
      <c r="T6717" t="s">
        <v>21656</v>
      </c>
      <c r="U6717" t="s">
        <v>22033</v>
      </c>
    </row>
    <row r="6718" spans="1:27">
      <c r="A6718" s="1">
        <v>6753</v>
      </c>
      <c r="C6718" t="s">
        <v>5601</v>
      </c>
      <c r="G6718" t="s">
        <v>10967</v>
      </c>
      <c r="H6718" t="s">
        <v>15587</v>
      </c>
      <c r="I6718" t="s">
        <v>18507</v>
      </c>
      <c r="J6718" t="s">
        <v>18509</v>
      </c>
      <c r="L6718" t="s">
        <v>19774</v>
      </c>
      <c r="O6718" t="s">
        <v>20888</v>
      </c>
      <c r="P6718" t="s">
        <v>20920</v>
      </c>
      <c r="Q6718" t="s">
        <v>20991</v>
      </c>
      <c r="U6718" t="s">
        <v>22034</v>
      </c>
      <c r="W6718" t="s">
        <v>22918</v>
      </c>
    </row>
    <row r="6719" spans="1:27">
      <c r="A6719" s="1">
        <v>6754</v>
      </c>
      <c r="C6719" t="s">
        <v>5602</v>
      </c>
      <c r="G6719" t="s">
        <v>10967</v>
      </c>
      <c r="H6719" t="s">
        <v>15588</v>
      </c>
      <c r="I6719" t="s">
        <v>18507</v>
      </c>
      <c r="J6719" t="s">
        <v>18509</v>
      </c>
      <c r="L6719" t="s">
        <v>19772</v>
      </c>
      <c r="O6719" t="s">
        <v>20888</v>
      </c>
      <c r="P6719" t="s">
        <v>65</v>
      </c>
      <c r="Q6719" t="s">
        <v>20990</v>
      </c>
      <c r="R6719" t="s">
        <v>21118</v>
      </c>
      <c r="S6719" t="s">
        <v>21153</v>
      </c>
      <c r="T6719" t="s">
        <v>21657</v>
      </c>
      <c r="U6719" t="s">
        <v>22033</v>
      </c>
    </row>
    <row r="6720" spans="1:27">
      <c r="A6720" s="1">
        <v>6755</v>
      </c>
      <c r="C6720" t="s">
        <v>5603</v>
      </c>
      <c r="G6720" t="s">
        <v>10967</v>
      </c>
      <c r="H6720" t="s">
        <v>15588</v>
      </c>
      <c r="I6720" t="s">
        <v>18507</v>
      </c>
      <c r="J6720" t="s">
        <v>18509</v>
      </c>
      <c r="L6720" t="s">
        <v>19774</v>
      </c>
      <c r="O6720" t="s">
        <v>20888</v>
      </c>
      <c r="P6720" t="s">
        <v>20920</v>
      </c>
      <c r="Q6720" t="s">
        <v>20991</v>
      </c>
      <c r="U6720" t="s">
        <v>22034</v>
      </c>
      <c r="W6720" t="s">
        <v>22918</v>
      </c>
    </row>
    <row r="6721" spans="1:24">
      <c r="A6721" s="1">
        <v>6756</v>
      </c>
      <c r="C6721" t="s">
        <v>5604</v>
      </c>
      <c r="G6721" t="s">
        <v>10967</v>
      </c>
      <c r="H6721" t="s">
        <v>15589</v>
      </c>
      <c r="I6721" t="s">
        <v>18507</v>
      </c>
      <c r="J6721" t="s">
        <v>18509</v>
      </c>
      <c r="L6721" t="s">
        <v>19750</v>
      </c>
      <c r="O6721" t="s">
        <v>20887</v>
      </c>
      <c r="P6721" t="s">
        <v>20919</v>
      </c>
      <c r="Q6721" t="s">
        <v>20989</v>
      </c>
      <c r="U6721" t="s">
        <v>22032</v>
      </c>
      <c r="W6721" t="s">
        <v>22917</v>
      </c>
      <c r="X6721" t="s">
        <v>23503</v>
      </c>
    </row>
    <row r="6722" spans="1:24">
      <c r="A6722" s="1">
        <v>6757</v>
      </c>
      <c r="C6722" t="s">
        <v>5605</v>
      </c>
      <c r="G6722" t="s">
        <v>10967</v>
      </c>
      <c r="H6722" t="s">
        <v>15590</v>
      </c>
      <c r="I6722" t="s">
        <v>18507</v>
      </c>
      <c r="J6722" t="s">
        <v>18509</v>
      </c>
      <c r="L6722" t="s">
        <v>19764</v>
      </c>
      <c r="O6722" t="s">
        <v>20887</v>
      </c>
      <c r="P6722" t="s">
        <v>20919</v>
      </c>
      <c r="Q6722" t="s">
        <v>20989</v>
      </c>
      <c r="U6722" t="s">
        <v>22032</v>
      </c>
      <c r="W6722" t="s">
        <v>22917</v>
      </c>
      <c r="X6722" t="s">
        <v>23501</v>
      </c>
    </row>
    <row r="6723" spans="1:24">
      <c r="A6723" s="1">
        <v>6758</v>
      </c>
      <c r="C6723" t="s">
        <v>5606</v>
      </c>
      <c r="G6723" t="s">
        <v>10967</v>
      </c>
      <c r="H6723" t="s">
        <v>15590</v>
      </c>
      <c r="I6723" t="s">
        <v>18507</v>
      </c>
      <c r="J6723" t="s">
        <v>18509</v>
      </c>
      <c r="L6723" t="s">
        <v>19772</v>
      </c>
      <c r="O6723" t="s">
        <v>20888</v>
      </c>
      <c r="P6723" t="s">
        <v>65</v>
      </c>
      <c r="Q6723" t="s">
        <v>20990</v>
      </c>
      <c r="R6723" t="s">
        <v>21118</v>
      </c>
      <c r="S6723" t="s">
        <v>21153</v>
      </c>
      <c r="T6723" t="s">
        <v>21655</v>
      </c>
      <c r="U6723" t="s">
        <v>22033</v>
      </c>
    </row>
    <row r="6724" spans="1:24">
      <c r="A6724" s="1">
        <v>6759</v>
      </c>
      <c r="C6724" t="s">
        <v>5607</v>
      </c>
      <c r="G6724" t="s">
        <v>10967</v>
      </c>
      <c r="H6724" t="s">
        <v>15591</v>
      </c>
      <c r="I6724" t="s">
        <v>18507</v>
      </c>
      <c r="J6724" t="s">
        <v>18509</v>
      </c>
      <c r="L6724" t="s">
        <v>19774</v>
      </c>
      <c r="O6724" t="s">
        <v>20888</v>
      </c>
      <c r="P6724" t="s">
        <v>20920</v>
      </c>
      <c r="Q6724" t="s">
        <v>20991</v>
      </c>
      <c r="U6724" t="s">
        <v>22034</v>
      </c>
      <c r="W6724" t="s">
        <v>22918</v>
      </c>
    </row>
    <row r="6725" spans="1:24">
      <c r="A6725" s="1">
        <v>6760</v>
      </c>
      <c r="C6725" t="s">
        <v>5608</v>
      </c>
      <c r="G6725" t="s">
        <v>10967</v>
      </c>
      <c r="H6725" t="s">
        <v>15592</v>
      </c>
      <c r="I6725" t="s">
        <v>18507</v>
      </c>
      <c r="J6725" t="s">
        <v>18509</v>
      </c>
      <c r="L6725" t="s">
        <v>19772</v>
      </c>
      <c r="O6725" t="s">
        <v>20888</v>
      </c>
      <c r="P6725" t="s">
        <v>65</v>
      </c>
      <c r="Q6725" t="s">
        <v>20990</v>
      </c>
      <c r="R6725" t="s">
        <v>21118</v>
      </c>
      <c r="S6725" t="s">
        <v>21153</v>
      </c>
      <c r="T6725" t="s">
        <v>21215</v>
      </c>
      <c r="U6725" t="s">
        <v>22033</v>
      </c>
    </row>
    <row r="6726" spans="1:24">
      <c r="A6726" s="1">
        <v>6761</v>
      </c>
      <c r="C6726" t="s">
        <v>5609</v>
      </c>
      <c r="G6726" t="s">
        <v>10967</v>
      </c>
      <c r="H6726" t="s">
        <v>15593</v>
      </c>
      <c r="I6726" t="s">
        <v>18507</v>
      </c>
      <c r="J6726" t="s">
        <v>18509</v>
      </c>
      <c r="L6726" t="s">
        <v>19774</v>
      </c>
      <c r="O6726" t="s">
        <v>20888</v>
      </c>
      <c r="P6726" t="s">
        <v>20920</v>
      </c>
      <c r="Q6726" t="s">
        <v>20991</v>
      </c>
      <c r="U6726" t="s">
        <v>22034</v>
      </c>
      <c r="W6726" t="s">
        <v>22918</v>
      </c>
    </row>
    <row r="6727" spans="1:24">
      <c r="A6727" s="1">
        <v>6762</v>
      </c>
      <c r="C6727" t="s">
        <v>5610</v>
      </c>
      <c r="G6727" t="s">
        <v>10967</v>
      </c>
      <c r="H6727" t="s">
        <v>15594</v>
      </c>
      <c r="I6727" t="s">
        <v>18507</v>
      </c>
      <c r="J6727" t="s">
        <v>18509</v>
      </c>
      <c r="L6727" t="s">
        <v>19770</v>
      </c>
      <c r="O6727" t="s">
        <v>20887</v>
      </c>
      <c r="P6727" t="s">
        <v>20919</v>
      </c>
      <c r="Q6727" t="s">
        <v>20989</v>
      </c>
      <c r="U6727" t="s">
        <v>22032</v>
      </c>
      <c r="W6727" t="s">
        <v>22917</v>
      </c>
      <c r="X6727" t="s">
        <v>23497</v>
      </c>
    </row>
    <row r="6728" spans="1:24">
      <c r="A6728" s="1">
        <v>6763</v>
      </c>
      <c r="C6728" t="s">
        <v>5611</v>
      </c>
      <c r="G6728" t="s">
        <v>10967</v>
      </c>
      <c r="H6728" t="s">
        <v>15595</v>
      </c>
      <c r="I6728" t="s">
        <v>18507</v>
      </c>
      <c r="J6728" t="s">
        <v>18509</v>
      </c>
      <c r="L6728" t="s">
        <v>19801</v>
      </c>
      <c r="O6728" t="s">
        <v>20887</v>
      </c>
      <c r="P6728" t="s">
        <v>20919</v>
      </c>
      <c r="Q6728" t="s">
        <v>20989</v>
      </c>
      <c r="U6728" t="s">
        <v>22032</v>
      </c>
      <c r="W6728" t="s">
        <v>22917</v>
      </c>
      <c r="X6728" t="s">
        <v>23504</v>
      </c>
    </row>
    <row r="6729" spans="1:24">
      <c r="A6729" s="1">
        <v>6764</v>
      </c>
      <c r="C6729" t="s">
        <v>5612</v>
      </c>
      <c r="G6729" t="s">
        <v>10967</v>
      </c>
      <c r="H6729" t="s">
        <v>15596</v>
      </c>
      <c r="I6729" t="s">
        <v>18507</v>
      </c>
      <c r="J6729" t="s">
        <v>18509</v>
      </c>
      <c r="L6729" t="s">
        <v>19772</v>
      </c>
      <c r="O6729" t="s">
        <v>20888</v>
      </c>
      <c r="P6729" t="s">
        <v>65</v>
      </c>
      <c r="Q6729" t="s">
        <v>20990</v>
      </c>
      <c r="R6729" t="s">
        <v>21118</v>
      </c>
      <c r="S6729" t="s">
        <v>21153</v>
      </c>
      <c r="T6729" t="s">
        <v>21658</v>
      </c>
      <c r="U6729" t="s">
        <v>22033</v>
      </c>
    </row>
    <row r="6730" spans="1:24">
      <c r="A6730" s="1">
        <v>6765</v>
      </c>
      <c r="C6730" t="s">
        <v>5613</v>
      </c>
      <c r="G6730" t="s">
        <v>10967</v>
      </c>
      <c r="H6730" t="s">
        <v>15596</v>
      </c>
      <c r="I6730" t="s">
        <v>18507</v>
      </c>
      <c r="J6730" t="s">
        <v>18509</v>
      </c>
      <c r="L6730" t="s">
        <v>19774</v>
      </c>
      <c r="O6730" t="s">
        <v>20888</v>
      </c>
      <c r="P6730" t="s">
        <v>20920</v>
      </c>
      <c r="Q6730" t="s">
        <v>20991</v>
      </c>
      <c r="U6730" t="s">
        <v>22034</v>
      </c>
      <c r="W6730" t="s">
        <v>22918</v>
      </c>
    </row>
    <row r="6731" spans="1:24">
      <c r="A6731" s="1">
        <v>6766</v>
      </c>
      <c r="C6731" t="s">
        <v>5614</v>
      </c>
      <c r="G6731" t="s">
        <v>10967</v>
      </c>
      <c r="H6731" t="s">
        <v>15597</v>
      </c>
      <c r="I6731" t="s">
        <v>18507</v>
      </c>
      <c r="J6731" t="s">
        <v>18509</v>
      </c>
      <c r="L6731" t="s">
        <v>19772</v>
      </c>
      <c r="O6731" t="s">
        <v>20888</v>
      </c>
      <c r="P6731" t="s">
        <v>65</v>
      </c>
      <c r="Q6731" t="s">
        <v>20990</v>
      </c>
      <c r="R6731" t="s">
        <v>21118</v>
      </c>
      <c r="S6731" t="s">
        <v>21153</v>
      </c>
      <c r="T6731" t="s">
        <v>21659</v>
      </c>
      <c r="U6731" t="s">
        <v>22033</v>
      </c>
    </row>
    <row r="6732" spans="1:24">
      <c r="A6732" s="1">
        <v>6767</v>
      </c>
      <c r="C6732" t="s">
        <v>5615</v>
      </c>
      <c r="G6732" t="s">
        <v>10967</v>
      </c>
      <c r="H6732" t="s">
        <v>15598</v>
      </c>
      <c r="I6732" t="s">
        <v>18507</v>
      </c>
      <c r="J6732" t="s">
        <v>18509</v>
      </c>
      <c r="L6732" t="s">
        <v>19803</v>
      </c>
      <c r="O6732" t="s">
        <v>20887</v>
      </c>
      <c r="P6732" t="s">
        <v>20919</v>
      </c>
      <c r="Q6732" t="s">
        <v>20989</v>
      </c>
      <c r="U6732" t="s">
        <v>22032</v>
      </c>
      <c r="W6732" t="s">
        <v>22917</v>
      </c>
      <c r="X6732" t="s">
        <v>23505</v>
      </c>
    </row>
    <row r="6733" spans="1:24">
      <c r="A6733" s="1">
        <v>6768</v>
      </c>
      <c r="C6733" t="s">
        <v>5616</v>
      </c>
      <c r="G6733" t="s">
        <v>10967</v>
      </c>
      <c r="H6733" t="s">
        <v>15598</v>
      </c>
      <c r="I6733" t="s">
        <v>18507</v>
      </c>
      <c r="J6733" t="s">
        <v>18509</v>
      </c>
      <c r="L6733" t="s">
        <v>19774</v>
      </c>
      <c r="O6733" t="s">
        <v>20888</v>
      </c>
      <c r="P6733" t="s">
        <v>20920</v>
      </c>
      <c r="Q6733" t="s">
        <v>20991</v>
      </c>
      <c r="U6733" t="s">
        <v>22034</v>
      </c>
      <c r="W6733" t="s">
        <v>22918</v>
      </c>
    </row>
    <row r="6734" spans="1:24">
      <c r="A6734" s="1">
        <v>6769</v>
      </c>
      <c r="C6734" t="s">
        <v>5617</v>
      </c>
      <c r="G6734" t="s">
        <v>10967</v>
      </c>
      <c r="H6734" t="s">
        <v>15599</v>
      </c>
      <c r="I6734" t="s">
        <v>18507</v>
      </c>
      <c r="J6734" t="s">
        <v>18509</v>
      </c>
      <c r="L6734" t="s">
        <v>19772</v>
      </c>
      <c r="O6734" t="s">
        <v>20888</v>
      </c>
      <c r="P6734" t="s">
        <v>65</v>
      </c>
      <c r="Q6734" t="s">
        <v>20990</v>
      </c>
      <c r="R6734" t="s">
        <v>21118</v>
      </c>
      <c r="S6734" t="s">
        <v>21153</v>
      </c>
      <c r="T6734" t="s">
        <v>21660</v>
      </c>
      <c r="U6734" t="s">
        <v>22033</v>
      </c>
    </row>
    <row r="6735" spans="1:24">
      <c r="A6735" s="1">
        <v>6770</v>
      </c>
      <c r="C6735" t="s">
        <v>5618</v>
      </c>
      <c r="G6735" t="s">
        <v>10967</v>
      </c>
      <c r="H6735" t="s">
        <v>15600</v>
      </c>
      <c r="I6735" t="s">
        <v>18507</v>
      </c>
      <c r="J6735" t="s">
        <v>18509</v>
      </c>
      <c r="L6735" t="s">
        <v>19774</v>
      </c>
      <c r="O6735" t="s">
        <v>20888</v>
      </c>
      <c r="P6735" t="s">
        <v>20920</v>
      </c>
      <c r="Q6735" t="s">
        <v>20991</v>
      </c>
      <c r="U6735" t="s">
        <v>22034</v>
      </c>
      <c r="W6735" t="s">
        <v>22918</v>
      </c>
    </row>
    <row r="6736" spans="1:24">
      <c r="A6736" s="1">
        <v>6771</v>
      </c>
      <c r="C6736" t="s">
        <v>5619</v>
      </c>
      <c r="G6736" t="s">
        <v>10967</v>
      </c>
      <c r="H6736" t="s">
        <v>15601</v>
      </c>
      <c r="I6736" t="s">
        <v>18507</v>
      </c>
      <c r="J6736" t="s">
        <v>18509</v>
      </c>
      <c r="L6736" t="s">
        <v>19808</v>
      </c>
      <c r="O6736" t="s">
        <v>20887</v>
      </c>
      <c r="P6736" t="s">
        <v>20919</v>
      </c>
      <c r="Q6736" t="s">
        <v>20989</v>
      </c>
      <c r="U6736" t="s">
        <v>22032</v>
      </c>
      <c r="W6736" t="s">
        <v>22917</v>
      </c>
      <c r="X6736" t="s">
        <v>23506</v>
      </c>
    </row>
    <row r="6737" spans="1:24">
      <c r="A6737" s="1">
        <v>6772</v>
      </c>
      <c r="C6737" t="s">
        <v>5620</v>
      </c>
      <c r="G6737" t="s">
        <v>10967</v>
      </c>
      <c r="H6737" t="s">
        <v>15602</v>
      </c>
      <c r="I6737" t="s">
        <v>18507</v>
      </c>
      <c r="J6737" t="s">
        <v>18509</v>
      </c>
      <c r="L6737" t="s">
        <v>19772</v>
      </c>
      <c r="O6737" t="s">
        <v>20888</v>
      </c>
      <c r="P6737" t="s">
        <v>65</v>
      </c>
      <c r="Q6737" t="s">
        <v>20990</v>
      </c>
      <c r="R6737" t="s">
        <v>21118</v>
      </c>
      <c r="S6737" t="s">
        <v>21153</v>
      </c>
      <c r="T6737" t="s">
        <v>21661</v>
      </c>
      <c r="U6737" t="s">
        <v>22033</v>
      </c>
    </row>
    <row r="6738" spans="1:24">
      <c r="A6738" s="1">
        <v>6773</v>
      </c>
      <c r="C6738" t="s">
        <v>5621</v>
      </c>
      <c r="G6738" t="s">
        <v>10967</v>
      </c>
      <c r="H6738" t="s">
        <v>15603</v>
      </c>
      <c r="I6738" t="s">
        <v>18507</v>
      </c>
      <c r="J6738" t="s">
        <v>18509</v>
      </c>
      <c r="L6738" t="s">
        <v>19779</v>
      </c>
      <c r="O6738" t="s">
        <v>20887</v>
      </c>
      <c r="P6738" t="s">
        <v>20919</v>
      </c>
      <c r="Q6738" t="s">
        <v>20989</v>
      </c>
      <c r="U6738" t="s">
        <v>22032</v>
      </c>
      <c r="W6738" t="s">
        <v>22917</v>
      </c>
      <c r="X6738" t="s">
        <v>23507</v>
      </c>
    </row>
    <row r="6739" spans="1:24">
      <c r="A6739" s="1">
        <v>6774</v>
      </c>
      <c r="C6739" t="s">
        <v>5622</v>
      </c>
      <c r="G6739" t="s">
        <v>10967</v>
      </c>
      <c r="H6739" t="s">
        <v>15603</v>
      </c>
      <c r="I6739" t="s">
        <v>18507</v>
      </c>
      <c r="J6739" t="s">
        <v>18509</v>
      </c>
      <c r="L6739" t="s">
        <v>19774</v>
      </c>
      <c r="O6739" t="s">
        <v>20888</v>
      </c>
      <c r="P6739" t="s">
        <v>20920</v>
      </c>
      <c r="Q6739" t="s">
        <v>20991</v>
      </c>
      <c r="U6739" t="s">
        <v>22034</v>
      </c>
      <c r="W6739" t="s">
        <v>22918</v>
      </c>
    </row>
    <row r="6740" spans="1:24">
      <c r="A6740" s="1">
        <v>6775</v>
      </c>
      <c r="C6740" t="s">
        <v>5623</v>
      </c>
      <c r="G6740" t="s">
        <v>10967</v>
      </c>
      <c r="H6740" t="s">
        <v>15604</v>
      </c>
      <c r="I6740" t="s">
        <v>18507</v>
      </c>
      <c r="J6740" t="s">
        <v>18545</v>
      </c>
      <c r="K6740" t="s">
        <v>18576</v>
      </c>
      <c r="L6740" t="s">
        <v>20055</v>
      </c>
      <c r="N6740" t="s">
        <v>50</v>
      </c>
      <c r="P6740" t="s">
        <v>20944</v>
      </c>
      <c r="Q6740" t="s">
        <v>21037</v>
      </c>
      <c r="R6740" t="s">
        <v>21132</v>
      </c>
      <c r="S6740" t="s">
        <v>21158</v>
      </c>
      <c r="T6740" t="s">
        <v>21662</v>
      </c>
      <c r="U6740" t="s">
        <v>22033</v>
      </c>
    </row>
    <row r="6741" spans="1:24">
      <c r="A6741" s="1">
        <v>6776</v>
      </c>
      <c r="B6741" t="s">
        <v>50</v>
      </c>
      <c r="C6741" t="s">
        <v>5623</v>
      </c>
      <c r="D6741" t="s">
        <v>10223</v>
      </c>
      <c r="E6741" t="s">
        <v>10905</v>
      </c>
      <c r="F6741" t="s">
        <v>10940</v>
      </c>
      <c r="H6741" t="s">
        <v>15605</v>
      </c>
      <c r="V6741">
        <f>72861482 3:HU2640EKSRA ºOD¹ºOD¹N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3:</f>
        <v>0</v>
      </c>
    </row>
    <row r="6742" spans="1:24">
      <c r="A6742" s="1">
        <v>6777</v>
      </c>
      <c r="C6742" t="s">
        <v>5624</v>
      </c>
      <c r="G6742" t="s">
        <v>10967</v>
      </c>
      <c r="H6742" t="s">
        <v>15606</v>
      </c>
      <c r="I6742" t="s">
        <v>18507</v>
      </c>
      <c r="J6742" t="s">
        <v>18509</v>
      </c>
      <c r="L6742" t="s">
        <v>19803</v>
      </c>
      <c r="O6742" t="s">
        <v>20887</v>
      </c>
      <c r="P6742" t="s">
        <v>20919</v>
      </c>
      <c r="Q6742" t="s">
        <v>20989</v>
      </c>
      <c r="U6742" t="s">
        <v>22032</v>
      </c>
      <c r="W6742" t="s">
        <v>22917</v>
      </c>
      <c r="X6742" t="s">
        <v>23380</v>
      </c>
    </row>
    <row r="6743" spans="1:24">
      <c r="A6743" s="1">
        <v>6778</v>
      </c>
      <c r="C6743" t="s">
        <v>5625</v>
      </c>
      <c r="G6743" t="s">
        <v>10967</v>
      </c>
      <c r="H6743" t="s">
        <v>15607</v>
      </c>
      <c r="I6743" t="s">
        <v>18507</v>
      </c>
      <c r="J6743" t="s">
        <v>18509</v>
      </c>
      <c r="L6743" t="s">
        <v>19772</v>
      </c>
      <c r="O6743" t="s">
        <v>20888</v>
      </c>
      <c r="P6743" t="s">
        <v>65</v>
      </c>
      <c r="Q6743" t="s">
        <v>20990</v>
      </c>
      <c r="R6743" t="s">
        <v>21118</v>
      </c>
      <c r="S6743" t="s">
        <v>21153</v>
      </c>
      <c r="T6743" t="s">
        <v>21541</v>
      </c>
      <c r="U6743" t="s">
        <v>22033</v>
      </c>
    </row>
    <row r="6744" spans="1:24">
      <c r="A6744" s="1">
        <v>6779</v>
      </c>
      <c r="C6744" t="s">
        <v>5626</v>
      </c>
      <c r="G6744" t="s">
        <v>10967</v>
      </c>
      <c r="H6744" t="s">
        <v>15608</v>
      </c>
      <c r="I6744" t="s">
        <v>18507</v>
      </c>
      <c r="J6744" t="s">
        <v>18509</v>
      </c>
      <c r="L6744" t="s">
        <v>19774</v>
      </c>
      <c r="O6744" t="s">
        <v>20888</v>
      </c>
      <c r="P6744" t="s">
        <v>20920</v>
      </c>
      <c r="Q6744" t="s">
        <v>20991</v>
      </c>
      <c r="U6744" t="s">
        <v>22034</v>
      </c>
      <c r="W6744" t="s">
        <v>22918</v>
      </c>
    </row>
    <row r="6745" spans="1:24">
      <c r="A6745" s="1">
        <v>6780</v>
      </c>
      <c r="C6745" t="s">
        <v>5627</v>
      </c>
      <c r="G6745" t="s">
        <v>10967</v>
      </c>
      <c r="H6745" t="s">
        <v>15609</v>
      </c>
      <c r="I6745" t="s">
        <v>18507</v>
      </c>
      <c r="J6745" t="s">
        <v>18509</v>
      </c>
      <c r="L6745" t="s">
        <v>19772</v>
      </c>
      <c r="O6745" t="s">
        <v>20888</v>
      </c>
      <c r="P6745" t="s">
        <v>65</v>
      </c>
      <c r="Q6745" t="s">
        <v>20990</v>
      </c>
      <c r="R6745" t="s">
        <v>21118</v>
      </c>
      <c r="S6745" t="s">
        <v>21153</v>
      </c>
      <c r="T6745" t="s">
        <v>21655</v>
      </c>
      <c r="U6745" t="s">
        <v>22033</v>
      </c>
    </row>
    <row r="6746" spans="1:24">
      <c r="A6746" s="1">
        <v>6781</v>
      </c>
      <c r="C6746" t="s">
        <v>5628</v>
      </c>
      <c r="G6746" t="s">
        <v>10967</v>
      </c>
      <c r="H6746" t="s">
        <v>15609</v>
      </c>
      <c r="I6746" t="s">
        <v>18507</v>
      </c>
      <c r="J6746" t="s">
        <v>18509</v>
      </c>
      <c r="L6746" t="s">
        <v>19750</v>
      </c>
      <c r="O6746" t="s">
        <v>20887</v>
      </c>
      <c r="P6746" t="s">
        <v>20919</v>
      </c>
      <c r="Q6746" t="s">
        <v>20989</v>
      </c>
      <c r="U6746" t="s">
        <v>22032</v>
      </c>
      <c r="W6746" t="s">
        <v>22917</v>
      </c>
      <c r="X6746" t="s">
        <v>23501</v>
      </c>
    </row>
    <row r="6747" spans="1:24">
      <c r="A6747" s="1">
        <v>6782</v>
      </c>
      <c r="C6747" t="s">
        <v>5629</v>
      </c>
      <c r="G6747" t="s">
        <v>10967</v>
      </c>
      <c r="H6747" t="s">
        <v>15610</v>
      </c>
      <c r="I6747" t="s">
        <v>18507</v>
      </c>
      <c r="J6747" t="s">
        <v>18509</v>
      </c>
      <c r="L6747" t="s">
        <v>19774</v>
      </c>
      <c r="O6747" t="s">
        <v>20888</v>
      </c>
      <c r="P6747" t="s">
        <v>20920</v>
      </c>
      <c r="Q6747" t="s">
        <v>20991</v>
      </c>
      <c r="U6747" t="s">
        <v>22034</v>
      </c>
      <c r="W6747" t="s">
        <v>22918</v>
      </c>
    </row>
    <row r="6748" spans="1:24">
      <c r="A6748" s="1">
        <v>6783</v>
      </c>
      <c r="C6748" t="s">
        <v>5630</v>
      </c>
      <c r="G6748" t="s">
        <v>10967</v>
      </c>
      <c r="H6748" t="s">
        <v>15611</v>
      </c>
      <c r="I6748" t="s">
        <v>18507</v>
      </c>
      <c r="J6748" t="s">
        <v>18545</v>
      </c>
      <c r="K6748" t="s">
        <v>18532</v>
      </c>
      <c r="L6748" t="s">
        <v>20056</v>
      </c>
      <c r="N6748" t="s">
        <v>50</v>
      </c>
      <c r="P6748" t="s">
        <v>20944</v>
      </c>
      <c r="Q6748" t="s">
        <v>21037</v>
      </c>
      <c r="R6748" t="s">
        <v>21132</v>
      </c>
      <c r="S6748" t="s">
        <v>21158</v>
      </c>
      <c r="T6748" t="s">
        <v>21663</v>
      </c>
      <c r="U6748" t="s">
        <v>22033</v>
      </c>
    </row>
    <row r="6749" spans="1:24">
      <c r="A6749" s="1">
        <v>6784</v>
      </c>
      <c r="B6749" t="s">
        <v>50</v>
      </c>
      <c r="C6749" t="s">
        <v>5630</v>
      </c>
      <c r="D6749" t="s">
        <v>10224</v>
      </c>
      <c r="E6749" t="s">
        <v>10905</v>
      </c>
      <c r="F6749" t="s">
        <v>10940</v>
      </c>
      <c r="H6749" t="s">
        <v>15612</v>
      </c>
      <c r="V6749">
        <f>72861489 3:HW3557EKSRA `@´5¹`@´5¹N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3: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750" spans="1:24">
      <c r="A6750" s="1">
        <v>6785</v>
      </c>
      <c r="C6750" t="s">
        <v>5631</v>
      </c>
      <c r="G6750" t="s">
        <v>10967</v>
      </c>
      <c r="H6750" t="s">
        <v>15613</v>
      </c>
      <c r="I6750" t="s">
        <v>18507</v>
      </c>
      <c r="J6750" t="s">
        <v>18509</v>
      </c>
      <c r="L6750" t="s">
        <v>19772</v>
      </c>
      <c r="O6750" t="s">
        <v>20888</v>
      </c>
      <c r="P6750" t="s">
        <v>65</v>
      </c>
      <c r="Q6750" t="s">
        <v>20990</v>
      </c>
      <c r="R6750" t="s">
        <v>21118</v>
      </c>
      <c r="S6750" t="s">
        <v>21153</v>
      </c>
      <c r="T6750" t="s">
        <v>21660</v>
      </c>
      <c r="U6750" t="s">
        <v>22033</v>
      </c>
    </row>
    <row r="6751" spans="1:24">
      <c r="A6751" s="1">
        <v>6786</v>
      </c>
      <c r="C6751" t="s">
        <v>5632</v>
      </c>
      <c r="G6751" t="s">
        <v>10967</v>
      </c>
      <c r="H6751" t="s">
        <v>15613</v>
      </c>
      <c r="I6751" t="s">
        <v>18507</v>
      </c>
      <c r="J6751" t="s">
        <v>18509</v>
      </c>
      <c r="L6751" t="s">
        <v>19806</v>
      </c>
      <c r="O6751" t="s">
        <v>20887</v>
      </c>
      <c r="P6751" t="s">
        <v>20919</v>
      </c>
      <c r="Q6751" t="s">
        <v>20989</v>
      </c>
      <c r="U6751" t="s">
        <v>22032</v>
      </c>
      <c r="W6751" t="s">
        <v>22917</v>
      </c>
      <c r="X6751" t="s">
        <v>23506</v>
      </c>
    </row>
    <row r="6752" spans="1:24">
      <c r="A6752" s="1">
        <v>6787</v>
      </c>
      <c r="C6752" t="s">
        <v>5633</v>
      </c>
      <c r="G6752" t="s">
        <v>10967</v>
      </c>
      <c r="H6752" t="s">
        <v>15614</v>
      </c>
      <c r="I6752" t="s">
        <v>18507</v>
      </c>
      <c r="J6752" t="s">
        <v>18509</v>
      </c>
      <c r="L6752" t="s">
        <v>19774</v>
      </c>
      <c r="O6752" t="s">
        <v>20888</v>
      </c>
      <c r="P6752" t="s">
        <v>20920</v>
      </c>
      <c r="Q6752" t="s">
        <v>20991</v>
      </c>
      <c r="U6752" t="s">
        <v>22034</v>
      </c>
      <c r="W6752" t="s">
        <v>22918</v>
      </c>
    </row>
    <row r="6753" spans="1:24">
      <c r="A6753" s="1">
        <v>6788</v>
      </c>
      <c r="C6753" t="s">
        <v>5634</v>
      </c>
      <c r="G6753" t="s">
        <v>10967</v>
      </c>
      <c r="H6753" t="s">
        <v>15615</v>
      </c>
      <c r="I6753" t="s">
        <v>18507</v>
      </c>
      <c r="J6753" t="s">
        <v>18509</v>
      </c>
      <c r="L6753" t="s">
        <v>19773</v>
      </c>
      <c r="O6753" t="s">
        <v>20887</v>
      </c>
      <c r="P6753" t="s">
        <v>20919</v>
      </c>
      <c r="Q6753" t="s">
        <v>20989</v>
      </c>
      <c r="U6753" t="s">
        <v>22032</v>
      </c>
      <c r="W6753" t="s">
        <v>22917</v>
      </c>
      <c r="X6753" t="s">
        <v>23508</v>
      </c>
    </row>
    <row r="6754" spans="1:24">
      <c r="A6754" s="1">
        <v>6789</v>
      </c>
      <c r="C6754" t="s">
        <v>5635</v>
      </c>
      <c r="G6754" t="s">
        <v>10967</v>
      </c>
      <c r="H6754" t="s">
        <v>15616</v>
      </c>
      <c r="I6754" t="s">
        <v>18507</v>
      </c>
      <c r="J6754" t="s">
        <v>18509</v>
      </c>
      <c r="L6754" t="s">
        <v>19772</v>
      </c>
      <c r="O6754" t="s">
        <v>20888</v>
      </c>
      <c r="P6754" t="s">
        <v>65</v>
      </c>
      <c r="Q6754" t="s">
        <v>20990</v>
      </c>
      <c r="R6754" t="s">
        <v>21118</v>
      </c>
      <c r="S6754" t="s">
        <v>21153</v>
      </c>
      <c r="T6754" t="s">
        <v>21664</v>
      </c>
      <c r="U6754" t="s">
        <v>22033</v>
      </c>
    </row>
    <row r="6755" spans="1:24">
      <c r="A6755" s="1">
        <v>6790</v>
      </c>
      <c r="C6755" t="s">
        <v>5636</v>
      </c>
      <c r="G6755" t="s">
        <v>10967</v>
      </c>
      <c r="H6755" t="s">
        <v>15616</v>
      </c>
      <c r="I6755" t="s">
        <v>18507</v>
      </c>
      <c r="J6755" t="s">
        <v>18509</v>
      </c>
      <c r="L6755" t="s">
        <v>19774</v>
      </c>
      <c r="O6755" t="s">
        <v>20888</v>
      </c>
      <c r="P6755" t="s">
        <v>20920</v>
      </c>
      <c r="Q6755" t="s">
        <v>20991</v>
      </c>
      <c r="U6755" t="s">
        <v>22034</v>
      </c>
      <c r="W6755" t="s">
        <v>22918</v>
      </c>
    </row>
    <row r="6756" spans="1:24">
      <c r="A6756" s="1">
        <v>6791</v>
      </c>
      <c r="C6756" t="s">
        <v>5637</v>
      </c>
      <c r="G6756" t="s">
        <v>10967</v>
      </c>
      <c r="H6756" t="s">
        <v>15617</v>
      </c>
      <c r="I6756" t="s">
        <v>18507</v>
      </c>
      <c r="J6756" t="s">
        <v>18509</v>
      </c>
      <c r="L6756" t="s">
        <v>19766</v>
      </c>
      <c r="O6756" t="s">
        <v>20887</v>
      </c>
      <c r="P6756" t="s">
        <v>20919</v>
      </c>
      <c r="Q6756" t="s">
        <v>20989</v>
      </c>
      <c r="U6756" t="s">
        <v>22032</v>
      </c>
      <c r="W6756" t="s">
        <v>22917</v>
      </c>
      <c r="X6756" t="s">
        <v>23509</v>
      </c>
    </row>
    <row r="6757" spans="1:24">
      <c r="A6757" s="1">
        <v>6792</v>
      </c>
      <c r="C6757" t="s">
        <v>5638</v>
      </c>
      <c r="G6757" t="s">
        <v>10967</v>
      </c>
      <c r="H6757" t="s">
        <v>15618</v>
      </c>
      <c r="I6757" t="s">
        <v>18507</v>
      </c>
      <c r="J6757" t="s">
        <v>18509</v>
      </c>
      <c r="L6757" t="s">
        <v>19772</v>
      </c>
      <c r="O6757" t="s">
        <v>20888</v>
      </c>
      <c r="P6757" t="s">
        <v>65</v>
      </c>
      <c r="Q6757" t="s">
        <v>20990</v>
      </c>
      <c r="R6757" t="s">
        <v>21118</v>
      </c>
      <c r="S6757" t="s">
        <v>21153</v>
      </c>
      <c r="T6757" t="s">
        <v>21665</v>
      </c>
      <c r="U6757" t="s">
        <v>22033</v>
      </c>
    </row>
    <row r="6758" spans="1:24">
      <c r="A6758" s="1">
        <v>6793</v>
      </c>
      <c r="C6758" t="s">
        <v>5639</v>
      </c>
      <c r="G6758" t="s">
        <v>10967</v>
      </c>
      <c r="H6758" t="s">
        <v>15618</v>
      </c>
      <c r="I6758" t="s">
        <v>18507</v>
      </c>
      <c r="J6758" t="s">
        <v>18509</v>
      </c>
      <c r="L6758" t="s">
        <v>19774</v>
      </c>
      <c r="O6758" t="s">
        <v>20888</v>
      </c>
      <c r="P6758" t="s">
        <v>20920</v>
      </c>
      <c r="Q6758" t="s">
        <v>20991</v>
      </c>
      <c r="U6758" t="s">
        <v>22034</v>
      </c>
      <c r="W6758" t="s">
        <v>22918</v>
      </c>
    </row>
    <row r="6759" spans="1:24">
      <c r="A6759" s="1">
        <v>6794</v>
      </c>
      <c r="C6759" t="s">
        <v>5640</v>
      </c>
      <c r="G6759" t="s">
        <v>10967</v>
      </c>
      <c r="H6759" t="s">
        <v>15619</v>
      </c>
      <c r="I6759" t="s">
        <v>18507</v>
      </c>
      <c r="J6759" t="s">
        <v>18545</v>
      </c>
      <c r="K6759" t="s">
        <v>18532</v>
      </c>
      <c r="L6759" t="s">
        <v>20057</v>
      </c>
      <c r="N6759" t="s">
        <v>50</v>
      </c>
      <c r="P6759" t="s">
        <v>20944</v>
      </c>
      <c r="Q6759" t="s">
        <v>21037</v>
      </c>
      <c r="R6759" t="s">
        <v>21132</v>
      </c>
      <c r="S6759" t="s">
        <v>21158</v>
      </c>
      <c r="T6759" t="s">
        <v>21666</v>
      </c>
      <c r="U6759" t="s">
        <v>22033</v>
      </c>
    </row>
    <row r="6760" spans="1:24">
      <c r="A6760" s="1">
        <v>6795</v>
      </c>
      <c r="B6760" t="s">
        <v>50</v>
      </c>
      <c r="C6760" t="s">
        <v>5640</v>
      </c>
      <c r="D6760" t="s">
        <v>10225</v>
      </c>
      <c r="E6760" t="s">
        <v>10905</v>
      </c>
      <c r="F6760" t="s">
        <v>10940</v>
      </c>
      <c r="H6760" t="s">
        <v>15620</v>
      </c>
      <c r="V6760">
        <f>72861499 3:HE3504EKSRA ¦Ø5¹¦Ø5¹N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3: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761" spans="1:24">
      <c r="A6761" s="1">
        <v>6796</v>
      </c>
      <c r="C6761" t="s">
        <v>5641</v>
      </c>
      <c r="G6761" t="s">
        <v>10967</v>
      </c>
      <c r="H6761" t="s">
        <v>15621</v>
      </c>
      <c r="I6761" t="s">
        <v>18507</v>
      </c>
      <c r="J6761" t="s">
        <v>18532</v>
      </c>
      <c r="K6761" t="s">
        <v>18532</v>
      </c>
      <c r="L6761" t="s">
        <v>20058</v>
      </c>
      <c r="N6761" t="s">
        <v>50</v>
      </c>
      <c r="P6761" t="s">
        <v>20962</v>
      </c>
      <c r="Q6761" t="s">
        <v>21066</v>
      </c>
      <c r="U6761" t="s">
        <v>22765</v>
      </c>
      <c r="W6761" t="s">
        <v>22918</v>
      </c>
    </row>
    <row r="6762" spans="1:24">
      <c r="A6762" s="1">
        <v>6797</v>
      </c>
      <c r="C6762" t="s">
        <v>5642</v>
      </c>
      <c r="G6762" t="s">
        <v>10967</v>
      </c>
      <c r="H6762" t="s">
        <v>15621</v>
      </c>
      <c r="I6762" t="s">
        <v>18507</v>
      </c>
      <c r="J6762" t="s">
        <v>18532</v>
      </c>
      <c r="K6762" t="s">
        <v>18532</v>
      </c>
      <c r="L6762" t="s">
        <v>20058</v>
      </c>
      <c r="N6762" t="s">
        <v>50</v>
      </c>
      <c r="P6762" t="s">
        <v>20963</v>
      </c>
      <c r="Q6762" t="s">
        <v>21067</v>
      </c>
      <c r="U6762" t="s">
        <v>22809</v>
      </c>
      <c r="W6762" t="s">
        <v>22921</v>
      </c>
    </row>
    <row r="6763" spans="1:24">
      <c r="A6763" s="1">
        <v>6798</v>
      </c>
      <c r="C6763" t="s">
        <v>5643</v>
      </c>
      <c r="G6763" t="s">
        <v>10967</v>
      </c>
      <c r="H6763" t="s">
        <v>15622</v>
      </c>
      <c r="I6763" t="s">
        <v>18507</v>
      </c>
      <c r="J6763" t="s">
        <v>18532</v>
      </c>
      <c r="K6763" t="s">
        <v>18532</v>
      </c>
      <c r="L6763" t="s">
        <v>20058</v>
      </c>
      <c r="N6763" t="s">
        <v>50</v>
      </c>
      <c r="P6763" t="s">
        <v>50</v>
      </c>
      <c r="Q6763" t="s">
        <v>21068</v>
      </c>
      <c r="U6763" t="s">
        <v>22767</v>
      </c>
      <c r="W6763" t="s">
        <v>22921</v>
      </c>
    </row>
    <row r="6764" spans="1:24">
      <c r="A6764" s="1">
        <v>6799</v>
      </c>
      <c r="B6764" t="s">
        <v>50</v>
      </c>
      <c r="C6764" t="s">
        <v>5643</v>
      </c>
      <c r="D6764" t="s">
        <v>10226</v>
      </c>
      <c r="E6764" t="s">
        <v>10905</v>
      </c>
      <c r="F6764" t="s">
        <v>10932</v>
      </c>
      <c r="H6764" t="s">
        <v>15622</v>
      </c>
      <c r="V6764">
        <f>72861502 µjGU0730LWERA ìÆû5¹N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µj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765" spans="1:24">
      <c r="A6765" s="1">
        <v>6800</v>
      </c>
      <c r="C6765" t="s">
        <v>5644</v>
      </c>
      <c r="G6765" t="s">
        <v>10967</v>
      </c>
      <c r="H6765" t="s">
        <v>15623</v>
      </c>
      <c r="I6765" t="s">
        <v>18507</v>
      </c>
      <c r="J6765" t="s">
        <v>18510</v>
      </c>
      <c r="L6765" t="s">
        <v>20059</v>
      </c>
      <c r="N6765" t="s">
        <v>44</v>
      </c>
      <c r="P6765" t="s">
        <v>20952</v>
      </c>
      <c r="Q6765" t="s">
        <v>21050</v>
      </c>
      <c r="R6765" t="s">
        <v>21135</v>
      </c>
      <c r="S6765" t="s">
        <v>21153</v>
      </c>
      <c r="T6765" t="s">
        <v>21667</v>
      </c>
      <c r="U6765" t="s">
        <v>22033</v>
      </c>
    </row>
    <row r="6766" spans="1:24">
      <c r="A6766" s="1">
        <v>6801</v>
      </c>
      <c r="C6766" t="s">
        <v>5645</v>
      </c>
      <c r="G6766" t="s">
        <v>10967</v>
      </c>
      <c r="H6766" t="s">
        <v>15623</v>
      </c>
      <c r="I6766" t="s">
        <v>18507</v>
      </c>
      <c r="J6766" t="s">
        <v>18510</v>
      </c>
      <c r="L6766" t="s">
        <v>20060</v>
      </c>
      <c r="N6766" t="s">
        <v>44</v>
      </c>
      <c r="P6766" t="s">
        <v>44</v>
      </c>
      <c r="Q6766" t="s">
        <v>21051</v>
      </c>
      <c r="U6766" t="s">
        <v>22724</v>
      </c>
      <c r="W6766" t="s">
        <v>22918</v>
      </c>
    </row>
    <row r="6767" spans="1:24">
      <c r="A6767" s="1">
        <v>6802</v>
      </c>
      <c r="B6767" t="s">
        <v>44</v>
      </c>
      <c r="C6767" t="s">
        <v>5645</v>
      </c>
      <c r="D6767" t="s">
        <v>10227</v>
      </c>
      <c r="E6767" t="s">
        <v>10905</v>
      </c>
      <c r="F6767" t="s">
        <v>10920</v>
      </c>
      <c r="H6767" t="s">
        <v>15623</v>
      </c>
      <c r="V6767">
        <f>72861504 À¢Ý"6¹Y        HJ3696e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768" spans="1:24">
      <c r="A6768" s="1">
        <v>6803</v>
      </c>
      <c r="C6768" t="s">
        <v>5646</v>
      </c>
      <c r="G6768" t="s">
        <v>10967</v>
      </c>
      <c r="H6768" t="s">
        <v>15624</v>
      </c>
      <c r="I6768" t="s">
        <v>18507</v>
      </c>
      <c r="J6768" t="s">
        <v>18510</v>
      </c>
      <c r="L6768" t="s">
        <v>20061</v>
      </c>
      <c r="N6768" t="s">
        <v>44</v>
      </c>
      <c r="P6768" t="s">
        <v>20952</v>
      </c>
      <c r="Q6768" t="s">
        <v>21050</v>
      </c>
      <c r="R6768" t="s">
        <v>21135</v>
      </c>
      <c r="S6768" t="s">
        <v>21153</v>
      </c>
      <c r="T6768" t="s">
        <v>21667</v>
      </c>
      <c r="U6768" t="s">
        <v>22033</v>
      </c>
    </row>
    <row r="6769" spans="1:24">
      <c r="A6769" s="1">
        <v>6804</v>
      </c>
      <c r="C6769" t="s">
        <v>5647</v>
      </c>
      <c r="G6769" t="s">
        <v>10967</v>
      </c>
      <c r="H6769" t="s">
        <v>15625</v>
      </c>
      <c r="I6769" t="s">
        <v>18507</v>
      </c>
      <c r="J6769" t="s">
        <v>18510</v>
      </c>
      <c r="L6769" t="s">
        <v>20062</v>
      </c>
      <c r="N6769" t="s">
        <v>44</v>
      </c>
      <c r="P6769" t="s">
        <v>44</v>
      </c>
      <c r="Q6769" t="s">
        <v>21051</v>
      </c>
      <c r="U6769" t="s">
        <v>22724</v>
      </c>
      <c r="W6769" t="s">
        <v>22918</v>
      </c>
    </row>
    <row r="6770" spans="1:24">
      <c r="A6770" s="1">
        <v>6805</v>
      </c>
      <c r="B6770" t="s">
        <v>44</v>
      </c>
      <c r="C6770" t="s">
        <v>5647</v>
      </c>
      <c r="D6770" t="s">
        <v>10228</v>
      </c>
      <c r="E6770" t="s">
        <v>10905</v>
      </c>
      <c r="F6770" t="s">
        <v>10920</v>
      </c>
      <c r="H6770" t="s">
        <v>15625</v>
      </c>
      <c r="V6770">
        <f>72861506 #6¹Y        HJ3696e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771" spans="1:24">
      <c r="A6771" s="1">
        <v>6806</v>
      </c>
      <c r="C6771" t="s">
        <v>5648</v>
      </c>
      <c r="G6771" t="s">
        <v>10967</v>
      </c>
      <c r="H6771" t="s">
        <v>15626</v>
      </c>
      <c r="I6771" t="s">
        <v>18507</v>
      </c>
      <c r="J6771" t="s">
        <v>18510</v>
      </c>
      <c r="L6771" t="s">
        <v>20063</v>
      </c>
      <c r="N6771" t="s">
        <v>44</v>
      </c>
      <c r="P6771" t="s">
        <v>20952</v>
      </c>
      <c r="Q6771" t="s">
        <v>21050</v>
      </c>
      <c r="R6771" t="s">
        <v>21135</v>
      </c>
      <c r="S6771" t="s">
        <v>21153</v>
      </c>
      <c r="T6771" t="s">
        <v>21667</v>
      </c>
      <c r="U6771" t="s">
        <v>22033</v>
      </c>
    </row>
    <row r="6772" spans="1:24">
      <c r="A6772" s="1">
        <v>6807</v>
      </c>
      <c r="C6772" t="s">
        <v>5649</v>
      </c>
      <c r="G6772" t="s">
        <v>10967</v>
      </c>
      <c r="H6772" t="s">
        <v>15626</v>
      </c>
      <c r="I6772" t="s">
        <v>18507</v>
      </c>
      <c r="J6772" t="s">
        <v>18510</v>
      </c>
      <c r="L6772" t="s">
        <v>20064</v>
      </c>
      <c r="N6772" t="s">
        <v>44</v>
      </c>
      <c r="P6772" t="s">
        <v>44</v>
      </c>
      <c r="Q6772" t="s">
        <v>21051</v>
      </c>
      <c r="U6772" t="s">
        <v>22724</v>
      </c>
      <c r="W6772" t="s">
        <v>22918</v>
      </c>
    </row>
    <row r="6773" spans="1:24">
      <c r="A6773" s="1">
        <v>6808</v>
      </c>
      <c r="B6773" t="s">
        <v>44</v>
      </c>
      <c r="C6773" t="s">
        <v>5649</v>
      </c>
      <c r="D6773" t="s">
        <v>10229</v>
      </c>
      <c r="E6773" t="s">
        <v>10905</v>
      </c>
      <c r="F6773" t="s">
        <v>10920</v>
      </c>
      <c r="H6773" t="s">
        <v>15626</v>
      </c>
      <c r="V6773">
        <f>72861508 À¾ö$6¹Y        HJ3696e XPOUP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774" spans="1:24">
      <c r="A6774" s="1">
        <v>6809</v>
      </c>
      <c r="C6774" t="s">
        <v>5650</v>
      </c>
      <c r="G6774" t="s">
        <v>10967</v>
      </c>
      <c r="H6774" t="s">
        <v>15627</v>
      </c>
      <c r="I6774" t="s">
        <v>18507</v>
      </c>
      <c r="J6774" t="s">
        <v>18509</v>
      </c>
      <c r="L6774" t="s">
        <v>19746</v>
      </c>
      <c r="O6774" t="s">
        <v>20887</v>
      </c>
      <c r="P6774" t="s">
        <v>20919</v>
      </c>
      <c r="Q6774" t="s">
        <v>20989</v>
      </c>
      <c r="U6774" t="s">
        <v>22032</v>
      </c>
      <c r="W6774" t="s">
        <v>22917</v>
      </c>
      <c r="X6774" t="s">
        <v>23470</v>
      </c>
    </row>
    <row r="6775" spans="1:24">
      <c r="A6775" s="1">
        <v>6810</v>
      </c>
      <c r="C6775" t="s">
        <v>5651</v>
      </c>
      <c r="G6775" t="s">
        <v>10967</v>
      </c>
      <c r="H6775" t="s">
        <v>15628</v>
      </c>
      <c r="I6775" t="s">
        <v>18507</v>
      </c>
      <c r="J6775" t="s">
        <v>18509</v>
      </c>
      <c r="L6775" t="s">
        <v>19772</v>
      </c>
      <c r="O6775" t="s">
        <v>20888</v>
      </c>
      <c r="P6775" t="s">
        <v>65</v>
      </c>
      <c r="Q6775" t="s">
        <v>20990</v>
      </c>
      <c r="R6775" t="s">
        <v>21118</v>
      </c>
      <c r="S6775" t="s">
        <v>21153</v>
      </c>
      <c r="T6775" t="s">
        <v>21626</v>
      </c>
      <c r="U6775" t="s">
        <v>22033</v>
      </c>
    </row>
    <row r="6776" spans="1:24">
      <c r="A6776" s="1">
        <v>6811</v>
      </c>
      <c r="C6776" t="s">
        <v>5652</v>
      </c>
      <c r="G6776" t="s">
        <v>10967</v>
      </c>
      <c r="H6776" t="s">
        <v>15629</v>
      </c>
      <c r="I6776" t="s">
        <v>18507</v>
      </c>
      <c r="J6776" t="s">
        <v>18509</v>
      </c>
      <c r="L6776" t="s">
        <v>19774</v>
      </c>
      <c r="O6776" t="s">
        <v>20888</v>
      </c>
      <c r="P6776" t="s">
        <v>20920</v>
      </c>
      <c r="Q6776" t="s">
        <v>20991</v>
      </c>
      <c r="U6776" t="s">
        <v>22034</v>
      </c>
      <c r="W6776" t="s">
        <v>22918</v>
      </c>
    </row>
    <row r="6777" spans="1:24">
      <c r="A6777" s="1">
        <v>6812</v>
      </c>
      <c r="C6777" t="s">
        <v>5653</v>
      </c>
      <c r="G6777" t="s">
        <v>10967</v>
      </c>
      <c r="H6777" t="s">
        <v>15630</v>
      </c>
      <c r="I6777" t="s">
        <v>18507</v>
      </c>
      <c r="J6777" t="s">
        <v>18509</v>
      </c>
      <c r="L6777" t="s">
        <v>19764</v>
      </c>
      <c r="O6777" t="s">
        <v>20887</v>
      </c>
      <c r="P6777" t="s">
        <v>20919</v>
      </c>
      <c r="Q6777" t="s">
        <v>20989</v>
      </c>
      <c r="U6777" t="s">
        <v>22032</v>
      </c>
      <c r="W6777" t="s">
        <v>22917</v>
      </c>
      <c r="X6777" t="s">
        <v>23470</v>
      </c>
    </row>
    <row r="6778" spans="1:24">
      <c r="A6778" s="1">
        <v>6813</v>
      </c>
      <c r="C6778" t="s">
        <v>5654</v>
      </c>
      <c r="G6778" t="s">
        <v>10967</v>
      </c>
      <c r="H6778" t="s">
        <v>15631</v>
      </c>
      <c r="I6778" t="s">
        <v>18507</v>
      </c>
      <c r="J6778" t="s">
        <v>18509</v>
      </c>
      <c r="L6778" t="s">
        <v>19772</v>
      </c>
      <c r="O6778" t="s">
        <v>20888</v>
      </c>
      <c r="P6778" t="s">
        <v>65</v>
      </c>
      <c r="Q6778" t="s">
        <v>20990</v>
      </c>
      <c r="R6778" t="s">
        <v>21118</v>
      </c>
      <c r="S6778" t="s">
        <v>21153</v>
      </c>
      <c r="T6778" t="s">
        <v>21626</v>
      </c>
      <c r="U6778" t="s">
        <v>22033</v>
      </c>
    </row>
    <row r="6779" spans="1:24">
      <c r="A6779" s="1">
        <v>6814</v>
      </c>
      <c r="C6779" t="s">
        <v>5655</v>
      </c>
      <c r="G6779" t="s">
        <v>10967</v>
      </c>
      <c r="H6779" t="s">
        <v>15632</v>
      </c>
      <c r="I6779" t="s">
        <v>18507</v>
      </c>
      <c r="J6779" t="s">
        <v>18509</v>
      </c>
      <c r="L6779" t="s">
        <v>19774</v>
      </c>
      <c r="O6779" t="s">
        <v>20888</v>
      </c>
      <c r="P6779" t="s">
        <v>20920</v>
      </c>
      <c r="Q6779" t="s">
        <v>20991</v>
      </c>
      <c r="U6779" t="s">
        <v>22034</v>
      </c>
      <c r="W6779" t="s">
        <v>22918</v>
      </c>
    </row>
    <row r="6780" spans="1:24">
      <c r="A6780" s="1">
        <v>6815</v>
      </c>
      <c r="C6780" t="s">
        <v>5656</v>
      </c>
      <c r="G6780" t="s">
        <v>10967</v>
      </c>
      <c r="H6780" t="s">
        <v>15633</v>
      </c>
      <c r="I6780" t="s">
        <v>18507</v>
      </c>
      <c r="J6780" t="s">
        <v>18509</v>
      </c>
      <c r="L6780" t="s">
        <v>19805</v>
      </c>
      <c r="O6780" t="s">
        <v>20887</v>
      </c>
      <c r="P6780" t="s">
        <v>20919</v>
      </c>
      <c r="Q6780" t="s">
        <v>20989</v>
      </c>
      <c r="U6780" t="s">
        <v>22032</v>
      </c>
      <c r="W6780" t="s">
        <v>22917</v>
      </c>
      <c r="X6780" t="s">
        <v>23510</v>
      </c>
    </row>
    <row r="6781" spans="1:24">
      <c r="A6781" s="1">
        <v>6816</v>
      </c>
      <c r="C6781" t="s">
        <v>5657</v>
      </c>
      <c r="G6781" t="s">
        <v>10967</v>
      </c>
      <c r="H6781" t="s">
        <v>15634</v>
      </c>
      <c r="I6781" t="s">
        <v>18507</v>
      </c>
      <c r="J6781" t="s">
        <v>18511</v>
      </c>
      <c r="L6781" t="s">
        <v>19687</v>
      </c>
      <c r="O6781" t="s">
        <v>20908</v>
      </c>
      <c r="P6781" t="s">
        <v>20949</v>
      </c>
      <c r="Q6781" t="s">
        <v>21061</v>
      </c>
      <c r="R6781" t="s">
        <v>21137</v>
      </c>
      <c r="S6781" t="s">
        <v>21159</v>
      </c>
      <c r="T6781" t="s">
        <v>21668</v>
      </c>
      <c r="U6781" t="s">
        <v>22033</v>
      </c>
    </row>
    <row r="6782" spans="1:24">
      <c r="A6782" s="1">
        <v>6817</v>
      </c>
      <c r="C6782" t="s">
        <v>5658</v>
      </c>
      <c r="G6782" t="s">
        <v>10967</v>
      </c>
      <c r="H6782" t="s">
        <v>15635</v>
      </c>
      <c r="I6782" t="s">
        <v>18507</v>
      </c>
      <c r="J6782" t="s">
        <v>18511</v>
      </c>
      <c r="L6782" t="s">
        <v>19687</v>
      </c>
      <c r="O6782" t="s">
        <v>20908</v>
      </c>
      <c r="P6782" t="s">
        <v>20949</v>
      </c>
      <c r="Q6782" t="s">
        <v>21061</v>
      </c>
      <c r="R6782" t="s">
        <v>21137</v>
      </c>
      <c r="S6782" t="s">
        <v>21159</v>
      </c>
      <c r="T6782" t="s">
        <v>21668</v>
      </c>
      <c r="U6782" t="s">
        <v>22033</v>
      </c>
    </row>
    <row r="6783" spans="1:24">
      <c r="A6783" s="1">
        <v>6818</v>
      </c>
      <c r="C6783" t="s">
        <v>5659</v>
      </c>
      <c r="G6783" t="s">
        <v>10967</v>
      </c>
      <c r="H6783" t="s">
        <v>15636</v>
      </c>
      <c r="I6783" t="s">
        <v>18507</v>
      </c>
      <c r="J6783" t="s">
        <v>18511</v>
      </c>
      <c r="L6783" t="s">
        <v>19687</v>
      </c>
      <c r="O6783" t="s">
        <v>20908</v>
      </c>
      <c r="P6783" t="s">
        <v>20949</v>
      </c>
      <c r="Q6783" t="s">
        <v>21061</v>
      </c>
      <c r="R6783" t="s">
        <v>21137</v>
      </c>
      <c r="S6783" t="s">
        <v>21159</v>
      </c>
      <c r="T6783" t="s">
        <v>21668</v>
      </c>
      <c r="U6783" t="s">
        <v>22033</v>
      </c>
    </row>
    <row r="6784" spans="1:24">
      <c r="A6784" s="1">
        <v>6819</v>
      </c>
      <c r="C6784" t="s">
        <v>5660</v>
      </c>
      <c r="G6784" t="s">
        <v>10967</v>
      </c>
      <c r="H6784" t="s">
        <v>15637</v>
      </c>
      <c r="I6784" t="s">
        <v>18507</v>
      </c>
      <c r="J6784" t="s">
        <v>18511</v>
      </c>
      <c r="L6784" t="s">
        <v>19687</v>
      </c>
      <c r="O6784" t="s">
        <v>20908</v>
      </c>
      <c r="P6784" t="s">
        <v>20949</v>
      </c>
      <c r="Q6784" t="s">
        <v>21061</v>
      </c>
      <c r="R6784" t="s">
        <v>21137</v>
      </c>
      <c r="S6784" t="s">
        <v>21159</v>
      </c>
      <c r="T6784" t="s">
        <v>21668</v>
      </c>
      <c r="U6784" t="s">
        <v>22033</v>
      </c>
    </row>
    <row r="6785" spans="1:24">
      <c r="A6785" s="1">
        <v>6820</v>
      </c>
      <c r="C6785" t="s">
        <v>5661</v>
      </c>
      <c r="G6785" t="s">
        <v>10967</v>
      </c>
      <c r="H6785" t="s">
        <v>15638</v>
      </c>
      <c r="I6785" t="s">
        <v>18507</v>
      </c>
      <c r="J6785" t="s">
        <v>18509</v>
      </c>
      <c r="L6785" t="s">
        <v>19772</v>
      </c>
      <c r="O6785" t="s">
        <v>20888</v>
      </c>
      <c r="P6785" t="s">
        <v>65</v>
      </c>
      <c r="Q6785" t="s">
        <v>20990</v>
      </c>
      <c r="R6785" t="s">
        <v>21118</v>
      </c>
      <c r="S6785" t="s">
        <v>21153</v>
      </c>
      <c r="T6785" t="s">
        <v>21669</v>
      </c>
      <c r="U6785" t="s">
        <v>22033</v>
      </c>
    </row>
    <row r="6786" spans="1:24">
      <c r="A6786" s="1">
        <v>6821</v>
      </c>
      <c r="C6786" t="s">
        <v>5662</v>
      </c>
      <c r="G6786" t="s">
        <v>10967</v>
      </c>
      <c r="H6786" t="s">
        <v>15638</v>
      </c>
      <c r="I6786" t="s">
        <v>18507</v>
      </c>
      <c r="J6786" t="s">
        <v>18509</v>
      </c>
      <c r="L6786" t="s">
        <v>19774</v>
      </c>
      <c r="O6786" t="s">
        <v>20888</v>
      </c>
      <c r="P6786" t="s">
        <v>20920</v>
      </c>
      <c r="Q6786" t="s">
        <v>20991</v>
      </c>
      <c r="U6786" t="s">
        <v>22034</v>
      </c>
      <c r="W6786" t="s">
        <v>22918</v>
      </c>
    </row>
    <row r="6787" spans="1:24">
      <c r="A6787" s="1">
        <v>6822</v>
      </c>
      <c r="C6787" t="s">
        <v>5663</v>
      </c>
      <c r="G6787" t="s">
        <v>10967</v>
      </c>
      <c r="H6787" t="s">
        <v>15639</v>
      </c>
      <c r="I6787" t="s">
        <v>18507</v>
      </c>
      <c r="J6787" t="s">
        <v>18509</v>
      </c>
      <c r="L6787" t="s">
        <v>19765</v>
      </c>
      <c r="O6787" t="s">
        <v>20887</v>
      </c>
      <c r="P6787" t="s">
        <v>20919</v>
      </c>
      <c r="Q6787" t="s">
        <v>20989</v>
      </c>
      <c r="U6787" t="s">
        <v>22032</v>
      </c>
      <c r="W6787" t="s">
        <v>22917</v>
      </c>
      <c r="X6787" t="s">
        <v>23511</v>
      </c>
    </row>
    <row r="6788" spans="1:24">
      <c r="A6788" s="1">
        <v>6823</v>
      </c>
      <c r="C6788" t="s">
        <v>5664</v>
      </c>
      <c r="G6788" t="s">
        <v>10967</v>
      </c>
      <c r="H6788" t="s">
        <v>15640</v>
      </c>
      <c r="I6788" t="s">
        <v>18507</v>
      </c>
      <c r="J6788" t="s">
        <v>18509</v>
      </c>
      <c r="L6788" t="s">
        <v>19779</v>
      </c>
      <c r="O6788" t="s">
        <v>20887</v>
      </c>
      <c r="P6788" t="s">
        <v>20919</v>
      </c>
      <c r="Q6788" t="s">
        <v>20989</v>
      </c>
      <c r="U6788" t="s">
        <v>22032</v>
      </c>
      <c r="W6788" t="s">
        <v>22917</v>
      </c>
      <c r="X6788" t="s">
        <v>23511</v>
      </c>
    </row>
    <row r="6789" spans="1:24">
      <c r="A6789" s="1">
        <v>6824</v>
      </c>
      <c r="C6789" t="s">
        <v>5665</v>
      </c>
      <c r="G6789" t="s">
        <v>10967</v>
      </c>
      <c r="H6789" t="s">
        <v>15641</v>
      </c>
      <c r="I6789" t="s">
        <v>18507</v>
      </c>
      <c r="J6789" t="s">
        <v>18509</v>
      </c>
      <c r="L6789" t="s">
        <v>19772</v>
      </c>
      <c r="O6789" t="s">
        <v>20888</v>
      </c>
      <c r="P6789" t="s">
        <v>65</v>
      </c>
      <c r="Q6789" t="s">
        <v>20990</v>
      </c>
      <c r="R6789" t="s">
        <v>21118</v>
      </c>
      <c r="S6789" t="s">
        <v>21153</v>
      </c>
      <c r="T6789" t="s">
        <v>21669</v>
      </c>
      <c r="U6789" t="s">
        <v>22033</v>
      </c>
    </row>
    <row r="6790" spans="1:24">
      <c r="A6790" s="1">
        <v>6825</v>
      </c>
      <c r="C6790" t="s">
        <v>5666</v>
      </c>
      <c r="G6790" t="s">
        <v>10967</v>
      </c>
      <c r="H6790" t="s">
        <v>15642</v>
      </c>
      <c r="I6790" t="s">
        <v>18507</v>
      </c>
      <c r="J6790" t="s">
        <v>18509</v>
      </c>
      <c r="L6790" t="s">
        <v>19774</v>
      </c>
      <c r="O6790" t="s">
        <v>20888</v>
      </c>
      <c r="P6790" t="s">
        <v>20920</v>
      </c>
      <c r="Q6790" t="s">
        <v>20991</v>
      </c>
      <c r="U6790" t="s">
        <v>22034</v>
      </c>
      <c r="W6790" t="s">
        <v>22918</v>
      </c>
    </row>
    <row r="6791" spans="1:24">
      <c r="A6791" s="1">
        <v>6826</v>
      </c>
      <c r="C6791" t="s">
        <v>5667</v>
      </c>
      <c r="G6791" t="s">
        <v>10967</v>
      </c>
      <c r="H6791" t="s">
        <v>15643</v>
      </c>
      <c r="I6791" t="s">
        <v>18507</v>
      </c>
      <c r="J6791" t="s">
        <v>18509</v>
      </c>
      <c r="L6791" t="s">
        <v>19779</v>
      </c>
      <c r="O6791" t="s">
        <v>20887</v>
      </c>
      <c r="P6791" t="s">
        <v>20919</v>
      </c>
      <c r="Q6791" t="s">
        <v>20989</v>
      </c>
      <c r="U6791" t="s">
        <v>22032</v>
      </c>
      <c r="W6791" t="s">
        <v>22917</v>
      </c>
      <c r="X6791" t="s">
        <v>23510</v>
      </c>
    </row>
    <row r="6792" spans="1:24">
      <c r="A6792" s="1">
        <v>6827</v>
      </c>
      <c r="C6792" t="s">
        <v>5668</v>
      </c>
      <c r="G6792" t="s">
        <v>10967</v>
      </c>
      <c r="H6792" t="s">
        <v>15644</v>
      </c>
      <c r="I6792" t="s">
        <v>18507</v>
      </c>
      <c r="J6792" t="s">
        <v>18509</v>
      </c>
      <c r="L6792" t="s">
        <v>19772</v>
      </c>
      <c r="O6792" t="s">
        <v>20888</v>
      </c>
      <c r="P6792" t="s">
        <v>65</v>
      </c>
      <c r="Q6792" t="s">
        <v>20990</v>
      </c>
      <c r="R6792" t="s">
        <v>21118</v>
      </c>
      <c r="S6792" t="s">
        <v>21153</v>
      </c>
      <c r="T6792" t="s">
        <v>21626</v>
      </c>
      <c r="U6792" t="s">
        <v>22033</v>
      </c>
    </row>
    <row r="6793" spans="1:24">
      <c r="A6793" s="1">
        <v>6828</v>
      </c>
      <c r="C6793" t="s">
        <v>5669</v>
      </c>
      <c r="G6793" t="s">
        <v>10967</v>
      </c>
      <c r="H6793" t="s">
        <v>15644</v>
      </c>
      <c r="I6793" t="s">
        <v>18507</v>
      </c>
      <c r="J6793" t="s">
        <v>18509</v>
      </c>
      <c r="L6793" t="s">
        <v>19750</v>
      </c>
      <c r="O6793" t="s">
        <v>20887</v>
      </c>
      <c r="P6793" t="s">
        <v>20919</v>
      </c>
      <c r="Q6793" t="s">
        <v>20989</v>
      </c>
      <c r="U6793" t="s">
        <v>22032</v>
      </c>
      <c r="W6793" t="s">
        <v>22917</v>
      </c>
      <c r="X6793" t="s">
        <v>23470</v>
      </c>
    </row>
    <row r="6794" spans="1:24">
      <c r="A6794" s="1">
        <v>6829</v>
      </c>
      <c r="C6794" t="s">
        <v>5670</v>
      </c>
      <c r="G6794" t="s">
        <v>10967</v>
      </c>
      <c r="H6794" t="s">
        <v>15644</v>
      </c>
      <c r="I6794" t="s">
        <v>18507</v>
      </c>
      <c r="J6794" t="s">
        <v>18509</v>
      </c>
      <c r="L6794" t="s">
        <v>19774</v>
      </c>
      <c r="O6794" t="s">
        <v>20888</v>
      </c>
      <c r="P6794" t="s">
        <v>20920</v>
      </c>
      <c r="Q6794" t="s">
        <v>20991</v>
      </c>
      <c r="U6794" t="s">
        <v>22034</v>
      </c>
      <c r="W6794" t="s">
        <v>22918</v>
      </c>
    </row>
    <row r="6795" spans="1:24">
      <c r="A6795" s="1">
        <v>6830</v>
      </c>
      <c r="C6795" t="s">
        <v>5671</v>
      </c>
      <c r="G6795" t="s">
        <v>10967</v>
      </c>
      <c r="H6795" t="s">
        <v>15645</v>
      </c>
      <c r="I6795" t="s">
        <v>18507</v>
      </c>
      <c r="J6795" t="s">
        <v>18509</v>
      </c>
      <c r="L6795" t="s">
        <v>19747</v>
      </c>
      <c r="O6795" t="s">
        <v>20887</v>
      </c>
      <c r="P6795" t="s">
        <v>20919</v>
      </c>
      <c r="Q6795" t="s">
        <v>20989</v>
      </c>
      <c r="U6795" t="s">
        <v>22032</v>
      </c>
      <c r="W6795" t="s">
        <v>22917</v>
      </c>
      <c r="X6795" t="s">
        <v>23470</v>
      </c>
    </row>
    <row r="6796" spans="1:24">
      <c r="A6796" s="1">
        <v>6831</v>
      </c>
      <c r="C6796" t="s">
        <v>5672</v>
      </c>
      <c r="G6796" t="s">
        <v>10967</v>
      </c>
      <c r="H6796" t="s">
        <v>15646</v>
      </c>
      <c r="I6796" t="s">
        <v>18507</v>
      </c>
      <c r="J6796" t="s">
        <v>18509</v>
      </c>
      <c r="L6796" t="s">
        <v>19772</v>
      </c>
      <c r="O6796" t="s">
        <v>20888</v>
      </c>
      <c r="P6796" t="s">
        <v>65</v>
      </c>
      <c r="Q6796" t="s">
        <v>20990</v>
      </c>
      <c r="R6796" t="s">
        <v>21118</v>
      </c>
      <c r="S6796" t="s">
        <v>21153</v>
      </c>
      <c r="T6796" t="s">
        <v>21626</v>
      </c>
      <c r="U6796" t="s">
        <v>22033</v>
      </c>
    </row>
    <row r="6797" spans="1:24">
      <c r="A6797" s="1">
        <v>6832</v>
      </c>
      <c r="C6797" t="s">
        <v>5673</v>
      </c>
      <c r="G6797" t="s">
        <v>10967</v>
      </c>
      <c r="H6797" t="s">
        <v>15646</v>
      </c>
      <c r="I6797" t="s">
        <v>18507</v>
      </c>
      <c r="J6797" t="s">
        <v>18509</v>
      </c>
      <c r="L6797" t="s">
        <v>19774</v>
      </c>
      <c r="O6797" t="s">
        <v>20888</v>
      </c>
      <c r="P6797" t="s">
        <v>20920</v>
      </c>
      <c r="Q6797" t="s">
        <v>20991</v>
      </c>
      <c r="U6797" t="s">
        <v>22034</v>
      </c>
      <c r="W6797" t="s">
        <v>22918</v>
      </c>
    </row>
    <row r="6798" spans="1:24">
      <c r="A6798" s="1">
        <v>6833</v>
      </c>
      <c r="C6798" t="s">
        <v>5674</v>
      </c>
      <c r="G6798" t="s">
        <v>10967</v>
      </c>
      <c r="H6798" t="s">
        <v>15647</v>
      </c>
      <c r="I6798" t="s">
        <v>18507</v>
      </c>
      <c r="J6798" t="s">
        <v>18509</v>
      </c>
      <c r="L6798" t="s">
        <v>19772</v>
      </c>
      <c r="O6798" t="s">
        <v>20888</v>
      </c>
      <c r="P6798" t="s">
        <v>65</v>
      </c>
      <c r="Q6798" t="s">
        <v>20990</v>
      </c>
      <c r="R6798" t="s">
        <v>21118</v>
      </c>
      <c r="S6798" t="s">
        <v>21153</v>
      </c>
      <c r="T6798" t="s">
        <v>21626</v>
      </c>
      <c r="U6798" t="s">
        <v>22033</v>
      </c>
    </row>
    <row r="6799" spans="1:24">
      <c r="A6799" s="1">
        <v>6834</v>
      </c>
      <c r="C6799" t="s">
        <v>5675</v>
      </c>
      <c r="G6799" t="s">
        <v>10967</v>
      </c>
      <c r="H6799" t="s">
        <v>15647</v>
      </c>
      <c r="I6799" t="s">
        <v>18507</v>
      </c>
      <c r="J6799" t="s">
        <v>18509</v>
      </c>
      <c r="L6799" t="s">
        <v>19801</v>
      </c>
      <c r="O6799" t="s">
        <v>20887</v>
      </c>
      <c r="P6799" t="s">
        <v>20919</v>
      </c>
      <c r="Q6799" t="s">
        <v>20989</v>
      </c>
      <c r="U6799" t="s">
        <v>22032</v>
      </c>
      <c r="W6799" t="s">
        <v>22917</v>
      </c>
      <c r="X6799" t="s">
        <v>23470</v>
      </c>
    </row>
    <row r="6800" spans="1:24">
      <c r="A6800" s="1">
        <v>6835</v>
      </c>
      <c r="C6800" t="s">
        <v>5676</v>
      </c>
      <c r="G6800" t="s">
        <v>10967</v>
      </c>
      <c r="H6800" t="s">
        <v>15647</v>
      </c>
      <c r="I6800" t="s">
        <v>18507</v>
      </c>
      <c r="J6800" t="s">
        <v>18509</v>
      </c>
      <c r="L6800" t="s">
        <v>19774</v>
      </c>
      <c r="O6800" t="s">
        <v>20888</v>
      </c>
      <c r="P6800" t="s">
        <v>20920</v>
      </c>
      <c r="Q6800" t="s">
        <v>20991</v>
      </c>
      <c r="U6800" t="s">
        <v>22034</v>
      </c>
      <c r="W6800" t="s">
        <v>22918</v>
      </c>
    </row>
    <row r="6801" spans="1:31">
      <c r="A6801" s="1">
        <v>6836</v>
      </c>
      <c r="C6801" t="s">
        <v>5677</v>
      </c>
      <c r="G6801" t="s">
        <v>10967</v>
      </c>
      <c r="H6801" t="s">
        <v>15648</v>
      </c>
      <c r="I6801" t="s">
        <v>18507</v>
      </c>
      <c r="J6801" t="s">
        <v>18510</v>
      </c>
      <c r="L6801" t="s">
        <v>20065</v>
      </c>
      <c r="N6801" t="s">
        <v>55</v>
      </c>
      <c r="P6801" t="s">
        <v>55</v>
      </c>
      <c r="Q6801" t="s">
        <v>21086</v>
      </c>
      <c r="U6801" t="s">
        <v>22810</v>
      </c>
      <c r="W6801" t="s">
        <v>22942</v>
      </c>
    </row>
    <row r="6802" spans="1:31">
      <c r="A6802" s="1">
        <v>6837</v>
      </c>
      <c r="B6802" t="s">
        <v>55</v>
      </c>
      <c r="C6802" t="s">
        <v>5677</v>
      </c>
      <c r="D6802" t="s">
        <v>10230</v>
      </c>
      <c r="E6802" t="s">
        <v>10905</v>
      </c>
      <c r="F6802" t="s">
        <v>10941</v>
      </c>
      <c r="H6802" t="s">
        <v>15648</v>
      </c>
      <c r="V6802">
        <f>72861536 3:HM6058DKSS EPEC 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803" spans="1:31">
      <c r="A6803" s="1">
        <v>6838</v>
      </c>
      <c r="C6803" t="s">
        <v>5678</v>
      </c>
      <c r="G6803" t="s">
        <v>10967</v>
      </c>
      <c r="H6803" t="s">
        <v>15649</v>
      </c>
      <c r="I6803" t="s">
        <v>18507</v>
      </c>
      <c r="J6803" t="s">
        <v>18509</v>
      </c>
      <c r="L6803" t="s">
        <v>19807</v>
      </c>
      <c r="O6803" t="s">
        <v>20887</v>
      </c>
      <c r="P6803" t="s">
        <v>20919</v>
      </c>
      <c r="Q6803" t="s">
        <v>20989</v>
      </c>
      <c r="U6803" t="s">
        <v>22032</v>
      </c>
      <c r="W6803" t="s">
        <v>22917</v>
      </c>
      <c r="X6803" t="s">
        <v>23497</v>
      </c>
    </row>
    <row r="6804" spans="1:31">
      <c r="A6804" s="1">
        <v>6839</v>
      </c>
      <c r="C6804" t="s">
        <v>5679</v>
      </c>
      <c r="G6804" t="s">
        <v>10967</v>
      </c>
      <c r="H6804" t="s">
        <v>15649</v>
      </c>
      <c r="I6804" t="s">
        <v>18507</v>
      </c>
      <c r="J6804" t="s">
        <v>18509</v>
      </c>
      <c r="L6804" t="s">
        <v>19772</v>
      </c>
      <c r="O6804" t="s">
        <v>20888</v>
      </c>
      <c r="P6804" t="s">
        <v>65</v>
      </c>
      <c r="Q6804" t="s">
        <v>20990</v>
      </c>
      <c r="R6804" t="s">
        <v>21118</v>
      </c>
      <c r="S6804" t="s">
        <v>21153</v>
      </c>
      <c r="T6804" t="s">
        <v>21215</v>
      </c>
      <c r="U6804" t="s">
        <v>22033</v>
      </c>
    </row>
    <row r="6805" spans="1:31">
      <c r="A6805" s="1">
        <v>6840</v>
      </c>
      <c r="C6805" t="s">
        <v>5680</v>
      </c>
      <c r="G6805" t="s">
        <v>10967</v>
      </c>
      <c r="H6805" t="s">
        <v>15650</v>
      </c>
      <c r="I6805" t="s">
        <v>18507</v>
      </c>
      <c r="J6805" t="s">
        <v>18509</v>
      </c>
      <c r="L6805" t="s">
        <v>19774</v>
      </c>
      <c r="O6805" t="s">
        <v>20888</v>
      </c>
      <c r="P6805" t="s">
        <v>20920</v>
      </c>
      <c r="Q6805" t="s">
        <v>20991</v>
      </c>
      <c r="U6805" t="s">
        <v>22034</v>
      </c>
      <c r="W6805" t="s">
        <v>22918</v>
      </c>
    </row>
    <row r="6806" spans="1:31">
      <c r="A6806" s="1">
        <v>6841</v>
      </c>
      <c r="C6806" t="s">
        <v>5681</v>
      </c>
      <c r="G6806" t="s">
        <v>10967</v>
      </c>
      <c r="H6806" t="s">
        <v>15651</v>
      </c>
      <c r="I6806" t="s">
        <v>18507</v>
      </c>
      <c r="J6806" t="s">
        <v>18546</v>
      </c>
      <c r="K6806" t="s">
        <v>18528</v>
      </c>
      <c r="L6806" t="s">
        <v>20066</v>
      </c>
      <c r="N6806" t="s">
        <v>38</v>
      </c>
      <c r="P6806" t="s">
        <v>38</v>
      </c>
      <c r="Q6806" t="s">
        <v>21038</v>
      </c>
      <c r="U6806" t="s">
        <v>22811</v>
      </c>
      <c r="W6806" t="s">
        <v>22730</v>
      </c>
      <c r="AE6806" t="s">
        <v>23887</v>
      </c>
    </row>
    <row r="6807" spans="1:31">
      <c r="A6807" s="1">
        <v>6842</v>
      </c>
      <c r="B6807" t="s">
        <v>38</v>
      </c>
      <c r="C6807" t="s">
        <v>5681</v>
      </c>
      <c r="D6807" t="s">
        <v>10231</v>
      </c>
      <c r="E6807" t="s">
        <v>10905</v>
      </c>
      <c r="F6807" t="s">
        <v>10913</v>
      </c>
      <c r="H6807" t="s">
        <v>15651</v>
      </c>
      <c r="V6807">
        <f>72861540 +ðhUQRHW3772EKNS                                                                                           KNS N  Akeem Gray               8763959156     N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3:</f>
        <v>0</v>
      </c>
    </row>
    <row r="6808" spans="1:31">
      <c r="A6808" s="1">
        <v>6843</v>
      </c>
      <c r="C6808" t="s">
        <v>5682</v>
      </c>
      <c r="G6808" t="s">
        <v>10967</v>
      </c>
      <c r="H6808" t="s">
        <v>15652</v>
      </c>
      <c r="I6808" t="s">
        <v>18507</v>
      </c>
      <c r="J6808" t="s">
        <v>18509</v>
      </c>
      <c r="L6808" t="s">
        <v>19773</v>
      </c>
      <c r="O6808" t="s">
        <v>20887</v>
      </c>
      <c r="P6808" t="s">
        <v>20919</v>
      </c>
      <c r="Q6808" t="s">
        <v>20989</v>
      </c>
      <c r="U6808" t="s">
        <v>22032</v>
      </c>
      <c r="W6808" t="s">
        <v>22917</v>
      </c>
      <c r="X6808" t="s">
        <v>23512</v>
      </c>
    </row>
    <row r="6809" spans="1:31">
      <c r="A6809" s="1">
        <v>6844</v>
      </c>
      <c r="C6809" t="s">
        <v>5683</v>
      </c>
      <c r="G6809" t="s">
        <v>10967</v>
      </c>
      <c r="H6809" t="s">
        <v>15653</v>
      </c>
      <c r="I6809" t="s">
        <v>18507</v>
      </c>
      <c r="J6809" t="s">
        <v>18510</v>
      </c>
      <c r="L6809" t="s">
        <v>20067</v>
      </c>
      <c r="N6809" t="s">
        <v>49</v>
      </c>
      <c r="P6809" t="s">
        <v>20960</v>
      </c>
      <c r="Q6809" t="s">
        <v>21087</v>
      </c>
      <c r="U6809" t="s">
        <v>22812</v>
      </c>
      <c r="W6809" t="s">
        <v>22918</v>
      </c>
      <c r="AE6809" t="s">
        <v>23887</v>
      </c>
    </row>
    <row r="6810" spans="1:31">
      <c r="A6810" s="1">
        <v>6845</v>
      </c>
      <c r="B6810" t="s">
        <v>49</v>
      </c>
      <c r="C6810" t="s">
        <v>5683</v>
      </c>
      <c r="D6810" t="s">
        <v>10232</v>
      </c>
      <c r="E6810" t="s">
        <v>10905</v>
      </c>
      <c r="F6810" t="s">
        <v>10942</v>
      </c>
      <c r="H6810" t="s">
        <v>15653</v>
      </c>
      <c r="V6810">
        <f>72861542 &lt;kKNS HN6553DEPEC 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811" spans="1:31">
      <c r="A6811" s="1">
        <v>6846</v>
      </c>
      <c r="C6811" t="s">
        <v>5684</v>
      </c>
      <c r="G6811" t="s">
        <v>10967</v>
      </c>
      <c r="H6811" t="s">
        <v>15654</v>
      </c>
      <c r="I6811" t="s">
        <v>18507</v>
      </c>
      <c r="J6811" t="s">
        <v>18510</v>
      </c>
      <c r="L6811" t="s">
        <v>20068</v>
      </c>
      <c r="N6811" t="s">
        <v>49</v>
      </c>
      <c r="P6811" t="s">
        <v>20960</v>
      </c>
      <c r="Q6811" t="s">
        <v>21087</v>
      </c>
      <c r="U6811" t="s">
        <v>22812</v>
      </c>
      <c r="W6811" t="s">
        <v>22918</v>
      </c>
      <c r="AE6811" t="s">
        <v>23887</v>
      </c>
    </row>
    <row r="6812" spans="1:31">
      <c r="A6812" s="1">
        <v>6847</v>
      </c>
      <c r="B6812" t="s">
        <v>49</v>
      </c>
      <c r="C6812" t="s">
        <v>5684</v>
      </c>
      <c r="D6812" t="s">
        <v>10233</v>
      </c>
      <c r="E6812" t="s">
        <v>10905</v>
      </c>
      <c r="F6812" t="s">
        <v>10942</v>
      </c>
      <c r="H6812" t="s">
        <v>15654</v>
      </c>
      <c r="V6812">
        <f>72861543 &lt;kKNS HN6553D¦Ø5¹¦Ø5¹N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3: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813" spans="1:31">
      <c r="A6813" s="1">
        <v>6848</v>
      </c>
      <c r="C6813" t="s">
        <v>5685</v>
      </c>
      <c r="G6813" t="s">
        <v>10967</v>
      </c>
      <c r="H6813" t="s">
        <v>15655</v>
      </c>
      <c r="I6813" t="s">
        <v>18507</v>
      </c>
      <c r="J6813" t="s">
        <v>18509</v>
      </c>
      <c r="L6813" t="s">
        <v>19807</v>
      </c>
      <c r="O6813" t="s">
        <v>20887</v>
      </c>
      <c r="P6813" t="s">
        <v>20919</v>
      </c>
      <c r="Q6813" t="s">
        <v>20989</v>
      </c>
      <c r="U6813" t="s">
        <v>22032</v>
      </c>
      <c r="W6813" t="s">
        <v>22917</v>
      </c>
      <c r="X6813" t="s">
        <v>23510</v>
      </c>
    </row>
    <row r="6814" spans="1:31">
      <c r="A6814" s="1">
        <v>6849</v>
      </c>
      <c r="C6814" t="s">
        <v>5686</v>
      </c>
      <c r="G6814" t="s">
        <v>10967</v>
      </c>
      <c r="H6814" t="s">
        <v>15656</v>
      </c>
      <c r="I6814" t="s">
        <v>18507</v>
      </c>
      <c r="J6814" t="s">
        <v>18510</v>
      </c>
      <c r="L6814" t="s">
        <v>20069</v>
      </c>
      <c r="N6814" t="s">
        <v>32</v>
      </c>
      <c r="P6814" t="s">
        <v>32</v>
      </c>
      <c r="Q6814" t="s">
        <v>20992</v>
      </c>
      <c r="R6814" t="s">
        <v>21119</v>
      </c>
      <c r="S6814" t="s">
        <v>21154</v>
      </c>
      <c r="U6814" t="s">
        <v>22035</v>
      </c>
      <c r="Y6814" t="s">
        <v>23859</v>
      </c>
    </row>
    <row r="6815" spans="1:31">
      <c r="A6815" s="1">
        <v>6850</v>
      </c>
      <c r="B6815" t="s">
        <v>32</v>
      </c>
      <c r="C6815" t="s">
        <v>5686</v>
      </c>
      <c r="D6815" t="s">
        <v>10234</v>
      </c>
      <c r="E6815" t="s">
        <v>10905</v>
      </c>
      <c r="F6815" t="s">
        <v>10906</v>
      </c>
      <c r="H6815" t="s">
        <v>15657</v>
      </c>
      <c r="V6815">
        <f>72861545 pm¡Ã2024041krissy_g4@hotmail.com                              ANMLFException as file currently locked by another user for an Acct no 840012230000</f>
        <v>0</v>
      </c>
    </row>
    <row r="6816" spans="1:31">
      <c r="A6816" s="1">
        <v>6851</v>
      </c>
      <c r="C6816" t="s">
        <v>5687</v>
      </c>
      <c r="G6816" t="s">
        <v>10967</v>
      </c>
      <c r="H6816" t="s">
        <v>15658</v>
      </c>
      <c r="I6816" t="s">
        <v>18507</v>
      </c>
      <c r="J6816" t="s">
        <v>18510</v>
      </c>
      <c r="L6816" t="s">
        <v>20070</v>
      </c>
      <c r="N6816" t="s">
        <v>32</v>
      </c>
      <c r="P6816" t="s">
        <v>32</v>
      </c>
      <c r="Q6816" t="s">
        <v>20992</v>
      </c>
      <c r="R6816" t="s">
        <v>21119</v>
      </c>
      <c r="S6816" t="s">
        <v>21154</v>
      </c>
      <c r="U6816" t="s">
        <v>22035</v>
      </c>
      <c r="Y6816" t="s">
        <v>23860</v>
      </c>
    </row>
    <row r="6817" spans="1:25">
      <c r="A6817" s="1">
        <v>6852</v>
      </c>
      <c r="B6817" t="s">
        <v>32</v>
      </c>
      <c r="C6817" t="s">
        <v>5687</v>
      </c>
      <c r="D6817" t="s">
        <v>10235</v>
      </c>
      <c r="E6817" t="s">
        <v>10905</v>
      </c>
      <c r="F6817" t="s">
        <v>10906</v>
      </c>
      <c r="H6817" t="s">
        <v>15659</v>
      </c>
      <c r="V6817">
        <f>72861546 0&lt;I2024041djturanda@yahoo.com                               ANMLFException as file currently locked by another user for an Acct no 313660030000</f>
        <v>0</v>
      </c>
    </row>
    <row r="6818" spans="1:25">
      <c r="A6818" s="1">
        <v>6853</v>
      </c>
      <c r="C6818" t="s">
        <v>5688</v>
      </c>
      <c r="G6818" t="s">
        <v>10967</v>
      </c>
      <c r="H6818" t="s">
        <v>15660</v>
      </c>
      <c r="I6818" t="s">
        <v>18507</v>
      </c>
      <c r="J6818" t="s">
        <v>18510</v>
      </c>
      <c r="L6818" t="s">
        <v>20071</v>
      </c>
      <c r="N6818" t="s">
        <v>32</v>
      </c>
      <c r="P6818" t="s">
        <v>32</v>
      </c>
      <c r="Q6818" t="s">
        <v>20992</v>
      </c>
      <c r="R6818" t="s">
        <v>21119</v>
      </c>
      <c r="S6818" t="s">
        <v>21154</v>
      </c>
      <c r="U6818" t="s">
        <v>22035</v>
      </c>
      <c r="Y6818" t="s">
        <v>23861</v>
      </c>
    </row>
    <row r="6819" spans="1:25">
      <c r="A6819" s="1">
        <v>6854</v>
      </c>
      <c r="B6819" t="s">
        <v>32</v>
      </c>
      <c r="C6819" t="s">
        <v>5688</v>
      </c>
      <c r="D6819" t="s">
        <v>10236</v>
      </c>
      <c r="E6819" t="s">
        <v>10905</v>
      </c>
      <c r="F6819" t="s">
        <v>10906</v>
      </c>
      <c r="H6819" t="s">
        <v>15661</v>
      </c>
      <c r="V6819">
        <f>72861547 &gt;#Q2024041tampat74@gmail.com                               ANMLFException as file currently locked by another user for an Acct no 348079210000</f>
        <v>0</v>
      </c>
    </row>
    <row r="6820" spans="1:25">
      <c r="A6820" s="1">
        <v>6855</v>
      </c>
      <c r="C6820" t="s">
        <v>5689</v>
      </c>
      <c r="G6820" t="s">
        <v>10967</v>
      </c>
      <c r="H6820" t="s">
        <v>15662</v>
      </c>
      <c r="I6820" t="s">
        <v>18507</v>
      </c>
      <c r="J6820" t="s">
        <v>18510</v>
      </c>
      <c r="L6820" t="s">
        <v>20072</v>
      </c>
      <c r="N6820" t="s">
        <v>32</v>
      </c>
      <c r="P6820" t="s">
        <v>32</v>
      </c>
      <c r="Q6820" t="s">
        <v>20992</v>
      </c>
      <c r="R6820" t="s">
        <v>21119</v>
      </c>
      <c r="S6820" t="s">
        <v>21154</v>
      </c>
      <c r="U6820" t="s">
        <v>22035</v>
      </c>
      <c r="Y6820" t="s">
        <v>23862</v>
      </c>
    </row>
    <row r="6821" spans="1:25">
      <c r="A6821" s="1">
        <v>6856</v>
      </c>
      <c r="B6821" t="s">
        <v>32</v>
      </c>
      <c r="C6821" t="s">
        <v>5689</v>
      </c>
      <c r="D6821" t="s">
        <v>10237</v>
      </c>
      <c r="E6821" t="s">
        <v>10905</v>
      </c>
      <c r="F6821" t="s">
        <v>10906</v>
      </c>
      <c r="H6821" t="s">
        <v>15663</v>
      </c>
      <c r="V6821">
        <f>72861548 Ð`²¤O2024031moriehinds2@gmail.com                              BNMLFException as file currently locked by another user for an Acct no 342065570000</f>
        <v>0</v>
      </c>
    </row>
    <row r="6822" spans="1:25">
      <c r="A6822" s="1">
        <v>6857</v>
      </c>
      <c r="C6822" t="s">
        <v>5690</v>
      </c>
      <c r="G6822" t="s">
        <v>10967</v>
      </c>
      <c r="H6822" t="s">
        <v>15664</v>
      </c>
      <c r="I6822" t="s">
        <v>18507</v>
      </c>
      <c r="J6822" t="s">
        <v>18510</v>
      </c>
      <c r="L6822" t="s">
        <v>20073</v>
      </c>
      <c r="N6822" t="s">
        <v>32</v>
      </c>
      <c r="P6822" t="s">
        <v>32</v>
      </c>
      <c r="Q6822" t="s">
        <v>20992</v>
      </c>
      <c r="R6822" t="s">
        <v>21119</v>
      </c>
      <c r="S6822" t="s">
        <v>21154</v>
      </c>
      <c r="U6822" t="s">
        <v>22035</v>
      </c>
      <c r="Y6822" t="s">
        <v>23863</v>
      </c>
    </row>
    <row r="6823" spans="1:25">
      <c r="A6823" s="1">
        <v>6858</v>
      </c>
      <c r="B6823" t="s">
        <v>32</v>
      </c>
      <c r="C6823" t="s">
        <v>5690</v>
      </c>
      <c r="D6823" t="s">
        <v>10238</v>
      </c>
      <c r="E6823" t="s">
        <v>10905</v>
      </c>
      <c r="F6823" t="s">
        <v>10906</v>
      </c>
      <c r="H6823" t="s">
        <v>15664</v>
      </c>
      <c r="V6823">
        <f>72861549 @Ü'E2024041cavrilleogarro@yahoo.com                            BNMLFException as file currently locked by another user for an Acct no 297021480000</f>
        <v>0</v>
      </c>
    </row>
    <row r="6824" spans="1:25">
      <c r="A6824" s="1">
        <v>6859</v>
      </c>
      <c r="C6824" t="s">
        <v>5691</v>
      </c>
      <c r="G6824" t="s">
        <v>10967</v>
      </c>
      <c r="H6824" t="s">
        <v>15665</v>
      </c>
      <c r="I6824" t="s">
        <v>18507</v>
      </c>
      <c r="J6824" t="s">
        <v>18510</v>
      </c>
      <c r="L6824" t="s">
        <v>20074</v>
      </c>
      <c r="N6824" t="s">
        <v>32</v>
      </c>
      <c r="P6824" t="s">
        <v>32</v>
      </c>
      <c r="Q6824" t="s">
        <v>20992</v>
      </c>
      <c r="R6824" t="s">
        <v>21119</v>
      </c>
      <c r="S6824" t="s">
        <v>21154</v>
      </c>
      <c r="U6824" t="s">
        <v>22035</v>
      </c>
      <c r="Y6824" t="s">
        <v>23864</v>
      </c>
    </row>
    <row r="6825" spans="1:25">
      <c r="A6825" s="1">
        <v>6860</v>
      </c>
      <c r="B6825" t="s">
        <v>32</v>
      </c>
      <c r="C6825" t="s">
        <v>5691</v>
      </c>
      <c r="D6825" t="s">
        <v>10239</v>
      </c>
      <c r="E6825" t="s">
        <v>10905</v>
      </c>
      <c r="F6825" t="s">
        <v>10906</v>
      </c>
      <c r="H6825" t="s">
        <v>15665</v>
      </c>
      <c r="V6825">
        <f>72861550 ø8æÌ2024031tamika.campbell@ksac.gov.jm                           CNMLFException as file currently locked by another user for an Acct no 880032561400</f>
        <v>0</v>
      </c>
    </row>
    <row r="6826" spans="1:25">
      <c r="A6826" s="1">
        <v>6861</v>
      </c>
      <c r="C6826" t="s">
        <v>5692</v>
      </c>
      <c r="G6826" t="s">
        <v>10967</v>
      </c>
      <c r="H6826" t="s">
        <v>15666</v>
      </c>
      <c r="I6826" t="s">
        <v>18507</v>
      </c>
      <c r="J6826" t="s">
        <v>18510</v>
      </c>
      <c r="L6826" t="s">
        <v>20075</v>
      </c>
      <c r="N6826" t="s">
        <v>32</v>
      </c>
      <c r="P6826" t="s">
        <v>32</v>
      </c>
      <c r="Q6826" t="s">
        <v>20992</v>
      </c>
      <c r="R6826" t="s">
        <v>21119</v>
      </c>
      <c r="S6826" t="s">
        <v>21154</v>
      </c>
      <c r="U6826" t="s">
        <v>22035</v>
      </c>
      <c r="Y6826" t="s">
        <v>23865</v>
      </c>
    </row>
    <row r="6827" spans="1:25">
      <c r="A6827" s="1">
        <v>6862</v>
      </c>
      <c r="B6827" t="s">
        <v>32</v>
      </c>
      <c r="C6827" t="s">
        <v>5692</v>
      </c>
      <c r="D6827" t="s">
        <v>10240</v>
      </c>
      <c r="E6827" t="s">
        <v>10905</v>
      </c>
      <c r="F6827" t="s">
        <v>10906</v>
      </c>
      <c r="H6827" t="s">
        <v>15667</v>
      </c>
      <c r="V6827">
        <f>72861551 0@2024031kededradennis@gmail.com                             CNMLFException as file currently locked by another user for an Acct no 277429760000</f>
        <v>0</v>
      </c>
    </row>
    <row r="6828" spans="1:25">
      <c r="A6828" s="1">
        <v>6863</v>
      </c>
      <c r="C6828" t="s">
        <v>5693</v>
      </c>
      <c r="G6828" t="s">
        <v>10967</v>
      </c>
      <c r="H6828" t="s">
        <v>15668</v>
      </c>
      <c r="I6828" t="s">
        <v>18507</v>
      </c>
      <c r="J6828" t="s">
        <v>18510</v>
      </c>
      <c r="L6828" t="s">
        <v>20076</v>
      </c>
      <c r="N6828" t="s">
        <v>32</v>
      </c>
      <c r="P6828" t="s">
        <v>32</v>
      </c>
      <c r="Q6828" t="s">
        <v>20992</v>
      </c>
      <c r="R6828" t="s">
        <v>21119</v>
      </c>
      <c r="S6828" t="s">
        <v>21154</v>
      </c>
      <c r="U6828" t="s">
        <v>22035</v>
      </c>
      <c r="Y6828" t="s">
        <v>23866</v>
      </c>
    </row>
    <row r="6829" spans="1:25">
      <c r="A6829" s="1">
        <v>6864</v>
      </c>
      <c r="B6829" t="s">
        <v>32</v>
      </c>
      <c r="C6829" t="s">
        <v>5693</v>
      </c>
      <c r="D6829" t="s">
        <v>10241</v>
      </c>
      <c r="E6829" t="s">
        <v>10905</v>
      </c>
      <c r="F6829" t="s">
        <v>10906</v>
      </c>
      <c r="H6829" t="s">
        <v>15668</v>
      </c>
      <c r="V6829">
        <f>72861552 ÐEá\$2024041faypetgrave@cwjamica.com                            DNMLFException as file currently locked by another user for an Acct no 156177090000</f>
        <v>0</v>
      </c>
    </row>
    <row r="6830" spans="1:25">
      <c r="A6830" s="1">
        <v>6865</v>
      </c>
      <c r="C6830" t="s">
        <v>5694</v>
      </c>
      <c r="G6830" t="s">
        <v>10967</v>
      </c>
      <c r="H6830" t="s">
        <v>15669</v>
      </c>
      <c r="I6830" t="s">
        <v>18507</v>
      </c>
      <c r="J6830" t="s">
        <v>18509</v>
      </c>
      <c r="L6830" t="s">
        <v>19772</v>
      </c>
      <c r="O6830" t="s">
        <v>20888</v>
      </c>
      <c r="P6830" t="s">
        <v>65</v>
      </c>
      <c r="Q6830" t="s">
        <v>20990</v>
      </c>
      <c r="R6830" t="s">
        <v>21118</v>
      </c>
      <c r="S6830" t="s">
        <v>21153</v>
      </c>
      <c r="T6830" t="s">
        <v>21670</v>
      </c>
      <c r="U6830" t="s">
        <v>22033</v>
      </c>
    </row>
    <row r="6831" spans="1:25">
      <c r="A6831" s="1">
        <v>6866</v>
      </c>
      <c r="C6831" t="s">
        <v>5695</v>
      </c>
      <c r="G6831" t="s">
        <v>10967</v>
      </c>
      <c r="H6831" t="s">
        <v>15669</v>
      </c>
      <c r="I6831" t="s">
        <v>18507</v>
      </c>
      <c r="J6831" t="s">
        <v>18509</v>
      </c>
      <c r="L6831" t="s">
        <v>19745</v>
      </c>
      <c r="O6831" t="s">
        <v>20887</v>
      </c>
      <c r="P6831" t="s">
        <v>20919</v>
      </c>
      <c r="Q6831" t="s">
        <v>20989</v>
      </c>
      <c r="U6831" t="s">
        <v>22032</v>
      </c>
      <c r="W6831" t="s">
        <v>22917</v>
      </c>
      <c r="X6831" t="s">
        <v>23513</v>
      </c>
    </row>
    <row r="6832" spans="1:25">
      <c r="A6832" s="1">
        <v>6867</v>
      </c>
      <c r="C6832" t="s">
        <v>5696</v>
      </c>
      <c r="G6832" t="s">
        <v>10967</v>
      </c>
      <c r="H6832" t="s">
        <v>15669</v>
      </c>
      <c r="I6832" t="s">
        <v>18507</v>
      </c>
      <c r="J6832" t="s">
        <v>18509</v>
      </c>
      <c r="L6832" t="s">
        <v>19774</v>
      </c>
      <c r="O6832" t="s">
        <v>20888</v>
      </c>
      <c r="P6832" t="s">
        <v>20920</v>
      </c>
      <c r="Q6832" t="s">
        <v>20991</v>
      </c>
      <c r="U6832" t="s">
        <v>22034</v>
      </c>
      <c r="W6832" t="s">
        <v>22918</v>
      </c>
    </row>
    <row r="6833" spans="1:25">
      <c r="A6833" s="1">
        <v>6868</v>
      </c>
      <c r="C6833" t="s">
        <v>5697</v>
      </c>
      <c r="G6833" t="s">
        <v>10967</v>
      </c>
      <c r="H6833" t="s">
        <v>15670</v>
      </c>
      <c r="I6833" t="s">
        <v>18507</v>
      </c>
      <c r="J6833" t="s">
        <v>18510</v>
      </c>
      <c r="L6833" t="s">
        <v>20077</v>
      </c>
      <c r="N6833" t="s">
        <v>32</v>
      </c>
      <c r="P6833" t="s">
        <v>32</v>
      </c>
      <c r="Q6833" t="s">
        <v>20992</v>
      </c>
      <c r="R6833" t="s">
        <v>21119</v>
      </c>
      <c r="S6833" t="s">
        <v>21154</v>
      </c>
      <c r="U6833" t="s">
        <v>22035</v>
      </c>
      <c r="Y6833" t="s">
        <v>23868</v>
      </c>
    </row>
    <row r="6834" spans="1:25">
      <c r="A6834" s="1">
        <v>6869</v>
      </c>
      <c r="B6834" t="s">
        <v>32</v>
      </c>
      <c r="C6834" t="s">
        <v>5697</v>
      </c>
      <c r="D6834" t="s">
        <v>10242</v>
      </c>
      <c r="E6834" t="s">
        <v>10905</v>
      </c>
      <c r="F6834" t="s">
        <v>10906</v>
      </c>
      <c r="H6834" t="s">
        <v>15670</v>
      </c>
      <c r="V6834">
        <f>72861556 ÐÈQ(B2024041stamic123@gmail.com                               DNMLFException as file currently locked by another user for an Acct no 284144290000</f>
        <v>0</v>
      </c>
    </row>
    <row r="6835" spans="1:25">
      <c r="A6835" s="1">
        <v>6870</v>
      </c>
      <c r="C6835" t="s">
        <v>5698</v>
      </c>
      <c r="G6835" t="s">
        <v>10967</v>
      </c>
      <c r="H6835" t="s">
        <v>15671</v>
      </c>
      <c r="I6835" t="s">
        <v>18507</v>
      </c>
      <c r="J6835" t="s">
        <v>18510</v>
      </c>
      <c r="L6835" t="s">
        <v>20078</v>
      </c>
      <c r="N6835" t="s">
        <v>32</v>
      </c>
      <c r="P6835" t="s">
        <v>32</v>
      </c>
      <c r="Q6835" t="s">
        <v>20992</v>
      </c>
      <c r="R6835" t="s">
        <v>21119</v>
      </c>
      <c r="S6835" t="s">
        <v>21154</v>
      </c>
      <c r="U6835" t="s">
        <v>22035</v>
      </c>
      <c r="Y6835" t="s">
        <v>23867</v>
      </c>
    </row>
    <row r="6836" spans="1:25">
      <c r="A6836" s="1">
        <v>6871</v>
      </c>
      <c r="B6836" t="s">
        <v>32</v>
      </c>
      <c r="C6836" t="s">
        <v>5698</v>
      </c>
      <c r="D6836" t="s">
        <v>10243</v>
      </c>
      <c r="E6836" t="s">
        <v>10905</v>
      </c>
      <c r="F6836" t="s">
        <v>10906</v>
      </c>
      <c r="H6836" t="s">
        <v>15671</v>
      </c>
      <c r="V6836">
        <f>72861557 p°7ÖD2024041christinacaine1@gmail.com                            DNMLFException as file currently locked by another user for an Acct no 295651750000</f>
        <v>0</v>
      </c>
    </row>
    <row r="6837" spans="1:25">
      <c r="A6837" s="1">
        <v>6872</v>
      </c>
      <c r="C6837" t="s">
        <v>5699</v>
      </c>
      <c r="G6837" t="s">
        <v>10967</v>
      </c>
      <c r="H6837" t="s">
        <v>15672</v>
      </c>
      <c r="I6837" t="s">
        <v>18507</v>
      </c>
      <c r="J6837" t="s">
        <v>18510</v>
      </c>
      <c r="L6837" t="s">
        <v>20079</v>
      </c>
      <c r="N6837" t="s">
        <v>32</v>
      </c>
      <c r="P6837" t="s">
        <v>32</v>
      </c>
      <c r="Q6837" t="s">
        <v>20992</v>
      </c>
      <c r="R6837" t="s">
        <v>21119</v>
      </c>
      <c r="S6837" t="s">
        <v>21154</v>
      </c>
      <c r="U6837" t="s">
        <v>22035</v>
      </c>
      <c r="Y6837" t="s">
        <v>23869</v>
      </c>
    </row>
    <row r="6838" spans="1:25">
      <c r="A6838" s="1">
        <v>6873</v>
      </c>
      <c r="B6838" t="s">
        <v>32</v>
      </c>
      <c r="C6838" t="s">
        <v>5699</v>
      </c>
      <c r="D6838" t="s">
        <v>10244</v>
      </c>
      <c r="E6838" t="s">
        <v>10905</v>
      </c>
      <c r="F6838" t="s">
        <v>10906</v>
      </c>
      <c r="H6838" t="s">
        <v>15673</v>
      </c>
      <c r="V6838">
        <f>72861558 0&amp;3&amp;P2024041DUNROBPRIM@GMAIL.COM                              DNMLFException as file currently locked by another user for an Acct no 344238270000</f>
        <v>0</v>
      </c>
    </row>
    <row r="6839" spans="1:25">
      <c r="A6839" s="1">
        <v>6874</v>
      </c>
      <c r="C6839" t="s">
        <v>5700</v>
      </c>
      <c r="G6839" t="s">
        <v>10967</v>
      </c>
      <c r="H6839" t="s">
        <v>15674</v>
      </c>
      <c r="I6839" t="s">
        <v>18507</v>
      </c>
      <c r="J6839" t="s">
        <v>18510</v>
      </c>
      <c r="L6839" t="s">
        <v>20080</v>
      </c>
      <c r="N6839" t="s">
        <v>32</v>
      </c>
      <c r="P6839" t="s">
        <v>32</v>
      </c>
      <c r="Q6839" t="s">
        <v>20992</v>
      </c>
      <c r="R6839" t="s">
        <v>21119</v>
      </c>
      <c r="S6839" t="s">
        <v>21154</v>
      </c>
      <c r="U6839" t="s">
        <v>22035</v>
      </c>
      <c r="Y6839" t="s">
        <v>23872</v>
      </c>
    </row>
    <row r="6840" spans="1:25">
      <c r="A6840" s="1">
        <v>6875</v>
      </c>
      <c r="B6840" t="s">
        <v>32</v>
      </c>
      <c r="C6840" t="s">
        <v>5700</v>
      </c>
      <c r="D6840" t="s">
        <v>10245</v>
      </c>
      <c r="E6840" t="s">
        <v>10905</v>
      </c>
      <c r="F6840" t="s">
        <v>10906</v>
      </c>
      <c r="H6840" t="s">
        <v>15675</v>
      </c>
      <c r="V6840">
        <f>72861559 °7úA2024041ANDREHEPBURN_88@YAHOO.COM                            ENMLFException as file currently locked by another user for an Acct no 283368110000</f>
        <v>0</v>
      </c>
    </row>
    <row r="6841" spans="1:25">
      <c r="A6841" s="1">
        <v>6876</v>
      </c>
      <c r="C6841" t="s">
        <v>5701</v>
      </c>
      <c r="G6841" t="s">
        <v>10967</v>
      </c>
      <c r="H6841" t="s">
        <v>15676</v>
      </c>
      <c r="I6841" t="s">
        <v>18507</v>
      </c>
      <c r="J6841" t="s">
        <v>18510</v>
      </c>
      <c r="L6841" t="s">
        <v>20081</v>
      </c>
      <c r="N6841" t="s">
        <v>32</v>
      </c>
      <c r="P6841" t="s">
        <v>32</v>
      </c>
      <c r="Q6841" t="s">
        <v>20992</v>
      </c>
      <c r="R6841" t="s">
        <v>21119</v>
      </c>
      <c r="S6841" t="s">
        <v>21154</v>
      </c>
      <c r="U6841" t="s">
        <v>22035</v>
      </c>
      <c r="Y6841" t="s">
        <v>23871</v>
      </c>
    </row>
    <row r="6842" spans="1:25">
      <c r="A6842" s="1">
        <v>6877</v>
      </c>
      <c r="B6842" t="s">
        <v>32</v>
      </c>
      <c r="C6842" t="s">
        <v>5701</v>
      </c>
      <c r="D6842" t="s">
        <v>10246</v>
      </c>
      <c r="E6842" t="s">
        <v>10905</v>
      </c>
      <c r="F6842" t="s">
        <v>10906</v>
      </c>
      <c r="H6842" t="s">
        <v>15676</v>
      </c>
      <c r="V6842">
        <f>72861560 @å~\J2024041sexychrisann1@gmail.com                             ENMLFException as file currently locked by another user for an Acct no 319379400000</f>
        <v>0</v>
      </c>
    </row>
    <row r="6843" spans="1:25">
      <c r="A6843" s="1">
        <v>6878</v>
      </c>
      <c r="C6843" t="s">
        <v>5702</v>
      </c>
      <c r="G6843" t="s">
        <v>10967</v>
      </c>
      <c r="H6843" t="s">
        <v>15677</v>
      </c>
      <c r="I6843" t="s">
        <v>18507</v>
      </c>
      <c r="J6843" t="s">
        <v>18510</v>
      </c>
      <c r="L6843" t="s">
        <v>20082</v>
      </c>
      <c r="N6843" t="s">
        <v>32</v>
      </c>
      <c r="P6843" t="s">
        <v>32</v>
      </c>
      <c r="Q6843" t="s">
        <v>20992</v>
      </c>
      <c r="R6843" t="s">
        <v>21119</v>
      </c>
      <c r="S6843" t="s">
        <v>21154</v>
      </c>
      <c r="U6843" t="s">
        <v>22035</v>
      </c>
      <c r="Y6843" t="s">
        <v>23870</v>
      </c>
    </row>
    <row r="6844" spans="1:25">
      <c r="A6844" s="1">
        <v>6879</v>
      </c>
      <c r="B6844" t="s">
        <v>32</v>
      </c>
      <c r="C6844" t="s">
        <v>5702</v>
      </c>
      <c r="D6844" t="s">
        <v>10247</v>
      </c>
      <c r="E6844" t="s">
        <v>10905</v>
      </c>
      <c r="F6844" t="s">
        <v>10906</v>
      </c>
      <c r="H6844" t="s">
        <v>15677</v>
      </c>
      <c r="V6844">
        <f>72861561 @äçNJ2024041romainbrown023@gmail.com                            ENMLFException as file currently locked by another user for an Acct no 319151400000</f>
        <v>0</v>
      </c>
    </row>
    <row r="6845" spans="1:25">
      <c r="A6845" s="1">
        <v>6880</v>
      </c>
      <c r="C6845" t="s">
        <v>5703</v>
      </c>
      <c r="G6845" t="s">
        <v>10967</v>
      </c>
      <c r="H6845" t="s">
        <v>15678</v>
      </c>
      <c r="I6845" t="s">
        <v>18507</v>
      </c>
      <c r="J6845" t="s">
        <v>18510</v>
      </c>
      <c r="L6845" t="s">
        <v>20083</v>
      </c>
      <c r="N6845" t="s">
        <v>32</v>
      </c>
      <c r="P6845" t="s">
        <v>32</v>
      </c>
      <c r="Q6845" t="s">
        <v>20992</v>
      </c>
      <c r="R6845" t="s">
        <v>21119</v>
      </c>
      <c r="S6845" t="s">
        <v>21154</v>
      </c>
      <c r="U6845" t="s">
        <v>22035</v>
      </c>
      <c r="Y6845" t="s">
        <v>23873</v>
      </c>
    </row>
    <row r="6846" spans="1:25">
      <c r="A6846" s="1">
        <v>6881</v>
      </c>
      <c r="B6846" t="s">
        <v>32</v>
      </c>
      <c r="C6846" t="s">
        <v>5703</v>
      </c>
      <c r="D6846" t="s">
        <v>10248</v>
      </c>
      <c r="E6846" t="s">
        <v>10905</v>
      </c>
      <c r="F6846" t="s">
        <v>10906</v>
      </c>
      <c r="H6846" t="s">
        <v>15679</v>
      </c>
      <c r="V6846">
        <f>72861562 @ÝEÆI2024041orainthomas@gmail.com                              GNMLFException as file currently locked by another user for an Acct no 316859080000</f>
        <v>0</v>
      </c>
    </row>
    <row r="6847" spans="1:25">
      <c r="A6847" s="1">
        <v>6882</v>
      </c>
      <c r="C6847" t="s">
        <v>5704</v>
      </c>
      <c r="G6847" t="s">
        <v>10967</v>
      </c>
      <c r="H6847" t="s">
        <v>15680</v>
      </c>
      <c r="I6847" t="s">
        <v>18507</v>
      </c>
      <c r="J6847" t="s">
        <v>18509</v>
      </c>
      <c r="L6847" t="s">
        <v>19802</v>
      </c>
      <c r="O6847" t="s">
        <v>20887</v>
      </c>
      <c r="P6847" t="s">
        <v>20919</v>
      </c>
      <c r="Q6847" t="s">
        <v>20989</v>
      </c>
      <c r="U6847" t="s">
        <v>22032</v>
      </c>
      <c r="W6847" t="s">
        <v>22917</v>
      </c>
      <c r="X6847" t="s">
        <v>23514</v>
      </c>
    </row>
    <row r="6848" spans="1:25">
      <c r="A6848" s="1">
        <v>6883</v>
      </c>
      <c r="C6848" t="s">
        <v>5705</v>
      </c>
      <c r="G6848" t="s">
        <v>10967</v>
      </c>
      <c r="H6848" t="s">
        <v>15681</v>
      </c>
      <c r="I6848" t="s">
        <v>18507</v>
      </c>
      <c r="J6848" t="s">
        <v>18509</v>
      </c>
      <c r="L6848" t="s">
        <v>19772</v>
      </c>
      <c r="O6848" t="s">
        <v>20888</v>
      </c>
      <c r="P6848" t="s">
        <v>65</v>
      </c>
      <c r="Q6848" t="s">
        <v>20990</v>
      </c>
      <c r="R6848" t="s">
        <v>21118</v>
      </c>
      <c r="S6848" t="s">
        <v>21153</v>
      </c>
      <c r="T6848" t="s">
        <v>21671</v>
      </c>
      <c r="U6848" t="s">
        <v>22033</v>
      </c>
    </row>
    <row r="6849" spans="1:24">
      <c r="A6849" s="1">
        <v>6884</v>
      </c>
      <c r="C6849" t="s">
        <v>5706</v>
      </c>
      <c r="G6849" t="s">
        <v>10967</v>
      </c>
      <c r="H6849" t="s">
        <v>15682</v>
      </c>
      <c r="I6849" t="s">
        <v>18507</v>
      </c>
      <c r="J6849" t="s">
        <v>18509</v>
      </c>
      <c r="L6849" t="s">
        <v>19774</v>
      </c>
      <c r="O6849" t="s">
        <v>20888</v>
      </c>
      <c r="P6849" t="s">
        <v>20920</v>
      </c>
      <c r="Q6849" t="s">
        <v>20991</v>
      </c>
      <c r="U6849" t="s">
        <v>22034</v>
      </c>
      <c r="W6849" t="s">
        <v>22918</v>
      </c>
    </row>
    <row r="6850" spans="1:24">
      <c r="A6850" s="1">
        <v>6885</v>
      </c>
      <c r="C6850" t="s">
        <v>5707</v>
      </c>
      <c r="G6850" t="s">
        <v>10967</v>
      </c>
      <c r="H6850" t="s">
        <v>15683</v>
      </c>
      <c r="I6850" t="s">
        <v>18507</v>
      </c>
      <c r="J6850" t="s">
        <v>18510</v>
      </c>
      <c r="L6850" t="s">
        <v>20084</v>
      </c>
      <c r="N6850" t="s">
        <v>44</v>
      </c>
      <c r="P6850" t="s">
        <v>20952</v>
      </c>
      <c r="Q6850" t="s">
        <v>21050</v>
      </c>
      <c r="R6850" t="s">
        <v>21135</v>
      </c>
      <c r="S6850" t="s">
        <v>21153</v>
      </c>
      <c r="T6850" t="s">
        <v>21672</v>
      </c>
      <c r="U6850" t="s">
        <v>22033</v>
      </c>
    </row>
    <row r="6851" spans="1:24">
      <c r="A6851" s="1">
        <v>6886</v>
      </c>
      <c r="C6851" t="s">
        <v>5708</v>
      </c>
      <c r="G6851" t="s">
        <v>10967</v>
      </c>
      <c r="H6851" t="s">
        <v>15683</v>
      </c>
      <c r="I6851" t="s">
        <v>18507</v>
      </c>
      <c r="J6851" t="s">
        <v>18510</v>
      </c>
      <c r="L6851" t="s">
        <v>20085</v>
      </c>
      <c r="N6851" t="s">
        <v>44</v>
      </c>
      <c r="P6851" t="s">
        <v>44</v>
      </c>
      <c r="Q6851" t="s">
        <v>21051</v>
      </c>
      <c r="U6851" t="s">
        <v>22724</v>
      </c>
      <c r="W6851" t="s">
        <v>22918</v>
      </c>
    </row>
    <row r="6852" spans="1:24">
      <c r="A6852" s="1">
        <v>6887</v>
      </c>
      <c r="B6852" t="s">
        <v>44</v>
      </c>
      <c r="C6852" t="s">
        <v>5708</v>
      </c>
      <c r="D6852" t="s">
        <v>10249</v>
      </c>
      <c r="E6852" t="s">
        <v>10905</v>
      </c>
      <c r="F6852" t="s">
        <v>10920</v>
      </c>
      <c r="H6852" t="s">
        <v>15684</v>
      </c>
      <c r="V6852">
        <f>72861567 gï6¹Y        HM3684e XPOUP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853" spans="1:24">
      <c r="A6853" s="1">
        <v>6888</v>
      </c>
      <c r="C6853" t="s">
        <v>5709</v>
      </c>
      <c r="G6853" t="s">
        <v>10967</v>
      </c>
      <c r="H6853" t="s">
        <v>15685</v>
      </c>
      <c r="I6853" t="s">
        <v>18507</v>
      </c>
      <c r="J6853" t="s">
        <v>18510</v>
      </c>
      <c r="L6853" t="s">
        <v>20086</v>
      </c>
      <c r="N6853" t="s">
        <v>44</v>
      </c>
      <c r="P6853" t="s">
        <v>20952</v>
      </c>
      <c r="Q6853" t="s">
        <v>21050</v>
      </c>
      <c r="R6853" t="s">
        <v>21135</v>
      </c>
      <c r="S6853" t="s">
        <v>21153</v>
      </c>
      <c r="T6853" t="s">
        <v>21672</v>
      </c>
      <c r="U6853" t="s">
        <v>22033</v>
      </c>
    </row>
    <row r="6854" spans="1:24">
      <c r="A6854" s="1">
        <v>6889</v>
      </c>
      <c r="C6854" t="s">
        <v>5710</v>
      </c>
      <c r="G6854" t="s">
        <v>10967</v>
      </c>
      <c r="H6854" t="s">
        <v>15685</v>
      </c>
      <c r="I6854" t="s">
        <v>18507</v>
      </c>
      <c r="J6854" t="s">
        <v>18510</v>
      </c>
      <c r="L6854" t="s">
        <v>20087</v>
      </c>
      <c r="N6854" t="s">
        <v>44</v>
      </c>
      <c r="P6854" t="s">
        <v>44</v>
      </c>
      <c r="Q6854" t="s">
        <v>21051</v>
      </c>
      <c r="U6854" t="s">
        <v>22724</v>
      </c>
      <c r="W6854" t="s">
        <v>22918</v>
      </c>
    </row>
    <row r="6855" spans="1:24">
      <c r="A6855" s="1">
        <v>6890</v>
      </c>
      <c r="B6855" t="s">
        <v>44</v>
      </c>
      <c r="C6855" t="s">
        <v>5710</v>
      </c>
      <c r="D6855" t="s">
        <v>10250</v>
      </c>
      <c r="E6855" t="s">
        <v>10905</v>
      </c>
      <c r="F6855" t="s">
        <v>10920</v>
      </c>
      <c r="H6855" t="s">
        <v>15685</v>
      </c>
      <c r="V6855">
        <f>72861569 @}[ï6¹Y        HM3684e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856" spans="1:24">
      <c r="A6856" s="1">
        <v>6891</v>
      </c>
      <c r="C6856" t="s">
        <v>5711</v>
      </c>
      <c r="G6856" t="s">
        <v>10967</v>
      </c>
      <c r="H6856" t="s">
        <v>15686</v>
      </c>
      <c r="I6856" t="s">
        <v>18507</v>
      </c>
      <c r="J6856" t="s">
        <v>18510</v>
      </c>
      <c r="L6856" t="s">
        <v>20088</v>
      </c>
      <c r="N6856" t="s">
        <v>44</v>
      </c>
      <c r="P6856" t="s">
        <v>20952</v>
      </c>
      <c r="Q6856" t="s">
        <v>21050</v>
      </c>
      <c r="R6856" t="s">
        <v>21135</v>
      </c>
      <c r="S6856" t="s">
        <v>21153</v>
      </c>
      <c r="T6856" t="s">
        <v>21672</v>
      </c>
      <c r="U6856" t="s">
        <v>22033</v>
      </c>
    </row>
    <row r="6857" spans="1:24">
      <c r="A6857" s="1">
        <v>6892</v>
      </c>
      <c r="C6857" t="s">
        <v>5712</v>
      </c>
      <c r="G6857" t="s">
        <v>10967</v>
      </c>
      <c r="H6857" t="s">
        <v>15686</v>
      </c>
      <c r="I6857" t="s">
        <v>18507</v>
      </c>
      <c r="J6857" t="s">
        <v>18510</v>
      </c>
      <c r="L6857" t="s">
        <v>20089</v>
      </c>
      <c r="N6857" t="s">
        <v>44</v>
      </c>
      <c r="P6857" t="s">
        <v>44</v>
      </c>
      <c r="Q6857" t="s">
        <v>21051</v>
      </c>
      <c r="U6857" t="s">
        <v>22724</v>
      </c>
      <c r="W6857" t="s">
        <v>22918</v>
      </c>
    </row>
    <row r="6858" spans="1:24">
      <c r="A6858" s="1">
        <v>6893</v>
      </c>
      <c r="B6858" t="s">
        <v>44</v>
      </c>
      <c r="C6858" t="s">
        <v>5712</v>
      </c>
      <c r="D6858" t="s">
        <v>10251</v>
      </c>
      <c r="E6858" t="s">
        <v>10905</v>
      </c>
      <c r="F6858" t="s">
        <v>10920</v>
      </c>
      <c r="H6858" t="s">
        <v>15687</v>
      </c>
      <c r="V6858">
        <f>72861571 @þ×ö6¹Y        HM3684e 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859" spans="1:24">
      <c r="A6859" s="1">
        <v>6894</v>
      </c>
      <c r="C6859" t="s">
        <v>5713</v>
      </c>
      <c r="G6859" t="s">
        <v>10967</v>
      </c>
      <c r="H6859" t="s">
        <v>15688</v>
      </c>
      <c r="I6859" t="s">
        <v>18507</v>
      </c>
      <c r="J6859" t="s">
        <v>18510</v>
      </c>
      <c r="L6859" t="s">
        <v>20090</v>
      </c>
      <c r="N6859" t="s">
        <v>43</v>
      </c>
      <c r="P6859" t="s">
        <v>43</v>
      </c>
      <c r="Q6859" t="s">
        <v>21047</v>
      </c>
      <c r="U6859" t="s">
        <v>22787</v>
      </c>
      <c r="W6859" t="s">
        <v>22931</v>
      </c>
    </row>
    <row r="6860" spans="1:24">
      <c r="A6860" s="1">
        <v>6895</v>
      </c>
      <c r="B6860" t="s">
        <v>43</v>
      </c>
      <c r="C6860" t="s">
        <v>5713</v>
      </c>
      <c r="D6860" t="s">
        <v>10252</v>
      </c>
      <c r="E6860" t="s">
        <v>10905</v>
      </c>
      <c r="F6860" t="s">
        <v>10925</v>
      </c>
      <c r="H6860" t="s">
        <v>15689</v>
      </c>
      <c r="V6860">
        <f>72861572 +ðhUQ9â8762051213   CMAS CMA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861" spans="1:24">
      <c r="A6861" s="1">
        <v>6896</v>
      </c>
      <c r="C6861" t="s">
        <v>5714</v>
      </c>
      <c r="G6861" t="s">
        <v>10967</v>
      </c>
      <c r="H6861" t="s">
        <v>15690</v>
      </c>
      <c r="I6861" t="s">
        <v>18507</v>
      </c>
      <c r="J6861" t="s">
        <v>18510</v>
      </c>
      <c r="L6861" t="s">
        <v>20091</v>
      </c>
      <c r="N6861" t="s">
        <v>44</v>
      </c>
      <c r="P6861" t="s">
        <v>20952</v>
      </c>
      <c r="Q6861" t="s">
        <v>21050</v>
      </c>
      <c r="R6861" t="s">
        <v>21135</v>
      </c>
      <c r="S6861" t="s">
        <v>21153</v>
      </c>
      <c r="T6861" t="s">
        <v>21672</v>
      </c>
      <c r="U6861" t="s">
        <v>22033</v>
      </c>
    </row>
    <row r="6862" spans="1:24">
      <c r="A6862" s="1">
        <v>6897</v>
      </c>
      <c r="C6862" t="s">
        <v>5715</v>
      </c>
      <c r="G6862" t="s">
        <v>10967</v>
      </c>
      <c r="H6862" t="s">
        <v>15690</v>
      </c>
      <c r="I6862" t="s">
        <v>18507</v>
      </c>
      <c r="J6862" t="s">
        <v>18510</v>
      </c>
      <c r="L6862" t="s">
        <v>20092</v>
      </c>
      <c r="N6862" t="s">
        <v>44</v>
      </c>
      <c r="P6862" t="s">
        <v>44</v>
      </c>
      <c r="Q6862" t="s">
        <v>21051</v>
      </c>
      <c r="U6862" t="s">
        <v>22724</v>
      </c>
      <c r="W6862" t="s">
        <v>22918</v>
      </c>
    </row>
    <row r="6863" spans="1:24">
      <c r="A6863" s="1">
        <v>6898</v>
      </c>
      <c r="B6863" t="s">
        <v>44</v>
      </c>
      <c r="C6863" t="s">
        <v>5715</v>
      </c>
      <c r="D6863" t="s">
        <v>10253</v>
      </c>
      <c r="E6863" t="s">
        <v>10905</v>
      </c>
      <c r="F6863" t="s">
        <v>10920</v>
      </c>
      <c r="H6863" t="s">
        <v>15690</v>
      </c>
      <c r="V6863">
        <f>72861574 8A7¹Y        HM3684e ÃPGFPN          R @G1N3¹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864" spans="1:24">
      <c r="A6864" s="1">
        <v>6899</v>
      </c>
      <c r="C6864" t="s">
        <v>5716</v>
      </c>
      <c r="G6864" t="s">
        <v>10967</v>
      </c>
      <c r="H6864" t="s">
        <v>15691</v>
      </c>
      <c r="I6864" t="s">
        <v>18507</v>
      </c>
      <c r="J6864" t="s">
        <v>18509</v>
      </c>
      <c r="L6864" t="s">
        <v>19798</v>
      </c>
      <c r="O6864" t="s">
        <v>20887</v>
      </c>
      <c r="P6864" t="s">
        <v>20919</v>
      </c>
      <c r="Q6864" t="s">
        <v>20989</v>
      </c>
      <c r="U6864" t="s">
        <v>22032</v>
      </c>
      <c r="W6864" t="s">
        <v>22917</v>
      </c>
      <c r="X6864" t="s">
        <v>23515</v>
      </c>
    </row>
    <row r="6865" spans="1:31">
      <c r="A6865" s="1">
        <v>6900</v>
      </c>
      <c r="C6865" t="s">
        <v>5717</v>
      </c>
      <c r="G6865" t="s">
        <v>10967</v>
      </c>
      <c r="H6865" t="s">
        <v>15692</v>
      </c>
      <c r="I6865" t="s">
        <v>18507</v>
      </c>
      <c r="J6865" t="s">
        <v>18509</v>
      </c>
      <c r="L6865" t="s">
        <v>19772</v>
      </c>
      <c r="O6865" t="s">
        <v>20888</v>
      </c>
      <c r="P6865" t="s">
        <v>65</v>
      </c>
      <c r="Q6865" t="s">
        <v>20990</v>
      </c>
      <c r="R6865" t="s">
        <v>21118</v>
      </c>
      <c r="S6865" t="s">
        <v>21153</v>
      </c>
      <c r="T6865" t="s">
        <v>21673</v>
      </c>
      <c r="U6865" t="s">
        <v>22033</v>
      </c>
    </row>
    <row r="6866" spans="1:31">
      <c r="A6866" s="1">
        <v>6901</v>
      </c>
      <c r="C6866" t="s">
        <v>5718</v>
      </c>
      <c r="G6866" t="s">
        <v>10967</v>
      </c>
      <c r="H6866" t="s">
        <v>15692</v>
      </c>
      <c r="I6866" t="s">
        <v>18507</v>
      </c>
      <c r="J6866" t="s">
        <v>18509</v>
      </c>
      <c r="L6866" t="s">
        <v>19774</v>
      </c>
      <c r="O6866" t="s">
        <v>20888</v>
      </c>
      <c r="P6866" t="s">
        <v>20920</v>
      </c>
      <c r="Q6866" t="s">
        <v>20991</v>
      </c>
      <c r="U6866" t="s">
        <v>22034</v>
      </c>
      <c r="W6866" t="s">
        <v>22918</v>
      </c>
    </row>
    <row r="6867" spans="1:31">
      <c r="A6867" s="1">
        <v>6902</v>
      </c>
      <c r="C6867" t="s">
        <v>5719</v>
      </c>
      <c r="G6867" t="s">
        <v>10967</v>
      </c>
      <c r="H6867" t="s">
        <v>15693</v>
      </c>
      <c r="I6867" t="s">
        <v>18507</v>
      </c>
      <c r="J6867" t="s">
        <v>18509</v>
      </c>
      <c r="L6867" t="s">
        <v>19745</v>
      </c>
      <c r="O6867" t="s">
        <v>20887</v>
      </c>
      <c r="P6867" t="s">
        <v>20919</v>
      </c>
      <c r="Q6867" t="s">
        <v>20989</v>
      </c>
      <c r="U6867" t="s">
        <v>22032</v>
      </c>
      <c r="W6867" t="s">
        <v>22917</v>
      </c>
      <c r="X6867" t="s">
        <v>23515</v>
      </c>
    </row>
    <row r="6868" spans="1:31">
      <c r="A6868" s="1">
        <v>6903</v>
      </c>
      <c r="C6868" t="s">
        <v>5720</v>
      </c>
      <c r="G6868" t="s">
        <v>10967</v>
      </c>
      <c r="H6868" t="s">
        <v>15693</v>
      </c>
      <c r="I6868" t="s">
        <v>18507</v>
      </c>
      <c r="J6868" t="s">
        <v>18509</v>
      </c>
      <c r="L6868" t="s">
        <v>19772</v>
      </c>
      <c r="O6868" t="s">
        <v>20888</v>
      </c>
      <c r="P6868" t="s">
        <v>65</v>
      </c>
      <c r="Q6868" t="s">
        <v>20990</v>
      </c>
      <c r="R6868" t="s">
        <v>21118</v>
      </c>
      <c r="S6868" t="s">
        <v>21153</v>
      </c>
      <c r="T6868" t="s">
        <v>21673</v>
      </c>
      <c r="U6868" t="s">
        <v>22033</v>
      </c>
    </row>
    <row r="6869" spans="1:31">
      <c r="A6869" s="1">
        <v>6904</v>
      </c>
      <c r="C6869" t="s">
        <v>5721</v>
      </c>
      <c r="G6869" t="s">
        <v>10967</v>
      </c>
      <c r="H6869" t="s">
        <v>15694</v>
      </c>
      <c r="I6869" t="s">
        <v>18507</v>
      </c>
      <c r="J6869" t="s">
        <v>18509</v>
      </c>
      <c r="L6869" t="s">
        <v>19774</v>
      </c>
      <c r="O6869" t="s">
        <v>20888</v>
      </c>
      <c r="P6869" t="s">
        <v>20920</v>
      </c>
      <c r="Q6869" t="s">
        <v>20991</v>
      </c>
      <c r="U6869" t="s">
        <v>22034</v>
      </c>
      <c r="W6869" t="s">
        <v>22918</v>
      </c>
    </row>
    <row r="6870" spans="1:31">
      <c r="A6870" s="1">
        <v>6905</v>
      </c>
      <c r="C6870" t="s">
        <v>5722</v>
      </c>
      <c r="G6870" t="s">
        <v>10967</v>
      </c>
      <c r="H6870" t="s">
        <v>15695</v>
      </c>
      <c r="I6870" t="s">
        <v>18507</v>
      </c>
      <c r="J6870" t="s">
        <v>18546</v>
      </c>
      <c r="K6870" t="s">
        <v>18528</v>
      </c>
      <c r="L6870" t="s">
        <v>20093</v>
      </c>
      <c r="N6870" t="s">
        <v>38</v>
      </c>
      <c r="P6870" t="s">
        <v>38</v>
      </c>
      <c r="Q6870" t="s">
        <v>21038</v>
      </c>
      <c r="U6870" t="s">
        <v>22813</v>
      </c>
      <c r="W6870" t="s">
        <v>22730</v>
      </c>
      <c r="AE6870" t="s">
        <v>23892</v>
      </c>
    </row>
    <row r="6871" spans="1:31">
      <c r="A6871" s="1">
        <v>6906</v>
      </c>
      <c r="B6871" t="s">
        <v>38</v>
      </c>
      <c r="C6871" t="s">
        <v>5722</v>
      </c>
      <c r="D6871" t="s">
        <v>10254</v>
      </c>
      <c r="E6871" t="s">
        <v>10905</v>
      </c>
      <c r="F6871" t="s">
        <v>10913</v>
      </c>
      <c r="H6871" t="s">
        <v>15695</v>
      </c>
      <c r="V6871">
        <f>72861581 +ðhUQRHY3773ECMAS                                                                                           CMAS N  AKEEM GRAY               8762051213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6872" spans="1:31">
      <c r="A6872" s="1">
        <v>6907</v>
      </c>
      <c r="C6872" t="s">
        <v>5723</v>
      </c>
      <c r="G6872" t="s">
        <v>10967</v>
      </c>
      <c r="H6872" t="s">
        <v>15696</v>
      </c>
      <c r="I6872" t="s">
        <v>18507</v>
      </c>
      <c r="J6872" t="s">
        <v>18509</v>
      </c>
      <c r="L6872" t="s">
        <v>19772</v>
      </c>
      <c r="O6872" t="s">
        <v>20888</v>
      </c>
      <c r="P6872" t="s">
        <v>65</v>
      </c>
      <c r="Q6872" t="s">
        <v>20990</v>
      </c>
      <c r="R6872" t="s">
        <v>21118</v>
      </c>
      <c r="S6872" t="s">
        <v>21153</v>
      </c>
      <c r="T6872" t="s">
        <v>21674</v>
      </c>
      <c r="U6872" t="s">
        <v>22033</v>
      </c>
    </row>
    <row r="6873" spans="1:31">
      <c r="A6873" s="1">
        <v>6908</v>
      </c>
      <c r="C6873" t="s">
        <v>5724</v>
      </c>
      <c r="G6873" t="s">
        <v>10967</v>
      </c>
      <c r="H6873" t="s">
        <v>15697</v>
      </c>
      <c r="I6873" t="s">
        <v>18507</v>
      </c>
      <c r="J6873" t="s">
        <v>18509</v>
      </c>
      <c r="L6873" t="s">
        <v>19798</v>
      </c>
      <c r="O6873" t="s">
        <v>20887</v>
      </c>
      <c r="P6873" t="s">
        <v>20919</v>
      </c>
      <c r="Q6873" t="s">
        <v>20989</v>
      </c>
      <c r="U6873" t="s">
        <v>22032</v>
      </c>
      <c r="W6873" t="s">
        <v>22917</v>
      </c>
      <c r="X6873" t="s">
        <v>23516</v>
      </c>
    </row>
    <row r="6874" spans="1:31">
      <c r="A6874" s="1">
        <v>6909</v>
      </c>
      <c r="C6874" t="s">
        <v>5725</v>
      </c>
      <c r="G6874" t="s">
        <v>10967</v>
      </c>
      <c r="H6874" t="s">
        <v>15697</v>
      </c>
      <c r="I6874" t="s">
        <v>18507</v>
      </c>
      <c r="J6874" t="s">
        <v>18509</v>
      </c>
      <c r="L6874" t="s">
        <v>19774</v>
      </c>
      <c r="O6874" t="s">
        <v>20888</v>
      </c>
      <c r="P6874" t="s">
        <v>20920</v>
      </c>
      <c r="Q6874" t="s">
        <v>20991</v>
      </c>
      <c r="U6874" t="s">
        <v>22034</v>
      </c>
      <c r="W6874" t="s">
        <v>22918</v>
      </c>
    </row>
    <row r="6875" spans="1:31">
      <c r="A6875" s="1">
        <v>6910</v>
      </c>
      <c r="C6875" t="s">
        <v>5726</v>
      </c>
      <c r="G6875" t="s">
        <v>10967</v>
      </c>
      <c r="H6875" t="s">
        <v>15698</v>
      </c>
      <c r="I6875" t="s">
        <v>18507</v>
      </c>
      <c r="J6875" t="s">
        <v>18509</v>
      </c>
      <c r="L6875" t="s">
        <v>19745</v>
      </c>
      <c r="O6875" t="s">
        <v>20887</v>
      </c>
      <c r="P6875" t="s">
        <v>20919</v>
      </c>
      <c r="Q6875" t="s">
        <v>20989</v>
      </c>
      <c r="U6875" t="s">
        <v>22032</v>
      </c>
      <c r="W6875" t="s">
        <v>22917</v>
      </c>
      <c r="X6875" t="s">
        <v>23517</v>
      </c>
    </row>
    <row r="6876" spans="1:31">
      <c r="A6876" s="1">
        <v>6911</v>
      </c>
      <c r="C6876" t="s">
        <v>5727</v>
      </c>
      <c r="G6876" t="s">
        <v>10967</v>
      </c>
      <c r="H6876" t="s">
        <v>15699</v>
      </c>
      <c r="I6876" t="s">
        <v>18507</v>
      </c>
      <c r="J6876" t="s">
        <v>18509</v>
      </c>
      <c r="L6876" t="s">
        <v>19772</v>
      </c>
      <c r="O6876" t="s">
        <v>20888</v>
      </c>
      <c r="P6876" t="s">
        <v>65</v>
      </c>
      <c r="Q6876" t="s">
        <v>20990</v>
      </c>
      <c r="R6876" t="s">
        <v>21118</v>
      </c>
      <c r="S6876" t="s">
        <v>21153</v>
      </c>
      <c r="T6876" t="s">
        <v>21675</v>
      </c>
      <c r="U6876" t="s">
        <v>22033</v>
      </c>
    </row>
    <row r="6877" spans="1:31">
      <c r="A6877" s="1">
        <v>6912</v>
      </c>
      <c r="C6877" t="s">
        <v>5728</v>
      </c>
      <c r="G6877" t="s">
        <v>10967</v>
      </c>
      <c r="H6877" t="s">
        <v>15699</v>
      </c>
      <c r="I6877" t="s">
        <v>18507</v>
      </c>
      <c r="J6877" t="s">
        <v>18509</v>
      </c>
      <c r="L6877" t="s">
        <v>19774</v>
      </c>
      <c r="O6877" t="s">
        <v>20888</v>
      </c>
      <c r="P6877" t="s">
        <v>20920</v>
      </c>
      <c r="Q6877" t="s">
        <v>20991</v>
      </c>
      <c r="U6877" t="s">
        <v>22034</v>
      </c>
      <c r="W6877" t="s">
        <v>22918</v>
      </c>
    </row>
    <row r="6878" spans="1:31">
      <c r="A6878" s="1">
        <v>6913</v>
      </c>
      <c r="C6878" t="s">
        <v>5729</v>
      </c>
      <c r="G6878" t="s">
        <v>10967</v>
      </c>
      <c r="H6878" t="s">
        <v>15700</v>
      </c>
      <c r="I6878" t="s">
        <v>18507</v>
      </c>
      <c r="J6878" t="s">
        <v>18511</v>
      </c>
      <c r="L6878" t="s">
        <v>19687</v>
      </c>
      <c r="O6878" t="s">
        <v>20908</v>
      </c>
      <c r="P6878" t="s">
        <v>20949</v>
      </c>
      <c r="Q6878" t="s">
        <v>21061</v>
      </c>
      <c r="R6878" t="s">
        <v>21137</v>
      </c>
      <c r="S6878" t="s">
        <v>21159</v>
      </c>
      <c r="T6878" t="s">
        <v>21676</v>
      </c>
      <c r="U6878" t="s">
        <v>22033</v>
      </c>
    </row>
    <row r="6879" spans="1:31">
      <c r="A6879" s="1">
        <v>6914</v>
      </c>
      <c r="C6879" t="s">
        <v>5730</v>
      </c>
      <c r="G6879" t="s">
        <v>10967</v>
      </c>
      <c r="H6879" t="s">
        <v>15701</v>
      </c>
      <c r="I6879" t="s">
        <v>18507</v>
      </c>
      <c r="J6879" t="s">
        <v>18511</v>
      </c>
      <c r="L6879" t="s">
        <v>19687</v>
      </c>
      <c r="O6879" t="s">
        <v>20908</v>
      </c>
      <c r="P6879" t="s">
        <v>20949</v>
      </c>
      <c r="Q6879" t="s">
        <v>21061</v>
      </c>
      <c r="R6879" t="s">
        <v>21137</v>
      </c>
      <c r="S6879" t="s">
        <v>21159</v>
      </c>
      <c r="T6879" t="s">
        <v>21676</v>
      </c>
      <c r="U6879" t="s">
        <v>22033</v>
      </c>
    </row>
    <row r="6880" spans="1:31">
      <c r="A6880" s="1">
        <v>6915</v>
      </c>
      <c r="C6880" t="s">
        <v>5731</v>
      </c>
      <c r="G6880" t="s">
        <v>10967</v>
      </c>
      <c r="H6880" t="s">
        <v>15702</v>
      </c>
      <c r="I6880" t="s">
        <v>18507</v>
      </c>
      <c r="J6880" t="s">
        <v>18511</v>
      </c>
      <c r="L6880" t="s">
        <v>19687</v>
      </c>
      <c r="O6880" t="s">
        <v>20908</v>
      </c>
      <c r="P6880" t="s">
        <v>20949</v>
      </c>
      <c r="Q6880" t="s">
        <v>21061</v>
      </c>
      <c r="R6880" t="s">
        <v>21137</v>
      </c>
      <c r="S6880" t="s">
        <v>21159</v>
      </c>
      <c r="T6880" t="s">
        <v>21676</v>
      </c>
      <c r="U6880" t="s">
        <v>22033</v>
      </c>
    </row>
    <row r="6881" spans="1:24">
      <c r="A6881" s="1">
        <v>6916</v>
      </c>
      <c r="C6881" t="s">
        <v>5732</v>
      </c>
      <c r="G6881" t="s">
        <v>10967</v>
      </c>
      <c r="H6881" t="s">
        <v>15703</v>
      </c>
      <c r="I6881" t="s">
        <v>18507</v>
      </c>
      <c r="J6881" t="s">
        <v>18511</v>
      </c>
      <c r="L6881" t="s">
        <v>19687</v>
      </c>
      <c r="O6881" t="s">
        <v>20908</v>
      </c>
      <c r="P6881" t="s">
        <v>20949</v>
      </c>
      <c r="Q6881" t="s">
        <v>21061</v>
      </c>
      <c r="R6881" t="s">
        <v>21137</v>
      </c>
      <c r="S6881" t="s">
        <v>21159</v>
      </c>
      <c r="T6881" t="s">
        <v>21676</v>
      </c>
      <c r="U6881" t="s">
        <v>22033</v>
      </c>
    </row>
    <row r="6882" spans="1:24">
      <c r="A6882" s="1">
        <v>6917</v>
      </c>
      <c r="C6882" t="s">
        <v>5733</v>
      </c>
      <c r="G6882" t="s">
        <v>10967</v>
      </c>
      <c r="H6882" t="s">
        <v>15704</v>
      </c>
      <c r="I6882" t="s">
        <v>18507</v>
      </c>
      <c r="J6882" t="s">
        <v>18510</v>
      </c>
      <c r="L6882" t="s">
        <v>20094</v>
      </c>
      <c r="N6882" t="s">
        <v>44</v>
      </c>
      <c r="P6882" t="s">
        <v>20952</v>
      </c>
      <c r="Q6882" t="s">
        <v>21050</v>
      </c>
      <c r="R6882" t="s">
        <v>21135</v>
      </c>
      <c r="S6882" t="s">
        <v>21153</v>
      </c>
      <c r="T6882" t="s">
        <v>21677</v>
      </c>
      <c r="U6882" t="s">
        <v>22033</v>
      </c>
    </row>
    <row r="6883" spans="1:24">
      <c r="A6883" s="1">
        <v>6918</v>
      </c>
      <c r="C6883" t="s">
        <v>5734</v>
      </c>
      <c r="G6883" t="s">
        <v>10967</v>
      </c>
      <c r="H6883" t="s">
        <v>15705</v>
      </c>
      <c r="I6883" t="s">
        <v>18507</v>
      </c>
      <c r="J6883" t="s">
        <v>18510</v>
      </c>
      <c r="L6883" t="s">
        <v>20095</v>
      </c>
      <c r="N6883" t="s">
        <v>44</v>
      </c>
      <c r="P6883" t="s">
        <v>44</v>
      </c>
      <c r="Q6883" t="s">
        <v>21051</v>
      </c>
      <c r="U6883" t="s">
        <v>22724</v>
      </c>
      <c r="W6883" t="s">
        <v>22918</v>
      </c>
    </row>
    <row r="6884" spans="1:24">
      <c r="A6884" s="1">
        <v>6919</v>
      </c>
      <c r="B6884" t="s">
        <v>44</v>
      </c>
      <c r="C6884" t="s">
        <v>5734</v>
      </c>
      <c r="D6884" t="s">
        <v>10255</v>
      </c>
      <c r="E6884" t="s">
        <v>10905</v>
      </c>
      <c r="F6884" t="s">
        <v>10920</v>
      </c>
      <c r="H6884" t="s">
        <v>15705</v>
      </c>
      <c r="V6884">
        <f>72861593 À¡|7¹Y        HI3467eÜ3¹               Üg                Ü3¹                     ALPh&amp;AY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f>
        <v>0</v>
      </c>
    </row>
    <row r="6885" spans="1:24">
      <c r="A6885" s="1">
        <v>6920</v>
      </c>
      <c r="C6885" t="s">
        <v>5735</v>
      </c>
      <c r="G6885" t="s">
        <v>10967</v>
      </c>
      <c r="H6885" t="s">
        <v>15706</v>
      </c>
      <c r="I6885" t="s">
        <v>18507</v>
      </c>
      <c r="J6885" t="s">
        <v>18510</v>
      </c>
      <c r="L6885" t="s">
        <v>20096</v>
      </c>
      <c r="N6885" t="s">
        <v>44</v>
      </c>
      <c r="P6885" t="s">
        <v>20952</v>
      </c>
      <c r="Q6885" t="s">
        <v>21050</v>
      </c>
      <c r="R6885" t="s">
        <v>21135</v>
      </c>
      <c r="S6885" t="s">
        <v>21153</v>
      </c>
      <c r="T6885" t="s">
        <v>21677</v>
      </c>
      <c r="U6885" t="s">
        <v>22033</v>
      </c>
    </row>
    <row r="6886" spans="1:24">
      <c r="A6886" s="1">
        <v>6921</v>
      </c>
      <c r="C6886" t="s">
        <v>5736</v>
      </c>
      <c r="G6886" t="s">
        <v>10967</v>
      </c>
      <c r="H6886" t="s">
        <v>15707</v>
      </c>
      <c r="I6886" t="s">
        <v>18507</v>
      </c>
      <c r="J6886" t="s">
        <v>18510</v>
      </c>
      <c r="L6886" t="s">
        <v>20097</v>
      </c>
      <c r="N6886" t="s">
        <v>44</v>
      </c>
      <c r="P6886" t="s">
        <v>44</v>
      </c>
      <c r="Q6886" t="s">
        <v>21051</v>
      </c>
      <c r="U6886" t="s">
        <v>22724</v>
      </c>
      <c r="W6886" t="s">
        <v>22918</v>
      </c>
    </row>
    <row r="6887" spans="1:24">
      <c r="A6887" s="1">
        <v>6922</v>
      </c>
      <c r="B6887" t="s">
        <v>44</v>
      </c>
      <c r="C6887" t="s">
        <v>5736</v>
      </c>
      <c r="D6887" t="s">
        <v>10256</v>
      </c>
      <c r="E6887" t="s">
        <v>10905</v>
      </c>
      <c r="F6887" t="s">
        <v>10920</v>
      </c>
      <c r="H6887" t="s">
        <v>15707</v>
      </c>
      <c r="V6887">
        <f>72861595 @¡7¹Y        HI3467eÜ3¹               Üg                Ü3¹                     ALPh&amp;AY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f>
        <v>0</v>
      </c>
    </row>
    <row r="6888" spans="1:24">
      <c r="A6888" s="1">
        <v>6923</v>
      </c>
      <c r="C6888" t="s">
        <v>5737</v>
      </c>
      <c r="G6888" t="s">
        <v>10967</v>
      </c>
      <c r="H6888" t="s">
        <v>15708</v>
      </c>
      <c r="I6888" t="s">
        <v>18507</v>
      </c>
      <c r="J6888" t="s">
        <v>18510</v>
      </c>
      <c r="L6888" t="s">
        <v>20098</v>
      </c>
      <c r="N6888" t="s">
        <v>44</v>
      </c>
      <c r="P6888" t="s">
        <v>20952</v>
      </c>
      <c r="Q6888" t="s">
        <v>21050</v>
      </c>
      <c r="R6888" t="s">
        <v>21135</v>
      </c>
      <c r="S6888" t="s">
        <v>21153</v>
      </c>
      <c r="T6888" t="s">
        <v>21677</v>
      </c>
      <c r="U6888" t="s">
        <v>22033</v>
      </c>
    </row>
    <row r="6889" spans="1:24">
      <c r="A6889" s="1">
        <v>6924</v>
      </c>
      <c r="C6889" t="s">
        <v>5738</v>
      </c>
      <c r="G6889" t="s">
        <v>10967</v>
      </c>
      <c r="H6889" t="s">
        <v>15708</v>
      </c>
      <c r="I6889" t="s">
        <v>18507</v>
      </c>
      <c r="J6889" t="s">
        <v>18510</v>
      </c>
      <c r="L6889" t="s">
        <v>20099</v>
      </c>
      <c r="N6889" t="s">
        <v>44</v>
      </c>
      <c r="P6889" t="s">
        <v>44</v>
      </c>
      <c r="Q6889" t="s">
        <v>21051</v>
      </c>
      <c r="U6889" t="s">
        <v>22724</v>
      </c>
      <c r="W6889" t="s">
        <v>22918</v>
      </c>
    </row>
    <row r="6890" spans="1:24">
      <c r="A6890" s="1">
        <v>6925</v>
      </c>
      <c r="B6890" t="s">
        <v>44</v>
      </c>
      <c r="C6890" t="s">
        <v>5738</v>
      </c>
      <c r="D6890" t="s">
        <v>10257</v>
      </c>
      <c r="E6890" t="s">
        <v>10905</v>
      </c>
      <c r="F6890" t="s">
        <v>10920</v>
      </c>
      <c r="H6890" t="s">
        <v>15708</v>
      </c>
      <c r="V6890">
        <f>72861597 À=å7¹Y        HI3467e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891" spans="1:24">
      <c r="A6891" s="1">
        <v>6926</v>
      </c>
      <c r="C6891" t="s">
        <v>5739</v>
      </c>
      <c r="G6891" t="s">
        <v>10967</v>
      </c>
      <c r="H6891" t="s">
        <v>15709</v>
      </c>
      <c r="I6891" t="s">
        <v>18507</v>
      </c>
      <c r="J6891" t="s">
        <v>18510</v>
      </c>
      <c r="L6891" t="s">
        <v>20100</v>
      </c>
      <c r="N6891" t="s">
        <v>44</v>
      </c>
      <c r="P6891" t="s">
        <v>20952</v>
      </c>
      <c r="Q6891" t="s">
        <v>21050</v>
      </c>
      <c r="R6891" t="s">
        <v>21135</v>
      </c>
      <c r="S6891" t="s">
        <v>21153</v>
      </c>
      <c r="T6891" t="s">
        <v>21677</v>
      </c>
      <c r="U6891" t="s">
        <v>22033</v>
      </c>
    </row>
    <row r="6892" spans="1:24">
      <c r="A6892" s="1">
        <v>6927</v>
      </c>
      <c r="C6892" t="s">
        <v>5740</v>
      </c>
      <c r="G6892" t="s">
        <v>10967</v>
      </c>
      <c r="H6892" t="s">
        <v>15710</v>
      </c>
      <c r="I6892" t="s">
        <v>18507</v>
      </c>
      <c r="J6892" t="s">
        <v>18510</v>
      </c>
      <c r="L6892" t="s">
        <v>20101</v>
      </c>
      <c r="N6892" t="s">
        <v>44</v>
      </c>
      <c r="P6892" t="s">
        <v>44</v>
      </c>
      <c r="Q6892" t="s">
        <v>21051</v>
      </c>
      <c r="U6892" t="s">
        <v>22724</v>
      </c>
      <c r="W6892" t="s">
        <v>22918</v>
      </c>
    </row>
    <row r="6893" spans="1:24">
      <c r="A6893" s="1">
        <v>6928</v>
      </c>
      <c r="B6893" t="s">
        <v>44</v>
      </c>
      <c r="C6893" t="s">
        <v>5740</v>
      </c>
      <c r="D6893" t="s">
        <v>10258</v>
      </c>
      <c r="E6893" t="s">
        <v>10905</v>
      </c>
      <c r="F6893" t="s">
        <v>10920</v>
      </c>
      <c r="H6893" t="s">
        <v>15710</v>
      </c>
      <c r="V6893">
        <f>72861599 t¥7¹Y        HI3467e  </f>
        <v>0</v>
      </c>
    </row>
    <row r="6894" spans="1:24">
      <c r="A6894" s="1">
        <v>6929</v>
      </c>
      <c r="C6894" t="s">
        <v>5741</v>
      </c>
      <c r="G6894" t="s">
        <v>10967</v>
      </c>
      <c r="H6894" t="s">
        <v>15711</v>
      </c>
      <c r="I6894" t="s">
        <v>18507</v>
      </c>
      <c r="J6894" t="s">
        <v>18509</v>
      </c>
      <c r="L6894" t="s">
        <v>19771</v>
      </c>
      <c r="O6894" t="s">
        <v>20887</v>
      </c>
      <c r="P6894" t="s">
        <v>20919</v>
      </c>
      <c r="Q6894" t="s">
        <v>20989</v>
      </c>
      <c r="U6894" t="s">
        <v>22032</v>
      </c>
      <c r="W6894" t="s">
        <v>22917</v>
      </c>
      <c r="X6894" t="s">
        <v>23518</v>
      </c>
    </row>
    <row r="6895" spans="1:24">
      <c r="A6895" s="1">
        <v>6930</v>
      </c>
      <c r="C6895" t="s">
        <v>5742</v>
      </c>
      <c r="G6895" t="s">
        <v>10967</v>
      </c>
      <c r="H6895" t="s">
        <v>15712</v>
      </c>
      <c r="I6895" t="s">
        <v>18507</v>
      </c>
      <c r="J6895" t="s">
        <v>18509</v>
      </c>
      <c r="L6895" t="s">
        <v>19772</v>
      </c>
      <c r="O6895" t="s">
        <v>20888</v>
      </c>
      <c r="P6895" t="s">
        <v>65</v>
      </c>
      <c r="Q6895" t="s">
        <v>20990</v>
      </c>
      <c r="R6895" t="s">
        <v>21118</v>
      </c>
      <c r="S6895" t="s">
        <v>21153</v>
      </c>
      <c r="T6895" t="s">
        <v>21678</v>
      </c>
      <c r="U6895" t="s">
        <v>22033</v>
      </c>
    </row>
    <row r="6896" spans="1:24">
      <c r="A6896" s="1">
        <v>6931</v>
      </c>
      <c r="C6896" t="s">
        <v>5743</v>
      </c>
      <c r="G6896" t="s">
        <v>10967</v>
      </c>
      <c r="H6896" t="s">
        <v>15712</v>
      </c>
      <c r="I6896" t="s">
        <v>18507</v>
      </c>
      <c r="J6896" t="s">
        <v>18509</v>
      </c>
      <c r="L6896" t="s">
        <v>19774</v>
      </c>
      <c r="O6896" t="s">
        <v>20888</v>
      </c>
      <c r="P6896" t="s">
        <v>20920</v>
      </c>
      <c r="Q6896" t="s">
        <v>20991</v>
      </c>
      <c r="U6896" t="s">
        <v>22034</v>
      </c>
      <c r="W6896" t="s">
        <v>22918</v>
      </c>
    </row>
    <row r="6897" spans="1:24">
      <c r="A6897" s="1">
        <v>6932</v>
      </c>
      <c r="C6897" t="s">
        <v>5744</v>
      </c>
      <c r="G6897" t="s">
        <v>10967</v>
      </c>
      <c r="H6897" t="s">
        <v>15713</v>
      </c>
      <c r="I6897" t="s">
        <v>18507</v>
      </c>
      <c r="J6897" t="s">
        <v>18509</v>
      </c>
      <c r="L6897" t="s">
        <v>19746</v>
      </c>
      <c r="O6897" t="s">
        <v>20887</v>
      </c>
      <c r="P6897" t="s">
        <v>20919</v>
      </c>
      <c r="Q6897" t="s">
        <v>20989</v>
      </c>
      <c r="U6897" t="s">
        <v>22032</v>
      </c>
      <c r="W6897" t="s">
        <v>22917</v>
      </c>
      <c r="X6897" t="s">
        <v>23519</v>
      </c>
    </row>
    <row r="6898" spans="1:24">
      <c r="A6898" s="1">
        <v>6933</v>
      </c>
      <c r="C6898" t="s">
        <v>5745</v>
      </c>
      <c r="G6898" t="s">
        <v>10967</v>
      </c>
      <c r="H6898" t="s">
        <v>15714</v>
      </c>
      <c r="I6898" t="s">
        <v>18507</v>
      </c>
      <c r="J6898" t="s">
        <v>18510</v>
      </c>
      <c r="L6898" t="s">
        <v>20102</v>
      </c>
      <c r="N6898" t="s">
        <v>44</v>
      </c>
      <c r="P6898" t="s">
        <v>20952</v>
      </c>
      <c r="Q6898" t="s">
        <v>21050</v>
      </c>
      <c r="R6898" t="s">
        <v>21135</v>
      </c>
      <c r="S6898" t="s">
        <v>21153</v>
      </c>
      <c r="T6898" t="s">
        <v>21677</v>
      </c>
      <c r="U6898" t="s">
        <v>22033</v>
      </c>
    </row>
    <row r="6899" spans="1:24">
      <c r="A6899" s="1">
        <v>6934</v>
      </c>
      <c r="C6899" t="s">
        <v>5746</v>
      </c>
      <c r="G6899" t="s">
        <v>10967</v>
      </c>
      <c r="H6899" t="s">
        <v>15715</v>
      </c>
      <c r="I6899" t="s">
        <v>18507</v>
      </c>
      <c r="J6899" t="s">
        <v>18510</v>
      </c>
      <c r="L6899" t="s">
        <v>20103</v>
      </c>
      <c r="N6899" t="s">
        <v>44</v>
      </c>
      <c r="P6899" t="s">
        <v>44</v>
      </c>
      <c r="Q6899" t="s">
        <v>21051</v>
      </c>
      <c r="U6899" t="s">
        <v>22724</v>
      </c>
      <c r="W6899" t="s">
        <v>22918</v>
      </c>
    </row>
    <row r="6900" spans="1:24">
      <c r="A6900" s="1">
        <v>6935</v>
      </c>
      <c r="B6900" t="s">
        <v>44</v>
      </c>
      <c r="C6900" t="s">
        <v>5746</v>
      </c>
      <c r="D6900" t="s">
        <v>10259</v>
      </c>
      <c r="E6900" t="s">
        <v>10905</v>
      </c>
      <c r="F6900" t="s">
        <v>10920</v>
      </c>
      <c r="H6900" t="s">
        <v>15715</v>
      </c>
      <c r="V6900">
        <f>72861605 ÷ª7¹Y        HI3467e XPOUP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901" spans="1:24">
      <c r="A6901" s="1">
        <v>6936</v>
      </c>
      <c r="C6901" t="s">
        <v>5747</v>
      </c>
      <c r="G6901" t="s">
        <v>10967</v>
      </c>
      <c r="H6901" t="s">
        <v>15716</v>
      </c>
      <c r="I6901" t="s">
        <v>18507</v>
      </c>
      <c r="J6901" t="s">
        <v>18510</v>
      </c>
      <c r="L6901" t="s">
        <v>20104</v>
      </c>
      <c r="N6901" t="s">
        <v>44</v>
      </c>
      <c r="P6901" t="s">
        <v>20952</v>
      </c>
      <c r="Q6901" t="s">
        <v>21050</v>
      </c>
      <c r="R6901" t="s">
        <v>21135</v>
      </c>
      <c r="S6901" t="s">
        <v>21153</v>
      </c>
      <c r="T6901" t="s">
        <v>21677</v>
      </c>
      <c r="U6901" t="s">
        <v>22033</v>
      </c>
    </row>
    <row r="6902" spans="1:24">
      <c r="A6902" s="1">
        <v>6937</v>
      </c>
      <c r="C6902" t="s">
        <v>5748</v>
      </c>
      <c r="G6902" t="s">
        <v>10967</v>
      </c>
      <c r="H6902" t="s">
        <v>15716</v>
      </c>
      <c r="I6902" t="s">
        <v>18507</v>
      </c>
      <c r="J6902" t="s">
        <v>18510</v>
      </c>
      <c r="L6902" t="s">
        <v>20105</v>
      </c>
      <c r="N6902" t="s">
        <v>44</v>
      </c>
      <c r="P6902" t="s">
        <v>44</v>
      </c>
      <c r="Q6902" t="s">
        <v>21051</v>
      </c>
      <c r="U6902" t="s">
        <v>22724</v>
      </c>
      <c r="W6902" t="s">
        <v>22918</v>
      </c>
    </row>
    <row r="6903" spans="1:24">
      <c r="A6903" s="1">
        <v>6938</v>
      </c>
      <c r="B6903" t="s">
        <v>44</v>
      </c>
      <c r="C6903" t="s">
        <v>5748</v>
      </c>
      <c r="D6903" t="s">
        <v>10260</v>
      </c>
      <c r="E6903" t="s">
        <v>10905</v>
      </c>
      <c r="F6903" t="s">
        <v>10920</v>
      </c>
      <c r="H6903" t="s">
        <v>15716</v>
      </c>
      <c r="V6903">
        <f>72861607 `¥®7¹Y        HI3467e            R @²âê)¹                                                                                                                                                        N/ÄPGFPN          R @²âê)¹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6904" spans="1:24">
      <c r="A6904" s="1">
        <v>6939</v>
      </c>
      <c r="C6904" t="s">
        <v>5749</v>
      </c>
      <c r="G6904" t="s">
        <v>10967</v>
      </c>
      <c r="H6904" t="s">
        <v>15717</v>
      </c>
      <c r="I6904" t="s">
        <v>18507</v>
      </c>
      <c r="J6904" t="s">
        <v>18510</v>
      </c>
      <c r="L6904" t="s">
        <v>20106</v>
      </c>
      <c r="N6904" t="s">
        <v>44</v>
      </c>
      <c r="P6904" t="s">
        <v>20952</v>
      </c>
      <c r="Q6904" t="s">
        <v>21050</v>
      </c>
      <c r="R6904" t="s">
        <v>21135</v>
      </c>
      <c r="S6904" t="s">
        <v>21153</v>
      </c>
      <c r="T6904" t="s">
        <v>21677</v>
      </c>
      <c r="U6904" t="s">
        <v>22033</v>
      </c>
    </row>
    <row r="6905" spans="1:24">
      <c r="A6905" s="1">
        <v>6940</v>
      </c>
      <c r="C6905" t="s">
        <v>5750</v>
      </c>
      <c r="G6905" t="s">
        <v>10967</v>
      </c>
      <c r="H6905" t="s">
        <v>15718</v>
      </c>
      <c r="I6905" t="s">
        <v>18507</v>
      </c>
      <c r="J6905" t="s">
        <v>18510</v>
      </c>
      <c r="L6905" t="s">
        <v>20107</v>
      </c>
      <c r="N6905" t="s">
        <v>44</v>
      </c>
      <c r="P6905" t="s">
        <v>44</v>
      </c>
      <c r="Q6905" t="s">
        <v>21051</v>
      </c>
      <c r="U6905" t="s">
        <v>22724</v>
      </c>
      <c r="W6905" t="s">
        <v>22918</v>
      </c>
    </row>
    <row r="6906" spans="1:24">
      <c r="A6906" s="1">
        <v>6941</v>
      </c>
      <c r="B6906" t="s">
        <v>44</v>
      </c>
      <c r="C6906" t="s">
        <v>5750</v>
      </c>
      <c r="D6906" t="s">
        <v>10261</v>
      </c>
      <c r="E6906" t="s">
        <v>10905</v>
      </c>
      <c r="F6906" t="s">
        <v>10920</v>
      </c>
      <c r="H6906" t="s">
        <v>15718</v>
      </c>
      <c r="V6906">
        <f>72861609 `Ñ7¹Y        HI3467eÜ3¹               Üg                Ü3¹                     ALPh&amp;AY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f>
        <v>0</v>
      </c>
    </row>
    <row r="6907" spans="1:24">
      <c r="A6907" s="1">
        <v>6942</v>
      </c>
      <c r="C6907" t="s">
        <v>5751</v>
      </c>
      <c r="G6907" t="s">
        <v>10967</v>
      </c>
      <c r="H6907" t="s">
        <v>15719</v>
      </c>
      <c r="I6907" t="s">
        <v>18507</v>
      </c>
      <c r="J6907" t="s">
        <v>18509</v>
      </c>
      <c r="L6907" t="s">
        <v>19772</v>
      </c>
      <c r="O6907" t="s">
        <v>20888</v>
      </c>
      <c r="P6907" t="s">
        <v>65</v>
      </c>
      <c r="Q6907" t="s">
        <v>20990</v>
      </c>
      <c r="R6907" t="s">
        <v>21118</v>
      </c>
      <c r="S6907" t="s">
        <v>21153</v>
      </c>
      <c r="T6907" t="s">
        <v>21679</v>
      </c>
      <c r="U6907" t="s">
        <v>22033</v>
      </c>
    </row>
    <row r="6908" spans="1:24">
      <c r="A6908" s="1">
        <v>6943</v>
      </c>
      <c r="C6908" t="s">
        <v>5752</v>
      </c>
      <c r="G6908" t="s">
        <v>10967</v>
      </c>
      <c r="H6908" t="s">
        <v>15719</v>
      </c>
      <c r="I6908" t="s">
        <v>18507</v>
      </c>
      <c r="J6908" t="s">
        <v>18509</v>
      </c>
      <c r="L6908" t="s">
        <v>19774</v>
      </c>
      <c r="O6908" t="s">
        <v>20888</v>
      </c>
      <c r="P6908" t="s">
        <v>20920</v>
      </c>
      <c r="Q6908" t="s">
        <v>20991</v>
      </c>
      <c r="U6908" t="s">
        <v>22034</v>
      </c>
      <c r="W6908" t="s">
        <v>22918</v>
      </c>
    </row>
    <row r="6909" spans="1:24">
      <c r="A6909" s="1">
        <v>6944</v>
      </c>
      <c r="C6909" t="s">
        <v>5753</v>
      </c>
      <c r="G6909" t="s">
        <v>10967</v>
      </c>
      <c r="H6909" t="s">
        <v>15719</v>
      </c>
      <c r="I6909" t="s">
        <v>18507</v>
      </c>
      <c r="J6909" t="s">
        <v>18509</v>
      </c>
      <c r="L6909" t="s">
        <v>19770</v>
      </c>
      <c r="O6909" t="s">
        <v>20887</v>
      </c>
      <c r="P6909" t="s">
        <v>20919</v>
      </c>
      <c r="Q6909" t="s">
        <v>20989</v>
      </c>
      <c r="U6909" t="s">
        <v>22032</v>
      </c>
      <c r="W6909" t="s">
        <v>22917</v>
      </c>
      <c r="X6909" t="s">
        <v>23520</v>
      </c>
    </row>
    <row r="6910" spans="1:24">
      <c r="A6910" s="1">
        <v>6945</v>
      </c>
      <c r="C6910" t="s">
        <v>5754</v>
      </c>
      <c r="G6910" t="s">
        <v>10967</v>
      </c>
      <c r="H6910" t="s">
        <v>15720</v>
      </c>
      <c r="I6910" t="s">
        <v>18507</v>
      </c>
      <c r="J6910" t="s">
        <v>18509</v>
      </c>
      <c r="L6910" t="s">
        <v>19806</v>
      </c>
      <c r="O6910" t="s">
        <v>20887</v>
      </c>
      <c r="P6910" t="s">
        <v>20919</v>
      </c>
      <c r="Q6910" t="s">
        <v>20989</v>
      </c>
      <c r="U6910" t="s">
        <v>22032</v>
      </c>
      <c r="W6910" t="s">
        <v>22917</v>
      </c>
      <c r="X6910" t="s">
        <v>23521</v>
      </c>
    </row>
    <row r="6911" spans="1:24">
      <c r="A6911" s="1">
        <v>6946</v>
      </c>
      <c r="C6911" t="s">
        <v>5755</v>
      </c>
      <c r="G6911" t="s">
        <v>10967</v>
      </c>
      <c r="H6911" t="s">
        <v>15721</v>
      </c>
      <c r="I6911" t="s">
        <v>18507</v>
      </c>
      <c r="J6911" t="s">
        <v>18509</v>
      </c>
      <c r="L6911" t="s">
        <v>19772</v>
      </c>
      <c r="O6911" t="s">
        <v>20888</v>
      </c>
      <c r="P6911" t="s">
        <v>65</v>
      </c>
      <c r="Q6911" t="s">
        <v>20990</v>
      </c>
      <c r="R6911" t="s">
        <v>21118</v>
      </c>
      <c r="S6911" t="s">
        <v>21153</v>
      </c>
      <c r="T6911" t="s">
        <v>21680</v>
      </c>
      <c r="U6911" t="s">
        <v>22033</v>
      </c>
    </row>
    <row r="6912" spans="1:24">
      <c r="A6912" s="1">
        <v>6947</v>
      </c>
      <c r="C6912" t="s">
        <v>5756</v>
      </c>
      <c r="G6912" t="s">
        <v>10967</v>
      </c>
      <c r="H6912" t="s">
        <v>15722</v>
      </c>
      <c r="I6912" t="s">
        <v>18507</v>
      </c>
      <c r="J6912" t="s">
        <v>18509</v>
      </c>
      <c r="L6912" t="s">
        <v>19774</v>
      </c>
      <c r="O6912" t="s">
        <v>20888</v>
      </c>
      <c r="P6912" t="s">
        <v>20920</v>
      </c>
      <c r="Q6912" t="s">
        <v>20991</v>
      </c>
      <c r="U6912" t="s">
        <v>22034</v>
      </c>
      <c r="W6912" t="s">
        <v>22918</v>
      </c>
    </row>
    <row r="6913" spans="1:31">
      <c r="A6913" s="1">
        <v>6948</v>
      </c>
      <c r="C6913" t="s">
        <v>5757</v>
      </c>
      <c r="G6913" t="s">
        <v>10967</v>
      </c>
      <c r="H6913" t="s">
        <v>15723</v>
      </c>
      <c r="I6913" t="s">
        <v>18507</v>
      </c>
      <c r="J6913" t="s">
        <v>18509</v>
      </c>
      <c r="L6913" t="s">
        <v>19765</v>
      </c>
      <c r="O6913" t="s">
        <v>20887</v>
      </c>
      <c r="P6913" t="s">
        <v>20919</v>
      </c>
      <c r="Q6913" t="s">
        <v>20989</v>
      </c>
      <c r="U6913" t="s">
        <v>22032</v>
      </c>
      <c r="W6913" t="s">
        <v>22917</v>
      </c>
      <c r="X6913" t="s">
        <v>23522</v>
      </c>
    </row>
    <row r="6914" spans="1:31">
      <c r="A6914" s="1">
        <v>6949</v>
      </c>
      <c r="C6914" t="s">
        <v>5758</v>
      </c>
      <c r="G6914" t="s">
        <v>10967</v>
      </c>
      <c r="H6914" t="s">
        <v>15724</v>
      </c>
      <c r="I6914" t="s">
        <v>18507</v>
      </c>
      <c r="J6914" t="s">
        <v>18543</v>
      </c>
      <c r="K6914" t="s">
        <v>18582</v>
      </c>
      <c r="L6914" t="s">
        <v>20108</v>
      </c>
      <c r="N6914" t="s">
        <v>38</v>
      </c>
      <c r="P6914" t="s">
        <v>38</v>
      </c>
      <c r="Q6914" t="s">
        <v>21038</v>
      </c>
      <c r="U6914" t="s">
        <v>22814</v>
      </c>
      <c r="W6914" t="s">
        <v>22730</v>
      </c>
      <c r="AE6914" t="s">
        <v>23887</v>
      </c>
    </row>
    <row r="6915" spans="1:31">
      <c r="A6915" s="1">
        <v>6950</v>
      </c>
      <c r="B6915" t="s">
        <v>38</v>
      </c>
      <c r="C6915" t="s">
        <v>5758</v>
      </c>
      <c r="D6915" t="s">
        <v>10262</v>
      </c>
      <c r="E6915" t="s">
        <v>10905</v>
      </c>
      <c r="F6915" t="s">
        <v>10913</v>
      </c>
      <c r="H6915" t="s">
        <v>15724</v>
      </c>
      <c r="V6915">
        <f>72861617 Üg"®IRHC3775EKNS                                                                                           KNS N  MISS Marie A Williams          8766171576     N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6916" spans="1:31">
      <c r="A6916" s="1">
        <v>6951</v>
      </c>
      <c r="C6916" t="s">
        <v>5759</v>
      </c>
      <c r="G6916" t="s">
        <v>10967</v>
      </c>
      <c r="H6916" t="s">
        <v>15725</v>
      </c>
      <c r="I6916" t="s">
        <v>18507</v>
      </c>
      <c r="J6916" t="s">
        <v>18509</v>
      </c>
      <c r="L6916" t="s">
        <v>19765</v>
      </c>
      <c r="O6916" t="s">
        <v>20887</v>
      </c>
      <c r="P6916" t="s">
        <v>20919</v>
      </c>
      <c r="Q6916" t="s">
        <v>20989</v>
      </c>
      <c r="U6916" t="s">
        <v>22032</v>
      </c>
      <c r="W6916" t="s">
        <v>22917</v>
      </c>
      <c r="X6916" t="s">
        <v>23523</v>
      </c>
    </row>
    <row r="6917" spans="1:31">
      <c r="A6917" s="1">
        <v>6952</v>
      </c>
      <c r="C6917" t="s">
        <v>5760</v>
      </c>
      <c r="G6917" t="s">
        <v>10967</v>
      </c>
      <c r="H6917" t="s">
        <v>15726</v>
      </c>
      <c r="I6917" t="s">
        <v>18507</v>
      </c>
      <c r="J6917" t="s">
        <v>18509</v>
      </c>
      <c r="L6917" t="s">
        <v>19772</v>
      </c>
      <c r="O6917" t="s">
        <v>20888</v>
      </c>
      <c r="P6917" t="s">
        <v>65</v>
      </c>
      <c r="Q6917" t="s">
        <v>20990</v>
      </c>
      <c r="R6917" t="s">
        <v>21118</v>
      </c>
      <c r="S6917" t="s">
        <v>21153</v>
      </c>
      <c r="T6917" t="s">
        <v>21681</v>
      </c>
      <c r="U6917" t="s">
        <v>22033</v>
      </c>
    </row>
    <row r="6918" spans="1:31">
      <c r="A6918" s="1">
        <v>6953</v>
      </c>
      <c r="C6918" t="s">
        <v>5761</v>
      </c>
      <c r="G6918" t="s">
        <v>10967</v>
      </c>
      <c r="H6918" t="s">
        <v>15726</v>
      </c>
      <c r="I6918" t="s">
        <v>18507</v>
      </c>
      <c r="J6918" t="s">
        <v>18509</v>
      </c>
      <c r="L6918" t="s">
        <v>19774</v>
      </c>
      <c r="O6918" t="s">
        <v>20888</v>
      </c>
      <c r="P6918" t="s">
        <v>20920</v>
      </c>
      <c r="Q6918" t="s">
        <v>20991</v>
      </c>
      <c r="U6918" t="s">
        <v>22034</v>
      </c>
      <c r="W6918" t="s">
        <v>22918</v>
      </c>
    </row>
    <row r="6919" spans="1:31">
      <c r="A6919" s="1">
        <v>6954</v>
      </c>
      <c r="C6919" t="s">
        <v>5762</v>
      </c>
      <c r="G6919" t="s">
        <v>10967</v>
      </c>
      <c r="H6919" t="s">
        <v>15727</v>
      </c>
      <c r="I6919" t="s">
        <v>18507</v>
      </c>
      <c r="J6919" t="s">
        <v>18509</v>
      </c>
      <c r="L6919" t="s">
        <v>19773</v>
      </c>
      <c r="O6919" t="s">
        <v>20887</v>
      </c>
      <c r="P6919" t="s">
        <v>20919</v>
      </c>
      <c r="Q6919" t="s">
        <v>20989</v>
      </c>
      <c r="U6919" t="s">
        <v>22032</v>
      </c>
      <c r="W6919" t="s">
        <v>22917</v>
      </c>
      <c r="X6919" t="s">
        <v>23523</v>
      </c>
    </row>
    <row r="6920" spans="1:31">
      <c r="A6920" s="1">
        <v>6955</v>
      </c>
      <c r="C6920" t="s">
        <v>5763</v>
      </c>
      <c r="G6920" t="s">
        <v>10967</v>
      </c>
      <c r="H6920" t="s">
        <v>15728</v>
      </c>
      <c r="I6920" t="s">
        <v>18507</v>
      </c>
      <c r="J6920" t="s">
        <v>18509</v>
      </c>
      <c r="L6920" t="s">
        <v>19772</v>
      </c>
      <c r="O6920" t="s">
        <v>20888</v>
      </c>
      <c r="P6920" t="s">
        <v>65</v>
      </c>
      <c r="Q6920" t="s">
        <v>20990</v>
      </c>
      <c r="R6920" t="s">
        <v>21118</v>
      </c>
      <c r="S6920" t="s">
        <v>21153</v>
      </c>
      <c r="T6920" t="s">
        <v>21681</v>
      </c>
      <c r="U6920" t="s">
        <v>22033</v>
      </c>
    </row>
    <row r="6921" spans="1:31">
      <c r="A6921" s="1">
        <v>6956</v>
      </c>
      <c r="C6921" t="s">
        <v>5764</v>
      </c>
      <c r="G6921" t="s">
        <v>10967</v>
      </c>
      <c r="H6921" t="s">
        <v>15728</v>
      </c>
      <c r="I6921" t="s">
        <v>18507</v>
      </c>
      <c r="J6921" t="s">
        <v>18509</v>
      </c>
      <c r="L6921" t="s">
        <v>19774</v>
      </c>
      <c r="O6921" t="s">
        <v>20888</v>
      </c>
      <c r="P6921" t="s">
        <v>20920</v>
      </c>
      <c r="Q6921" t="s">
        <v>20991</v>
      </c>
      <c r="U6921" t="s">
        <v>22034</v>
      </c>
      <c r="W6921" t="s">
        <v>22918</v>
      </c>
    </row>
    <row r="6922" spans="1:31">
      <c r="A6922" s="1">
        <v>6957</v>
      </c>
      <c r="C6922" t="s">
        <v>5765</v>
      </c>
      <c r="G6922" t="s">
        <v>10967</v>
      </c>
      <c r="H6922" t="s">
        <v>15729</v>
      </c>
      <c r="I6922" t="s">
        <v>18507</v>
      </c>
      <c r="J6922" t="s">
        <v>18509</v>
      </c>
      <c r="L6922" t="s">
        <v>19805</v>
      </c>
      <c r="O6922" t="s">
        <v>20887</v>
      </c>
      <c r="P6922" t="s">
        <v>20919</v>
      </c>
      <c r="Q6922" t="s">
        <v>20989</v>
      </c>
      <c r="U6922" t="s">
        <v>22032</v>
      </c>
      <c r="W6922" t="s">
        <v>22917</v>
      </c>
      <c r="X6922" t="s">
        <v>23522</v>
      </c>
    </row>
    <row r="6923" spans="1:31">
      <c r="A6923" s="1">
        <v>6958</v>
      </c>
      <c r="C6923" t="s">
        <v>5766</v>
      </c>
      <c r="G6923" t="s">
        <v>10967</v>
      </c>
      <c r="H6923" t="s">
        <v>15730</v>
      </c>
      <c r="I6923" t="s">
        <v>18507</v>
      </c>
      <c r="J6923" t="s">
        <v>18509</v>
      </c>
      <c r="L6923" t="s">
        <v>19772</v>
      </c>
      <c r="O6923" t="s">
        <v>20888</v>
      </c>
      <c r="P6923" t="s">
        <v>65</v>
      </c>
      <c r="Q6923" t="s">
        <v>20990</v>
      </c>
      <c r="R6923" t="s">
        <v>21118</v>
      </c>
      <c r="S6923" t="s">
        <v>21153</v>
      </c>
      <c r="T6923" t="s">
        <v>21682</v>
      </c>
      <c r="U6923" t="s">
        <v>22033</v>
      </c>
    </row>
    <row r="6924" spans="1:31">
      <c r="A6924" s="1">
        <v>6959</v>
      </c>
      <c r="C6924" t="s">
        <v>5767</v>
      </c>
      <c r="G6924" t="s">
        <v>10967</v>
      </c>
      <c r="H6924" t="s">
        <v>15730</v>
      </c>
      <c r="I6924" t="s">
        <v>18507</v>
      </c>
      <c r="J6924" t="s">
        <v>18509</v>
      </c>
      <c r="L6924" t="s">
        <v>19806</v>
      </c>
      <c r="O6924" t="s">
        <v>20887</v>
      </c>
      <c r="P6924" t="s">
        <v>20919</v>
      </c>
      <c r="Q6924" t="s">
        <v>20989</v>
      </c>
      <c r="U6924" t="s">
        <v>22032</v>
      </c>
      <c r="W6924" t="s">
        <v>22917</v>
      </c>
      <c r="X6924" t="s">
        <v>23524</v>
      </c>
    </row>
    <row r="6925" spans="1:31">
      <c r="A6925" s="1">
        <v>6960</v>
      </c>
      <c r="C6925" t="s">
        <v>5768</v>
      </c>
      <c r="G6925" t="s">
        <v>10967</v>
      </c>
      <c r="H6925" t="s">
        <v>15731</v>
      </c>
      <c r="I6925" t="s">
        <v>18507</v>
      </c>
      <c r="J6925" t="s">
        <v>18509</v>
      </c>
      <c r="L6925" t="s">
        <v>19774</v>
      </c>
      <c r="O6925" t="s">
        <v>20888</v>
      </c>
      <c r="P6925" t="s">
        <v>20920</v>
      </c>
      <c r="Q6925" t="s">
        <v>20991</v>
      </c>
      <c r="U6925" t="s">
        <v>22034</v>
      </c>
      <c r="W6925" t="s">
        <v>22918</v>
      </c>
    </row>
    <row r="6926" spans="1:31">
      <c r="A6926" s="1">
        <v>6961</v>
      </c>
      <c r="C6926" t="s">
        <v>5769</v>
      </c>
      <c r="G6926" t="s">
        <v>10967</v>
      </c>
      <c r="H6926" t="s">
        <v>15732</v>
      </c>
      <c r="I6926" t="s">
        <v>18507</v>
      </c>
      <c r="J6926" t="s">
        <v>18509</v>
      </c>
      <c r="L6926" t="s">
        <v>19803</v>
      </c>
      <c r="O6926" t="s">
        <v>20887</v>
      </c>
      <c r="P6926" t="s">
        <v>20919</v>
      </c>
      <c r="Q6926" t="s">
        <v>20989</v>
      </c>
      <c r="U6926" t="s">
        <v>22032</v>
      </c>
      <c r="W6926" t="s">
        <v>22917</v>
      </c>
      <c r="X6926" t="s">
        <v>23525</v>
      </c>
    </row>
    <row r="6927" spans="1:31">
      <c r="A6927" s="1">
        <v>6962</v>
      </c>
      <c r="C6927" t="s">
        <v>5770</v>
      </c>
      <c r="G6927" t="s">
        <v>10967</v>
      </c>
      <c r="H6927" t="s">
        <v>15733</v>
      </c>
      <c r="I6927" t="s">
        <v>18507</v>
      </c>
      <c r="J6927" t="s">
        <v>18509</v>
      </c>
      <c r="L6927" t="s">
        <v>19772</v>
      </c>
      <c r="O6927" t="s">
        <v>20888</v>
      </c>
      <c r="P6927" t="s">
        <v>65</v>
      </c>
      <c r="Q6927" t="s">
        <v>20990</v>
      </c>
      <c r="R6927" t="s">
        <v>21118</v>
      </c>
      <c r="S6927" t="s">
        <v>21153</v>
      </c>
      <c r="T6927" t="s">
        <v>21683</v>
      </c>
      <c r="U6927" t="s">
        <v>22033</v>
      </c>
    </row>
    <row r="6928" spans="1:31">
      <c r="A6928" s="1">
        <v>6963</v>
      </c>
      <c r="C6928" t="s">
        <v>5771</v>
      </c>
      <c r="G6928" t="s">
        <v>10967</v>
      </c>
      <c r="H6928" t="s">
        <v>15733</v>
      </c>
      <c r="I6928" t="s">
        <v>18507</v>
      </c>
      <c r="J6928" t="s">
        <v>18509</v>
      </c>
      <c r="L6928" t="s">
        <v>19774</v>
      </c>
      <c r="O6928" t="s">
        <v>20888</v>
      </c>
      <c r="P6928" t="s">
        <v>20920</v>
      </c>
      <c r="Q6928" t="s">
        <v>20991</v>
      </c>
      <c r="U6928" t="s">
        <v>22034</v>
      </c>
      <c r="W6928" t="s">
        <v>22918</v>
      </c>
    </row>
    <row r="6929" spans="1:24">
      <c r="A6929" s="1">
        <v>6964</v>
      </c>
      <c r="C6929" t="s">
        <v>5772</v>
      </c>
      <c r="G6929" t="s">
        <v>10967</v>
      </c>
      <c r="H6929" t="s">
        <v>15734</v>
      </c>
      <c r="I6929" t="s">
        <v>18507</v>
      </c>
      <c r="J6929" t="s">
        <v>18509</v>
      </c>
      <c r="L6929" t="s">
        <v>19798</v>
      </c>
      <c r="O6929" t="s">
        <v>20887</v>
      </c>
      <c r="P6929" t="s">
        <v>20919</v>
      </c>
      <c r="Q6929" t="s">
        <v>20989</v>
      </c>
      <c r="U6929" t="s">
        <v>22032</v>
      </c>
      <c r="W6929" t="s">
        <v>22917</v>
      </c>
      <c r="X6929" t="s">
        <v>23526</v>
      </c>
    </row>
    <row r="6930" spans="1:24">
      <c r="A6930" s="1">
        <v>6965</v>
      </c>
      <c r="C6930" t="s">
        <v>5773</v>
      </c>
      <c r="G6930" t="s">
        <v>10967</v>
      </c>
      <c r="H6930" t="s">
        <v>15735</v>
      </c>
      <c r="I6930" t="s">
        <v>18507</v>
      </c>
      <c r="J6930" t="s">
        <v>18509</v>
      </c>
      <c r="L6930" t="s">
        <v>19772</v>
      </c>
      <c r="O6930" t="s">
        <v>20888</v>
      </c>
      <c r="P6930" t="s">
        <v>65</v>
      </c>
      <c r="Q6930" t="s">
        <v>20990</v>
      </c>
      <c r="R6930" t="s">
        <v>21118</v>
      </c>
      <c r="S6930" t="s">
        <v>21153</v>
      </c>
      <c r="T6930" t="s">
        <v>21684</v>
      </c>
      <c r="U6930" t="s">
        <v>22033</v>
      </c>
    </row>
    <row r="6931" spans="1:24">
      <c r="A6931" s="1">
        <v>6966</v>
      </c>
      <c r="C6931" t="s">
        <v>5774</v>
      </c>
      <c r="G6931" t="s">
        <v>10967</v>
      </c>
      <c r="H6931" t="s">
        <v>15735</v>
      </c>
      <c r="I6931" t="s">
        <v>18507</v>
      </c>
      <c r="J6931" t="s">
        <v>18509</v>
      </c>
      <c r="L6931" t="s">
        <v>19774</v>
      </c>
      <c r="O6931" t="s">
        <v>20888</v>
      </c>
      <c r="P6931" t="s">
        <v>20920</v>
      </c>
      <c r="Q6931" t="s">
        <v>20991</v>
      </c>
      <c r="U6931" t="s">
        <v>22034</v>
      </c>
      <c r="W6931" t="s">
        <v>22918</v>
      </c>
    </row>
    <row r="6932" spans="1:24">
      <c r="A6932" s="1">
        <v>6967</v>
      </c>
      <c r="C6932" t="s">
        <v>5775</v>
      </c>
      <c r="G6932" t="s">
        <v>10967</v>
      </c>
      <c r="H6932" t="s">
        <v>15736</v>
      </c>
      <c r="I6932" t="s">
        <v>18507</v>
      </c>
      <c r="J6932" t="s">
        <v>18509</v>
      </c>
      <c r="L6932" t="s">
        <v>19808</v>
      </c>
      <c r="O6932" t="s">
        <v>20887</v>
      </c>
      <c r="P6932" t="s">
        <v>20919</v>
      </c>
      <c r="Q6932" t="s">
        <v>20989</v>
      </c>
      <c r="U6932" t="s">
        <v>22032</v>
      </c>
      <c r="W6932" t="s">
        <v>22917</v>
      </c>
      <c r="X6932" t="s">
        <v>23524</v>
      </c>
    </row>
    <row r="6933" spans="1:24">
      <c r="A6933" s="1">
        <v>6968</v>
      </c>
      <c r="C6933" t="s">
        <v>5776</v>
      </c>
      <c r="G6933" t="s">
        <v>10967</v>
      </c>
      <c r="H6933" t="s">
        <v>15737</v>
      </c>
      <c r="I6933" t="s">
        <v>18507</v>
      </c>
      <c r="J6933" t="s">
        <v>18509</v>
      </c>
      <c r="L6933" t="s">
        <v>19772</v>
      </c>
      <c r="O6933" t="s">
        <v>20888</v>
      </c>
      <c r="P6933" t="s">
        <v>65</v>
      </c>
      <c r="Q6933" t="s">
        <v>20990</v>
      </c>
      <c r="R6933" t="s">
        <v>21118</v>
      </c>
      <c r="S6933" t="s">
        <v>21153</v>
      </c>
      <c r="T6933" t="s">
        <v>21682</v>
      </c>
      <c r="U6933" t="s">
        <v>22033</v>
      </c>
    </row>
    <row r="6934" spans="1:24">
      <c r="A6934" s="1">
        <v>6969</v>
      </c>
      <c r="C6934" t="s">
        <v>5777</v>
      </c>
      <c r="G6934" t="s">
        <v>10967</v>
      </c>
      <c r="H6934" t="s">
        <v>15737</v>
      </c>
      <c r="I6934" t="s">
        <v>18507</v>
      </c>
      <c r="J6934" t="s">
        <v>18509</v>
      </c>
      <c r="L6934" t="s">
        <v>19774</v>
      </c>
      <c r="O6934" t="s">
        <v>20888</v>
      </c>
      <c r="P6934" t="s">
        <v>20920</v>
      </c>
      <c r="Q6934" t="s">
        <v>20991</v>
      </c>
      <c r="U6934" t="s">
        <v>22034</v>
      </c>
      <c r="W6934" t="s">
        <v>22918</v>
      </c>
    </row>
    <row r="6935" spans="1:24">
      <c r="A6935" s="1">
        <v>6970</v>
      </c>
      <c r="C6935" t="s">
        <v>5778</v>
      </c>
      <c r="G6935" t="s">
        <v>10967</v>
      </c>
      <c r="H6935" t="s">
        <v>15738</v>
      </c>
      <c r="I6935" t="s">
        <v>18507</v>
      </c>
      <c r="J6935" t="s">
        <v>18509</v>
      </c>
      <c r="L6935" t="s">
        <v>19779</v>
      </c>
      <c r="O6935" t="s">
        <v>20887</v>
      </c>
      <c r="P6935" t="s">
        <v>20919</v>
      </c>
      <c r="Q6935" t="s">
        <v>20989</v>
      </c>
      <c r="U6935" t="s">
        <v>22032</v>
      </c>
      <c r="W6935" t="s">
        <v>22917</v>
      </c>
      <c r="X6935" t="s">
        <v>23525</v>
      </c>
    </row>
    <row r="6936" spans="1:24">
      <c r="A6936" s="1">
        <v>6971</v>
      </c>
      <c r="C6936" t="s">
        <v>5779</v>
      </c>
      <c r="G6936" t="s">
        <v>10967</v>
      </c>
      <c r="H6936" t="s">
        <v>15739</v>
      </c>
      <c r="I6936" t="s">
        <v>18507</v>
      </c>
      <c r="J6936" t="s">
        <v>18509</v>
      </c>
      <c r="L6936" t="s">
        <v>19772</v>
      </c>
      <c r="O6936" t="s">
        <v>20888</v>
      </c>
      <c r="P6936" t="s">
        <v>65</v>
      </c>
      <c r="Q6936" t="s">
        <v>20990</v>
      </c>
      <c r="R6936" t="s">
        <v>21118</v>
      </c>
      <c r="S6936" t="s">
        <v>21153</v>
      </c>
      <c r="T6936" t="s">
        <v>21683</v>
      </c>
      <c r="U6936" t="s">
        <v>22033</v>
      </c>
    </row>
    <row r="6937" spans="1:24">
      <c r="A6937" s="1">
        <v>6972</v>
      </c>
      <c r="C6937" t="s">
        <v>5780</v>
      </c>
      <c r="G6937" t="s">
        <v>10967</v>
      </c>
      <c r="H6937" t="s">
        <v>15739</v>
      </c>
      <c r="I6937" t="s">
        <v>18507</v>
      </c>
      <c r="J6937" t="s">
        <v>18509</v>
      </c>
      <c r="L6937" t="s">
        <v>19774</v>
      </c>
      <c r="O6937" t="s">
        <v>20888</v>
      </c>
      <c r="P6937" t="s">
        <v>20920</v>
      </c>
      <c r="Q6937" t="s">
        <v>20991</v>
      </c>
      <c r="U6937" t="s">
        <v>22034</v>
      </c>
      <c r="W6937" t="s">
        <v>22918</v>
      </c>
    </row>
    <row r="6938" spans="1:24">
      <c r="A6938" s="1">
        <v>6973</v>
      </c>
      <c r="C6938" t="s">
        <v>5781</v>
      </c>
      <c r="G6938" t="s">
        <v>10967</v>
      </c>
      <c r="H6938" t="s">
        <v>15740</v>
      </c>
      <c r="I6938" t="s">
        <v>18507</v>
      </c>
      <c r="J6938" t="s">
        <v>18511</v>
      </c>
      <c r="L6938" t="s">
        <v>19687</v>
      </c>
      <c r="O6938" t="s">
        <v>20908</v>
      </c>
      <c r="P6938" t="s">
        <v>20949</v>
      </c>
      <c r="Q6938" t="s">
        <v>21061</v>
      </c>
      <c r="R6938" t="s">
        <v>21137</v>
      </c>
      <c r="S6938" t="s">
        <v>21159</v>
      </c>
      <c r="T6938" t="s">
        <v>21685</v>
      </c>
      <c r="U6938" t="s">
        <v>22033</v>
      </c>
    </row>
    <row r="6939" spans="1:24">
      <c r="A6939" s="1">
        <v>6974</v>
      </c>
      <c r="C6939" t="s">
        <v>5782</v>
      </c>
      <c r="G6939" t="s">
        <v>10967</v>
      </c>
      <c r="H6939" t="s">
        <v>15741</v>
      </c>
      <c r="I6939" t="s">
        <v>18507</v>
      </c>
      <c r="J6939" t="s">
        <v>18511</v>
      </c>
      <c r="L6939" t="s">
        <v>19687</v>
      </c>
      <c r="O6939" t="s">
        <v>20908</v>
      </c>
      <c r="P6939" t="s">
        <v>20949</v>
      </c>
      <c r="Q6939" t="s">
        <v>21061</v>
      </c>
      <c r="R6939" t="s">
        <v>21137</v>
      </c>
      <c r="S6939" t="s">
        <v>21159</v>
      </c>
      <c r="T6939" t="s">
        <v>21685</v>
      </c>
      <c r="U6939" t="s">
        <v>22033</v>
      </c>
    </row>
    <row r="6940" spans="1:24">
      <c r="A6940" s="1">
        <v>6975</v>
      </c>
      <c r="C6940" t="s">
        <v>5783</v>
      </c>
      <c r="G6940" t="s">
        <v>10967</v>
      </c>
      <c r="H6940" t="s">
        <v>15742</v>
      </c>
      <c r="I6940" t="s">
        <v>18507</v>
      </c>
      <c r="J6940" t="s">
        <v>18511</v>
      </c>
      <c r="L6940" t="s">
        <v>19687</v>
      </c>
      <c r="O6940" t="s">
        <v>20908</v>
      </c>
      <c r="P6940" t="s">
        <v>20949</v>
      </c>
      <c r="Q6940" t="s">
        <v>21061</v>
      </c>
      <c r="R6940" t="s">
        <v>21137</v>
      </c>
      <c r="S6940" t="s">
        <v>21159</v>
      </c>
      <c r="T6940" t="s">
        <v>21685</v>
      </c>
      <c r="U6940" t="s">
        <v>22033</v>
      </c>
    </row>
    <row r="6941" spans="1:24">
      <c r="A6941" s="1">
        <v>6976</v>
      </c>
      <c r="C6941" t="s">
        <v>5784</v>
      </c>
      <c r="G6941" t="s">
        <v>10967</v>
      </c>
      <c r="H6941" t="s">
        <v>15743</v>
      </c>
      <c r="I6941" t="s">
        <v>18507</v>
      </c>
      <c r="J6941" t="s">
        <v>18511</v>
      </c>
      <c r="L6941" t="s">
        <v>19687</v>
      </c>
      <c r="O6941" t="s">
        <v>20908</v>
      </c>
      <c r="P6941" t="s">
        <v>20949</v>
      </c>
      <c r="Q6941" t="s">
        <v>21061</v>
      </c>
      <c r="R6941" t="s">
        <v>21137</v>
      </c>
      <c r="S6941" t="s">
        <v>21159</v>
      </c>
      <c r="T6941" t="s">
        <v>21685</v>
      </c>
      <c r="U6941" t="s">
        <v>22033</v>
      </c>
    </row>
    <row r="6942" spans="1:24">
      <c r="A6942" s="1">
        <v>6977</v>
      </c>
      <c r="C6942" t="s">
        <v>5785</v>
      </c>
      <c r="G6942" t="s">
        <v>10967</v>
      </c>
      <c r="H6942" t="s">
        <v>15744</v>
      </c>
      <c r="I6942" t="s">
        <v>18507</v>
      </c>
      <c r="J6942" t="s">
        <v>18509</v>
      </c>
      <c r="L6942" t="s">
        <v>19772</v>
      </c>
      <c r="O6942" t="s">
        <v>20888</v>
      </c>
      <c r="P6942" t="s">
        <v>65</v>
      </c>
      <c r="Q6942" t="s">
        <v>20990</v>
      </c>
      <c r="R6942" t="s">
        <v>21118</v>
      </c>
      <c r="S6942" t="s">
        <v>21153</v>
      </c>
      <c r="T6942" t="s">
        <v>21686</v>
      </c>
      <c r="U6942" t="s">
        <v>22033</v>
      </c>
    </row>
    <row r="6943" spans="1:24">
      <c r="A6943" s="1">
        <v>6978</v>
      </c>
      <c r="C6943" t="s">
        <v>5786</v>
      </c>
      <c r="G6943" t="s">
        <v>10967</v>
      </c>
      <c r="H6943" t="s">
        <v>15745</v>
      </c>
      <c r="I6943" t="s">
        <v>18507</v>
      </c>
      <c r="J6943" t="s">
        <v>18509</v>
      </c>
      <c r="L6943" t="s">
        <v>19774</v>
      </c>
      <c r="O6943" t="s">
        <v>20888</v>
      </c>
      <c r="P6943" t="s">
        <v>20920</v>
      </c>
      <c r="Q6943" t="s">
        <v>20991</v>
      </c>
      <c r="U6943" t="s">
        <v>22034</v>
      </c>
      <c r="W6943" t="s">
        <v>22918</v>
      </c>
    </row>
    <row r="6944" spans="1:24">
      <c r="A6944" s="1">
        <v>6979</v>
      </c>
      <c r="C6944" t="s">
        <v>5787</v>
      </c>
      <c r="G6944" t="s">
        <v>10967</v>
      </c>
      <c r="H6944" t="s">
        <v>15746</v>
      </c>
      <c r="I6944" t="s">
        <v>18507</v>
      </c>
      <c r="J6944" t="s">
        <v>18509</v>
      </c>
      <c r="L6944" t="s">
        <v>19773</v>
      </c>
      <c r="O6944" t="s">
        <v>20887</v>
      </c>
      <c r="P6944" t="s">
        <v>20919</v>
      </c>
      <c r="Q6944" t="s">
        <v>20989</v>
      </c>
      <c r="U6944" t="s">
        <v>22032</v>
      </c>
      <c r="W6944" t="s">
        <v>22917</v>
      </c>
      <c r="X6944" t="s">
        <v>23527</v>
      </c>
    </row>
    <row r="6945" spans="1:32">
      <c r="A6945" s="1">
        <v>6980</v>
      </c>
      <c r="C6945" t="s">
        <v>5788</v>
      </c>
      <c r="G6945" t="s">
        <v>10967</v>
      </c>
      <c r="H6945" t="s">
        <v>15747</v>
      </c>
      <c r="I6945" t="s">
        <v>18507</v>
      </c>
      <c r="J6945" t="s">
        <v>18509</v>
      </c>
      <c r="L6945" t="s">
        <v>19772</v>
      </c>
      <c r="O6945" t="s">
        <v>20888</v>
      </c>
      <c r="P6945" t="s">
        <v>65</v>
      </c>
      <c r="Q6945" t="s">
        <v>20990</v>
      </c>
      <c r="R6945" t="s">
        <v>21118</v>
      </c>
      <c r="S6945" t="s">
        <v>21153</v>
      </c>
      <c r="T6945" t="s">
        <v>21687</v>
      </c>
      <c r="U6945" t="s">
        <v>22033</v>
      </c>
    </row>
    <row r="6946" spans="1:32">
      <c r="A6946" s="1">
        <v>6981</v>
      </c>
      <c r="C6946" t="s">
        <v>5789</v>
      </c>
      <c r="G6946" t="s">
        <v>10967</v>
      </c>
      <c r="H6946" t="s">
        <v>15748</v>
      </c>
      <c r="I6946" t="s">
        <v>18507</v>
      </c>
      <c r="J6946" t="s">
        <v>18509</v>
      </c>
      <c r="L6946" t="s">
        <v>19774</v>
      </c>
      <c r="O6946" t="s">
        <v>20888</v>
      </c>
      <c r="P6946" t="s">
        <v>20920</v>
      </c>
      <c r="Q6946" t="s">
        <v>20991</v>
      </c>
      <c r="U6946" t="s">
        <v>22034</v>
      </c>
      <c r="W6946" t="s">
        <v>22918</v>
      </c>
    </row>
    <row r="6947" spans="1:32">
      <c r="A6947" s="1">
        <v>6982</v>
      </c>
      <c r="C6947" t="s">
        <v>5790</v>
      </c>
      <c r="G6947" t="s">
        <v>10967</v>
      </c>
      <c r="H6947" t="s">
        <v>15749</v>
      </c>
      <c r="I6947" t="s">
        <v>18507</v>
      </c>
      <c r="J6947" t="s">
        <v>18509</v>
      </c>
      <c r="L6947" t="s">
        <v>19805</v>
      </c>
      <c r="O6947" t="s">
        <v>20887</v>
      </c>
      <c r="P6947" t="s">
        <v>20919</v>
      </c>
      <c r="Q6947" t="s">
        <v>20989</v>
      </c>
      <c r="U6947" t="s">
        <v>22032</v>
      </c>
      <c r="W6947" t="s">
        <v>22917</v>
      </c>
      <c r="X6947" t="s">
        <v>23528</v>
      </c>
    </row>
    <row r="6948" spans="1:32">
      <c r="A6948" s="1">
        <v>6983</v>
      </c>
      <c r="C6948" t="s">
        <v>5791</v>
      </c>
      <c r="G6948" t="s">
        <v>10967</v>
      </c>
      <c r="H6948" t="s">
        <v>15750</v>
      </c>
      <c r="I6948" t="s">
        <v>18507</v>
      </c>
      <c r="J6948" t="s">
        <v>18510</v>
      </c>
      <c r="L6948" t="s">
        <v>20109</v>
      </c>
      <c r="N6948" t="s">
        <v>51</v>
      </c>
      <c r="P6948" t="s">
        <v>20965</v>
      </c>
      <c r="Q6948" t="s">
        <v>21075</v>
      </c>
      <c r="U6948" t="s">
        <v>22777</v>
      </c>
      <c r="W6948" t="s">
        <v>22940</v>
      </c>
      <c r="AF6948" t="s">
        <v>23900</v>
      </c>
    </row>
    <row r="6949" spans="1:32">
      <c r="A6949" s="1">
        <v>6984</v>
      </c>
      <c r="B6949" t="s">
        <v>51</v>
      </c>
      <c r="C6949" t="s">
        <v>5791</v>
      </c>
      <c r="D6949" t="s">
        <v>10263</v>
      </c>
      <c r="E6949" t="s">
        <v>10905</v>
      </c>
      <c r="F6949" t="s">
        <v>10917</v>
      </c>
      <c r="H6949" t="s">
        <v>15750</v>
      </c>
      <c r="V6949">
        <f>72861650 JNAP</f>
        <v>0</v>
      </c>
    </row>
    <row r="6950" spans="1:32">
      <c r="A6950" s="1">
        <v>6985</v>
      </c>
      <c r="C6950" t="s">
        <v>5792</v>
      </c>
      <c r="G6950" t="s">
        <v>10967</v>
      </c>
      <c r="H6950" t="s">
        <v>15751</v>
      </c>
      <c r="I6950" t="s">
        <v>18507</v>
      </c>
      <c r="J6950" t="s">
        <v>18511</v>
      </c>
      <c r="L6950" t="s">
        <v>20110</v>
      </c>
      <c r="O6950" t="s">
        <v>20908</v>
      </c>
      <c r="P6950" t="s">
        <v>20937</v>
      </c>
      <c r="Q6950" t="s">
        <v>21025</v>
      </c>
      <c r="R6950" t="s">
        <v>21129</v>
      </c>
      <c r="S6950" t="s">
        <v>21157</v>
      </c>
      <c r="T6950" t="s">
        <v>21688</v>
      </c>
      <c r="U6950" t="s">
        <v>22815</v>
      </c>
    </row>
    <row r="6951" spans="1:32">
      <c r="A6951" s="1">
        <v>6986</v>
      </c>
      <c r="C6951" t="s">
        <v>5793</v>
      </c>
      <c r="G6951" t="s">
        <v>10967</v>
      </c>
      <c r="H6951" t="s">
        <v>15752</v>
      </c>
      <c r="I6951" t="s">
        <v>18507</v>
      </c>
      <c r="J6951" t="s">
        <v>18509</v>
      </c>
      <c r="L6951" t="s">
        <v>19773</v>
      </c>
      <c r="O6951" t="s">
        <v>20887</v>
      </c>
      <c r="P6951" t="s">
        <v>20919</v>
      </c>
      <c r="Q6951" t="s">
        <v>20989</v>
      </c>
      <c r="U6951" t="s">
        <v>22032</v>
      </c>
      <c r="W6951" t="s">
        <v>22917</v>
      </c>
      <c r="X6951" t="s">
        <v>23529</v>
      </c>
    </row>
    <row r="6952" spans="1:32">
      <c r="A6952" s="1">
        <v>6987</v>
      </c>
      <c r="C6952" t="s">
        <v>5794</v>
      </c>
      <c r="G6952" t="s">
        <v>10967</v>
      </c>
      <c r="H6952" t="s">
        <v>15753</v>
      </c>
      <c r="I6952" t="s">
        <v>18507</v>
      </c>
      <c r="J6952" t="s">
        <v>18509</v>
      </c>
      <c r="L6952" t="s">
        <v>19772</v>
      </c>
      <c r="O6952" t="s">
        <v>20888</v>
      </c>
      <c r="P6952" t="s">
        <v>65</v>
      </c>
      <c r="Q6952" t="s">
        <v>20990</v>
      </c>
      <c r="R6952" t="s">
        <v>21118</v>
      </c>
      <c r="S6952" t="s">
        <v>21153</v>
      </c>
      <c r="T6952" t="s">
        <v>21689</v>
      </c>
      <c r="U6952" t="s">
        <v>22033</v>
      </c>
    </row>
    <row r="6953" spans="1:32">
      <c r="A6953" s="1">
        <v>6988</v>
      </c>
      <c r="C6953" t="s">
        <v>5795</v>
      </c>
      <c r="G6953" t="s">
        <v>10967</v>
      </c>
      <c r="H6953" t="s">
        <v>15753</v>
      </c>
      <c r="I6953" t="s">
        <v>18507</v>
      </c>
      <c r="J6953" t="s">
        <v>18509</v>
      </c>
      <c r="L6953" t="s">
        <v>19774</v>
      </c>
      <c r="O6953" t="s">
        <v>20888</v>
      </c>
      <c r="P6953" t="s">
        <v>20920</v>
      </c>
      <c r="Q6953" t="s">
        <v>20991</v>
      </c>
      <c r="U6953" t="s">
        <v>22034</v>
      </c>
      <c r="W6953" t="s">
        <v>22918</v>
      </c>
    </row>
    <row r="6954" spans="1:32">
      <c r="A6954" s="1">
        <v>6989</v>
      </c>
      <c r="C6954" t="s">
        <v>5796</v>
      </c>
      <c r="G6954" t="s">
        <v>10967</v>
      </c>
      <c r="H6954" t="s">
        <v>15754</v>
      </c>
      <c r="I6954" t="s">
        <v>18507</v>
      </c>
      <c r="J6954" t="s">
        <v>18511</v>
      </c>
      <c r="L6954" t="s">
        <v>19691</v>
      </c>
      <c r="O6954" t="s">
        <v>20908</v>
      </c>
      <c r="P6954" t="s">
        <v>20937</v>
      </c>
      <c r="Q6954" t="s">
        <v>21025</v>
      </c>
      <c r="R6954" t="s">
        <v>21129</v>
      </c>
      <c r="S6954" t="s">
        <v>21157</v>
      </c>
      <c r="T6954" t="s">
        <v>21690</v>
      </c>
      <c r="U6954" t="s">
        <v>22815</v>
      </c>
    </row>
    <row r="6955" spans="1:32">
      <c r="A6955" s="1">
        <v>6990</v>
      </c>
      <c r="C6955" t="s">
        <v>5797</v>
      </c>
      <c r="G6955" t="s">
        <v>10967</v>
      </c>
      <c r="H6955" t="s">
        <v>15755</v>
      </c>
      <c r="I6955" t="s">
        <v>18507</v>
      </c>
      <c r="J6955" t="s">
        <v>18511</v>
      </c>
      <c r="L6955" t="s">
        <v>19561</v>
      </c>
      <c r="O6955" t="s">
        <v>20908</v>
      </c>
      <c r="P6955" t="s">
        <v>20937</v>
      </c>
      <c r="Q6955" t="s">
        <v>21025</v>
      </c>
      <c r="R6955" t="s">
        <v>21129</v>
      </c>
      <c r="S6955" t="s">
        <v>21157</v>
      </c>
      <c r="T6955" t="s">
        <v>21691</v>
      </c>
      <c r="U6955" t="s">
        <v>22816</v>
      </c>
    </row>
    <row r="6956" spans="1:32">
      <c r="A6956" s="1">
        <v>6991</v>
      </c>
      <c r="C6956" t="s">
        <v>5798</v>
      </c>
      <c r="G6956" t="s">
        <v>10967</v>
      </c>
      <c r="H6956" t="s">
        <v>15755</v>
      </c>
      <c r="I6956" t="s">
        <v>18507</v>
      </c>
      <c r="J6956" t="s">
        <v>18511</v>
      </c>
      <c r="L6956" t="s">
        <v>20111</v>
      </c>
      <c r="O6956" t="s">
        <v>20908</v>
      </c>
      <c r="P6956" t="s">
        <v>20937</v>
      </c>
      <c r="Q6956" t="s">
        <v>21025</v>
      </c>
      <c r="R6956" t="s">
        <v>21129</v>
      </c>
      <c r="S6956" t="s">
        <v>21157</v>
      </c>
      <c r="T6956" t="s">
        <v>21692</v>
      </c>
      <c r="U6956" t="s">
        <v>22816</v>
      </c>
    </row>
    <row r="6957" spans="1:32">
      <c r="A6957" s="1">
        <v>6992</v>
      </c>
      <c r="C6957" t="s">
        <v>5799</v>
      </c>
      <c r="G6957" t="s">
        <v>10967</v>
      </c>
      <c r="H6957" t="s">
        <v>15755</v>
      </c>
      <c r="I6957" t="s">
        <v>18507</v>
      </c>
      <c r="J6957" t="s">
        <v>18511</v>
      </c>
      <c r="L6957" t="s">
        <v>20110</v>
      </c>
      <c r="O6957" t="s">
        <v>20908</v>
      </c>
      <c r="P6957" t="s">
        <v>20937</v>
      </c>
      <c r="Q6957" t="s">
        <v>21025</v>
      </c>
      <c r="R6957" t="s">
        <v>21129</v>
      </c>
      <c r="S6957" t="s">
        <v>21157</v>
      </c>
      <c r="T6957" t="s">
        <v>21693</v>
      </c>
      <c r="U6957" t="s">
        <v>22816</v>
      </c>
    </row>
    <row r="6958" spans="1:32">
      <c r="A6958" s="1">
        <v>6993</v>
      </c>
      <c r="C6958" t="s">
        <v>5800</v>
      </c>
      <c r="G6958" t="s">
        <v>10967</v>
      </c>
      <c r="H6958" t="s">
        <v>15755</v>
      </c>
      <c r="I6958" t="s">
        <v>18507</v>
      </c>
      <c r="J6958" t="s">
        <v>18511</v>
      </c>
      <c r="L6958" t="s">
        <v>19690</v>
      </c>
      <c r="O6958" t="s">
        <v>20908</v>
      </c>
      <c r="P6958" t="s">
        <v>20937</v>
      </c>
      <c r="Q6958" t="s">
        <v>21025</v>
      </c>
      <c r="R6958" t="s">
        <v>21129</v>
      </c>
      <c r="S6958" t="s">
        <v>21157</v>
      </c>
      <c r="T6958" t="s">
        <v>21694</v>
      </c>
      <c r="U6958" t="s">
        <v>22816</v>
      </c>
    </row>
    <row r="6959" spans="1:32">
      <c r="A6959" s="1">
        <v>6994</v>
      </c>
      <c r="C6959" t="s">
        <v>5801</v>
      </c>
      <c r="G6959" t="s">
        <v>10967</v>
      </c>
      <c r="H6959" t="s">
        <v>15756</v>
      </c>
      <c r="I6959" t="s">
        <v>18507</v>
      </c>
      <c r="J6959" t="s">
        <v>18511</v>
      </c>
      <c r="L6959" t="s">
        <v>19694</v>
      </c>
      <c r="O6959" t="s">
        <v>20908</v>
      </c>
      <c r="P6959" t="s">
        <v>20937</v>
      </c>
      <c r="Q6959" t="s">
        <v>21025</v>
      </c>
      <c r="R6959" t="s">
        <v>21129</v>
      </c>
      <c r="S6959" t="s">
        <v>21157</v>
      </c>
      <c r="T6959" t="s">
        <v>21695</v>
      </c>
      <c r="U6959" t="s">
        <v>22816</v>
      </c>
    </row>
    <row r="6960" spans="1:32">
      <c r="A6960" s="1">
        <v>6995</v>
      </c>
      <c r="C6960" t="s">
        <v>5802</v>
      </c>
      <c r="G6960" t="s">
        <v>10967</v>
      </c>
      <c r="H6960" t="s">
        <v>15756</v>
      </c>
      <c r="I6960" t="s">
        <v>18507</v>
      </c>
      <c r="J6960" t="s">
        <v>18511</v>
      </c>
      <c r="L6960" t="s">
        <v>19688</v>
      </c>
      <c r="O6960" t="s">
        <v>20908</v>
      </c>
      <c r="P6960" t="s">
        <v>20937</v>
      </c>
      <c r="Q6960" t="s">
        <v>21025</v>
      </c>
      <c r="R6960" t="s">
        <v>21129</v>
      </c>
      <c r="S6960" t="s">
        <v>21157</v>
      </c>
      <c r="T6960" t="s">
        <v>21696</v>
      </c>
      <c r="U6960" t="s">
        <v>22816</v>
      </c>
    </row>
    <row r="6961" spans="1:24">
      <c r="A6961" s="1">
        <v>6996</v>
      </c>
      <c r="C6961" t="s">
        <v>5803</v>
      </c>
      <c r="G6961" t="s">
        <v>10967</v>
      </c>
      <c r="H6961" t="s">
        <v>15757</v>
      </c>
      <c r="I6961" t="s">
        <v>18507</v>
      </c>
      <c r="J6961" t="s">
        <v>18511</v>
      </c>
      <c r="L6961" t="s">
        <v>19687</v>
      </c>
      <c r="O6961" t="s">
        <v>20908</v>
      </c>
      <c r="P6961" t="s">
        <v>20937</v>
      </c>
      <c r="Q6961" t="s">
        <v>21025</v>
      </c>
      <c r="R6961" t="s">
        <v>21129</v>
      </c>
      <c r="S6961" t="s">
        <v>21157</v>
      </c>
      <c r="T6961" t="s">
        <v>21697</v>
      </c>
      <c r="U6961" t="s">
        <v>22816</v>
      </c>
    </row>
    <row r="6962" spans="1:24">
      <c r="A6962" s="1">
        <v>6997</v>
      </c>
      <c r="C6962" t="s">
        <v>5804</v>
      </c>
      <c r="G6962" t="s">
        <v>10967</v>
      </c>
      <c r="H6962" t="s">
        <v>15758</v>
      </c>
      <c r="I6962" t="s">
        <v>18507</v>
      </c>
      <c r="J6962" t="s">
        <v>18509</v>
      </c>
      <c r="L6962" t="s">
        <v>19772</v>
      </c>
      <c r="O6962" t="s">
        <v>20888</v>
      </c>
      <c r="P6962" t="s">
        <v>65</v>
      </c>
      <c r="Q6962" t="s">
        <v>20990</v>
      </c>
      <c r="R6962" t="s">
        <v>21118</v>
      </c>
      <c r="S6962" t="s">
        <v>21153</v>
      </c>
      <c r="T6962" t="s">
        <v>21698</v>
      </c>
      <c r="U6962" t="s">
        <v>22033</v>
      </c>
    </row>
    <row r="6963" spans="1:24">
      <c r="A6963" s="1">
        <v>6998</v>
      </c>
      <c r="C6963" t="s">
        <v>5805</v>
      </c>
      <c r="G6963" t="s">
        <v>10967</v>
      </c>
      <c r="H6963" t="s">
        <v>15759</v>
      </c>
      <c r="I6963" t="s">
        <v>18507</v>
      </c>
      <c r="J6963" t="s">
        <v>18509</v>
      </c>
      <c r="L6963" t="s">
        <v>19798</v>
      </c>
      <c r="O6963" t="s">
        <v>20887</v>
      </c>
      <c r="P6963" t="s">
        <v>20919</v>
      </c>
      <c r="Q6963" t="s">
        <v>20989</v>
      </c>
      <c r="U6963" t="s">
        <v>22032</v>
      </c>
      <c r="W6963" t="s">
        <v>22917</v>
      </c>
      <c r="X6963" t="s">
        <v>23530</v>
      </c>
    </row>
    <row r="6964" spans="1:24">
      <c r="A6964" s="1">
        <v>6999</v>
      </c>
      <c r="C6964" t="s">
        <v>5806</v>
      </c>
      <c r="G6964" t="s">
        <v>10967</v>
      </c>
      <c r="H6964" t="s">
        <v>15759</v>
      </c>
      <c r="I6964" t="s">
        <v>18507</v>
      </c>
      <c r="J6964" t="s">
        <v>18509</v>
      </c>
      <c r="L6964" t="s">
        <v>19774</v>
      </c>
      <c r="O6964" t="s">
        <v>20888</v>
      </c>
      <c r="P6964" t="s">
        <v>20920</v>
      </c>
      <c r="Q6964" t="s">
        <v>20991</v>
      </c>
      <c r="U6964" t="s">
        <v>22034</v>
      </c>
      <c r="W6964" t="s">
        <v>22918</v>
      </c>
    </row>
    <row r="6965" spans="1:24">
      <c r="A6965" s="1">
        <v>7000</v>
      </c>
      <c r="C6965" t="s">
        <v>5807</v>
      </c>
      <c r="G6965" t="s">
        <v>10967</v>
      </c>
      <c r="H6965" t="s">
        <v>15760</v>
      </c>
      <c r="I6965" t="s">
        <v>18507</v>
      </c>
      <c r="J6965" t="s">
        <v>18509</v>
      </c>
      <c r="L6965" t="s">
        <v>19764</v>
      </c>
      <c r="O6965" t="s">
        <v>20887</v>
      </c>
      <c r="P6965" t="s">
        <v>20919</v>
      </c>
      <c r="Q6965" t="s">
        <v>20989</v>
      </c>
      <c r="U6965" t="s">
        <v>22032</v>
      </c>
      <c r="W6965" t="s">
        <v>22917</v>
      </c>
      <c r="X6965" t="s">
        <v>23530</v>
      </c>
    </row>
    <row r="6966" spans="1:24">
      <c r="A6966" s="1">
        <v>7001</v>
      </c>
      <c r="C6966" t="s">
        <v>5808</v>
      </c>
      <c r="G6966" t="s">
        <v>10967</v>
      </c>
      <c r="H6966" t="s">
        <v>15760</v>
      </c>
      <c r="I6966" t="s">
        <v>18507</v>
      </c>
      <c r="J6966" t="s">
        <v>18509</v>
      </c>
      <c r="L6966" t="s">
        <v>19772</v>
      </c>
      <c r="O6966" t="s">
        <v>20888</v>
      </c>
      <c r="P6966" t="s">
        <v>65</v>
      </c>
      <c r="Q6966" t="s">
        <v>20990</v>
      </c>
      <c r="R6966" t="s">
        <v>21118</v>
      </c>
      <c r="S6966" t="s">
        <v>21153</v>
      </c>
      <c r="T6966" t="s">
        <v>21698</v>
      </c>
      <c r="U6966" t="s">
        <v>22033</v>
      </c>
    </row>
    <row r="6967" spans="1:24">
      <c r="A6967" s="1">
        <v>7002</v>
      </c>
      <c r="C6967" t="s">
        <v>5809</v>
      </c>
      <c r="G6967" t="s">
        <v>10967</v>
      </c>
      <c r="H6967" t="s">
        <v>15761</v>
      </c>
      <c r="I6967" t="s">
        <v>18507</v>
      </c>
      <c r="J6967" t="s">
        <v>18509</v>
      </c>
      <c r="L6967" t="s">
        <v>19774</v>
      </c>
      <c r="O6967" t="s">
        <v>20888</v>
      </c>
      <c r="P6967" t="s">
        <v>20920</v>
      </c>
      <c r="Q6967" t="s">
        <v>20991</v>
      </c>
      <c r="U6967" t="s">
        <v>22034</v>
      </c>
      <c r="W6967" t="s">
        <v>22918</v>
      </c>
    </row>
    <row r="6968" spans="1:24">
      <c r="A6968" s="1">
        <v>7003</v>
      </c>
      <c r="C6968" t="s">
        <v>5810</v>
      </c>
      <c r="G6968" t="s">
        <v>10967</v>
      </c>
      <c r="H6968" t="s">
        <v>15762</v>
      </c>
      <c r="I6968" t="s">
        <v>18507</v>
      </c>
      <c r="J6968" t="s">
        <v>18509</v>
      </c>
      <c r="L6968" t="s">
        <v>19798</v>
      </c>
      <c r="O6968" t="s">
        <v>20887</v>
      </c>
      <c r="P6968" t="s">
        <v>20919</v>
      </c>
      <c r="Q6968" t="s">
        <v>20989</v>
      </c>
      <c r="U6968" t="s">
        <v>22032</v>
      </c>
      <c r="W6968" t="s">
        <v>22917</v>
      </c>
      <c r="X6968" t="s">
        <v>23531</v>
      </c>
    </row>
    <row r="6969" spans="1:24">
      <c r="A6969" s="1">
        <v>7004</v>
      </c>
      <c r="C6969" t="s">
        <v>5811</v>
      </c>
      <c r="G6969" t="s">
        <v>10967</v>
      </c>
      <c r="H6969" t="s">
        <v>15763</v>
      </c>
      <c r="I6969" t="s">
        <v>18507</v>
      </c>
      <c r="J6969" t="s">
        <v>18509</v>
      </c>
      <c r="L6969" t="s">
        <v>19764</v>
      </c>
      <c r="O6969" t="s">
        <v>20887</v>
      </c>
      <c r="P6969" t="s">
        <v>20919</v>
      </c>
      <c r="Q6969" t="s">
        <v>20989</v>
      </c>
      <c r="U6969" t="s">
        <v>22032</v>
      </c>
      <c r="W6969" t="s">
        <v>22917</v>
      </c>
      <c r="X6969" t="s">
        <v>23531</v>
      </c>
    </row>
    <row r="6970" spans="1:24">
      <c r="A6970" s="1">
        <v>7005</v>
      </c>
      <c r="C6970" t="s">
        <v>5812</v>
      </c>
      <c r="G6970" t="s">
        <v>10967</v>
      </c>
      <c r="H6970" t="s">
        <v>15764</v>
      </c>
      <c r="I6970" t="s">
        <v>18507</v>
      </c>
      <c r="J6970" t="s">
        <v>18509</v>
      </c>
      <c r="L6970" t="s">
        <v>19772</v>
      </c>
      <c r="O6970" t="s">
        <v>20888</v>
      </c>
      <c r="P6970" t="s">
        <v>65</v>
      </c>
      <c r="Q6970" t="s">
        <v>20990</v>
      </c>
      <c r="R6970" t="s">
        <v>21118</v>
      </c>
      <c r="S6970" t="s">
        <v>21153</v>
      </c>
      <c r="T6970" t="s">
        <v>21699</v>
      </c>
      <c r="U6970" t="s">
        <v>22033</v>
      </c>
    </row>
    <row r="6971" spans="1:24">
      <c r="A6971" s="1">
        <v>7006</v>
      </c>
      <c r="C6971" t="s">
        <v>5813</v>
      </c>
      <c r="G6971" t="s">
        <v>10967</v>
      </c>
      <c r="H6971" t="s">
        <v>15765</v>
      </c>
      <c r="I6971" t="s">
        <v>18507</v>
      </c>
      <c r="J6971" t="s">
        <v>18509</v>
      </c>
      <c r="L6971" t="s">
        <v>19774</v>
      </c>
      <c r="O6971" t="s">
        <v>20888</v>
      </c>
      <c r="P6971" t="s">
        <v>20920</v>
      </c>
      <c r="Q6971" t="s">
        <v>20991</v>
      </c>
      <c r="U6971" t="s">
        <v>22034</v>
      </c>
      <c r="W6971" t="s">
        <v>22918</v>
      </c>
    </row>
    <row r="6972" spans="1:24">
      <c r="A6972" s="1">
        <v>7007</v>
      </c>
      <c r="C6972" t="s">
        <v>5814</v>
      </c>
      <c r="G6972" t="s">
        <v>10967</v>
      </c>
      <c r="H6972" t="s">
        <v>15766</v>
      </c>
      <c r="I6972" t="s">
        <v>18507</v>
      </c>
      <c r="J6972" t="s">
        <v>18509</v>
      </c>
      <c r="L6972" t="s">
        <v>19772</v>
      </c>
      <c r="O6972" t="s">
        <v>20888</v>
      </c>
      <c r="P6972" t="s">
        <v>65</v>
      </c>
      <c r="Q6972" t="s">
        <v>20990</v>
      </c>
      <c r="R6972" t="s">
        <v>21118</v>
      </c>
      <c r="S6972" t="s">
        <v>21153</v>
      </c>
      <c r="T6972" t="s">
        <v>21699</v>
      </c>
      <c r="U6972" t="s">
        <v>22033</v>
      </c>
    </row>
    <row r="6973" spans="1:24">
      <c r="A6973" s="1">
        <v>7008</v>
      </c>
      <c r="C6973" t="s">
        <v>5815</v>
      </c>
      <c r="G6973" t="s">
        <v>10967</v>
      </c>
      <c r="H6973" t="s">
        <v>15766</v>
      </c>
      <c r="I6973" t="s">
        <v>18507</v>
      </c>
      <c r="J6973" t="s">
        <v>18509</v>
      </c>
      <c r="L6973" t="s">
        <v>19774</v>
      </c>
      <c r="O6973" t="s">
        <v>20888</v>
      </c>
      <c r="P6973" t="s">
        <v>20920</v>
      </c>
      <c r="Q6973" t="s">
        <v>20991</v>
      </c>
      <c r="U6973" t="s">
        <v>22034</v>
      </c>
      <c r="W6973" t="s">
        <v>22918</v>
      </c>
    </row>
    <row r="6974" spans="1:24">
      <c r="A6974" s="1">
        <v>7009</v>
      </c>
      <c r="C6974" t="s">
        <v>5816</v>
      </c>
      <c r="G6974" t="s">
        <v>10967</v>
      </c>
      <c r="H6974" t="s">
        <v>15767</v>
      </c>
      <c r="I6974" t="s">
        <v>18507</v>
      </c>
      <c r="J6974" t="s">
        <v>18509</v>
      </c>
      <c r="L6974" t="s">
        <v>19773</v>
      </c>
      <c r="O6974" t="s">
        <v>20887</v>
      </c>
      <c r="P6974" t="s">
        <v>20919</v>
      </c>
      <c r="Q6974" t="s">
        <v>20989</v>
      </c>
      <c r="U6974" t="s">
        <v>22032</v>
      </c>
      <c r="W6974" t="s">
        <v>22917</v>
      </c>
      <c r="X6974" t="s">
        <v>23525</v>
      </c>
    </row>
    <row r="6975" spans="1:24">
      <c r="A6975" s="1">
        <v>7010</v>
      </c>
      <c r="C6975" t="s">
        <v>5817</v>
      </c>
      <c r="G6975" t="s">
        <v>10967</v>
      </c>
      <c r="H6975" t="s">
        <v>15768</v>
      </c>
      <c r="I6975" t="s">
        <v>18507</v>
      </c>
      <c r="J6975" t="s">
        <v>18509</v>
      </c>
      <c r="L6975" t="s">
        <v>19772</v>
      </c>
      <c r="O6975" t="s">
        <v>20888</v>
      </c>
      <c r="P6975" t="s">
        <v>65</v>
      </c>
      <c r="Q6975" t="s">
        <v>20990</v>
      </c>
      <c r="R6975" t="s">
        <v>21118</v>
      </c>
      <c r="S6975" t="s">
        <v>21153</v>
      </c>
      <c r="T6975" t="s">
        <v>21683</v>
      </c>
      <c r="U6975" t="s">
        <v>22033</v>
      </c>
    </row>
    <row r="6976" spans="1:24">
      <c r="A6976" s="1">
        <v>7011</v>
      </c>
      <c r="C6976" t="s">
        <v>5818</v>
      </c>
      <c r="G6976" t="s">
        <v>10967</v>
      </c>
      <c r="H6976" t="s">
        <v>15769</v>
      </c>
      <c r="I6976" t="s">
        <v>18507</v>
      </c>
      <c r="J6976" t="s">
        <v>18509</v>
      </c>
      <c r="L6976" t="s">
        <v>19774</v>
      </c>
      <c r="O6976" t="s">
        <v>20888</v>
      </c>
      <c r="P6976" t="s">
        <v>20920</v>
      </c>
      <c r="Q6976" t="s">
        <v>20991</v>
      </c>
      <c r="U6976" t="s">
        <v>22034</v>
      </c>
      <c r="W6976" t="s">
        <v>22918</v>
      </c>
    </row>
    <row r="6977" spans="1:25">
      <c r="A6977" s="1">
        <v>7012</v>
      </c>
      <c r="C6977" t="s">
        <v>5819</v>
      </c>
      <c r="G6977" t="s">
        <v>10967</v>
      </c>
      <c r="H6977" t="s">
        <v>15770</v>
      </c>
      <c r="I6977" t="s">
        <v>18507</v>
      </c>
      <c r="J6977" t="s">
        <v>18509</v>
      </c>
      <c r="L6977" t="s">
        <v>19805</v>
      </c>
      <c r="O6977" t="s">
        <v>20887</v>
      </c>
      <c r="P6977" t="s">
        <v>20919</v>
      </c>
      <c r="Q6977" t="s">
        <v>20989</v>
      </c>
      <c r="U6977" t="s">
        <v>22032</v>
      </c>
      <c r="W6977" t="s">
        <v>22917</v>
      </c>
      <c r="X6977" t="s">
        <v>23524</v>
      </c>
    </row>
    <row r="6978" spans="1:25">
      <c r="A6978" s="1">
        <v>7013</v>
      </c>
      <c r="C6978" t="s">
        <v>5820</v>
      </c>
      <c r="G6978" t="s">
        <v>10967</v>
      </c>
      <c r="H6978" t="s">
        <v>15771</v>
      </c>
      <c r="I6978" t="s">
        <v>18507</v>
      </c>
      <c r="J6978" t="s">
        <v>18509</v>
      </c>
      <c r="L6978" t="s">
        <v>19772</v>
      </c>
      <c r="O6978" t="s">
        <v>20888</v>
      </c>
      <c r="P6978" t="s">
        <v>65</v>
      </c>
      <c r="Q6978" t="s">
        <v>20990</v>
      </c>
      <c r="R6978" t="s">
        <v>21118</v>
      </c>
      <c r="S6978" t="s">
        <v>21153</v>
      </c>
      <c r="T6978" t="s">
        <v>21682</v>
      </c>
      <c r="U6978" t="s">
        <v>22033</v>
      </c>
    </row>
    <row r="6979" spans="1:25">
      <c r="A6979" s="1">
        <v>7014</v>
      </c>
      <c r="C6979" t="s">
        <v>5821</v>
      </c>
      <c r="G6979" t="s">
        <v>10967</v>
      </c>
      <c r="H6979" t="s">
        <v>15772</v>
      </c>
      <c r="I6979" t="s">
        <v>18507</v>
      </c>
      <c r="J6979" t="s">
        <v>18509</v>
      </c>
      <c r="L6979" t="s">
        <v>19774</v>
      </c>
      <c r="O6979" t="s">
        <v>20888</v>
      </c>
      <c r="P6979" t="s">
        <v>20920</v>
      </c>
      <c r="Q6979" t="s">
        <v>20991</v>
      </c>
      <c r="U6979" t="s">
        <v>22034</v>
      </c>
      <c r="W6979" t="s">
        <v>22918</v>
      </c>
    </row>
    <row r="6980" spans="1:25">
      <c r="A6980" s="1">
        <v>7015</v>
      </c>
      <c r="C6980" t="s">
        <v>5822</v>
      </c>
      <c r="G6980" t="s">
        <v>10967</v>
      </c>
      <c r="H6980" t="s">
        <v>15773</v>
      </c>
      <c r="I6980" t="s">
        <v>18507</v>
      </c>
      <c r="J6980" t="s">
        <v>18510</v>
      </c>
      <c r="L6980" t="s">
        <v>20112</v>
      </c>
      <c r="N6980" t="s">
        <v>32</v>
      </c>
      <c r="P6980" t="s">
        <v>32</v>
      </c>
      <c r="Q6980" t="s">
        <v>20992</v>
      </c>
      <c r="R6980" t="s">
        <v>21119</v>
      </c>
      <c r="S6980" t="s">
        <v>21154</v>
      </c>
      <c r="U6980" t="s">
        <v>22035</v>
      </c>
      <c r="Y6980" t="s">
        <v>23859</v>
      </c>
    </row>
    <row r="6981" spans="1:25">
      <c r="A6981" s="1">
        <v>7016</v>
      </c>
      <c r="B6981" t="s">
        <v>32</v>
      </c>
      <c r="C6981" t="s">
        <v>5822</v>
      </c>
      <c r="D6981" t="s">
        <v>10264</v>
      </c>
      <c r="E6981" t="s">
        <v>10905</v>
      </c>
      <c r="F6981" t="s">
        <v>10906</v>
      </c>
      <c r="H6981" t="s">
        <v>15774</v>
      </c>
      <c r="V6981">
        <f>72861681 pm¡Ã2024041krissy_g4@hotmail.com                              ANMLFException as file currently locked by another user for an Acct no 840012230000</f>
        <v>0</v>
      </c>
    </row>
    <row r="6982" spans="1:25">
      <c r="A6982" s="1">
        <v>7017</v>
      </c>
      <c r="C6982" t="s">
        <v>5823</v>
      </c>
      <c r="G6982" t="s">
        <v>10967</v>
      </c>
      <c r="H6982" t="s">
        <v>15775</v>
      </c>
      <c r="I6982" t="s">
        <v>18507</v>
      </c>
      <c r="J6982" t="s">
        <v>18510</v>
      </c>
      <c r="L6982" t="s">
        <v>20113</v>
      </c>
      <c r="N6982" t="s">
        <v>32</v>
      </c>
      <c r="P6982" t="s">
        <v>32</v>
      </c>
      <c r="Q6982" t="s">
        <v>20992</v>
      </c>
      <c r="R6982" t="s">
        <v>21119</v>
      </c>
      <c r="S6982" t="s">
        <v>21154</v>
      </c>
      <c r="U6982" t="s">
        <v>22035</v>
      </c>
      <c r="Y6982" t="s">
        <v>23860</v>
      </c>
    </row>
    <row r="6983" spans="1:25">
      <c r="A6983" s="1">
        <v>7018</v>
      </c>
      <c r="B6983" t="s">
        <v>32</v>
      </c>
      <c r="C6983" t="s">
        <v>5823</v>
      </c>
      <c r="D6983" t="s">
        <v>10265</v>
      </c>
      <c r="E6983" t="s">
        <v>10905</v>
      </c>
      <c r="F6983" t="s">
        <v>10906</v>
      </c>
      <c r="H6983" t="s">
        <v>15776</v>
      </c>
      <c r="V6983">
        <f>72861682 0&lt;I2024041djturanda@yahoo.com                               ANMLFException as file currently locked by another user for an Acct no 313660030000</f>
        <v>0</v>
      </c>
    </row>
    <row r="6984" spans="1:25">
      <c r="A6984" s="1">
        <v>7019</v>
      </c>
      <c r="C6984" t="s">
        <v>5824</v>
      </c>
      <c r="G6984" t="s">
        <v>10967</v>
      </c>
      <c r="H6984" t="s">
        <v>15777</v>
      </c>
      <c r="I6984" t="s">
        <v>18507</v>
      </c>
      <c r="J6984" t="s">
        <v>18510</v>
      </c>
      <c r="L6984" t="s">
        <v>20114</v>
      </c>
      <c r="N6984" t="s">
        <v>32</v>
      </c>
      <c r="P6984" t="s">
        <v>32</v>
      </c>
      <c r="Q6984" t="s">
        <v>20992</v>
      </c>
      <c r="R6984" t="s">
        <v>21119</v>
      </c>
      <c r="S6984" t="s">
        <v>21154</v>
      </c>
      <c r="U6984" t="s">
        <v>22035</v>
      </c>
      <c r="Y6984" t="s">
        <v>23861</v>
      </c>
    </row>
    <row r="6985" spans="1:25">
      <c r="A6985" s="1">
        <v>7020</v>
      </c>
      <c r="B6985" t="s">
        <v>32</v>
      </c>
      <c r="C6985" t="s">
        <v>5824</v>
      </c>
      <c r="D6985" t="s">
        <v>10266</v>
      </c>
      <c r="E6985" t="s">
        <v>10905</v>
      </c>
      <c r="F6985" t="s">
        <v>10906</v>
      </c>
      <c r="H6985" t="s">
        <v>15777</v>
      </c>
      <c r="V6985">
        <f>72861683 &gt;#Q2024041tampat74@gmail.com                               ANMLFException as file currently locked by another user for an Acct no 348079210000</f>
        <v>0</v>
      </c>
    </row>
    <row r="6986" spans="1:25">
      <c r="A6986" s="1">
        <v>7021</v>
      </c>
      <c r="C6986" t="s">
        <v>5825</v>
      </c>
      <c r="G6986" t="s">
        <v>10967</v>
      </c>
      <c r="H6986" t="s">
        <v>15778</v>
      </c>
      <c r="I6986" t="s">
        <v>18507</v>
      </c>
      <c r="J6986" t="s">
        <v>18510</v>
      </c>
      <c r="L6986" t="s">
        <v>20115</v>
      </c>
      <c r="N6986" t="s">
        <v>32</v>
      </c>
      <c r="P6986" t="s">
        <v>32</v>
      </c>
      <c r="Q6986" t="s">
        <v>20992</v>
      </c>
      <c r="R6986" t="s">
        <v>21119</v>
      </c>
      <c r="S6986" t="s">
        <v>21154</v>
      </c>
      <c r="U6986" t="s">
        <v>22035</v>
      </c>
      <c r="Y6986" t="s">
        <v>23862</v>
      </c>
    </row>
    <row r="6987" spans="1:25">
      <c r="A6987" s="1">
        <v>7022</v>
      </c>
      <c r="B6987" t="s">
        <v>32</v>
      </c>
      <c r="C6987" t="s">
        <v>5825</v>
      </c>
      <c r="D6987" t="s">
        <v>10267</v>
      </c>
      <c r="E6987" t="s">
        <v>10905</v>
      </c>
      <c r="F6987" t="s">
        <v>10906</v>
      </c>
      <c r="H6987" t="s">
        <v>15778</v>
      </c>
      <c r="V6987">
        <f>72861684 Ð`²¤O2024031moriehinds2@gmail.com                              BNMLFException as file currently locked by another user for an Acct no 342065570000</f>
        <v>0</v>
      </c>
    </row>
    <row r="6988" spans="1:25">
      <c r="A6988" s="1">
        <v>7023</v>
      </c>
      <c r="C6988" t="s">
        <v>5826</v>
      </c>
      <c r="G6988" t="s">
        <v>10967</v>
      </c>
      <c r="H6988" t="s">
        <v>15779</v>
      </c>
      <c r="I6988" t="s">
        <v>18507</v>
      </c>
      <c r="J6988" t="s">
        <v>18510</v>
      </c>
      <c r="L6988" t="s">
        <v>20116</v>
      </c>
      <c r="N6988" t="s">
        <v>32</v>
      </c>
      <c r="P6988" t="s">
        <v>32</v>
      </c>
      <c r="Q6988" t="s">
        <v>20992</v>
      </c>
      <c r="R6988" t="s">
        <v>21119</v>
      </c>
      <c r="S6988" t="s">
        <v>21154</v>
      </c>
      <c r="U6988" t="s">
        <v>22035</v>
      </c>
      <c r="Y6988" t="s">
        <v>23863</v>
      </c>
    </row>
    <row r="6989" spans="1:25">
      <c r="A6989" s="1">
        <v>7024</v>
      </c>
      <c r="B6989" t="s">
        <v>32</v>
      </c>
      <c r="C6989" t="s">
        <v>5826</v>
      </c>
      <c r="D6989" t="s">
        <v>10268</v>
      </c>
      <c r="E6989" t="s">
        <v>10905</v>
      </c>
      <c r="F6989" t="s">
        <v>10906</v>
      </c>
      <c r="H6989" t="s">
        <v>15780</v>
      </c>
      <c r="V6989">
        <f>72861685 @Ü'E2024041cavrilleogarro@yahoo.com                            BNMLFException as file currently locked by another user for an Acct no 297021480000</f>
        <v>0</v>
      </c>
    </row>
    <row r="6990" spans="1:25">
      <c r="A6990" s="1">
        <v>7025</v>
      </c>
      <c r="C6990" t="s">
        <v>5827</v>
      </c>
      <c r="G6990" t="s">
        <v>10967</v>
      </c>
      <c r="H6990" t="s">
        <v>15781</v>
      </c>
      <c r="I6990" t="s">
        <v>18507</v>
      </c>
      <c r="J6990" t="s">
        <v>18510</v>
      </c>
      <c r="L6990" t="s">
        <v>20117</v>
      </c>
      <c r="N6990" t="s">
        <v>32</v>
      </c>
      <c r="P6990" t="s">
        <v>32</v>
      </c>
      <c r="Q6990" t="s">
        <v>20992</v>
      </c>
      <c r="R6990" t="s">
        <v>21119</v>
      </c>
      <c r="S6990" t="s">
        <v>21154</v>
      </c>
      <c r="U6990" t="s">
        <v>22035</v>
      </c>
      <c r="Y6990" t="s">
        <v>23864</v>
      </c>
    </row>
    <row r="6991" spans="1:25">
      <c r="A6991" s="1">
        <v>7026</v>
      </c>
      <c r="B6991" t="s">
        <v>32</v>
      </c>
      <c r="C6991" t="s">
        <v>5827</v>
      </c>
      <c r="D6991" t="s">
        <v>10269</v>
      </c>
      <c r="E6991" t="s">
        <v>10905</v>
      </c>
      <c r="F6991" t="s">
        <v>10906</v>
      </c>
      <c r="H6991" t="s">
        <v>15782</v>
      </c>
      <c r="V6991">
        <f>72861686 ø8æÌ2024031tamika.campbell@ksac.gov.jm                           CNMLFException as file currently locked by another user for an Acct no 880032561400</f>
        <v>0</v>
      </c>
    </row>
    <row r="6992" spans="1:25">
      <c r="A6992" s="1">
        <v>7027</v>
      </c>
      <c r="C6992" t="s">
        <v>5828</v>
      </c>
      <c r="G6992" t="s">
        <v>10967</v>
      </c>
      <c r="H6992" t="s">
        <v>15783</v>
      </c>
      <c r="I6992" t="s">
        <v>18507</v>
      </c>
      <c r="J6992" t="s">
        <v>18510</v>
      </c>
      <c r="L6992" t="s">
        <v>20118</v>
      </c>
      <c r="N6992" t="s">
        <v>32</v>
      </c>
      <c r="P6992" t="s">
        <v>32</v>
      </c>
      <c r="Q6992" t="s">
        <v>20992</v>
      </c>
      <c r="R6992" t="s">
        <v>21119</v>
      </c>
      <c r="S6992" t="s">
        <v>21154</v>
      </c>
      <c r="U6992" t="s">
        <v>22035</v>
      </c>
      <c r="Y6992" t="s">
        <v>23865</v>
      </c>
    </row>
    <row r="6993" spans="1:31">
      <c r="A6993" s="1">
        <v>7028</v>
      </c>
      <c r="B6993" t="s">
        <v>32</v>
      </c>
      <c r="C6993" t="s">
        <v>5828</v>
      </c>
      <c r="D6993" t="s">
        <v>10270</v>
      </c>
      <c r="E6993" t="s">
        <v>10905</v>
      </c>
      <c r="F6993" t="s">
        <v>10906</v>
      </c>
      <c r="H6993" t="s">
        <v>15783</v>
      </c>
      <c r="V6993">
        <f>72861687 0@2024031kededradennis@gmail.com                             CNMLFException as file currently locked by another user for an Acct no 277429760000</f>
        <v>0</v>
      </c>
    </row>
    <row r="6994" spans="1:31">
      <c r="A6994" s="1">
        <v>7029</v>
      </c>
      <c r="C6994" t="s">
        <v>5829</v>
      </c>
      <c r="G6994" t="s">
        <v>10967</v>
      </c>
      <c r="H6994" t="s">
        <v>15784</v>
      </c>
      <c r="I6994" t="s">
        <v>18507</v>
      </c>
      <c r="J6994" t="s">
        <v>18509</v>
      </c>
      <c r="L6994" t="s">
        <v>19772</v>
      </c>
      <c r="O6994" t="s">
        <v>20888</v>
      </c>
      <c r="P6994" t="s">
        <v>65</v>
      </c>
      <c r="Q6994" t="s">
        <v>20990</v>
      </c>
      <c r="R6994" t="s">
        <v>21118</v>
      </c>
      <c r="S6994" t="s">
        <v>21153</v>
      </c>
      <c r="T6994" t="s">
        <v>21700</v>
      </c>
      <c r="U6994" t="s">
        <v>22033</v>
      </c>
    </row>
    <row r="6995" spans="1:31">
      <c r="A6995" s="1">
        <v>7030</v>
      </c>
      <c r="C6995" t="s">
        <v>5830</v>
      </c>
      <c r="G6995" t="s">
        <v>10967</v>
      </c>
      <c r="H6995" t="s">
        <v>15784</v>
      </c>
      <c r="I6995" t="s">
        <v>18507</v>
      </c>
      <c r="J6995" t="s">
        <v>18509</v>
      </c>
      <c r="L6995" t="s">
        <v>19779</v>
      </c>
      <c r="O6995" t="s">
        <v>20887</v>
      </c>
      <c r="P6995" t="s">
        <v>20919</v>
      </c>
      <c r="Q6995" t="s">
        <v>20989</v>
      </c>
      <c r="U6995" t="s">
        <v>22032</v>
      </c>
      <c r="W6995" t="s">
        <v>22917</v>
      </c>
      <c r="X6995" t="s">
        <v>23532</v>
      </c>
    </row>
    <row r="6996" spans="1:31">
      <c r="A6996" s="1">
        <v>7031</v>
      </c>
      <c r="C6996" t="s">
        <v>5831</v>
      </c>
      <c r="G6996" t="s">
        <v>10967</v>
      </c>
      <c r="H6996" t="s">
        <v>15785</v>
      </c>
      <c r="I6996" t="s">
        <v>18507</v>
      </c>
      <c r="J6996" t="s">
        <v>18509</v>
      </c>
      <c r="L6996" t="s">
        <v>19774</v>
      </c>
      <c r="O6996" t="s">
        <v>20888</v>
      </c>
      <c r="P6996" t="s">
        <v>20920</v>
      </c>
      <c r="Q6996" t="s">
        <v>20991</v>
      </c>
      <c r="U6996" t="s">
        <v>22034</v>
      </c>
      <c r="W6996" t="s">
        <v>22918</v>
      </c>
    </row>
    <row r="6997" spans="1:31">
      <c r="A6997" s="1">
        <v>7032</v>
      </c>
      <c r="C6997" t="s">
        <v>5832</v>
      </c>
      <c r="G6997" t="s">
        <v>10967</v>
      </c>
      <c r="H6997" t="s">
        <v>15786</v>
      </c>
      <c r="I6997" t="s">
        <v>18507</v>
      </c>
      <c r="J6997" t="s">
        <v>18509</v>
      </c>
      <c r="L6997" t="s">
        <v>19766</v>
      </c>
      <c r="O6997" t="s">
        <v>20887</v>
      </c>
      <c r="P6997" t="s">
        <v>20919</v>
      </c>
      <c r="Q6997" t="s">
        <v>20989</v>
      </c>
      <c r="U6997" t="s">
        <v>22032</v>
      </c>
      <c r="W6997" t="s">
        <v>22917</v>
      </c>
      <c r="X6997" t="s">
        <v>23533</v>
      </c>
    </row>
    <row r="6998" spans="1:31">
      <c r="A6998" s="1">
        <v>7033</v>
      </c>
      <c r="C6998" t="s">
        <v>5833</v>
      </c>
      <c r="G6998" t="s">
        <v>10967</v>
      </c>
      <c r="H6998" t="s">
        <v>15786</v>
      </c>
      <c r="I6998" t="s">
        <v>18507</v>
      </c>
      <c r="J6998" t="s">
        <v>18509</v>
      </c>
      <c r="L6998" t="s">
        <v>19772</v>
      </c>
      <c r="O6998" t="s">
        <v>20888</v>
      </c>
      <c r="P6998" t="s">
        <v>65</v>
      </c>
      <c r="Q6998" t="s">
        <v>20990</v>
      </c>
      <c r="R6998" t="s">
        <v>21118</v>
      </c>
      <c r="S6998" t="s">
        <v>21153</v>
      </c>
      <c r="T6998" t="s">
        <v>21701</v>
      </c>
      <c r="U6998" t="s">
        <v>22033</v>
      </c>
    </row>
    <row r="6999" spans="1:31">
      <c r="A6999" s="1">
        <v>7034</v>
      </c>
      <c r="C6999" t="s">
        <v>5834</v>
      </c>
      <c r="G6999" t="s">
        <v>10967</v>
      </c>
      <c r="H6999" t="s">
        <v>15787</v>
      </c>
      <c r="I6999" t="s">
        <v>18507</v>
      </c>
      <c r="J6999" t="s">
        <v>18509</v>
      </c>
      <c r="L6999" t="s">
        <v>19774</v>
      </c>
      <c r="O6999" t="s">
        <v>20888</v>
      </c>
      <c r="P6999" t="s">
        <v>20920</v>
      </c>
      <c r="Q6999" t="s">
        <v>20991</v>
      </c>
      <c r="U6999" t="s">
        <v>22034</v>
      </c>
      <c r="W6999" t="s">
        <v>22918</v>
      </c>
    </row>
    <row r="7000" spans="1:31">
      <c r="A7000" s="1">
        <v>7035</v>
      </c>
      <c r="C7000" t="s">
        <v>5835</v>
      </c>
      <c r="G7000" t="s">
        <v>10967</v>
      </c>
      <c r="H7000" t="s">
        <v>15788</v>
      </c>
      <c r="I7000" t="s">
        <v>18507</v>
      </c>
      <c r="J7000" t="s">
        <v>18510</v>
      </c>
      <c r="L7000" t="s">
        <v>20119</v>
      </c>
      <c r="N7000" t="s">
        <v>32</v>
      </c>
      <c r="P7000" t="s">
        <v>32</v>
      </c>
      <c r="Q7000" t="s">
        <v>20992</v>
      </c>
      <c r="R7000" t="s">
        <v>21119</v>
      </c>
      <c r="S7000" t="s">
        <v>21154</v>
      </c>
      <c r="U7000" t="s">
        <v>22035</v>
      </c>
      <c r="Y7000" t="s">
        <v>23866</v>
      </c>
    </row>
    <row r="7001" spans="1:31">
      <c r="A7001" s="1">
        <v>7036</v>
      </c>
      <c r="B7001" t="s">
        <v>32</v>
      </c>
      <c r="C7001" t="s">
        <v>5835</v>
      </c>
      <c r="D7001" t="s">
        <v>10271</v>
      </c>
      <c r="E7001" t="s">
        <v>10905</v>
      </c>
      <c r="F7001" t="s">
        <v>10906</v>
      </c>
      <c r="H7001" t="s">
        <v>15789</v>
      </c>
      <c r="V7001">
        <f>72861694 ÐEá\$2024041faypetgrave@cwjamica.com                            DNMLFException as file currently locked by another user for an Acct no 156177090000</f>
        <v>0</v>
      </c>
    </row>
    <row r="7002" spans="1:31">
      <c r="A7002" s="1">
        <v>7037</v>
      </c>
      <c r="C7002" t="s">
        <v>5836</v>
      </c>
      <c r="G7002" t="s">
        <v>10967</v>
      </c>
      <c r="H7002" t="s">
        <v>15790</v>
      </c>
      <c r="I7002" t="s">
        <v>18507</v>
      </c>
      <c r="J7002" t="s">
        <v>18510</v>
      </c>
      <c r="L7002" t="s">
        <v>20120</v>
      </c>
      <c r="N7002" t="s">
        <v>32</v>
      </c>
      <c r="P7002" t="s">
        <v>32</v>
      </c>
      <c r="Q7002" t="s">
        <v>20992</v>
      </c>
      <c r="R7002" t="s">
        <v>21119</v>
      </c>
      <c r="S7002" t="s">
        <v>21154</v>
      </c>
      <c r="U7002" t="s">
        <v>22035</v>
      </c>
      <c r="Y7002" t="s">
        <v>23868</v>
      </c>
    </row>
    <row r="7003" spans="1:31">
      <c r="A7003" s="1">
        <v>7038</v>
      </c>
      <c r="B7003" t="s">
        <v>32</v>
      </c>
      <c r="C7003" t="s">
        <v>5836</v>
      </c>
      <c r="D7003" t="s">
        <v>10272</v>
      </c>
      <c r="E7003" t="s">
        <v>10905</v>
      </c>
      <c r="F7003" t="s">
        <v>10906</v>
      </c>
      <c r="H7003" t="s">
        <v>15791</v>
      </c>
      <c r="V7003">
        <f>72861695 ÐÈQ(B2024041stamic123@gmail.com                               DNMLFException as file currently locked by another user for an Acct no 284144290000</f>
        <v>0</v>
      </c>
    </row>
    <row r="7004" spans="1:31">
      <c r="A7004" s="1">
        <v>7039</v>
      </c>
      <c r="C7004" t="s">
        <v>5837</v>
      </c>
      <c r="G7004" t="s">
        <v>10967</v>
      </c>
      <c r="H7004" t="s">
        <v>15792</v>
      </c>
      <c r="I7004" t="s">
        <v>18507</v>
      </c>
      <c r="J7004" t="s">
        <v>18510</v>
      </c>
      <c r="L7004" t="s">
        <v>20121</v>
      </c>
      <c r="N7004" t="s">
        <v>32</v>
      </c>
      <c r="P7004" t="s">
        <v>32</v>
      </c>
      <c r="Q7004" t="s">
        <v>20992</v>
      </c>
      <c r="R7004" t="s">
        <v>21119</v>
      </c>
      <c r="S7004" t="s">
        <v>21154</v>
      </c>
      <c r="U7004" t="s">
        <v>22035</v>
      </c>
      <c r="Y7004" t="s">
        <v>23867</v>
      </c>
    </row>
    <row r="7005" spans="1:31">
      <c r="A7005" s="1">
        <v>7040</v>
      </c>
      <c r="B7005" t="s">
        <v>32</v>
      </c>
      <c r="C7005" t="s">
        <v>5837</v>
      </c>
      <c r="D7005" t="s">
        <v>10273</v>
      </c>
      <c r="E7005" t="s">
        <v>10905</v>
      </c>
      <c r="F7005" t="s">
        <v>10906</v>
      </c>
      <c r="H7005" t="s">
        <v>15793</v>
      </c>
      <c r="V7005">
        <f>72861696 p°7ÖD2024041christinacaine1@gmail.com                            DNMLFException as file currently locked by another user for an Acct no 295651750000</f>
        <v>0</v>
      </c>
    </row>
    <row r="7006" spans="1:31">
      <c r="A7006" s="1">
        <v>7041</v>
      </c>
      <c r="C7006" t="s">
        <v>5838</v>
      </c>
      <c r="G7006" t="s">
        <v>10967</v>
      </c>
      <c r="H7006" t="s">
        <v>15794</v>
      </c>
      <c r="I7006" t="s">
        <v>18507</v>
      </c>
      <c r="J7006" t="s">
        <v>18547</v>
      </c>
      <c r="K7006" t="s">
        <v>18528</v>
      </c>
      <c r="L7006" t="s">
        <v>20122</v>
      </c>
      <c r="N7006" t="s">
        <v>38</v>
      </c>
      <c r="P7006" t="s">
        <v>38</v>
      </c>
      <c r="Q7006" t="s">
        <v>21038</v>
      </c>
      <c r="U7006" t="s">
        <v>22817</v>
      </c>
      <c r="W7006" t="s">
        <v>22921</v>
      </c>
      <c r="AE7006" t="s">
        <v>23887</v>
      </c>
    </row>
    <row r="7007" spans="1:31">
      <c r="A7007" s="1">
        <v>7042</v>
      </c>
      <c r="B7007" t="s">
        <v>38</v>
      </c>
      <c r="C7007" t="s">
        <v>5838</v>
      </c>
      <c r="D7007" t="s">
        <v>10274</v>
      </c>
      <c r="E7007" t="s">
        <v>10905</v>
      </c>
      <c r="F7007" t="s">
        <v>10913</v>
      </c>
      <c r="H7007" t="s">
        <v>15794</v>
      </c>
      <c r="V7007">
        <f>72861697 wÓ`ªÉ¾IRHM3776EKNS                                                                                           KNS N  Nickole Thorpe             8767736977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7008" spans="1:31">
      <c r="A7008" s="1">
        <v>7043</v>
      </c>
      <c r="C7008" t="s">
        <v>5839</v>
      </c>
      <c r="G7008" t="s">
        <v>10967</v>
      </c>
      <c r="H7008" t="s">
        <v>15795</v>
      </c>
      <c r="I7008" t="s">
        <v>18507</v>
      </c>
      <c r="J7008" t="s">
        <v>18510</v>
      </c>
      <c r="L7008" t="s">
        <v>20123</v>
      </c>
      <c r="N7008" t="s">
        <v>32</v>
      </c>
      <c r="P7008" t="s">
        <v>32</v>
      </c>
      <c r="Q7008" t="s">
        <v>20992</v>
      </c>
      <c r="R7008" t="s">
        <v>21119</v>
      </c>
      <c r="S7008" t="s">
        <v>21154</v>
      </c>
      <c r="U7008" t="s">
        <v>22035</v>
      </c>
      <c r="Y7008" t="s">
        <v>23869</v>
      </c>
    </row>
    <row r="7009" spans="1:25">
      <c r="A7009" s="1">
        <v>7044</v>
      </c>
      <c r="B7009" t="s">
        <v>32</v>
      </c>
      <c r="C7009" t="s">
        <v>5839</v>
      </c>
      <c r="D7009" t="s">
        <v>10275</v>
      </c>
      <c r="E7009" t="s">
        <v>10905</v>
      </c>
      <c r="F7009" t="s">
        <v>10906</v>
      </c>
      <c r="H7009" t="s">
        <v>15796</v>
      </c>
      <c r="V7009">
        <f>72861698 0&amp;3&amp;P2024041DUNROBPRIM@GMAIL.COM                              DNMLFException as file currently locked by another user for an Acct no 344238270000</f>
        <v>0</v>
      </c>
    </row>
    <row r="7010" spans="1:25">
      <c r="A7010" s="1">
        <v>7045</v>
      </c>
      <c r="C7010" t="s">
        <v>5840</v>
      </c>
      <c r="G7010" t="s">
        <v>10967</v>
      </c>
      <c r="H7010" t="s">
        <v>15797</v>
      </c>
      <c r="I7010" t="s">
        <v>18507</v>
      </c>
      <c r="J7010" t="s">
        <v>18510</v>
      </c>
      <c r="L7010" t="s">
        <v>20124</v>
      </c>
      <c r="N7010" t="s">
        <v>32</v>
      </c>
      <c r="P7010" t="s">
        <v>32</v>
      </c>
      <c r="Q7010" t="s">
        <v>20992</v>
      </c>
      <c r="R7010" t="s">
        <v>21119</v>
      </c>
      <c r="S7010" t="s">
        <v>21154</v>
      </c>
      <c r="U7010" t="s">
        <v>22035</v>
      </c>
      <c r="Y7010" t="s">
        <v>23872</v>
      </c>
    </row>
    <row r="7011" spans="1:25">
      <c r="A7011" s="1">
        <v>7046</v>
      </c>
      <c r="B7011" t="s">
        <v>32</v>
      </c>
      <c r="C7011" t="s">
        <v>5840</v>
      </c>
      <c r="D7011" t="s">
        <v>10276</v>
      </c>
      <c r="E7011" t="s">
        <v>10905</v>
      </c>
      <c r="F7011" t="s">
        <v>10906</v>
      </c>
      <c r="H7011" t="s">
        <v>15798</v>
      </c>
      <c r="V7011">
        <f>72861699 °7úA2024041ANDREHEPBURN_88@YAHOO.COM                            ENMLFException as file currently locked by another user for an Acct no 283368110000</f>
        <v>0</v>
      </c>
    </row>
    <row r="7012" spans="1:25">
      <c r="A7012" s="1">
        <v>7047</v>
      </c>
      <c r="C7012" t="s">
        <v>5841</v>
      </c>
      <c r="G7012" t="s">
        <v>10967</v>
      </c>
      <c r="H7012" t="s">
        <v>15799</v>
      </c>
      <c r="I7012" t="s">
        <v>18507</v>
      </c>
      <c r="J7012" t="s">
        <v>18510</v>
      </c>
      <c r="L7012" t="s">
        <v>20125</v>
      </c>
      <c r="N7012" t="s">
        <v>32</v>
      </c>
      <c r="P7012" t="s">
        <v>32</v>
      </c>
      <c r="Q7012" t="s">
        <v>20992</v>
      </c>
      <c r="R7012" t="s">
        <v>21119</v>
      </c>
      <c r="S7012" t="s">
        <v>21154</v>
      </c>
      <c r="U7012" t="s">
        <v>22035</v>
      </c>
      <c r="Y7012" t="s">
        <v>23871</v>
      </c>
    </row>
    <row r="7013" spans="1:25">
      <c r="A7013" s="1">
        <v>7048</v>
      </c>
      <c r="B7013" t="s">
        <v>32</v>
      </c>
      <c r="C7013" t="s">
        <v>5841</v>
      </c>
      <c r="D7013" t="s">
        <v>10277</v>
      </c>
      <c r="E7013" t="s">
        <v>10905</v>
      </c>
      <c r="F7013" t="s">
        <v>10906</v>
      </c>
      <c r="H7013" t="s">
        <v>15799</v>
      </c>
      <c r="V7013">
        <f>72861700 @å~\J2024041sexychrisann1@gmail.com                             ENMLFException as file currently locked by another user for an Acct no 319379400000</f>
        <v>0</v>
      </c>
    </row>
    <row r="7014" spans="1:25">
      <c r="A7014" s="1">
        <v>7049</v>
      </c>
      <c r="C7014" t="s">
        <v>5842</v>
      </c>
      <c r="G7014" t="s">
        <v>10967</v>
      </c>
      <c r="H7014" t="s">
        <v>15800</v>
      </c>
      <c r="I7014" t="s">
        <v>18507</v>
      </c>
      <c r="J7014" t="s">
        <v>18510</v>
      </c>
      <c r="L7014" t="s">
        <v>20126</v>
      </c>
      <c r="N7014" t="s">
        <v>32</v>
      </c>
      <c r="P7014" t="s">
        <v>32</v>
      </c>
      <c r="Q7014" t="s">
        <v>20992</v>
      </c>
      <c r="R7014" t="s">
        <v>21119</v>
      </c>
      <c r="S7014" t="s">
        <v>21154</v>
      </c>
      <c r="U7014" t="s">
        <v>22035</v>
      </c>
      <c r="Y7014" t="s">
        <v>23870</v>
      </c>
    </row>
    <row r="7015" spans="1:25">
      <c r="A7015" s="1">
        <v>7050</v>
      </c>
      <c r="B7015" t="s">
        <v>32</v>
      </c>
      <c r="C7015" t="s">
        <v>5842</v>
      </c>
      <c r="D7015" t="s">
        <v>10278</v>
      </c>
      <c r="E7015" t="s">
        <v>10905</v>
      </c>
      <c r="F7015" t="s">
        <v>10906</v>
      </c>
      <c r="H7015" t="s">
        <v>15801</v>
      </c>
      <c r="V7015">
        <f>72861701 @äçNJ2024041romainbrown023@gmail.com                            ENMLFException as file currently locked by another user for an Acct no 319151400000</f>
        <v>0</v>
      </c>
    </row>
    <row r="7016" spans="1:25">
      <c r="A7016" s="1">
        <v>7051</v>
      </c>
      <c r="C7016" t="s">
        <v>5843</v>
      </c>
      <c r="G7016" t="s">
        <v>10967</v>
      </c>
      <c r="H7016" t="s">
        <v>15802</v>
      </c>
      <c r="I7016" t="s">
        <v>18507</v>
      </c>
      <c r="J7016" t="s">
        <v>18510</v>
      </c>
      <c r="L7016" t="s">
        <v>20127</v>
      </c>
      <c r="N7016" t="s">
        <v>32</v>
      </c>
      <c r="P7016" t="s">
        <v>32</v>
      </c>
      <c r="Q7016" t="s">
        <v>20992</v>
      </c>
      <c r="R7016" t="s">
        <v>21119</v>
      </c>
      <c r="S7016" t="s">
        <v>21154</v>
      </c>
      <c r="U7016" t="s">
        <v>22035</v>
      </c>
      <c r="Y7016" t="s">
        <v>23873</v>
      </c>
    </row>
    <row r="7017" spans="1:25">
      <c r="A7017" s="1">
        <v>7052</v>
      </c>
      <c r="B7017" t="s">
        <v>32</v>
      </c>
      <c r="C7017" t="s">
        <v>5843</v>
      </c>
      <c r="D7017" t="s">
        <v>10279</v>
      </c>
      <c r="E7017" t="s">
        <v>10905</v>
      </c>
      <c r="F7017" t="s">
        <v>10906</v>
      </c>
      <c r="H7017" t="s">
        <v>15803</v>
      </c>
      <c r="V7017">
        <f>72861702 @ÝEÆI2024041orainthomas@gmail.com                              GNMLFException as file currently locked by another user for an Acct no 316859080000</f>
        <v>0</v>
      </c>
    </row>
    <row r="7018" spans="1:25">
      <c r="A7018" s="1">
        <v>7053</v>
      </c>
      <c r="C7018" t="s">
        <v>5844</v>
      </c>
      <c r="G7018" t="s">
        <v>10967</v>
      </c>
      <c r="H7018" t="s">
        <v>15804</v>
      </c>
      <c r="I7018" t="s">
        <v>18507</v>
      </c>
      <c r="J7018" t="s">
        <v>18509</v>
      </c>
      <c r="L7018" t="s">
        <v>19750</v>
      </c>
      <c r="O7018" t="s">
        <v>20887</v>
      </c>
      <c r="P7018" t="s">
        <v>20919</v>
      </c>
      <c r="Q7018" t="s">
        <v>20989</v>
      </c>
      <c r="U7018" t="s">
        <v>22032</v>
      </c>
      <c r="W7018" t="s">
        <v>22917</v>
      </c>
      <c r="X7018" t="s">
        <v>23534</v>
      </c>
    </row>
    <row r="7019" spans="1:25">
      <c r="A7019" s="1">
        <v>7054</v>
      </c>
      <c r="C7019" t="s">
        <v>5845</v>
      </c>
      <c r="G7019" t="s">
        <v>10967</v>
      </c>
      <c r="H7019" t="s">
        <v>15805</v>
      </c>
      <c r="I7019" t="s">
        <v>18507</v>
      </c>
      <c r="J7019" t="s">
        <v>18509</v>
      </c>
      <c r="L7019" t="s">
        <v>19772</v>
      </c>
      <c r="O7019" t="s">
        <v>20888</v>
      </c>
      <c r="P7019" t="s">
        <v>65</v>
      </c>
      <c r="Q7019" t="s">
        <v>20990</v>
      </c>
      <c r="R7019" t="s">
        <v>21118</v>
      </c>
      <c r="S7019" t="s">
        <v>21153</v>
      </c>
      <c r="T7019" t="s">
        <v>21702</v>
      </c>
      <c r="U7019" t="s">
        <v>22033</v>
      </c>
    </row>
    <row r="7020" spans="1:25">
      <c r="A7020" s="1">
        <v>7055</v>
      </c>
      <c r="C7020" t="s">
        <v>5846</v>
      </c>
      <c r="G7020" t="s">
        <v>10967</v>
      </c>
      <c r="H7020" t="s">
        <v>15805</v>
      </c>
      <c r="I7020" t="s">
        <v>18507</v>
      </c>
      <c r="J7020" t="s">
        <v>18509</v>
      </c>
      <c r="L7020" t="s">
        <v>19802</v>
      </c>
      <c r="O7020" t="s">
        <v>20887</v>
      </c>
      <c r="P7020" t="s">
        <v>20919</v>
      </c>
      <c r="Q7020" t="s">
        <v>20989</v>
      </c>
      <c r="U7020" t="s">
        <v>22032</v>
      </c>
      <c r="W7020" t="s">
        <v>22917</v>
      </c>
      <c r="X7020" t="s">
        <v>23535</v>
      </c>
    </row>
    <row r="7021" spans="1:25">
      <c r="A7021" s="1">
        <v>7056</v>
      </c>
      <c r="C7021" t="s">
        <v>5847</v>
      </c>
      <c r="G7021" t="s">
        <v>10967</v>
      </c>
      <c r="H7021" t="s">
        <v>15805</v>
      </c>
      <c r="I7021" t="s">
        <v>18507</v>
      </c>
      <c r="J7021" t="s">
        <v>18509</v>
      </c>
      <c r="L7021" t="s">
        <v>19774</v>
      </c>
      <c r="O7021" t="s">
        <v>20888</v>
      </c>
      <c r="P7021" t="s">
        <v>20920</v>
      </c>
      <c r="Q7021" t="s">
        <v>20991</v>
      </c>
      <c r="U7021" t="s">
        <v>22034</v>
      </c>
      <c r="W7021" t="s">
        <v>22918</v>
      </c>
    </row>
    <row r="7022" spans="1:25">
      <c r="A7022" s="1">
        <v>7057</v>
      </c>
      <c r="C7022" t="s">
        <v>5848</v>
      </c>
      <c r="G7022" t="s">
        <v>10967</v>
      </c>
      <c r="H7022" t="s">
        <v>15806</v>
      </c>
      <c r="I7022" t="s">
        <v>18507</v>
      </c>
      <c r="J7022" t="s">
        <v>18509</v>
      </c>
      <c r="L7022" t="s">
        <v>19772</v>
      </c>
      <c r="O7022" t="s">
        <v>20888</v>
      </c>
      <c r="P7022" t="s">
        <v>65</v>
      </c>
      <c r="Q7022" t="s">
        <v>20990</v>
      </c>
      <c r="R7022" t="s">
        <v>21118</v>
      </c>
      <c r="S7022" t="s">
        <v>21153</v>
      </c>
      <c r="T7022" t="s">
        <v>21703</v>
      </c>
      <c r="U7022" t="s">
        <v>22033</v>
      </c>
    </row>
    <row r="7023" spans="1:25">
      <c r="A7023" s="1">
        <v>7058</v>
      </c>
      <c r="C7023" t="s">
        <v>5849</v>
      </c>
      <c r="G7023" t="s">
        <v>10967</v>
      </c>
      <c r="H7023" t="s">
        <v>15806</v>
      </c>
      <c r="I7023" t="s">
        <v>18507</v>
      </c>
      <c r="J7023" t="s">
        <v>18509</v>
      </c>
      <c r="L7023" t="s">
        <v>19801</v>
      </c>
      <c r="O7023" t="s">
        <v>20887</v>
      </c>
      <c r="P7023" t="s">
        <v>20919</v>
      </c>
      <c r="Q7023" t="s">
        <v>20989</v>
      </c>
      <c r="U7023" t="s">
        <v>22032</v>
      </c>
      <c r="W7023" t="s">
        <v>22917</v>
      </c>
      <c r="X7023" t="s">
        <v>23536</v>
      </c>
    </row>
    <row r="7024" spans="1:25">
      <c r="A7024" s="1">
        <v>7059</v>
      </c>
      <c r="C7024" t="s">
        <v>5850</v>
      </c>
      <c r="G7024" t="s">
        <v>10967</v>
      </c>
      <c r="H7024" t="s">
        <v>15807</v>
      </c>
      <c r="I7024" t="s">
        <v>18507</v>
      </c>
      <c r="J7024" t="s">
        <v>18509</v>
      </c>
      <c r="L7024" t="s">
        <v>19774</v>
      </c>
      <c r="O7024" t="s">
        <v>20888</v>
      </c>
      <c r="P7024" t="s">
        <v>20920</v>
      </c>
      <c r="Q7024" t="s">
        <v>20991</v>
      </c>
      <c r="U7024" t="s">
        <v>22034</v>
      </c>
      <c r="W7024" t="s">
        <v>22918</v>
      </c>
    </row>
    <row r="7025" spans="1:24">
      <c r="A7025" s="1">
        <v>7060</v>
      </c>
      <c r="C7025" t="s">
        <v>5851</v>
      </c>
      <c r="G7025" t="s">
        <v>10967</v>
      </c>
      <c r="H7025" t="s">
        <v>15808</v>
      </c>
      <c r="I7025" t="s">
        <v>18507</v>
      </c>
      <c r="J7025" t="s">
        <v>18511</v>
      </c>
      <c r="L7025" t="s">
        <v>19687</v>
      </c>
      <c r="O7025" t="s">
        <v>20908</v>
      </c>
      <c r="P7025" t="s">
        <v>20949</v>
      </c>
      <c r="Q7025" t="s">
        <v>21061</v>
      </c>
      <c r="R7025" t="s">
        <v>21137</v>
      </c>
      <c r="S7025" t="s">
        <v>21159</v>
      </c>
      <c r="T7025" t="s">
        <v>21704</v>
      </c>
      <c r="U7025" t="s">
        <v>22033</v>
      </c>
    </row>
    <row r="7026" spans="1:24">
      <c r="A7026" s="1">
        <v>7061</v>
      </c>
      <c r="C7026" t="s">
        <v>5852</v>
      </c>
      <c r="G7026" t="s">
        <v>10967</v>
      </c>
      <c r="H7026" t="s">
        <v>15809</v>
      </c>
      <c r="I7026" t="s">
        <v>18507</v>
      </c>
      <c r="J7026" t="s">
        <v>18511</v>
      </c>
      <c r="L7026" t="s">
        <v>19687</v>
      </c>
      <c r="O7026" t="s">
        <v>20908</v>
      </c>
      <c r="P7026" t="s">
        <v>20949</v>
      </c>
      <c r="Q7026" t="s">
        <v>21061</v>
      </c>
      <c r="R7026" t="s">
        <v>21137</v>
      </c>
      <c r="S7026" t="s">
        <v>21159</v>
      </c>
      <c r="T7026" t="s">
        <v>21704</v>
      </c>
      <c r="U7026" t="s">
        <v>22033</v>
      </c>
    </row>
    <row r="7027" spans="1:24">
      <c r="A7027" s="1">
        <v>7062</v>
      </c>
      <c r="C7027" t="s">
        <v>5853</v>
      </c>
      <c r="G7027" t="s">
        <v>10967</v>
      </c>
      <c r="H7027" t="s">
        <v>15810</v>
      </c>
      <c r="I7027" t="s">
        <v>18507</v>
      </c>
      <c r="J7027" t="s">
        <v>18511</v>
      </c>
      <c r="L7027" t="s">
        <v>19687</v>
      </c>
      <c r="O7027" t="s">
        <v>20908</v>
      </c>
      <c r="P7027" t="s">
        <v>20949</v>
      </c>
      <c r="Q7027" t="s">
        <v>21061</v>
      </c>
      <c r="R7027" t="s">
        <v>21137</v>
      </c>
      <c r="S7027" t="s">
        <v>21159</v>
      </c>
      <c r="T7027" t="s">
        <v>21704</v>
      </c>
      <c r="U7027" t="s">
        <v>22033</v>
      </c>
    </row>
    <row r="7028" spans="1:24">
      <c r="A7028" s="1">
        <v>7063</v>
      </c>
      <c r="C7028" t="s">
        <v>5854</v>
      </c>
      <c r="G7028" t="s">
        <v>10967</v>
      </c>
      <c r="H7028" t="s">
        <v>15811</v>
      </c>
      <c r="I7028" t="s">
        <v>18507</v>
      </c>
      <c r="J7028" t="s">
        <v>18511</v>
      </c>
      <c r="L7028" t="s">
        <v>19687</v>
      </c>
      <c r="O7028" t="s">
        <v>20908</v>
      </c>
      <c r="P7028" t="s">
        <v>20949</v>
      </c>
      <c r="Q7028" t="s">
        <v>21061</v>
      </c>
      <c r="R7028" t="s">
        <v>21137</v>
      </c>
      <c r="S7028" t="s">
        <v>21159</v>
      </c>
      <c r="T7028" t="s">
        <v>21704</v>
      </c>
      <c r="U7028" t="s">
        <v>22033</v>
      </c>
    </row>
    <row r="7029" spans="1:24">
      <c r="A7029" s="1">
        <v>7064</v>
      </c>
      <c r="C7029" t="s">
        <v>5855</v>
      </c>
      <c r="G7029" t="s">
        <v>10967</v>
      </c>
      <c r="H7029" t="s">
        <v>15812</v>
      </c>
      <c r="I7029" t="s">
        <v>18507</v>
      </c>
      <c r="J7029" t="s">
        <v>18509</v>
      </c>
      <c r="L7029" t="s">
        <v>19772</v>
      </c>
      <c r="O7029" t="s">
        <v>20888</v>
      </c>
      <c r="P7029" t="s">
        <v>65</v>
      </c>
      <c r="Q7029" t="s">
        <v>20990</v>
      </c>
      <c r="R7029" t="s">
        <v>21118</v>
      </c>
      <c r="S7029" t="s">
        <v>21153</v>
      </c>
      <c r="T7029" t="s">
        <v>21703</v>
      </c>
      <c r="U7029" t="s">
        <v>22033</v>
      </c>
    </row>
    <row r="7030" spans="1:24">
      <c r="A7030" s="1">
        <v>7065</v>
      </c>
      <c r="C7030" t="s">
        <v>5856</v>
      </c>
      <c r="G7030" t="s">
        <v>10967</v>
      </c>
      <c r="H7030" t="s">
        <v>15813</v>
      </c>
      <c r="I7030" t="s">
        <v>18507</v>
      </c>
      <c r="J7030" t="s">
        <v>18509</v>
      </c>
      <c r="L7030" t="s">
        <v>19808</v>
      </c>
      <c r="O7030" t="s">
        <v>20887</v>
      </c>
      <c r="P7030" t="s">
        <v>20919</v>
      </c>
      <c r="Q7030" t="s">
        <v>20989</v>
      </c>
      <c r="U7030" t="s">
        <v>22032</v>
      </c>
      <c r="W7030" t="s">
        <v>22917</v>
      </c>
      <c r="X7030" t="s">
        <v>23536</v>
      </c>
    </row>
    <row r="7031" spans="1:24">
      <c r="A7031" s="1">
        <v>7066</v>
      </c>
      <c r="C7031" t="s">
        <v>5857</v>
      </c>
      <c r="G7031" t="s">
        <v>10967</v>
      </c>
      <c r="H7031" t="s">
        <v>15813</v>
      </c>
      <c r="I7031" t="s">
        <v>18507</v>
      </c>
      <c r="J7031" t="s">
        <v>18509</v>
      </c>
      <c r="L7031" t="s">
        <v>19774</v>
      </c>
      <c r="O7031" t="s">
        <v>20888</v>
      </c>
      <c r="P7031" t="s">
        <v>20920</v>
      </c>
      <c r="Q7031" t="s">
        <v>20991</v>
      </c>
      <c r="U7031" t="s">
        <v>22034</v>
      </c>
      <c r="W7031" t="s">
        <v>22918</v>
      </c>
    </row>
    <row r="7032" spans="1:24">
      <c r="A7032" s="1">
        <v>7067</v>
      </c>
      <c r="C7032" t="s">
        <v>5858</v>
      </c>
      <c r="G7032" t="s">
        <v>10967</v>
      </c>
      <c r="H7032" t="s">
        <v>15814</v>
      </c>
      <c r="I7032" t="s">
        <v>18507</v>
      </c>
      <c r="J7032" t="s">
        <v>18509</v>
      </c>
      <c r="L7032" t="s">
        <v>19802</v>
      </c>
      <c r="O7032" t="s">
        <v>20887</v>
      </c>
      <c r="P7032" t="s">
        <v>20919</v>
      </c>
      <c r="Q7032" t="s">
        <v>20989</v>
      </c>
      <c r="U7032" t="s">
        <v>22032</v>
      </c>
      <c r="W7032" t="s">
        <v>22917</v>
      </c>
      <c r="X7032" t="s">
        <v>23535</v>
      </c>
    </row>
    <row r="7033" spans="1:24">
      <c r="A7033" s="1">
        <v>7068</v>
      </c>
      <c r="C7033" t="s">
        <v>5859</v>
      </c>
      <c r="G7033" t="s">
        <v>10967</v>
      </c>
      <c r="H7033" t="s">
        <v>15815</v>
      </c>
      <c r="I7033" t="s">
        <v>18507</v>
      </c>
      <c r="J7033" t="s">
        <v>18509</v>
      </c>
      <c r="L7033" t="s">
        <v>19772</v>
      </c>
      <c r="O7033" t="s">
        <v>20888</v>
      </c>
      <c r="P7033" t="s">
        <v>65</v>
      </c>
      <c r="Q7033" t="s">
        <v>20990</v>
      </c>
      <c r="R7033" t="s">
        <v>21118</v>
      </c>
      <c r="S7033" t="s">
        <v>21153</v>
      </c>
      <c r="T7033" t="s">
        <v>21702</v>
      </c>
      <c r="U7033" t="s">
        <v>22033</v>
      </c>
    </row>
    <row r="7034" spans="1:24">
      <c r="A7034" s="1">
        <v>7069</v>
      </c>
      <c r="C7034" t="s">
        <v>5860</v>
      </c>
      <c r="G7034" t="s">
        <v>10967</v>
      </c>
      <c r="H7034" t="s">
        <v>15815</v>
      </c>
      <c r="I7034" t="s">
        <v>18507</v>
      </c>
      <c r="J7034" t="s">
        <v>18509</v>
      </c>
      <c r="L7034" t="s">
        <v>19774</v>
      </c>
      <c r="O7034" t="s">
        <v>20888</v>
      </c>
      <c r="P7034" t="s">
        <v>20920</v>
      </c>
      <c r="Q7034" t="s">
        <v>20991</v>
      </c>
      <c r="U7034" t="s">
        <v>22034</v>
      </c>
      <c r="W7034" t="s">
        <v>22918</v>
      </c>
    </row>
    <row r="7035" spans="1:24">
      <c r="A7035" s="1">
        <v>7070</v>
      </c>
      <c r="C7035" t="s">
        <v>5861</v>
      </c>
      <c r="G7035" t="s">
        <v>10967</v>
      </c>
      <c r="H7035" t="s">
        <v>15816</v>
      </c>
      <c r="I7035" t="s">
        <v>18507</v>
      </c>
      <c r="J7035" t="s">
        <v>18510</v>
      </c>
      <c r="L7035" t="s">
        <v>20128</v>
      </c>
      <c r="N7035" t="s">
        <v>43</v>
      </c>
      <c r="P7035" t="s">
        <v>43</v>
      </c>
      <c r="Q7035" t="s">
        <v>21047</v>
      </c>
      <c r="U7035" t="s">
        <v>22740</v>
      </c>
      <c r="W7035" t="s">
        <v>22931</v>
      </c>
    </row>
    <row r="7036" spans="1:24">
      <c r="A7036" s="1">
        <v>7071</v>
      </c>
      <c r="B7036" t="s">
        <v>43</v>
      </c>
      <c r="C7036" t="s">
        <v>5861</v>
      </c>
      <c r="D7036" t="s">
        <v>10280</v>
      </c>
      <c r="E7036" t="s">
        <v>10905</v>
      </c>
      <c r="F7036" t="s">
        <v>10925</v>
      </c>
      <c r="H7036" t="s">
        <v>15817</v>
      </c>
      <c r="V7036">
        <f>72861720 ãà</f>
        <v>0</v>
      </c>
    </row>
    <row r="7037" spans="1:24">
      <c r="A7037" s="1">
        <v>7073</v>
      </c>
      <c r="C7037" t="s">
        <v>5862</v>
      </c>
      <c r="G7037" t="s">
        <v>10967</v>
      </c>
      <c r="H7037" t="s">
        <v>15818</v>
      </c>
      <c r="I7037" t="s">
        <v>18507</v>
      </c>
      <c r="J7037" t="s">
        <v>18510</v>
      </c>
      <c r="L7037" t="s">
        <v>20129</v>
      </c>
      <c r="N7037" t="s">
        <v>56</v>
      </c>
      <c r="P7037" t="s">
        <v>20972</v>
      </c>
      <c r="Q7037" t="s">
        <v>21088</v>
      </c>
      <c r="U7037" t="s">
        <v>22818</v>
      </c>
      <c r="W7037" t="s">
        <v>22943</v>
      </c>
    </row>
    <row r="7038" spans="1:24">
      <c r="A7038" s="1">
        <v>7074</v>
      </c>
      <c r="C7038" t="s">
        <v>5863</v>
      </c>
      <c r="G7038" t="s">
        <v>10967</v>
      </c>
      <c r="H7038" t="s">
        <v>15818</v>
      </c>
      <c r="I7038" t="s">
        <v>18507</v>
      </c>
      <c r="J7038" t="s">
        <v>18510</v>
      </c>
      <c r="L7038" t="s">
        <v>20129</v>
      </c>
      <c r="N7038" t="s">
        <v>56</v>
      </c>
      <c r="P7038" t="s">
        <v>56</v>
      </c>
      <c r="Q7038" t="s">
        <v>21089</v>
      </c>
      <c r="U7038" t="s">
        <v>22819</v>
      </c>
      <c r="W7038" t="s">
        <v>22921</v>
      </c>
    </row>
    <row r="7039" spans="1:24">
      <c r="A7039" s="1">
        <v>7075</v>
      </c>
      <c r="B7039" t="s">
        <v>56</v>
      </c>
      <c r="C7039" t="s">
        <v>5863</v>
      </c>
      <c r="D7039" t="s">
        <v>10281</v>
      </c>
      <c r="E7039" t="s">
        <v>10905</v>
      </c>
      <c r="F7039" t="s">
        <v>10943</v>
      </c>
      <c r="H7039" t="s">
        <v>15819</v>
      </c>
      <c r="V7039">
        <f>72861722 Ï/e</f>
        <v>0</v>
      </c>
    </row>
    <row r="7040" spans="1:24">
      <c r="A7040" s="1">
        <v>7077</v>
      </c>
      <c r="C7040" t="s">
        <v>5864</v>
      </c>
      <c r="G7040" t="s">
        <v>10967</v>
      </c>
      <c r="H7040" t="s">
        <v>15820</v>
      </c>
      <c r="I7040" t="s">
        <v>18507</v>
      </c>
      <c r="J7040" t="s">
        <v>18509</v>
      </c>
      <c r="L7040" t="s">
        <v>19798</v>
      </c>
      <c r="O7040" t="s">
        <v>20887</v>
      </c>
      <c r="P7040" t="s">
        <v>20919</v>
      </c>
      <c r="Q7040" t="s">
        <v>20989</v>
      </c>
      <c r="U7040" t="s">
        <v>22032</v>
      </c>
      <c r="W7040" t="s">
        <v>22917</v>
      </c>
      <c r="X7040" t="s">
        <v>23537</v>
      </c>
    </row>
    <row r="7041" spans="1:31">
      <c r="A7041" s="1">
        <v>7078</v>
      </c>
      <c r="C7041" t="s">
        <v>5865</v>
      </c>
      <c r="G7041" t="s">
        <v>10967</v>
      </c>
      <c r="H7041" t="s">
        <v>15821</v>
      </c>
      <c r="I7041" t="s">
        <v>18507</v>
      </c>
      <c r="J7041" t="s">
        <v>18509</v>
      </c>
      <c r="L7041" t="s">
        <v>19772</v>
      </c>
      <c r="O7041" t="s">
        <v>20888</v>
      </c>
      <c r="P7041" t="s">
        <v>65</v>
      </c>
      <c r="Q7041" t="s">
        <v>20990</v>
      </c>
      <c r="R7041" t="s">
        <v>21118</v>
      </c>
      <c r="S7041" t="s">
        <v>21153</v>
      </c>
      <c r="T7041" t="s">
        <v>21705</v>
      </c>
      <c r="U7041" t="s">
        <v>22033</v>
      </c>
    </row>
    <row r="7042" spans="1:31">
      <c r="A7042" s="1">
        <v>7079</v>
      </c>
      <c r="C7042" t="s">
        <v>5866</v>
      </c>
      <c r="G7042" t="s">
        <v>10967</v>
      </c>
      <c r="H7042" t="s">
        <v>15822</v>
      </c>
      <c r="I7042" t="s">
        <v>18507</v>
      </c>
      <c r="J7042" t="s">
        <v>18509</v>
      </c>
      <c r="L7042" t="s">
        <v>19774</v>
      </c>
      <c r="O7042" t="s">
        <v>20888</v>
      </c>
      <c r="P7042" t="s">
        <v>20920</v>
      </c>
      <c r="Q7042" t="s">
        <v>20991</v>
      </c>
      <c r="U7042" t="s">
        <v>22034</v>
      </c>
      <c r="W7042" t="s">
        <v>22918</v>
      </c>
    </row>
    <row r="7043" spans="1:31">
      <c r="A7043" s="1">
        <v>7080</v>
      </c>
      <c r="C7043" t="s">
        <v>5867</v>
      </c>
      <c r="G7043" t="s">
        <v>10967</v>
      </c>
      <c r="H7043" t="s">
        <v>15823</v>
      </c>
      <c r="I7043" t="s">
        <v>18507</v>
      </c>
      <c r="J7043" t="s">
        <v>18510</v>
      </c>
      <c r="L7043" t="s">
        <v>20130</v>
      </c>
      <c r="N7043" t="s">
        <v>40</v>
      </c>
      <c r="P7043" t="s">
        <v>20946</v>
      </c>
      <c r="Q7043" t="s">
        <v>21090</v>
      </c>
      <c r="U7043" t="s">
        <v>22820</v>
      </c>
      <c r="W7043" t="s">
        <v>22944</v>
      </c>
    </row>
    <row r="7044" spans="1:31">
      <c r="A7044" s="1">
        <v>7081</v>
      </c>
      <c r="B7044" t="s">
        <v>40</v>
      </c>
      <c r="C7044" t="s">
        <v>5867</v>
      </c>
      <c r="D7044" t="s">
        <v>10282</v>
      </c>
      <c r="E7044" t="s">
        <v>10905</v>
      </c>
      <c r="F7044" t="s">
        <v>10944</v>
      </c>
      <c r="H7044" t="s">
        <v>15824</v>
      </c>
      <c r="V7044">
        <f>72861726  ONT 3924-1           PDLs®*AHK3777E\  null  N</f>
        <v>0</v>
      </c>
    </row>
    <row r="7045" spans="1:31">
      <c r="A7045" s="1">
        <v>7082</v>
      </c>
      <c r="C7045" t="s">
        <v>5868</v>
      </c>
      <c r="G7045" t="s">
        <v>10967</v>
      </c>
      <c r="H7045" t="s">
        <v>15825</v>
      </c>
      <c r="I7045" t="s">
        <v>18507</v>
      </c>
      <c r="J7045" t="s">
        <v>18509</v>
      </c>
      <c r="L7045" t="s">
        <v>19750</v>
      </c>
      <c r="O7045" t="s">
        <v>20887</v>
      </c>
      <c r="P7045" t="s">
        <v>20919</v>
      </c>
      <c r="Q7045" t="s">
        <v>20989</v>
      </c>
      <c r="U7045" t="s">
        <v>22032</v>
      </c>
      <c r="W7045" t="s">
        <v>22917</v>
      </c>
      <c r="X7045" t="s">
        <v>23535</v>
      </c>
    </row>
    <row r="7046" spans="1:31">
      <c r="A7046" s="1">
        <v>7083</v>
      </c>
      <c r="C7046" t="s">
        <v>5869</v>
      </c>
      <c r="G7046" t="s">
        <v>10967</v>
      </c>
      <c r="H7046" t="s">
        <v>15826</v>
      </c>
      <c r="I7046" t="s">
        <v>18507</v>
      </c>
      <c r="J7046" t="s">
        <v>18509</v>
      </c>
      <c r="L7046" t="s">
        <v>19772</v>
      </c>
      <c r="O7046" t="s">
        <v>20888</v>
      </c>
      <c r="P7046" t="s">
        <v>65</v>
      </c>
      <c r="Q7046" t="s">
        <v>20990</v>
      </c>
      <c r="R7046" t="s">
        <v>21118</v>
      </c>
      <c r="S7046" t="s">
        <v>21153</v>
      </c>
      <c r="T7046" t="s">
        <v>21703</v>
      </c>
      <c r="U7046" t="s">
        <v>22033</v>
      </c>
    </row>
    <row r="7047" spans="1:31">
      <c r="A7047" s="1">
        <v>7084</v>
      </c>
      <c r="C7047" t="s">
        <v>5870</v>
      </c>
      <c r="G7047" t="s">
        <v>10967</v>
      </c>
      <c r="H7047" t="s">
        <v>15826</v>
      </c>
      <c r="I7047" t="s">
        <v>18507</v>
      </c>
      <c r="J7047" t="s">
        <v>18509</v>
      </c>
      <c r="L7047" t="s">
        <v>19771</v>
      </c>
      <c r="O7047" t="s">
        <v>20887</v>
      </c>
      <c r="P7047" t="s">
        <v>20919</v>
      </c>
      <c r="Q7047" t="s">
        <v>20989</v>
      </c>
      <c r="U7047" t="s">
        <v>22032</v>
      </c>
      <c r="W7047" t="s">
        <v>22917</v>
      </c>
      <c r="X7047" t="s">
        <v>23536</v>
      </c>
    </row>
    <row r="7048" spans="1:31">
      <c r="A7048" s="1">
        <v>7085</v>
      </c>
      <c r="C7048" t="s">
        <v>5871</v>
      </c>
      <c r="G7048" t="s">
        <v>10967</v>
      </c>
      <c r="H7048" t="s">
        <v>15826</v>
      </c>
      <c r="I7048" t="s">
        <v>18507</v>
      </c>
      <c r="J7048" t="s">
        <v>18509</v>
      </c>
      <c r="L7048" t="s">
        <v>19774</v>
      </c>
      <c r="O7048" t="s">
        <v>20888</v>
      </c>
      <c r="P7048" t="s">
        <v>20920</v>
      </c>
      <c r="Q7048" t="s">
        <v>20991</v>
      </c>
      <c r="U7048" t="s">
        <v>22034</v>
      </c>
      <c r="W7048" t="s">
        <v>22918</v>
      </c>
    </row>
    <row r="7049" spans="1:31">
      <c r="A7049" s="1">
        <v>7086</v>
      </c>
      <c r="C7049" t="s">
        <v>5872</v>
      </c>
      <c r="G7049" t="s">
        <v>10967</v>
      </c>
      <c r="H7049" t="s">
        <v>15827</v>
      </c>
      <c r="I7049" t="s">
        <v>18507</v>
      </c>
      <c r="J7049" t="s">
        <v>18509</v>
      </c>
      <c r="L7049" t="s">
        <v>19772</v>
      </c>
      <c r="O7049" t="s">
        <v>20888</v>
      </c>
      <c r="P7049" t="s">
        <v>65</v>
      </c>
      <c r="Q7049" t="s">
        <v>20990</v>
      </c>
      <c r="R7049" t="s">
        <v>21118</v>
      </c>
      <c r="S7049" t="s">
        <v>21153</v>
      </c>
      <c r="T7049" t="s">
        <v>21702</v>
      </c>
      <c r="U7049" t="s">
        <v>22033</v>
      </c>
    </row>
    <row r="7050" spans="1:31">
      <c r="A7050" s="1">
        <v>7087</v>
      </c>
      <c r="C7050" t="s">
        <v>5873</v>
      </c>
      <c r="G7050" t="s">
        <v>10967</v>
      </c>
      <c r="H7050" t="s">
        <v>15827</v>
      </c>
      <c r="I7050" t="s">
        <v>18507</v>
      </c>
      <c r="J7050" t="s">
        <v>18509</v>
      </c>
      <c r="L7050" t="s">
        <v>19774</v>
      </c>
      <c r="O7050" t="s">
        <v>20888</v>
      </c>
      <c r="P7050" t="s">
        <v>20920</v>
      </c>
      <c r="Q7050" t="s">
        <v>20991</v>
      </c>
      <c r="U7050" t="s">
        <v>22034</v>
      </c>
      <c r="W7050" t="s">
        <v>22918</v>
      </c>
    </row>
    <row r="7051" spans="1:31">
      <c r="A7051" s="1">
        <v>7088</v>
      </c>
      <c r="C7051" t="s">
        <v>5874</v>
      </c>
      <c r="G7051" t="s">
        <v>10967</v>
      </c>
      <c r="H7051" t="s">
        <v>15828</v>
      </c>
      <c r="I7051" t="s">
        <v>18507</v>
      </c>
      <c r="J7051" t="s">
        <v>18543</v>
      </c>
      <c r="K7051" t="s">
        <v>18528</v>
      </c>
      <c r="L7051" t="s">
        <v>20131</v>
      </c>
      <c r="N7051" t="s">
        <v>38</v>
      </c>
      <c r="P7051" t="s">
        <v>38</v>
      </c>
      <c r="Q7051" t="s">
        <v>21038</v>
      </c>
      <c r="U7051" t="s">
        <v>22821</v>
      </c>
      <c r="W7051" t="s">
        <v>22921</v>
      </c>
      <c r="AE7051" t="s">
        <v>23887</v>
      </c>
    </row>
    <row r="7052" spans="1:31">
      <c r="A7052" s="1">
        <v>7089</v>
      </c>
      <c r="B7052" t="s">
        <v>38</v>
      </c>
      <c r="C7052" t="s">
        <v>5874</v>
      </c>
      <c r="D7052" t="s">
        <v>10283</v>
      </c>
      <c r="E7052" t="s">
        <v>10905</v>
      </c>
      <c r="F7052" t="s">
        <v>10913</v>
      </c>
      <c r="H7052" t="s">
        <v>15828</v>
      </c>
      <c r="V7052">
        <f>72861733 Üg×ÁIRHI3777EKNS                                                                                           KNS N  MS Raheem Dyer             8766032439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7053" spans="1:31">
      <c r="A7053" s="1">
        <v>7090</v>
      </c>
      <c r="C7053" t="s">
        <v>5875</v>
      </c>
      <c r="G7053" t="s">
        <v>10967</v>
      </c>
      <c r="H7053" t="s">
        <v>15829</v>
      </c>
      <c r="I7053" t="s">
        <v>18507</v>
      </c>
      <c r="J7053" t="s">
        <v>18510</v>
      </c>
      <c r="L7053" t="s">
        <v>20132</v>
      </c>
      <c r="N7053" t="s">
        <v>37</v>
      </c>
      <c r="P7053" t="s">
        <v>20927</v>
      </c>
      <c r="Q7053" t="s">
        <v>21053</v>
      </c>
      <c r="U7053" t="s">
        <v>22822</v>
      </c>
      <c r="W7053" t="s">
        <v>22918</v>
      </c>
    </row>
    <row r="7054" spans="1:31">
      <c r="A7054" s="1">
        <v>7091</v>
      </c>
      <c r="C7054" t="s">
        <v>5876</v>
      </c>
      <c r="G7054" t="s">
        <v>10967</v>
      </c>
      <c r="H7054" t="s">
        <v>15830</v>
      </c>
      <c r="I7054" t="s">
        <v>18507</v>
      </c>
      <c r="J7054" t="s">
        <v>18510</v>
      </c>
      <c r="L7054" t="s">
        <v>20132</v>
      </c>
      <c r="N7054" t="s">
        <v>37</v>
      </c>
      <c r="P7054" t="s">
        <v>37</v>
      </c>
      <c r="Q7054" t="s">
        <v>21005</v>
      </c>
      <c r="U7054" t="s">
        <v>22823</v>
      </c>
      <c r="W7054" t="s">
        <v>22921</v>
      </c>
    </row>
    <row r="7055" spans="1:31">
      <c r="A7055" s="1">
        <v>7092</v>
      </c>
      <c r="B7055" t="s">
        <v>37</v>
      </c>
      <c r="C7055" t="s">
        <v>5876</v>
      </c>
      <c r="D7055" t="s">
        <v>10284</v>
      </c>
      <c r="E7055" t="s">
        <v>10905</v>
      </c>
      <c r="F7055" t="s">
        <v>10912</v>
      </c>
      <c r="H7055" t="s">
        <v>15830</v>
      </c>
      <c r="V7055">
        <f>72861735 9n¨Ú8769488061   YY YYYYY</f>
        <v>0</v>
      </c>
    </row>
    <row r="7056" spans="1:31">
      <c r="A7056" s="1">
        <v>7093</v>
      </c>
      <c r="C7056" t="s">
        <v>5877</v>
      </c>
      <c r="G7056" t="s">
        <v>10967</v>
      </c>
      <c r="H7056" t="s">
        <v>15831</v>
      </c>
      <c r="I7056" t="s">
        <v>18507</v>
      </c>
      <c r="J7056" t="s">
        <v>18510</v>
      </c>
      <c r="L7056" t="s">
        <v>20133</v>
      </c>
      <c r="N7056" t="s">
        <v>56</v>
      </c>
      <c r="P7056" t="s">
        <v>20972</v>
      </c>
      <c r="Q7056" t="s">
        <v>21088</v>
      </c>
      <c r="U7056" t="s">
        <v>22818</v>
      </c>
      <c r="W7056" t="s">
        <v>22943</v>
      </c>
    </row>
    <row r="7057" spans="1:30">
      <c r="A7057" s="1">
        <v>7094</v>
      </c>
      <c r="C7057" t="s">
        <v>5878</v>
      </c>
      <c r="G7057" t="s">
        <v>10967</v>
      </c>
      <c r="H7057" t="s">
        <v>15832</v>
      </c>
      <c r="I7057" t="s">
        <v>18507</v>
      </c>
      <c r="J7057" t="s">
        <v>18510</v>
      </c>
      <c r="L7057" t="s">
        <v>20133</v>
      </c>
      <c r="N7057" t="s">
        <v>56</v>
      </c>
      <c r="P7057" t="s">
        <v>56</v>
      </c>
      <c r="Q7057" t="s">
        <v>21089</v>
      </c>
      <c r="U7057" t="s">
        <v>22819</v>
      </c>
      <c r="W7057" t="s">
        <v>22921</v>
      </c>
    </row>
    <row r="7058" spans="1:30">
      <c r="A7058" s="1">
        <v>7095</v>
      </c>
      <c r="B7058" t="s">
        <v>56</v>
      </c>
      <c r="C7058" t="s">
        <v>5878</v>
      </c>
      <c r="D7058" t="s">
        <v>10285</v>
      </c>
      <c r="E7058" t="s">
        <v>10905</v>
      </c>
      <c r="F7058" t="s">
        <v>10943</v>
      </c>
      <c r="H7058" t="s">
        <v>15832</v>
      </c>
      <c r="V7058">
        <f>72861737 Ï/e</f>
        <v>0</v>
      </c>
    </row>
    <row r="7059" spans="1:30">
      <c r="A7059" s="1">
        <v>7097</v>
      </c>
      <c r="C7059" t="s">
        <v>5879</v>
      </c>
      <c r="G7059" t="s">
        <v>10967</v>
      </c>
      <c r="H7059" t="s">
        <v>15833</v>
      </c>
      <c r="I7059" t="s">
        <v>18507</v>
      </c>
      <c r="J7059" t="s">
        <v>18510</v>
      </c>
      <c r="L7059" t="s">
        <v>20134</v>
      </c>
      <c r="N7059" t="s">
        <v>37</v>
      </c>
      <c r="P7059" t="s">
        <v>20927</v>
      </c>
      <c r="Q7059" t="s">
        <v>21053</v>
      </c>
      <c r="U7059" t="s">
        <v>22822</v>
      </c>
      <c r="W7059" t="s">
        <v>22918</v>
      </c>
    </row>
    <row r="7060" spans="1:30">
      <c r="A7060" s="1">
        <v>7098</v>
      </c>
      <c r="C7060" t="s">
        <v>5880</v>
      </c>
      <c r="G7060" t="s">
        <v>10967</v>
      </c>
      <c r="H7060" t="s">
        <v>15833</v>
      </c>
      <c r="I7060" t="s">
        <v>18507</v>
      </c>
      <c r="J7060" t="s">
        <v>18510</v>
      </c>
      <c r="L7060" t="s">
        <v>20134</v>
      </c>
      <c r="N7060" t="s">
        <v>37</v>
      </c>
      <c r="P7060" t="s">
        <v>37</v>
      </c>
      <c r="Q7060" t="s">
        <v>21005</v>
      </c>
      <c r="U7060" t="s">
        <v>22823</v>
      </c>
      <c r="W7060" t="s">
        <v>22921</v>
      </c>
    </row>
    <row r="7061" spans="1:30">
      <c r="A7061" s="1">
        <v>7099</v>
      </c>
      <c r="B7061" t="s">
        <v>37</v>
      </c>
      <c r="C7061" t="s">
        <v>5880</v>
      </c>
      <c r="D7061" t="s">
        <v>10286</v>
      </c>
      <c r="E7061" t="s">
        <v>10905</v>
      </c>
      <c r="F7061" t="s">
        <v>10912</v>
      </c>
      <c r="H7061" t="s">
        <v>15833</v>
      </c>
      <c r="V7061">
        <f>72861739 9n¨Ú8769488061   YY YYYYY</f>
        <v>0</v>
      </c>
    </row>
    <row r="7062" spans="1:30">
      <c r="A7062" s="1">
        <v>7100</v>
      </c>
      <c r="C7062" t="s">
        <v>5881</v>
      </c>
      <c r="G7062" t="s">
        <v>10967</v>
      </c>
      <c r="H7062" t="s">
        <v>15834</v>
      </c>
      <c r="I7062" t="s">
        <v>18507</v>
      </c>
      <c r="J7062" t="s">
        <v>18509</v>
      </c>
      <c r="L7062" t="s">
        <v>19803</v>
      </c>
      <c r="O7062" t="s">
        <v>20887</v>
      </c>
      <c r="P7062" t="s">
        <v>20919</v>
      </c>
      <c r="Q7062" t="s">
        <v>20989</v>
      </c>
      <c r="U7062" t="s">
        <v>22032</v>
      </c>
      <c r="W7062" t="s">
        <v>22917</v>
      </c>
      <c r="X7062" t="s">
        <v>23538</v>
      </c>
    </row>
    <row r="7063" spans="1:30">
      <c r="A7063" s="1">
        <v>7101</v>
      </c>
      <c r="C7063" t="s">
        <v>5882</v>
      </c>
      <c r="G7063" t="s">
        <v>10967</v>
      </c>
      <c r="H7063" t="s">
        <v>15835</v>
      </c>
      <c r="I7063" t="s">
        <v>18507</v>
      </c>
      <c r="J7063" t="s">
        <v>18511</v>
      </c>
      <c r="L7063" t="s">
        <v>20135</v>
      </c>
      <c r="O7063" t="s">
        <v>20889</v>
      </c>
      <c r="P7063" t="s">
        <v>20889</v>
      </c>
      <c r="Q7063" t="s">
        <v>20994</v>
      </c>
      <c r="U7063" t="s">
        <v>22824</v>
      </c>
      <c r="W7063" t="s">
        <v>22730</v>
      </c>
      <c r="AD7063" t="s">
        <v>23885</v>
      </c>
    </row>
    <row r="7064" spans="1:30">
      <c r="A7064" s="1">
        <v>7102</v>
      </c>
      <c r="C7064" t="s">
        <v>5883</v>
      </c>
      <c r="G7064" t="s">
        <v>10967</v>
      </c>
      <c r="H7064" t="s">
        <v>15836</v>
      </c>
      <c r="I7064" t="s">
        <v>18507</v>
      </c>
      <c r="J7064" t="s">
        <v>18510</v>
      </c>
      <c r="L7064" t="s">
        <v>20136</v>
      </c>
      <c r="N7064" t="s">
        <v>37</v>
      </c>
      <c r="P7064" t="s">
        <v>20927</v>
      </c>
      <c r="Q7064" t="s">
        <v>21053</v>
      </c>
      <c r="U7064" t="s">
        <v>22822</v>
      </c>
      <c r="W7064" t="s">
        <v>22918</v>
      </c>
    </row>
    <row r="7065" spans="1:30">
      <c r="A7065" s="1">
        <v>7103</v>
      </c>
      <c r="C7065" t="s">
        <v>5884</v>
      </c>
      <c r="G7065" t="s">
        <v>10967</v>
      </c>
      <c r="H7065" t="s">
        <v>15836</v>
      </c>
      <c r="I7065" t="s">
        <v>18507</v>
      </c>
      <c r="J7065" t="s">
        <v>18510</v>
      </c>
      <c r="L7065" t="s">
        <v>20136</v>
      </c>
      <c r="N7065" t="s">
        <v>37</v>
      </c>
      <c r="P7065" t="s">
        <v>37</v>
      </c>
      <c r="Q7065" t="s">
        <v>21005</v>
      </c>
      <c r="U7065" t="s">
        <v>22823</v>
      </c>
      <c r="W7065" t="s">
        <v>22921</v>
      </c>
    </row>
    <row r="7066" spans="1:30">
      <c r="A7066" s="1">
        <v>7104</v>
      </c>
      <c r="B7066" t="s">
        <v>37</v>
      </c>
      <c r="C7066" t="s">
        <v>5884</v>
      </c>
      <c r="D7066" t="s">
        <v>10287</v>
      </c>
      <c r="E7066" t="s">
        <v>10905</v>
      </c>
      <c r="F7066" t="s">
        <v>10912</v>
      </c>
      <c r="H7066" t="s">
        <v>15836</v>
      </c>
      <c r="V7066">
        <f>72861743 9n¨Ú8769488061   YN    </f>
        <v>0</v>
      </c>
    </row>
    <row r="7067" spans="1:30">
      <c r="A7067" s="1">
        <v>7105</v>
      </c>
      <c r="C7067" t="s">
        <v>5885</v>
      </c>
      <c r="G7067" t="s">
        <v>10967</v>
      </c>
      <c r="H7067" t="s">
        <v>15837</v>
      </c>
      <c r="I7067" t="s">
        <v>18507</v>
      </c>
      <c r="J7067" t="s">
        <v>18510</v>
      </c>
      <c r="L7067" t="s">
        <v>20137</v>
      </c>
      <c r="N7067" t="s">
        <v>37</v>
      </c>
      <c r="P7067" t="s">
        <v>20927</v>
      </c>
      <c r="Q7067" t="s">
        <v>21053</v>
      </c>
      <c r="U7067" t="s">
        <v>22822</v>
      </c>
      <c r="W7067" t="s">
        <v>22918</v>
      </c>
    </row>
    <row r="7068" spans="1:30">
      <c r="A7068" s="1">
        <v>7106</v>
      </c>
      <c r="C7068" t="s">
        <v>5886</v>
      </c>
      <c r="G7068" t="s">
        <v>10967</v>
      </c>
      <c r="H7068" t="s">
        <v>15837</v>
      </c>
      <c r="I7068" t="s">
        <v>18507</v>
      </c>
      <c r="J7068" t="s">
        <v>18510</v>
      </c>
      <c r="L7068" t="s">
        <v>20137</v>
      </c>
      <c r="N7068" t="s">
        <v>37</v>
      </c>
      <c r="P7068" t="s">
        <v>37</v>
      </c>
      <c r="Q7068" t="s">
        <v>21005</v>
      </c>
      <c r="U7068" t="s">
        <v>22823</v>
      </c>
      <c r="W7068" t="s">
        <v>22921</v>
      </c>
    </row>
    <row r="7069" spans="1:30">
      <c r="A7069" s="1">
        <v>7107</v>
      </c>
      <c r="B7069" t="s">
        <v>37</v>
      </c>
      <c r="C7069" t="s">
        <v>5886</v>
      </c>
      <c r="D7069" t="s">
        <v>10288</v>
      </c>
      <c r="E7069" t="s">
        <v>10905</v>
      </c>
      <c r="F7069" t="s">
        <v>10912</v>
      </c>
      <c r="H7069" t="s">
        <v>15838</v>
      </c>
      <c r="V7069">
        <f>72861745 9n¨Ú8769488061   YN    </f>
        <v>0</v>
      </c>
    </row>
    <row r="7070" spans="1:30">
      <c r="A7070" s="1">
        <v>7108</v>
      </c>
      <c r="C7070" t="s">
        <v>5887</v>
      </c>
      <c r="G7070" t="s">
        <v>10967</v>
      </c>
      <c r="H7070" t="s">
        <v>15839</v>
      </c>
      <c r="I7070" t="s">
        <v>18507</v>
      </c>
      <c r="J7070" t="s">
        <v>18509</v>
      </c>
      <c r="L7070" t="s">
        <v>19750</v>
      </c>
      <c r="O7070" t="s">
        <v>20887</v>
      </c>
      <c r="P7070" t="s">
        <v>20919</v>
      </c>
      <c r="Q7070" t="s">
        <v>20989</v>
      </c>
      <c r="U7070" t="s">
        <v>22032</v>
      </c>
      <c r="W7070" t="s">
        <v>22917</v>
      </c>
      <c r="X7070" t="s">
        <v>23539</v>
      </c>
    </row>
    <row r="7071" spans="1:30">
      <c r="A7071" s="1">
        <v>7109</v>
      </c>
      <c r="C7071" t="s">
        <v>5888</v>
      </c>
      <c r="G7071" t="s">
        <v>10967</v>
      </c>
      <c r="H7071" t="s">
        <v>15840</v>
      </c>
      <c r="I7071" t="s">
        <v>18507</v>
      </c>
      <c r="J7071" t="s">
        <v>18510</v>
      </c>
      <c r="L7071" t="s">
        <v>20138</v>
      </c>
      <c r="N7071" t="s">
        <v>37</v>
      </c>
      <c r="P7071" t="s">
        <v>20927</v>
      </c>
      <c r="Q7071" t="s">
        <v>21053</v>
      </c>
      <c r="U7071" t="s">
        <v>22822</v>
      </c>
      <c r="W7071" t="s">
        <v>22918</v>
      </c>
    </row>
    <row r="7072" spans="1:30">
      <c r="A7072" s="1">
        <v>7110</v>
      </c>
      <c r="C7072" t="s">
        <v>5889</v>
      </c>
      <c r="G7072" t="s">
        <v>10967</v>
      </c>
      <c r="H7072" t="s">
        <v>15841</v>
      </c>
      <c r="I7072" t="s">
        <v>18507</v>
      </c>
      <c r="J7072" t="s">
        <v>18510</v>
      </c>
      <c r="L7072" t="s">
        <v>20138</v>
      </c>
      <c r="N7072" t="s">
        <v>37</v>
      </c>
      <c r="P7072" t="s">
        <v>37</v>
      </c>
      <c r="Q7072" t="s">
        <v>21005</v>
      </c>
      <c r="U7072" t="s">
        <v>22823</v>
      </c>
      <c r="W7072" t="s">
        <v>22921</v>
      </c>
    </row>
    <row r="7073" spans="1:24">
      <c r="A7073" s="1">
        <v>7111</v>
      </c>
      <c r="B7073" t="s">
        <v>37</v>
      </c>
      <c r="C7073" t="s">
        <v>5889</v>
      </c>
      <c r="D7073" t="s">
        <v>10289</v>
      </c>
      <c r="E7073" t="s">
        <v>10905</v>
      </c>
      <c r="F7073" t="s">
        <v>10912</v>
      </c>
      <c r="H7073" t="s">
        <v>15841</v>
      </c>
      <c r="V7073">
        <f>72861748 9n¨Ú8769488061   YN    </f>
        <v>0</v>
      </c>
    </row>
    <row r="7074" spans="1:24">
      <c r="A7074" s="1">
        <v>7112</v>
      </c>
      <c r="C7074" t="s">
        <v>5890</v>
      </c>
      <c r="G7074" t="s">
        <v>10967</v>
      </c>
      <c r="H7074" t="s">
        <v>15842</v>
      </c>
      <c r="I7074" t="s">
        <v>18507</v>
      </c>
      <c r="J7074" t="s">
        <v>18509</v>
      </c>
      <c r="L7074" t="s">
        <v>19765</v>
      </c>
      <c r="O7074" t="s">
        <v>20887</v>
      </c>
      <c r="P7074" t="s">
        <v>20919</v>
      </c>
      <c r="Q7074" t="s">
        <v>20989</v>
      </c>
      <c r="U7074" t="s">
        <v>22032</v>
      </c>
      <c r="W7074" t="s">
        <v>22917</v>
      </c>
      <c r="X7074" t="s">
        <v>23540</v>
      </c>
    </row>
    <row r="7075" spans="1:24">
      <c r="A7075" s="1">
        <v>7113</v>
      </c>
      <c r="C7075" t="s">
        <v>5891</v>
      </c>
      <c r="G7075" t="s">
        <v>10967</v>
      </c>
      <c r="H7075" t="s">
        <v>15842</v>
      </c>
      <c r="I7075" t="s">
        <v>18507</v>
      </c>
      <c r="J7075" t="s">
        <v>18509</v>
      </c>
      <c r="L7075" t="s">
        <v>19772</v>
      </c>
      <c r="O7075" t="s">
        <v>20888</v>
      </c>
      <c r="P7075" t="s">
        <v>65</v>
      </c>
      <c r="Q7075" t="s">
        <v>20990</v>
      </c>
      <c r="R7075" t="s">
        <v>21118</v>
      </c>
      <c r="S7075" t="s">
        <v>21153</v>
      </c>
      <c r="T7075" t="s">
        <v>21706</v>
      </c>
      <c r="U7075" t="s">
        <v>22033</v>
      </c>
    </row>
    <row r="7076" spans="1:24">
      <c r="A7076" s="1">
        <v>7114</v>
      </c>
      <c r="C7076" t="s">
        <v>5892</v>
      </c>
      <c r="G7076" t="s">
        <v>10967</v>
      </c>
      <c r="H7076" t="s">
        <v>15843</v>
      </c>
      <c r="I7076" t="s">
        <v>18507</v>
      </c>
      <c r="J7076" t="s">
        <v>18509</v>
      </c>
      <c r="L7076" t="s">
        <v>19774</v>
      </c>
      <c r="O7076" t="s">
        <v>20888</v>
      </c>
      <c r="P7076" t="s">
        <v>20920</v>
      </c>
      <c r="Q7076" t="s">
        <v>20991</v>
      </c>
      <c r="U7076" t="s">
        <v>22034</v>
      </c>
      <c r="W7076" t="s">
        <v>22918</v>
      </c>
    </row>
    <row r="7077" spans="1:24">
      <c r="A7077" s="1">
        <v>7115</v>
      </c>
      <c r="C7077" t="s">
        <v>5893</v>
      </c>
      <c r="G7077" t="s">
        <v>10967</v>
      </c>
      <c r="H7077" t="s">
        <v>15844</v>
      </c>
      <c r="I7077" t="s">
        <v>18507</v>
      </c>
      <c r="J7077" t="s">
        <v>18510</v>
      </c>
      <c r="L7077" t="s">
        <v>20139</v>
      </c>
      <c r="N7077" t="s">
        <v>37</v>
      </c>
      <c r="P7077" t="s">
        <v>20927</v>
      </c>
      <c r="Q7077" t="s">
        <v>21053</v>
      </c>
      <c r="U7077" t="s">
        <v>22822</v>
      </c>
      <c r="W7077" t="s">
        <v>22918</v>
      </c>
    </row>
    <row r="7078" spans="1:24">
      <c r="A7078" s="1">
        <v>7116</v>
      </c>
      <c r="C7078" t="s">
        <v>5894</v>
      </c>
      <c r="G7078" t="s">
        <v>10967</v>
      </c>
      <c r="H7078" t="s">
        <v>15844</v>
      </c>
      <c r="I7078" t="s">
        <v>18507</v>
      </c>
      <c r="J7078" t="s">
        <v>18510</v>
      </c>
      <c r="L7078" t="s">
        <v>20139</v>
      </c>
      <c r="N7078" t="s">
        <v>37</v>
      </c>
      <c r="P7078" t="s">
        <v>37</v>
      </c>
      <c r="Q7078" t="s">
        <v>21005</v>
      </c>
      <c r="U7078" t="s">
        <v>22823</v>
      </c>
      <c r="W7078" t="s">
        <v>22921</v>
      </c>
    </row>
    <row r="7079" spans="1:24">
      <c r="A7079" s="1">
        <v>7117</v>
      </c>
      <c r="B7079" t="s">
        <v>37</v>
      </c>
      <c r="C7079" t="s">
        <v>5894</v>
      </c>
      <c r="D7079" t="s">
        <v>10290</v>
      </c>
      <c r="E7079" t="s">
        <v>10905</v>
      </c>
      <c r="F7079" t="s">
        <v>10912</v>
      </c>
      <c r="H7079" t="s">
        <v>15844</v>
      </c>
      <c r="V7079">
        <f>72861753 9n¨Ú8769488061   YY YYYYY</f>
        <v>0</v>
      </c>
    </row>
    <row r="7080" spans="1:24">
      <c r="A7080" s="1">
        <v>7118</v>
      </c>
      <c r="C7080" t="s">
        <v>5895</v>
      </c>
      <c r="G7080" t="s">
        <v>10967</v>
      </c>
      <c r="H7080" t="s">
        <v>15845</v>
      </c>
      <c r="I7080" t="s">
        <v>18507</v>
      </c>
      <c r="J7080" t="s">
        <v>18509</v>
      </c>
      <c r="L7080" t="s">
        <v>19802</v>
      </c>
      <c r="O7080" t="s">
        <v>20887</v>
      </c>
      <c r="P7080" t="s">
        <v>20919</v>
      </c>
      <c r="Q7080" t="s">
        <v>20989</v>
      </c>
      <c r="U7080" t="s">
        <v>22032</v>
      </c>
      <c r="W7080" t="s">
        <v>22917</v>
      </c>
      <c r="X7080" t="s">
        <v>23541</v>
      </c>
    </row>
    <row r="7081" spans="1:24">
      <c r="A7081" s="1">
        <v>7119</v>
      </c>
      <c r="C7081" t="s">
        <v>5896</v>
      </c>
      <c r="G7081" t="s">
        <v>10967</v>
      </c>
      <c r="H7081" t="s">
        <v>15846</v>
      </c>
      <c r="I7081" t="s">
        <v>18507</v>
      </c>
      <c r="J7081" t="s">
        <v>18509</v>
      </c>
      <c r="L7081" t="s">
        <v>19772</v>
      </c>
      <c r="O7081" t="s">
        <v>20888</v>
      </c>
      <c r="P7081" t="s">
        <v>65</v>
      </c>
      <c r="Q7081" t="s">
        <v>20990</v>
      </c>
      <c r="R7081" t="s">
        <v>21118</v>
      </c>
      <c r="S7081" t="s">
        <v>21153</v>
      </c>
      <c r="T7081" t="s">
        <v>21707</v>
      </c>
      <c r="U7081" t="s">
        <v>22033</v>
      </c>
    </row>
    <row r="7082" spans="1:24">
      <c r="A7082" s="1">
        <v>7120</v>
      </c>
      <c r="C7082" t="s">
        <v>5897</v>
      </c>
      <c r="G7082" t="s">
        <v>10967</v>
      </c>
      <c r="H7082" t="s">
        <v>15846</v>
      </c>
      <c r="I7082" t="s">
        <v>18507</v>
      </c>
      <c r="J7082" t="s">
        <v>18509</v>
      </c>
      <c r="L7082" t="s">
        <v>19774</v>
      </c>
      <c r="O7082" t="s">
        <v>20888</v>
      </c>
      <c r="P7082" t="s">
        <v>20920</v>
      </c>
      <c r="Q7082" t="s">
        <v>20991</v>
      </c>
      <c r="U7082" t="s">
        <v>22034</v>
      </c>
      <c r="W7082" t="s">
        <v>22918</v>
      </c>
    </row>
    <row r="7083" spans="1:24">
      <c r="A7083" s="1">
        <v>7121</v>
      </c>
      <c r="C7083" t="s">
        <v>5898</v>
      </c>
      <c r="G7083" t="s">
        <v>10967</v>
      </c>
      <c r="H7083" t="s">
        <v>15847</v>
      </c>
      <c r="I7083" t="s">
        <v>18507</v>
      </c>
      <c r="J7083" t="s">
        <v>18509</v>
      </c>
      <c r="L7083" t="s">
        <v>19746</v>
      </c>
      <c r="O7083" t="s">
        <v>20887</v>
      </c>
      <c r="P7083" t="s">
        <v>20919</v>
      </c>
      <c r="Q7083" t="s">
        <v>20989</v>
      </c>
      <c r="U7083" t="s">
        <v>22032</v>
      </c>
      <c r="W7083" t="s">
        <v>22917</v>
      </c>
      <c r="X7083" t="s">
        <v>23539</v>
      </c>
    </row>
    <row r="7084" spans="1:24">
      <c r="A7084" s="1">
        <v>7122</v>
      </c>
      <c r="C7084" t="s">
        <v>5899</v>
      </c>
      <c r="G7084" t="s">
        <v>10967</v>
      </c>
      <c r="H7084" t="s">
        <v>15848</v>
      </c>
      <c r="I7084" t="s">
        <v>18507</v>
      </c>
      <c r="J7084" t="s">
        <v>18509</v>
      </c>
      <c r="L7084" t="s">
        <v>19808</v>
      </c>
      <c r="O7084" t="s">
        <v>20887</v>
      </c>
      <c r="P7084" t="s">
        <v>20919</v>
      </c>
      <c r="Q7084" t="s">
        <v>20989</v>
      </c>
      <c r="U7084" t="s">
        <v>22032</v>
      </c>
      <c r="W7084" t="s">
        <v>22917</v>
      </c>
      <c r="X7084" t="s">
        <v>23539</v>
      </c>
    </row>
    <row r="7085" spans="1:24">
      <c r="A7085" s="1">
        <v>7123</v>
      </c>
      <c r="C7085" t="s">
        <v>5900</v>
      </c>
      <c r="G7085" t="s">
        <v>10967</v>
      </c>
      <c r="H7085" t="s">
        <v>15849</v>
      </c>
      <c r="I7085" t="s">
        <v>18507</v>
      </c>
      <c r="J7085" t="s">
        <v>18509</v>
      </c>
      <c r="L7085" t="s">
        <v>19750</v>
      </c>
      <c r="O7085" t="s">
        <v>20887</v>
      </c>
      <c r="P7085" t="s">
        <v>20919</v>
      </c>
      <c r="Q7085" t="s">
        <v>20989</v>
      </c>
      <c r="U7085" t="s">
        <v>22032</v>
      </c>
      <c r="W7085" t="s">
        <v>22917</v>
      </c>
      <c r="X7085" t="s">
        <v>23039</v>
      </c>
    </row>
    <row r="7086" spans="1:24">
      <c r="A7086" s="1">
        <v>7124</v>
      </c>
      <c r="C7086" t="s">
        <v>5901</v>
      </c>
      <c r="G7086" t="s">
        <v>10967</v>
      </c>
      <c r="H7086" t="s">
        <v>15850</v>
      </c>
      <c r="I7086" t="s">
        <v>18507</v>
      </c>
      <c r="J7086" t="s">
        <v>18509</v>
      </c>
      <c r="L7086" t="s">
        <v>19772</v>
      </c>
      <c r="O7086" t="s">
        <v>20888</v>
      </c>
      <c r="P7086" t="s">
        <v>65</v>
      </c>
      <c r="Q7086" t="s">
        <v>20990</v>
      </c>
      <c r="R7086" t="s">
        <v>21118</v>
      </c>
      <c r="S7086" t="s">
        <v>21153</v>
      </c>
      <c r="T7086" t="s">
        <v>21232</v>
      </c>
      <c r="U7086" t="s">
        <v>22033</v>
      </c>
    </row>
    <row r="7087" spans="1:24">
      <c r="A7087" s="1">
        <v>7125</v>
      </c>
      <c r="C7087" t="s">
        <v>5902</v>
      </c>
      <c r="G7087" t="s">
        <v>10967</v>
      </c>
      <c r="H7087" t="s">
        <v>15851</v>
      </c>
      <c r="I7087" t="s">
        <v>18507</v>
      </c>
      <c r="J7087" t="s">
        <v>18509</v>
      </c>
      <c r="L7087" t="s">
        <v>19774</v>
      </c>
      <c r="O7087" t="s">
        <v>20888</v>
      </c>
      <c r="P7087" t="s">
        <v>20920</v>
      </c>
      <c r="Q7087" t="s">
        <v>20991</v>
      </c>
      <c r="U7087" t="s">
        <v>22034</v>
      </c>
      <c r="W7087" t="s">
        <v>22918</v>
      </c>
    </row>
    <row r="7088" spans="1:24">
      <c r="A7088" s="1">
        <v>7126</v>
      </c>
      <c r="C7088" t="s">
        <v>5903</v>
      </c>
      <c r="G7088" t="s">
        <v>10967</v>
      </c>
      <c r="H7088" t="s">
        <v>15852</v>
      </c>
      <c r="I7088" t="s">
        <v>18507</v>
      </c>
      <c r="J7088" t="s">
        <v>18509</v>
      </c>
      <c r="L7088" t="s">
        <v>19772</v>
      </c>
      <c r="O7088" t="s">
        <v>20888</v>
      </c>
      <c r="P7088" t="s">
        <v>65</v>
      </c>
      <c r="Q7088" t="s">
        <v>20990</v>
      </c>
      <c r="R7088" t="s">
        <v>21118</v>
      </c>
      <c r="S7088" t="s">
        <v>21153</v>
      </c>
      <c r="T7088" t="s">
        <v>21232</v>
      </c>
      <c r="U7088" t="s">
        <v>22033</v>
      </c>
    </row>
    <row r="7089" spans="1:31">
      <c r="A7089" s="1">
        <v>7127</v>
      </c>
      <c r="C7089" t="s">
        <v>5904</v>
      </c>
      <c r="G7089" t="s">
        <v>10967</v>
      </c>
      <c r="H7089" t="s">
        <v>15853</v>
      </c>
      <c r="I7089" t="s">
        <v>18507</v>
      </c>
      <c r="J7089" t="s">
        <v>18509</v>
      </c>
      <c r="L7089" t="s">
        <v>19774</v>
      </c>
      <c r="O7089" t="s">
        <v>20888</v>
      </c>
      <c r="P7089" t="s">
        <v>20920</v>
      </c>
      <c r="Q7089" t="s">
        <v>20991</v>
      </c>
      <c r="U7089" t="s">
        <v>22034</v>
      </c>
      <c r="W7089" t="s">
        <v>22918</v>
      </c>
    </row>
    <row r="7090" spans="1:31">
      <c r="A7090" s="1">
        <v>7128</v>
      </c>
      <c r="C7090" t="s">
        <v>5905</v>
      </c>
      <c r="G7090" t="s">
        <v>10967</v>
      </c>
      <c r="H7090" t="s">
        <v>15853</v>
      </c>
      <c r="I7090" t="s">
        <v>18507</v>
      </c>
      <c r="J7090" t="s">
        <v>18509</v>
      </c>
      <c r="L7090" t="s">
        <v>19746</v>
      </c>
      <c r="O7090" t="s">
        <v>20887</v>
      </c>
      <c r="P7090" t="s">
        <v>20919</v>
      </c>
      <c r="Q7090" t="s">
        <v>20989</v>
      </c>
      <c r="U7090" t="s">
        <v>22032</v>
      </c>
      <c r="W7090" t="s">
        <v>22917</v>
      </c>
      <c r="X7090" t="s">
        <v>23039</v>
      </c>
    </row>
    <row r="7091" spans="1:31">
      <c r="A7091" s="1">
        <v>7129</v>
      </c>
      <c r="C7091" t="s">
        <v>5906</v>
      </c>
      <c r="G7091" t="s">
        <v>10967</v>
      </c>
      <c r="H7091" t="s">
        <v>15854</v>
      </c>
      <c r="I7091" t="s">
        <v>18507</v>
      </c>
      <c r="J7091" t="s">
        <v>18509</v>
      </c>
      <c r="L7091" t="s">
        <v>19772</v>
      </c>
      <c r="O7091" t="s">
        <v>20888</v>
      </c>
      <c r="P7091" t="s">
        <v>65</v>
      </c>
      <c r="Q7091" t="s">
        <v>20990</v>
      </c>
      <c r="R7091" t="s">
        <v>21118</v>
      </c>
      <c r="S7091" t="s">
        <v>21153</v>
      </c>
      <c r="T7091" t="s">
        <v>21706</v>
      </c>
      <c r="U7091" t="s">
        <v>22033</v>
      </c>
    </row>
    <row r="7092" spans="1:31">
      <c r="A7092" s="1">
        <v>7130</v>
      </c>
      <c r="C7092" t="s">
        <v>5907</v>
      </c>
      <c r="G7092" t="s">
        <v>10967</v>
      </c>
      <c r="H7092" t="s">
        <v>15854</v>
      </c>
      <c r="I7092" t="s">
        <v>18507</v>
      </c>
      <c r="J7092" t="s">
        <v>18509</v>
      </c>
      <c r="L7092" t="s">
        <v>19774</v>
      </c>
      <c r="O7092" t="s">
        <v>20888</v>
      </c>
      <c r="P7092" t="s">
        <v>20920</v>
      </c>
      <c r="Q7092" t="s">
        <v>20991</v>
      </c>
      <c r="U7092" t="s">
        <v>22034</v>
      </c>
      <c r="W7092" t="s">
        <v>22918</v>
      </c>
    </row>
    <row r="7093" spans="1:31">
      <c r="A7093" s="1">
        <v>7131</v>
      </c>
      <c r="C7093" t="s">
        <v>5908</v>
      </c>
      <c r="G7093" t="s">
        <v>10967</v>
      </c>
      <c r="H7093" t="s">
        <v>15854</v>
      </c>
      <c r="I7093" t="s">
        <v>18507</v>
      </c>
      <c r="J7093" t="s">
        <v>18509</v>
      </c>
      <c r="L7093" t="s">
        <v>19745</v>
      </c>
      <c r="O7093" t="s">
        <v>20887</v>
      </c>
      <c r="P7093" t="s">
        <v>20919</v>
      </c>
      <c r="Q7093" t="s">
        <v>20989</v>
      </c>
      <c r="U7093" t="s">
        <v>22032</v>
      </c>
      <c r="W7093" t="s">
        <v>22917</v>
      </c>
      <c r="X7093" t="s">
        <v>23540</v>
      </c>
    </row>
    <row r="7094" spans="1:31">
      <c r="A7094" s="1">
        <v>7132</v>
      </c>
      <c r="C7094" t="s">
        <v>5909</v>
      </c>
      <c r="G7094" t="s">
        <v>10967</v>
      </c>
      <c r="H7094" t="s">
        <v>15855</v>
      </c>
      <c r="I7094" t="s">
        <v>18507</v>
      </c>
      <c r="J7094" t="s">
        <v>18509</v>
      </c>
      <c r="L7094" t="s">
        <v>19766</v>
      </c>
      <c r="O7094" t="s">
        <v>20887</v>
      </c>
      <c r="P7094" t="s">
        <v>20919</v>
      </c>
      <c r="Q7094" t="s">
        <v>20989</v>
      </c>
      <c r="U7094" t="s">
        <v>22032</v>
      </c>
      <c r="W7094" t="s">
        <v>22917</v>
      </c>
      <c r="X7094" t="s">
        <v>23488</v>
      </c>
    </row>
    <row r="7095" spans="1:31">
      <c r="A7095" s="1">
        <v>7133</v>
      </c>
      <c r="C7095" t="s">
        <v>5910</v>
      </c>
      <c r="G7095" t="s">
        <v>10967</v>
      </c>
      <c r="H7095" t="s">
        <v>15856</v>
      </c>
      <c r="I7095" t="s">
        <v>18507</v>
      </c>
      <c r="J7095" t="s">
        <v>18509</v>
      </c>
      <c r="L7095" t="s">
        <v>19772</v>
      </c>
      <c r="O7095" t="s">
        <v>20888</v>
      </c>
      <c r="P7095" t="s">
        <v>65</v>
      </c>
      <c r="Q7095" t="s">
        <v>20990</v>
      </c>
      <c r="R7095" t="s">
        <v>21118</v>
      </c>
      <c r="S7095" t="s">
        <v>21153</v>
      </c>
      <c r="T7095" t="s">
        <v>21646</v>
      </c>
      <c r="U7095" t="s">
        <v>22033</v>
      </c>
    </row>
    <row r="7096" spans="1:31">
      <c r="A7096" s="1">
        <v>7134</v>
      </c>
      <c r="C7096" t="s">
        <v>5911</v>
      </c>
      <c r="G7096" t="s">
        <v>10967</v>
      </c>
      <c r="H7096" t="s">
        <v>15856</v>
      </c>
      <c r="I7096" t="s">
        <v>18507</v>
      </c>
      <c r="J7096" t="s">
        <v>18509</v>
      </c>
      <c r="L7096" t="s">
        <v>19774</v>
      </c>
      <c r="O7096" t="s">
        <v>20888</v>
      </c>
      <c r="P7096" t="s">
        <v>20920</v>
      </c>
      <c r="Q7096" t="s">
        <v>20991</v>
      </c>
      <c r="U7096" t="s">
        <v>22034</v>
      </c>
      <c r="W7096" t="s">
        <v>22918</v>
      </c>
    </row>
    <row r="7097" spans="1:31">
      <c r="A7097" s="1">
        <v>7135</v>
      </c>
      <c r="C7097" t="s">
        <v>5912</v>
      </c>
      <c r="G7097" t="s">
        <v>10967</v>
      </c>
      <c r="H7097" t="s">
        <v>15857</v>
      </c>
      <c r="I7097" t="s">
        <v>18507</v>
      </c>
      <c r="J7097" t="s">
        <v>18509</v>
      </c>
      <c r="L7097" t="s">
        <v>19746</v>
      </c>
      <c r="O7097" t="s">
        <v>20887</v>
      </c>
      <c r="P7097" t="s">
        <v>20919</v>
      </c>
      <c r="Q7097" t="s">
        <v>20989</v>
      </c>
      <c r="U7097" t="s">
        <v>22032</v>
      </c>
      <c r="W7097" t="s">
        <v>22917</v>
      </c>
      <c r="X7097" t="s">
        <v>23542</v>
      </c>
    </row>
    <row r="7098" spans="1:31">
      <c r="A7098" s="1">
        <v>7136</v>
      </c>
      <c r="C7098" t="s">
        <v>5913</v>
      </c>
      <c r="G7098" t="s">
        <v>10967</v>
      </c>
      <c r="H7098" t="s">
        <v>15858</v>
      </c>
      <c r="I7098" t="s">
        <v>18507</v>
      </c>
      <c r="J7098" t="s">
        <v>18509</v>
      </c>
      <c r="L7098" t="s">
        <v>19772</v>
      </c>
      <c r="O7098" t="s">
        <v>20888</v>
      </c>
      <c r="P7098" t="s">
        <v>65</v>
      </c>
      <c r="Q7098" t="s">
        <v>20990</v>
      </c>
      <c r="R7098" t="s">
        <v>21118</v>
      </c>
      <c r="S7098" t="s">
        <v>21153</v>
      </c>
      <c r="T7098" t="s">
        <v>21708</v>
      </c>
      <c r="U7098" t="s">
        <v>22033</v>
      </c>
    </row>
    <row r="7099" spans="1:31">
      <c r="A7099" s="1">
        <v>7137</v>
      </c>
      <c r="C7099" t="s">
        <v>5914</v>
      </c>
      <c r="G7099" t="s">
        <v>10967</v>
      </c>
      <c r="H7099" t="s">
        <v>15859</v>
      </c>
      <c r="I7099" t="s">
        <v>18507</v>
      </c>
      <c r="J7099" t="s">
        <v>18509</v>
      </c>
      <c r="L7099" t="s">
        <v>19774</v>
      </c>
      <c r="O7099" t="s">
        <v>20888</v>
      </c>
      <c r="P7099" t="s">
        <v>20920</v>
      </c>
      <c r="Q7099" t="s">
        <v>20991</v>
      </c>
      <c r="U7099" t="s">
        <v>22034</v>
      </c>
      <c r="W7099" t="s">
        <v>22918</v>
      </c>
    </row>
    <row r="7100" spans="1:31">
      <c r="A7100" s="1">
        <v>7138</v>
      </c>
      <c r="C7100" t="s">
        <v>5915</v>
      </c>
      <c r="G7100" t="s">
        <v>10967</v>
      </c>
      <c r="H7100" t="s">
        <v>15860</v>
      </c>
      <c r="I7100" t="s">
        <v>18507</v>
      </c>
      <c r="J7100" t="s">
        <v>18509</v>
      </c>
      <c r="L7100" t="s">
        <v>19802</v>
      </c>
      <c r="O7100" t="s">
        <v>20887</v>
      </c>
      <c r="P7100" t="s">
        <v>20919</v>
      </c>
      <c r="Q7100" t="s">
        <v>20989</v>
      </c>
      <c r="U7100" t="s">
        <v>22032</v>
      </c>
      <c r="W7100" t="s">
        <v>22917</v>
      </c>
      <c r="X7100" t="s">
        <v>23539</v>
      </c>
    </row>
    <row r="7101" spans="1:31">
      <c r="A7101" s="1">
        <v>7139</v>
      </c>
      <c r="C7101" t="s">
        <v>5916</v>
      </c>
      <c r="G7101" t="s">
        <v>10967</v>
      </c>
      <c r="H7101" t="s">
        <v>15861</v>
      </c>
      <c r="I7101" t="s">
        <v>18507</v>
      </c>
      <c r="J7101" t="s">
        <v>18509</v>
      </c>
      <c r="L7101" t="s">
        <v>19771</v>
      </c>
      <c r="O7101" t="s">
        <v>20887</v>
      </c>
      <c r="P7101" t="s">
        <v>20919</v>
      </c>
      <c r="Q7101" t="s">
        <v>20989</v>
      </c>
      <c r="U7101" t="s">
        <v>22032</v>
      </c>
      <c r="W7101" t="s">
        <v>22917</v>
      </c>
      <c r="X7101" t="s">
        <v>23539</v>
      </c>
    </row>
    <row r="7102" spans="1:31">
      <c r="A7102" s="1">
        <v>7140</v>
      </c>
      <c r="C7102" t="s">
        <v>5917</v>
      </c>
      <c r="G7102" t="s">
        <v>10967</v>
      </c>
      <c r="H7102" t="s">
        <v>15862</v>
      </c>
      <c r="I7102" t="s">
        <v>18507</v>
      </c>
      <c r="J7102" t="s">
        <v>18509</v>
      </c>
      <c r="L7102" t="s">
        <v>19807</v>
      </c>
      <c r="O7102" t="s">
        <v>20887</v>
      </c>
      <c r="P7102" t="s">
        <v>20919</v>
      </c>
      <c r="Q7102" t="s">
        <v>20989</v>
      </c>
      <c r="U7102" t="s">
        <v>22032</v>
      </c>
      <c r="W7102" t="s">
        <v>22917</v>
      </c>
      <c r="X7102" t="s">
        <v>23539</v>
      </c>
    </row>
    <row r="7103" spans="1:31">
      <c r="A7103" s="1">
        <v>7141</v>
      </c>
      <c r="C7103" t="s">
        <v>5918</v>
      </c>
      <c r="G7103" t="s">
        <v>10967</v>
      </c>
      <c r="H7103" t="s">
        <v>15863</v>
      </c>
      <c r="I7103" t="s">
        <v>18507</v>
      </c>
      <c r="J7103" t="s">
        <v>18548</v>
      </c>
      <c r="K7103" t="s">
        <v>18549</v>
      </c>
      <c r="L7103" t="s">
        <v>20140</v>
      </c>
      <c r="N7103" t="s">
        <v>38</v>
      </c>
      <c r="P7103" t="s">
        <v>38</v>
      </c>
      <c r="Q7103" t="s">
        <v>21038</v>
      </c>
      <c r="U7103" t="s">
        <v>22825</v>
      </c>
      <c r="W7103" t="s">
        <v>22730</v>
      </c>
      <c r="AE7103" t="s">
        <v>23893</v>
      </c>
    </row>
    <row r="7104" spans="1:31">
      <c r="A7104" s="1">
        <v>7142</v>
      </c>
      <c r="B7104" t="s">
        <v>38</v>
      </c>
      <c r="C7104" t="s">
        <v>5918</v>
      </c>
      <c r="D7104" t="s">
        <v>10291</v>
      </c>
      <c r="E7104" t="s">
        <v>10905</v>
      </c>
      <c r="F7104" t="s">
        <v>10913</v>
      </c>
      <c r="H7104" t="s">
        <v>15864</v>
      </c>
      <c r="V7104">
        <f>72861777 ¯ÝP@mÊMHH3778ECBS                                                                                           CBS N  Krishna Singh              876845208      N</f>
        <v>0</v>
      </c>
    </row>
    <row r="7105" spans="1:31">
      <c r="A7105" s="1">
        <v>7143</v>
      </c>
      <c r="C7105" t="s">
        <v>5919</v>
      </c>
      <c r="G7105" t="s">
        <v>10967</v>
      </c>
      <c r="H7105" t="s">
        <v>15865</v>
      </c>
      <c r="I7105" t="s">
        <v>18507</v>
      </c>
      <c r="J7105" t="s">
        <v>18510</v>
      </c>
      <c r="L7105" t="s">
        <v>20141</v>
      </c>
      <c r="N7105" t="s">
        <v>44</v>
      </c>
      <c r="P7105" t="s">
        <v>20952</v>
      </c>
      <c r="Q7105" t="s">
        <v>21050</v>
      </c>
      <c r="R7105" t="s">
        <v>21135</v>
      </c>
      <c r="S7105" t="s">
        <v>21153</v>
      </c>
      <c r="T7105" t="s">
        <v>21709</v>
      </c>
      <c r="U7105" t="s">
        <v>22033</v>
      </c>
    </row>
    <row r="7106" spans="1:31">
      <c r="A7106" s="1">
        <v>7144</v>
      </c>
      <c r="C7106" t="s">
        <v>5920</v>
      </c>
      <c r="G7106" t="s">
        <v>10967</v>
      </c>
      <c r="H7106" t="s">
        <v>15866</v>
      </c>
      <c r="I7106" t="s">
        <v>18507</v>
      </c>
      <c r="J7106" t="s">
        <v>18510</v>
      </c>
      <c r="L7106" t="s">
        <v>20142</v>
      </c>
      <c r="N7106" t="s">
        <v>44</v>
      </c>
      <c r="P7106" t="s">
        <v>44</v>
      </c>
      <c r="Q7106" t="s">
        <v>21051</v>
      </c>
      <c r="U7106" t="s">
        <v>22724</v>
      </c>
      <c r="W7106" t="s">
        <v>22918</v>
      </c>
    </row>
    <row r="7107" spans="1:31">
      <c r="A7107" s="1">
        <v>7145</v>
      </c>
      <c r="B7107" t="s">
        <v>44</v>
      </c>
      <c r="C7107" t="s">
        <v>5920</v>
      </c>
      <c r="D7107" t="s">
        <v>10292</v>
      </c>
      <c r="E7107" t="s">
        <v>10905</v>
      </c>
      <c r="F7107" t="s">
        <v>10920</v>
      </c>
      <c r="H7107" t="s">
        <v>15866</v>
      </c>
      <c r="V7107">
        <f>72861779 à¦:¹Y        HF2115e</f>
        <v>0</v>
      </c>
    </row>
    <row r="7108" spans="1:31">
      <c r="A7108" s="1">
        <v>7146</v>
      </c>
      <c r="C7108" t="s">
        <v>5921</v>
      </c>
      <c r="G7108" t="s">
        <v>10967</v>
      </c>
      <c r="H7108" t="s">
        <v>15867</v>
      </c>
      <c r="I7108" t="s">
        <v>18507</v>
      </c>
      <c r="J7108" t="s">
        <v>18510</v>
      </c>
      <c r="L7108" t="s">
        <v>20143</v>
      </c>
      <c r="N7108" t="s">
        <v>44</v>
      </c>
      <c r="P7108" t="s">
        <v>20952</v>
      </c>
      <c r="Q7108" t="s">
        <v>21050</v>
      </c>
      <c r="R7108" t="s">
        <v>21135</v>
      </c>
      <c r="S7108" t="s">
        <v>21153</v>
      </c>
      <c r="T7108" t="s">
        <v>21710</v>
      </c>
      <c r="U7108" t="s">
        <v>22033</v>
      </c>
    </row>
    <row r="7109" spans="1:31">
      <c r="A7109" s="1">
        <v>7147</v>
      </c>
      <c r="C7109" t="s">
        <v>5922</v>
      </c>
      <c r="G7109" t="s">
        <v>10967</v>
      </c>
      <c r="H7109" t="s">
        <v>15867</v>
      </c>
      <c r="I7109" t="s">
        <v>18507</v>
      </c>
      <c r="J7109" t="s">
        <v>18510</v>
      </c>
      <c r="L7109" t="s">
        <v>20144</v>
      </c>
      <c r="N7109" t="s">
        <v>44</v>
      </c>
      <c r="P7109" t="s">
        <v>44</v>
      </c>
      <c r="Q7109" t="s">
        <v>21051</v>
      </c>
      <c r="U7109" t="s">
        <v>22724</v>
      </c>
      <c r="W7109" t="s">
        <v>22918</v>
      </c>
    </row>
    <row r="7110" spans="1:31">
      <c r="A7110" s="1">
        <v>7148</v>
      </c>
      <c r="B7110" t="s">
        <v>44</v>
      </c>
      <c r="C7110" t="s">
        <v>5922</v>
      </c>
      <c r="D7110" t="s">
        <v>10293</v>
      </c>
      <c r="E7110" t="s">
        <v>10905</v>
      </c>
      <c r="F7110" t="s">
        <v>10920</v>
      </c>
      <c r="H7110" t="s">
        <v>15868</v>
      </c>
      <c r="V7110">
        <f>72861781 Ú,:¹Y        WO90598</f>
        <v>0</v>
      </c>
    </row>
    <row r="7111" spans="1:31">
      <c r="A7111" s="1">
        <v>7149</v>
      </c>
      <c r="C7111" t="s">
        <v>5923</v>
      </c>
      <c r="G7111" t="s">
        <v>10967</v>
      </c>
      <c r="H7111" t="s">
        <v>15869</v>
      </c>
      <c r="I7111" t="s">
        <v>18507</v>
      </c>
      <c r="J7111" t="s">
        <v>18509</v>
      </c>
      <c r="L7111" t="s">
        <v>19772</v>
      </c>
      <c r="O7111" t="s">
        <v>20888</v>
      </c>
      <c r="P7111" t="s">
        <v>65</v>
      </c>
      <c r="Q7111" t="s">
        <v>20990</v>
      </c>
      <c r="R7111" t="s">
        <v>21118</v>
      </c>
      <c r="S7111" t="s">
        <v>21153</v>
      </c>
      <c r="T7111" t="s">
        <v>21711</v>
      </c>
      <c r="U7111" t="s">
        <v>22033</v>
      </c>
    </row>
    <row r="7112" spans="1:31">
      <c r="A7112" s="1">
        <v>7150</v>
      </c>
      <c r="C7112" t="s">
        <v>5924</v>
      </c>
      <c r="G7112" t="s">
        <v>10967</v>
      </c>
      <c r="H7112" t="s">
        <v>15870</v>
      </c>
      <c r="I7112" t="s">
        <v>18507</v>
      </c>
      <c r="J7112" t="s">
        <v>18509</v>
      </c>
      <c r="L7112" t="s">
        <v>19774</v>
      </c>
      <c r="O7112" t="s">
        <v>20888</v>
      </c>
      <c r="P7112" t="s">
        <v>20920</v>
      </c>
      <c r="Q7112" t="s">
        <v>20991</v>
      </c>
      <c r="U7112" t="s">
        <v>22034</v>
      </c>
      <c r="W7112" t="s">
        <v>22918</v>
      </c>
    </row>
    <row r="7113" spans="1:31">
      <c r="A7113" s="1">
        <v>7151</v>
      </c>
      <c r="C7113" t="s">
        <v>5925</v>
      </c>
      <c r="G7113" t="s">
        <v>10967</v>
      </c>
      <c r="H7113" t="s">
        <v>15869</v>
      </c>
      <c r="I7113" t="s">
        <v>18507</v>
      </c>
      <c r="J7113" t="s">
        <v>18509</v>
      </c>
      <c r="L7113" t="s">
        <v>20145</v>
      </c>
      <c r="O7113" t="s">
        <v>20887</v>
      </c>
      <c r="P7113" t="s">
        <v>20919</v>
      </c>
      <c r="Q7113" t="s">
        <v>20989</v>
      </c>
      <c r="U7113" t="s">
        <v>22032</v>
      </c>
      <c r="W7113" t="s">
        <v>22917</v>
      </c>
      <c r="X7113" t="s">
        <v>23543</v>
      </c>
    </row>
    <row r="7114" spans="1:31">
      <c r="A7114" s="1">
        <v>7152</v>
      </c>
      <c r="C7114" t="s">
        <v>5926</v>
      </c>
      <c r="G7114" t="s">
        <v>10967</v>
      </c>
      <c r="H7114" t="s">
        <v>15871</v>
      </c>
      <c r="I7114" t="s">
        <v>18507</v>
      </c>
      <c r="J7114" t="s">
        <v>18509</v>
      </c>
      <c r="L7114" t="s">
        <v>19772</v>
      </c>
      <c r="O7114" t="s">
        <v>20888</v>
      </c>
      <c r="P7114" t="s">
        <v>65</v>
      </c>
      <c r="Q7114" t="s">
        <v>20990</v>
      </c>
      <c r="R7114" t="s">
        <v>21118</v>
      </c>
      <c r="S7114" t="s">
        <v>21153</v>
      </c>
      <c r="T7114" t="s">
        <v>21711</v>
      </c>
      <c r="U7114" t="s">
        <v>22033</v>
      </c>
    </row>
    <row r="7115" spans="1:31">
      <c r="A7115" s="1">
        <v>7153</v>
      </c>
      <c r="C7115" t="s">
        <v>5927</v>
      </c>
      <c r="G7115" t="s">
        <v>10967</v>
      </c>
      <c r="H7115" t="s">
        <v>15871</v>
      </c>
      <c r="I7115" t="s">
        <v>18507</v>
      </c>
      <c r="J7115" t="s">
        <v>18509</v>
      </c>
      <c r="L7115" t="s">
        <v>20146</v>
      </c>
      <c r="O7115" t="s">
        <v>20887</v>
      </c>
      <c r="P7115" t="s">
        <v>20919</v>
      </c>
      <c r="Q7115" t="s">
        <v>20989</v>
      </c>
      <c r="U7115" t="s">
        <v>22032</v>
      </c>
      <c r="W7115" t="s">
        <v>22917</v>
      </c>
      <c r="X7115" t="s">
        <v>23543</v>
      </c>
    </row>
    <row r="7116" spans="1:31">
      <c r="A7116" s="1">
        <v>7154</v>
      </c>
      <c r="C7116" t="s">
        <v>5928</v>
      </c>
      <c r="G7116" t="s">
        <v>10967</v>
      </c>
      <c r="H7116" t="s">
        <v>15871</v>
      </c>
      <c r="I7116" t="s">
        <v>18507</v>
      </c>
      <c r="J7116" t="s">
        <v>18509</v>
      </c>
      <c r="L7116" t="s">
        <v>19774</v>
      </c>
      <c r="O7116" t="s">
        <v>20888</v>
      </c>
      <c r="P7116" t="s">
        <v>20920</v>
      </c>
      <c r="Q7116" t="s">
        <v>20991</v>
      </c>
      <c r="U7116" t="s">
        <v>22034</v>
      </c>
      <c r="W7116" t="s">
        <v>22918</v>
      </c>
    </row>
    <row r="7117" spans="1:31">
      <c r="A7117" s="1">
        <v>7155</v>
      </c>
      <c r="C7117" t="s">
        <v>5929</v>
      </c>
      <c r="G7117" t="s">
        <v>10967</v>
      </c>
      <c r="H7117" t="s">
        <v>15872</v>
      </c>
      <c r="I7117" t="s">
        <v>18507</v>
      </c>
      <c r="J7117" t="s">
        <v>18510</v>
      </c>
      <c r="L7117" t="s">
        <v>20147</v>
      </c>
      <c r="N7117" t="s">
        <v>49</v>
      </c>
      <c r="P7117" t="s">
        <v>20960</v>
      </c>
      <c r="Q7117" t="s">
        <v>21087</v>
      </c>
      <c r="U7117" t="s">
        <v>22826</v>
      </c>
      <c r="W7117" t="s">
        <v>22918</v>
      </c>
      <c r="AE7117" t="s">
        <v>23894</v>
      </c>
    </row>
    <row r="7118" spans="1:31">
      <c r="A7118" s="1">
        <v>7156</v>
      </c>
      <c r="B7118" t="s">
        <v>49</v>
      </c>
      <c r="C7118" t="s">
        <v>5929</v>
      </c>
      <c r="D7118" t="s">
        <v>10294</v>
      </c>
      <c r="E7118" t="s">
        <v>10905</v>
      </c>
      <c r="F7118" t="s">
        <v>10942</v>
      </c>
      <c r="H7118" t="s">
        <v>15872</v>
      </c>
      <c r="V7118">
        <f>72861788 ½SCRA HY3764E</f>
        <v>0</v>
      </c>
    </row>
    <row r="7119" spans="1:31">
      <c r="A7119" s="1">
        <v>7157</v>
      </c>
      <c r="C7119" t="s">
        <v>5930</v>
      </c>
      <c r="G7119" t="s">
        <v>10967</v>
      </c>
      <c r="H7119" t="s">
        <v>15873</v>
      </c>
      <c r="I7119" t="s">
        <v>18507</v>
      </c>
      <c r="J7119" t="s">
        <v>18510</v>
      </c>
      <c r="L7119" t="s">
        <v>20148</v>
      </c>
      <c r="N7119" t="s">
        <v>44</v>
      </c>
      <c r="P7119" t="s">
        <v>20952</v>
      </c>
      <c r="Q7119" t="s">
        <v>21050</v>
      </c>
      <c r="R7119" t="s">
        <v>21135</v>
      </c>
      <c r="S7119" t="s">
        <v>21153</v>
      </c>
      <c r="T7119" t="s">
        <v>21710</v>
      </c>
      <c r="U7119" t="s">
        <v>22033</v>
      </c>
    </row>
    <row r="7120" spans="1:31">
      <c r="A7120" s="1">
        <v>7158</v>
      </c>
      <c r="C7120" t="s">
        <v>5931</v>
      </c>
      <c r="G7120" t="s">
        <v>10967</v>
      </c>
      <c r="H7120" t="s">
        <v>15873</v>
      </c>
      <c r="I7120" t="s">
        <v>18507</v>
      </c>
      <c r="J7120" t="s">
        <v>18510</v>
      </c>
      <c r="L7120" t="s">
        <v>20149</v>
      </c>
      <c r="N7120" t="s">
        <v>44</v>
      </c>
      <c r="P7120" t="s">
        <v>44</v>
      </c>
      <c r="Q7120" t="s">
        <v>21051</v>
      </c>
      <c r="U7120" t="s">
        <v>22724</v>
      </c>
      <c r="W7120" t="s">
        <v>22918</v>
      </c>
    </row>
    <row r="7121" spans="1:24">
      <c r="A7121" s="1">
        <v>7159</v>
      </c>
      <c r="B7121" t="s">
        <v>44</v>
      </c>
      <c r="C7121" t="s">
        <v>5931</v>
      </c>
      <c r="D7121" t="s">
        <v>10295</v>
      </c>
      <c r="E7121" t="s">
        <v>10905</v>
      </c>
      <c r="F7121" t="s">
        <v>10920</v>
      </c>
      <c r="H7121" t="s">
        <v>15874</v>
      </c>
      <c r="V7121">
        <f>72861790  ½:¹Y        WO90598</f>
        <v>0</v>
      </c>
    </row>
    <row r="7122" spans="1:24">
      <c r="A7122" s="1">
        <v>7160</v>
      </c>
      <c r="C7122" t="s">
        <v>5932</v>
      </c>
      <c r="G7122" t="s">
        <v>10967</v>
      </c>
      <c r="H7122" t="s">
        <v>15875</v>
      </c>
      <c r="I7122" t="s">
        <v>18507</v>
      </c>
      <c r="J7122" t="s">
        <v>18510</v>
      </c>
      <c r="L7122" t="s">
        <v>20150</v>
      </c>
      <c r="N7122" t="s">
        <v>44</v>
      </c>
      <c r="P7122" t="s">
        <v>20952</v>
      </c>
      <c r="Q7122" t="s">
        <v>21050</v>
      </c>
      <c r="R7122" t="s">
        <v>21135</v>
      </c>
      <c r="S7122" t="s">
        <v>21153</v>
      </c>
      <c r="T7122" t="s">
        <v>21712</v>
      </c>
      <c r="U7122" t="s">
        <v>22033</v>
      </c>
    </row>
    <row r="7123" spans="1:24">
      <c r="A7123" s="1">
        <v>7161</v>
      </c>
      <c r="C7123" t="s">
        <v>5933</v>
      </c>
      <c r="G7123" t="s">
        <v>10967</v>
      </c>
      <c r="H7123" t="s">
        <v>15876</v>
      </c>
      <c r="I7123" t="s">
        <v>18507</v>
      </c>
      <c r="J7123" t="s">
        <v>18510</v>
      </c>
      <c r="L7123" t="s">
        <v>20151</v>
      </c>
      <c r="N7123" t="s">
        <v>44</v>
      </c>
      <c r="P7123" t="s">
        <v>44</v>
      </c>
      <c r="Q7123" t="s">
        <v>21051</v>
      </c>
      <c r="U7123" t="s">
        <v>22724</v>
      </c>
      <c r="W7123" t="s">
        <v>22918</v>
      </c>
    </row>
    <row r="7124" spans="1:24">
      <c r="A7124" s="1">
        <v>7162</v>
      </c>
      <c r="B7124" t="s">
        <v>44</v>
      </c>
      <c r="C7124" t="s">
        <v>5933</v>
      </c>
      <c r="D7124" t="s">
        <v>10296</v>
      </c>
      <c r="E7124" t="s">
        <v>10905</v>
      </c>
      <c r="F7124" t="s">
        <v>10920</v>
      </c>
      <c r="H7124" t="s">
        <v>15876</v>
      </c>
      <c r="V7124">
        <f>72861792  e¡:¹Y        HR2115e</f>
        <v>0</v>
      </c>
    </row>
    <row r="7125" spans="1:24">
      <c r="A7125" s="1">
        <v>7163</v>
      </c>
      <c r="C7125" t="s">
        <v>5934</v>
      </c>
      <c r="G7125" t="s">
        <v>10967</v>
      </c>
      <c r="H7125" t="s">
        <v>15877</v>
      </c>
      <c r="I7125" t="s">
        <v>18507</v>
      </c>
      <c r="J7125" t="s">
        <v>18510</v>
      </c>
      <c r="L7125" t="s">
        <v>20152</v>
      </c>
      <c r="N7125" t="s">
        <v>44</v>
      </c>
      <c r="P7125" t="s">
        <v>20952</v>
      </c>
      <c r="Q7125" t="s">
        <v>21050</v>
      </c>
      <c r="R7125" t="s">
        <v>21135</v>
      </c>
      <c r="S7125" t="s">
        <v>21153</v>
      </c>
      <c r="T7125" t="s">
        <v>21713</v>
      </c>
      <c r="U7125" t="s">
        <v>22033</v>
      </c>
    </row>
    <row r="7126" spans="1:24">
      <c r="A7126" s="1">
        <v>7164</v>
      </c>
      <c r="C7126" t="s">
        <v>5935</v>
      </c>
      <c r="G7126" t="s">
        <v>10967</v>
      </c>
      <c r="H7126" t="s">
        <v>15878</v>
      </c>
      <c r="I7126" t="s">
        <v>18507</v>
      </c>
      <c r="J7126" t="s">
        <v>18510</v>
      </c>
      <c r="L7126" t="s">
        <v>20153</v>
      </c>
      <c r="N7126" t="s">
        <v>44</v>
      </c>
      <c r="P7126" t="s">
        <v>44</v>
      </c>
      <c r="Q7126" t="s">
        <v>21051</v>
      </c>
      <c r="U7126" t="s">
        <v>22724</v>
      </c>
      <c r="W7126" t="s">
        <v>22918</v>
      </c>
    </row>
    <row r="7127" spans="1:24">
      <c r="A7127" s="1">
        <v>7165</v>
      </c>
      <c r="B7127" t="s">
        <v>44</v>
      </c>
      <c r="C7127" t="s">
        <v>5935</v>
      </c>
      <c r="D7127" t="s">
        <v>10297</v>
      </c>
      <c r="E7127" t="s">
        <v>10905</v>
      </c>
      <c r="F7127" t="s">
        <v>10920</v>
      </c>
      <c r="H7127" t="s">
        <v>15878</v>
      </c>
      <c r="V7127">
        <f>72861794  {¬:¹Y        HF2118e</f>
        <v>0</v>
      </c>
    </row>
    <row r="7128" spans="1:24">
      <c r="A7128" s="1">
        <v>7166</v>
      </c>
      <c r="C7128" t="s">
        <v>5936</v>
      </c>
      <c r="G7128" t="s">
        <v>10967</v>
      </c>
      <c r="H7128" t="s">
        <v>15879</v>
      </c>
      <c r="I7128" t="s">
        <v>18507</v>
      </c>
      <c r="J7128" t="s">
        <v>18509</v>
      </c>
      <c r="L7128" t="s">
        <v>20154</v>
      </c>
      <c r="O7128" t="s">
        <v>20887</v>
      </c>
      <c r="P7128" t="s">
        <v>20919</v>
      </c>
      <c r="Q7128" t="s">
        <v>20989</v>
      </c>
      <c r="U7128" t="s">
        <v>22032</v>
      </c>
      <c r="W7128" t="s">
        <v>22917</v>
      </c>
      <c r="X7128" t="s">
        <v>23463</v>
      </c>
    </row>
    <row r="7129" spans="1:24">
      <c r="A7129" s="1">
        <v>7167</v>
      </c>
      <c r="C7129" t="s">
        <v>5937</v>
      </c>
      <c r="G7129" t="s">
        <v>10967</v>
      </c>
      <c r="H7129" t="s">
        <v>15880</v>
      </c>
      <c r="I7129" t="s">
        <v>18507</v>
      </c>
      <c r="J7129" t="s">
        <v>18509</v>
      </c>
      <c r="L7129" t="s">
        <v>20145</v>
      </c>
      <c r="O7129" t="s">
        <v>20887</v>
      </c>
      <c r="P7129" t="s">
        <v>20919</v>
      </c>
      <c r="Q7129" t="s">
        <v>20989</v>
      </c>
      <c r="U7129" t="s">
        <v>22032</v>
      </c>
      <c r="W7129" t="s">
        <v>22917</v>
      </c>
      <c r="X7129" t="s">
        <v>23463</v>
      </c>
    </row>
    <row r="7130" spans="1:24">
      <c r="A7130" s="1">
        <v>7168</v>
      </c>
      <c r="C7130" t="s">
        <v>5938</v>
      </c>
      <c r="G7130" t="s">
        <v>10967</v>
      </c>
      <c r="H7130" t="s">
        <v>15881</v>
      </c>
      <c r="I7130" t="s">
        <v>18507</v>
      </c>
      <c r="J7130" t="s">
        <v>18509</v>
      </c>
      <c r="L7130" t="s">
        <v>20155</v>
      </c>
      <c r="O7130" t="s">
        <v>20887</v>
      </c>
      <c r="P7130" t="s">
        <v>20919</v>
      </c>
      <c r="Q7130" t="s">
        <v>20989</v>
      </c>
      <c r="U7130" t="s">
        <v>22032</v>
      </c>
      <c r="W7130" t="s">
        <v>22917</v>
      </c>
      <c r="X7130" t="s">
        <v>23463</v>
      </c>
    </row>
    <row r="7131" spans="1:24">
      <c r="A7131" s="1">
        <v>7169</v>
      </c>
      <c r="C7131" t="s">
        <v>5939</v>
      </c>
      <c r="G7131" t="s">
        <v>10967</v>
      </c>
      <c r="H7131" t="s">
        <v>15882</v>
      </c>
      <c r="I7131" t="s">
        <v>18507</v>
      </c>
      <c r="J7131" t="s">
        <v>18510</v>
      </c>
      <c r="L7131" t="s">
        <v>20156</v>
      </c>
      <c r="N7131" t="s">
        <v>44</v>
      </c>
      <c r="P7131" t="s">
        <v>20952</v>
      </c>
      <c r="Q7131" t="s">
        <v>21050</v>
      </c>
      <c r="R7131" t="s">
        <v>21135</v>
      </c>
      <c r="S7131" t="s">
        <v>21153</v>
      </c>
      <c r="T7131" t="s">
        <v>21714</v>
      </c>
      <c r="U7131" t="s">
        <v>22033</v>
      </c>
    </row>
    <row r="7132" spans="1:24">
      <c r="A7132" s="1">
        <v>7170</v>
      </c>
      <c r="C7132" t="s">
        <v>5940</v>
      </c>
      <c r="G7132" t="s">
        <v>10967</v>
      </c>
      <c r="H7132" t="s">
        <v>15882</v>
      </c>
      <c r="I7132" t="s">
        <v>18507</v>
      </c>
      <c r="J7132" t="s">
        <v>18510</v>
      </c>
      <c r="L7132" t="s">
        <v>20157</v>
      </c>
      <c r="N7132" t="s">
        <v>44</v>
      </c>
      <c r="P7132" t="s">
        <v>44</v>
      </c>
      <c r="Q7132" t="s">
        <v>21051</v>
      </c>
      <c r="U7132" t="s">
        <v>22724</v>
      </c>
      <c r="W7132" t="s">
        <v>22918</v>
      </c>
    </row>
    <row r="7133" spans="1:24">
      <c r="A7133" s="1">
        <v>7171</v>
      </c>
      <c r="B7133" t="s">
        <v>44</v>
      </c>
      <c r="C7133" t="s">
        <v>5940</v>
      </c>
      <c r="D7133" t="s">
        <v>10298</v>
      </c>
      <c r="E7133" t="s">
        <v>10905</v>
      </c>
      <c r="F7133" t="s">
        <v>10920</v>
      </c>
      <c r="H7133" t="s">
        <v>15882</v>
      </c>
      <c r="V7133">
        <f>72861799 sÞÁ:¹Y        HC2118e</f>
        <v>0</v>
      </c>
    </row>
    <row r="7134" spans="1:24">
      <c r="A7134" s="1">
        <v>7172</v>
      </c>
      <c r="C7134" t="s">
        <v>5941</v>
      </c>
      <c r="G7134" t="s">
        <v>10967</v>
      </c>
      <c r="H7134" t="s">
        <v>15883</v>
      </c>
      <c r="I7134" t="s">
        <v>18507</v>
      </c>
      <c r="J7134" t="s">
        <v>18549</v>
      </c>
      <c r="L7134" t="s">
        <v>20158</v>
      </c>
      <c r="N7134" t="s">
        <v>57</v>
      </c>
      <c r="P7134" t="s">
        <v>57</v>
      </c>
      <c r="Q7134" t="s">
        <v>21091</v>
      </c>
      <c r="U7134" t="s">
        <v>22827</v>
      </c>
      <c r="W7134" t="s">
        <v>22945</v>
      </c>
    </row>
    <row r="7135" spans="1:24">
      <c r="A7135" s="1">
        <v>7173</v>
      </c>
      <c r="B7135" t="s">
        <v>57</v>
      </c>
      <c r="C7135" t="s">
        <v>5941</v>
      </c>
      <c r="D7135" t="s">
        <v>10299</v>
      </c>
      <c r="E7135" t="s">
        <v>10905</v>
      </c>
      <c r="F7135" t="s">
        <v>10945</v>
      </c>
      <c r="H7135" t="s">
        <v>15884</v>
      </c>
      <c r="V7135">
        <f>72861800 HM3777E  KNRA ]AÊ:¹   HF2118e</f>
        <v>0</v>
      </c>
    </row>
    <row r="7136" spans="1:24">
      <c r="A7136" s="1">
        <v>7174</v>
      </c>
      <c r="C7136" t="s">
        <v>5942</v>
      </c>
      <c r="G7136" t="s">
        <v>10967</v>
      </c>
      <c r="H7136" t="s">
        <v>15885</v>
      </c>
      <c r="I7136" t="s">
        <v>18507</v>
      </c>
      <c r="J7136" t="s">
        <v>18511</v>
      </c>
      <c r="L7136" t="s">
        <v>19687</v>
      </c>
      <c r="O7136" t="s">
        <v>20908</v>
      </c>
      <c r="P7136" t="s">
        <v>20949</v>
      </c>
      <c r="Q7136" t="s">
        <v>21061</v>
      </c>
      <c r="R7136" t="s">
        <v>21137</v>
      </c>
      <c r="S7136" t="s">
        <v>21159</v>
      </c>
      <c r="T7136" t="s">
        <v>21715</v>
      </c>
      <c r="U7136" t="s">
        <v>22033</v>
      </c>
    </row>
    <row r="7137" spans="1:25">
      <c r="A7137" s="1">
        <v>7175</v>
      </c>
      <c r="C7137" t="s">
        <v>5943</v>
      </c>
      <c r="G7137" t="s">
        <v>10967</v>
      </c>
      <c r="H7137" t="s">
        <v>15886</v>
      </c>
      <c r="I7137" t="s">
        <v>18507</v>
      </c>
      <c r="J7137" t="s">
        <v>18511</v>
      </c>
      <c r="L7137" t="s">
        <v>19687</v>
      </c>
      <c r="O7137" t="s">
        <v>20908</v>
      </c>
      <c r="P7137" t="s">
        <v>20949</v>
      </c>
      <c r="Q7137" t="s">
        <v>21061</v>
      </c>
      <c r="R7137" t="s">
        <v>21137</v>
      </c>
      <c r="S7137" t="s">
        <v>21159</v>
      </c>
      <c r="T7137" t="s">
        <v>21715</v>
      </c>
      <c r="U7137" t="s">
        <v>22033</v>
      </c>
    </row>
    <row r="7138" spans="1:25">
      <c r="A7138" s="1">
        <v>7176</v>
      </c>
      <c r="C7138" t="s">
        <v>5944</v>
      </c>
      <c r="G7138" t="s">
        <v>10967</v>
      </c>
      <c r="H7138" t="s">
        <v>15887</v>
      </c>
      <c r="I7138" t="s">
        <v>18507</v>
      </c>
      <c r="J7138" t="s">
        <v>18511</v>
      </c>
      <c r="L7138" t="s">
        <v>19687</v>
      </c>
      <c r="O7138" t="s">
        <v>20908</v>
      </c>
      <c r="P7138" t="s">
        <v>20949</v>
      </c>
      <c r="Q7138" t="s">
        <v>21061</v>
      </c>
      <c r="R7138" t="s">
        <v>21137</v>
      </c>
      <c r="S7138" t="s">
        <v>21159</v>
      </c>
      <c r="T7138" t="s">
        <v>21715</v>
      </c>
      <c r="U7138" t="s">
        <v>22033</v>
      </c>
    </row>
    <row r="7139" spans="1:25">
      <c r="A7139" s="1">
        <v>7177</v>
      </c>
      <c r="C7139" t="s">
        <v>5945</v>
      </c>
      <c r="G7139" t="s">
        <v>10967</v>
      </c>
      <c r="H7139" t="s">
        <v>15888</v>
      </c>
      <c r="I7139" t="s">
        <v>18507</v>
      </c>
      <c r="J7139" t="s">
        <v>18511</v>
      </c>
      <c r="L7139" t="s">
        <v>19687</v>
      </c>
      <c r="O7139" t="s">
        <v>20908</v>
      </c>
      <c r="P7139" t="s">
        <v>20949</v>
      </c>
      <c r="Q7139" t="s">
        <v>21061</v>
      </c>
      <c r="R7139" t="s">
        <v>21137</v>
      </c>
      <c r="S7139" t="s">
        <v>21159</v>
      </c>
      <c r="T7139" t="s">
        <v>21715</v>
      </c>
      <c r="U7139" t="s">
        <v>22033</v>
      </c>
    </row>
    <row r="7140" spans="1:25">
      <c r="A7140" s="1">
        <v>7178</v>
      </c>
      <c r="C7140" t="s">
        <v>5946</v>
      </c>
      <c r="G7140" t="s">
        <v>10967</v>
      </c>
      <c r="H7140" t="s">
        <v>15889</v>
      </c>
      <c r="I7140" t="s">
        <v>18507</v>
      </c>
      <c r="J7140" t="s">
        <v>18509</v>
      </c>
      <c r="L7140" t="s">
        <v>19772</v>
      </c>
      <c r="O7140" t="s">
        <v>20888</v>
      </c>
      <c r="P7140" t="s">
        <v>65</v>
      </c>
      <c r="Q7140" t="s">
        <v>20990</v>
      </c>
      <c r="R7140" t="s">
        <v>21118</v>
      </c>
      <c r="S7140" t="s">
        <v>21153</v>
      </c>
      <c r="T7140" t="s">
        <v>21716</v>
      </c>
      <c r="U7140" t="s">
        <v>22033</v>
      </c>
    </row>
    <row r="7141" spans="1:25">
      <c r="A7141" s="1">
        <v>7179</v>
      </c>
      <c r="C7141" t="s">
        <v>5947</v>
      </c>
      <c r="G7141" t="s">
        <v>10967</v>
      </c>
      <c r="H7141" t="s">
        <v>15889</v>
      </c>
      <c r="I7141" t="s">
        <v>18507</v>
      </c>
      <c r="J7141" t="s">
        <v>18509</v>
      </c>
      <c r="L7141" t="s">
        <v>20146</v>
      </c>
      <c r="O7141" t="s">
        <v>20887</v>
      </c>
      <c r="P7141" t="s">
        <v>20919</v>
      </c>
      <c r="Q7141" t="s">
        <v>20989</v>
      </c>
      <c r="U7141" t="s">
        <v>22032</v>
      </c>
      <c r="W7141" t="s">
        <v>22917</v>
      </c>
      <c r="X7141" t="s">
        <v>23544</v>
      </c>
    </row>
    <row r="7142" spans="1:25">
      <c r="A7142" s="1">
        <v>7180</v>
      </c>
      <c r="C7142" t="s">
        <v>5948</v>
      </c>
      <c r="G7142" t="s">
        <v>10967</v>
      </c>
      <c r="H7142" t="s">
        <v>15889</v>
      </c>
      <c r="I7142" t="s">
        <v>18507</v>
      </c>
      <c r="J7142" t="s">
        <v>18509</v>
      </c>
      <c r="L7142" t="s">
        <v>19774</v>
      </c>
      <c r="O7142" t="s">
        <v>20888</v>
      </c>
      <c r="P7142" t="s">
        <v>20920</v>
      </c>
      <c r="Q7142" t="s">
        <v>20991</v>
      </c>
      <c r="U7142" t="s">
        <v>22034</v>
      </c>
      <c r="W7142" t="s">
        <v>22918</v>
      </c>
    </row>
    <row r="7143" spans="1:25">
      <c r="A7143" s="1">
        <v>7181</v>
      </c>
      <c r="C7143" t="s">
        <v>5949</v>
      </c>
      <c r="G7143" t="s">
        <v>10967</v>
      </c>
      <c r="H7143" t="s">
        <v>15890</v>
      </c>
      <c r="I7143" t="s">
        <v>18507</v>
      </c>
      <c r="J7143" t="s">
        <v>18509</v>
      </c>
      <c r="L7143" t="s">
        <v>20146</v>
      </c>
      <c r="O7143" t="s">
        <v>20887</v>
      </c>
      <c r="P7143" t="s">
        <v>20919</v>
      </c>
      <c r="Q7143" t="s">
        <v>20989</v>
      </c>
      <c r="U7143" t="s">
        <v>22032</v>
      </c>
      <c r="W7143" t="s">
        <v>22917</v>
      </c>
      <c r="X7143" t="s">
        <v>23545</v>
      </c>
    </row>
    <row r="7144" spans="1:25">
      <c r="A7144" s="1">
        <v>7182</v>
      </c>
      <c r="C7144" t="s">
        <v>5950</v>
      </c>
      <c r="G7144" t="s">
        <v>10967</v>
      </c>
      <c r="H7144" t="s">
        <v>15891</v>
      </c>
      <c r="I7144" t="s">
        <v>18507</v>
      </c>
      <c r="J7144" t="s">
        <v>18509</v>
      </c>
      <c r="L7144" t="s">
        <v>20145</v>
      </c>
      <c r="O7144" t="s">
        <v>20887</v>
      </c>
      <c r="P7144" t="s">
        <v>20919</v>
      </c>
      <c r="Q7144" t="s">
        <v>20989</v>
      </c>
      <c r="U7144" t="s">
        <v>22032</v>
      </c>
      <c r="W7144" t="s">
        <v>22917</v>
      </c>
      <c r="X7144" t="s">
        <v>23546</v>
      </c>
    </row>
    <row r="7145" spans="1:25">
      <c r="A7145" s="1">
        <v>7183</v>
      </c>
      <c r="C7145" t="s">
        <v>5951</v>
      </c>
      <c r="G7145" t="s">
        <v>10967</v>
      </c>
      <c r="H7145" t="s">
        <v>15892</v>
      </c>
      <c r="I7145" t="s">
        <v>18507</v>
      </c>
      <c r="J7145" t="s">
        <v>18509</v>
      </c>
      <c r="L7145" t="s">
        <v>19772</v>
      </c>
      <c r="O7145" t="s">
        <v>20888</v>
      </c>
      <c r="P7145" t="s">
        <v>65</v>
      </c>
      <c r="Q7145" t="s">
        <v>20990</v>
      </c>
      <c r="R7145" t="s">
        <v>21118</v>
      </c>
      <c r="S7145" t="s">
        <v>21153</v>
      </c>
      <c r="T7145" t="s">
        <v>21717</v>
      </c>
      <c r="U7145" t="s">
        <v>22033</v>
      </c>
    </row>
    <row r="7146" spans="1:25">
      <c r="A7146" s="1">
        <v>7184</v>
      </c>
      <c r="C7146" t="s">
        <v>5952</v>
      </c>
      <c r="G7146" t="s">
        <v>10967</v>
      </c>
      <c r="H7146" t="s">
        <v>15893</v>
      </c>
      <c r="I7146" t="s">
        <v>18507</v>
      </c>
      <c r="J7146" t="s">
        <v>18509</v>
      </c>
      <c r="L7146" t="s">
        <v>19774</v>
      </c>
      <c r="O7146" t="s">
        <v>20888</v>
      </c>
      <c r="P7146" t="s">
        <v>20920</v>
      </c>
      <c r="Q7146" t="s">
        <v>20991</v>
      </c>
      <c r="U7146" t="s">
        <v>22034</v>
      </c>
      <c r="W7146" t="s">
        <v>22918</v>
      </c>
    </row>
    <row r="7147" spans="1:25">
      <c r="A7147" s="1">
        <v>7185</v>
      </c>
      <c r="C7147" t="s">
        <v>5953</v>
      </c>
      <c r="G7147" t="s">
        <v>10967</v>
      </c>
      <c r="H7147" t="s">
        <v>15894</v>
      </c>
      <c r="I7147" t="s">
        <v>18507</v>
      </c>
      <c r="J7147" t="s">
        <v>18509</v>
      </c>
      <c r="L7147" t="s">
        <v>19772</v>
      </c>
      <c r="O7147" t="s">
        <v>20888</v>
      </c>
      <c r="P7147" t="s">
        <v>65</v>
      </c>
      <c r="Q7147" t="s">
        <v>20990</v>
      </c>
      <c r="R7147" t="s">
        <v>21118</v>
      </c>
      <c r="S7147" t="s">
        <v>21153</v>
      </c>
      <c r="T7147" t="s">
        <v>21718</v>
      </c>
      <c r="U7147" t="s">
        <v>22033</v>
      </c>
    </row>
    <row r="7148" spans="1:25">
      <c r="A7148" s="1">
        <v>7186</v>
      </c>
      <c r="C7148" t="s">
        <v>5954</v>
      </c>
      <c r="G7148" t="s">
        <v>10967</v>
      </c>
      <c r="H7148" t="s">
        <v>15894</v>
      </c>
      <c r="I7148" t="s">
        <v>18507</v>
      </c>
      <c r="J7148" t="s">
        <v>18509</v>
      </c>
      <c r="L7148" t="s">
        <v>19774</v>
      </c>
      <c r="O7148" t="s">
        <v>20888</v>
      </c>
      <c r="P7148" t="s">
        <v>20920</v>
      </c>
      <c r="Q7148" t="s">
        <v>20991</v>
      </c>
      <c r="U7148" t="s">
        <v>22034</v>
      </c>
      <c r="W7148" t="s">
        <v>22918</v>
      </c>
    </row>
    <row r="7149" spans="1:25">
      <c r="A7149" s="1">
        <v>7187</v>
      </c>
      <c r="C7149" t="s">
        <v>5955</v>
      </c>
      <c r="G7149" t="s">
        <v>10967</v>
      </c>
      <c r="H7149" t="s">
        <v>15895</v>
      </c>
      <c r="I7149" t="s">
        <v>18507</v>
      </c>
      <c r="J7149" t="s">
        <v>18510</v>
      </c>
      <c r="L7149" t="s">
        <v>20159</v>
      </c>
      <c r="N7149" t="s">
        <v>32</v>
      </c>
      <c r="P7149" t="s">
        <v>32</v>
      </c>
      <c r="Q7149" t="s">
        <v>20992</v>
      </c>
      <c r="R7149" t="s">
        <v>21119</v>
      </c>
      <c r="S7149" t="s">
        <v>21154</v>
      </c>
      <c r="U7149" t="s">
        <v>22035</v>
      </c>
      <c r="Y7149" t="s">
        <v>23859</v>
      </c>
    </row>
    <row r="7150" spans="1:25">
      <c r="A7150" s="1">
        <v>7188</v>
      </c>
      <c r="B7150" t="s">
        <v>32</v>
      </c>
      <c r="C7150" t="s">
        <v>5955</v>
      </c>
      <c r="D7150" t="s">
        <v>10300</v>
      </c>
      <c r="E7150" t="s">
        <v>10905</v>
      </c>
      <c r="F7150" t="s">
        <v>10906</v>
      </c>
      <c r="H7150" t="s">
        <v>15896</v>
      </c>
      <c r="V7150">
        <f>72861814 pm¡Ã2024041krissy_g4@hotmail.com                              ANMLFException as file currently locked by another user for an Acct no 840012230000</f>
        <v>0</v>
      </c>
    </row>
    <row r="7151" spans="1:25">
      <c r="A7151" s="1">
        <v>7189</v>
      </c>
      <c r="C7151" t="s">
        <v>5956</v>
      </c>
      <c r="G7151" t="s">
        <v>10967</v>
      </c>
      <c r="H7151" t="s">
        <v>15897</v>
      </c>
      <c r="I7151" t="s">
        <v>18507</v>
      </c>
      <c r="J7151" t="s">
        <v>18510</v>
      </c>
      <c r="L7151" t="s">
        <v>20160</v>
      </c>
      <c r="N7151" t="s">
        <v>32</v>
      </c>
      <c r="P7151" t="s">
        <v>32</v>
      </c>
      <c r="Q7151" t="s">
        <v>20992</v>
      </c>
      <c r="R7151" t="s">
        <v>21119</v>
      </c>
      <c r="S7151" t="s">
        <v>21154</v>
      </c>
      <c r="U7151" t="s">
        <v>22035</v>
      </c>
      <c r="Y7151" t="s">
        <v>23860</v>
      </c>
    </row>
    <row r="7152" spans="1:25">
      <c r="A7152" s="1">
        <v>7190</v>
      </c>
      <c r="B7152" t="s">
        <v>32</v>
      </c>
      <c r="C7152" t="s">
        <v>5956</v>
      </c>
      <c r="D7152" t="s">
        <v>10301</v>
      </c>
      <c r="E7152" t="s">
        <v>10905</v>
      </c>
      <c r="F7152" t="s">
        <v>10906</v>
      </c>
      <c r="H7152" t="s">
        <v>15897</v>
      </c>
      <c r="V7152">
        <f>72861815 0&lt;I2024041djturanda@yahoo.com                               ANMLFException as file currently locked by another user for an Acct no 313660030000</f>
        <v>0</v>
      </c>
    </row>
    <row r="7153" spans="1:25">
      <c r="A7153" s="1">
        <v>7191</v>
      </c>
      <c r="C7153" t="s">
        <v>5957</v>
      </c>
      <c r="G7153" t="s">
        <v>10967</v>
      </c>
      <c r="H7153" t="s">
        <v>15898</v>
      </c>
      <c r="I7153" t="s">
        <v>18507</v>
      </c>
      <c r="J7153" t="s">
        <v>18510</v>
      </c>
      <c r="L7153" t="s">
        <v>20161</v>
      </c>
      <c r="N7153" t="s">
        <v>32</v>
      </c>
      <c r="P7153" t="s">
        <v>32</v>
      </c>
      <c r="Q7153" t="s">
        <v>20992</v>
      </c>
      <c r="R7153" t="s">
        <v>21119</v>
      </c>
      <c r="S7153" t="s">
        <v>21154</v>
      </c>
      <c r="U7153" t="s">
        <v>22035</v>
      </c>
      <c r="Y7153" t="s">
        <v>23861</v>
      </c>
    </row>
    <row r="7154" spans="1:25">
      <c r="A7154" s="1">
        <v>7192</v>
      </c>
      <c r="B7154" t="s">
        <v>32</v>
      </c>
      <c r="C7154" t="s">
        <v>5957</v>
      </c>
      <c r="D7154" t="s">
        <v>10302</v>
      </c>
      <c r="E7154" t="s">
        <v>10905</v>
      </c>
      <c r="F7154" t="s">
        <v>10906</v>
      </c>
      <c r="H7154" t="s">
        <v>15899</v>
      </c>
      <c r="V7154">
        <f>72861816 &gt;#Q2024041tampat74@gmail.com                               ANMLFException as file currently locked by another user for an Acct no 348079210000</f>
        <v>0</v>
      </c>
    </row>
    <row r="7155" spans="1:25">
      <c r="A7155" s="1">
        <v>7193</v>
      </c>
      <c r="C7155" t="s">
        <v>5958</v>
      </c>
      <c r="G7155" t="s">
        <v>10967</v>
      </c>
      <c r="H7155" t="s">
        <v>15900</v>
      </c>
      <c r="I7155" t="s">
        <v>18507</v>
      </c>
      <c r="J7155" t="s">
        <v>18510</v>
      </c>
      <c r="L7155" t="s">
        <v>20162</v>
      </c>
      <c r="N7155" t="s">
        <v>32</v>
      </c>
      <c r="P7155" t="s">
        <v>32</v>
      </c>
      <c r="Q7155" t="s">
        <v>20992</v>
      </c>
      <c r="R7155" t="s">
        <v>21119</v>
      </c>
      <c r="S7155" t="s">
        <v>21154</v>
      </c>
      <c r="U7155" t="s">
        <v>22035</v>
      </c>
      <c r="Y7155" t="s">
        <v>23862</v>
      </c>
    </row>
    <row r="7156" spans="1:25">
      <c r="A7156" s="1">
        <v>7194</v>
      </c>
      <c r="B7156" t="s">
        <v>32</v>
      </c>
      <c r="C7156" t="s">
        <v>5958</v>
      </c>
      <c r="D7156" t="s">
        <v>10303</v>
      </c>
      <c r="E7156" t="s">
        <v>10905</v>
      </c>
      <c r="F7156" t="s">
        <v>10906</v>
      </c>
      <c r="H7156" t="s">
        <v>15900</v>
      </c>
      <c r="V7156">
        <f>72861817 Ð`²¤O2024031moriehinds2@gmail.com                              BNMLFException as file currently locked by another user for an Acct no 342065570000</f>
        <v>0</v>
      </c>
    </row>
    <row r="7157" spans="1:25">
      <c r="A7157" s="1">
        <v>7195</v>
      </c>
      <c r="C7157" t="s">
        <v>5959</v>
      </c>
      <c r="G7157" t="s">
        <v>10967</v>
      </c>
      <c r="H7157" t="s">
        <v>15901</v>
      </c>
      <c r="I7157" t="s">
        <v>18507</v>
      </c>
      <c r="J7157" t="s">
        <v>18510</v>
      </c>
      <c r="L7157" t="s">
        <v>20163</v>
      </c>
      <c r="N7157" t="s">
        <v>32</v>
      </c>
      <c r="P7157" t="s">
        <v>32</v>
      </c>
      <c r="Q7157" t="s">
        <v>20992</v>
      </c>
      <c r="R7157" t="s">
        <v>21119</v>
      </c>
      <c r="S7157" t="s">
        <v>21154</v>
      </c>
      <c r="U7157" t="s">
        <v>22035</v>
      </c>
      <c r="Y7157" t="s">
        <v>23863</v>
      </c>
    </row>
    <row r="7158" spans="1:25">
      <c r="A7158" s="1">
        <v>7196</v>
      </c>
      <c r="B7158" t="s">
        <v>32</v>
      </c>
      <c r="C7158" t="s">
        <v>5959</v>
      </c>
      <c r="D7158" t="s">
        <v>10304</v>
      </c>
      <c r="E7158" t="s">
        <v>10905</v>
      </c>
      <c r="F7158" t="s">
        <v>10906</v>
      </c>
      <c r="H7158" t="s">
        <v>15902</v>
      </c>
      <c r="V7158">
        <f>72861818 @Ü'E2024041cavrilleogarro@yahoo.com                            BNMLFException as file currently locked by another user for an Acct no 297021480000</f>
        <v>0</v>
      </c>
    </row>
    <row r="7159" spans="1:25">
      <c r="A7159" s="1">
        <v>7197</v>
      </c>
      <c r="C7159" t="s">
        <v>5960</v>
      </c>
      <c r="G7159" t="s">
        <v>10967</v>
      </c>
      <c r="H7159" t="s">
        <v>15903</v>
      </c>
      <c r="I7159" t="s">
        <v>18507</v>
      </c>
      <c r="J7159" t="s">
        <v>18510</v>
      </c>
      <c r="L7159" t="s">
        <v>20164</v>
      </c>
      <c r="N7159" t="s">
        <v>32</v>
      </c>
      <c r="P7159" t="s">
        <v>32</v>
      </c>
      <c r="Q7159" t="s">
        <v>20992</v>
      </c>
      <c r="R7159" t="s">
        <v>21119</v>
      </c>
      <c r="S7159" t="s">
        <v>21154</v>
      </c>
      <c r="U7159" t="s">
        <v>22035</v>
      </c>
      <c r="Y7159" t="s">
        <v>23864</v>
      </c>
    </row>
    <row r="7160" spans="1:25">
      <c r="A7160" s="1">
        <v>7198</v>
      </c>
      <c r="B7160" t="s">
        <v>32</v>
      </c>
      <c r="C7160" t="s">
        <v>5960</v>
      </c>
      <c r="D7160" t="s">
        <v>10305</v>
      </c>
      <c r="E7160" t="s">
        <v>10905</v>
      </c>
      <c r="F7160" t="s">
        <v>10906</v>
      </c>
      <c r="H7160" t="s">
        <v>15904</v>
      </c>
      <c r="V7160">
        <f>72861819 ø8æÌ2024031tamika.campbell@ksac.gov.jm                           CNMLFException as file currently locked by another user for an Acct no 880032561400</f>
        <v>0</v>
      </c>
    </row>
    <row r="7161" spans="1:25">
      <c r="A7161" s="1">
        <v>7199</v>
      </c>
      <c r="C7161" t="s">
        <v>5961</v>
      </c>
      <c r="G7161" t="s">
        <v>10967</v>
      </c>
      <c r="H7161" t="s">
        <v>15905</v>
      </c>
      <c r="I7161" t="s">
        <v>18507</v>
      </c>
      <c r="J7161" t="s">
        <v>18510</v>
      </c>
      <c r="L7161" t="s">
        <v>20165</v>
      </c>
      <c r="N7161" t="s">
        <v>32</v>
      </c>
      <c r="P7161" t="s">
        <v>32</v>
      </c>
      <c r="Q7161" t="s">
        <v>20992</v>
      </c>
      <c r="R7161" t="s">
        <v>21119</v>
      </c>
      <c r="S7161" t="s">
        <v>21154</v>
      </c>
      <c r="U7161" t="s">
        <v>22035</v>
      </c>
      <c r="Y7161" t="s">
        <v>23865</v>
      </c>
    </row>
    <row r="7162" spans="1:25">
      <c r="A7162" s="1">
        <v>7200</v>
      </c>
      <c r="B7162" t="s">
        <v>32</v>
      </c>
      <c r="C7162" t="s">
        <v>5961</v>
      </c>
      <c r="D7162" t="s">
        <v>10306</v>
      </c>
      <c r="E7162" t="s">
        <v>10905</v>
      </c>
      <c r="F7162" t="s">
        <v>10906</v>
      </c>
      <c r="H7162" t="s">
        <v>15905</v>
      </c>
      <c r="V7162">
        <f>72861820 0@2024031kededradennis@gmail.com                             CNMLFException as file currently locked by another user for an Acct no 277429760000</f>
        <v>0</v>
      </c>
    </row>
    <row r="7163" spans="1:25">
      <c r="A7163" s="1">
        <v>7201</v>
      </c>
      <c r="C7163" t="s">
        <v>5962</v>
      </c>
      <c r="G7163" t="s">
        <v>10967</v>
      </c>
      <c r="H7163" t="s">
        <v>15906</v>
      </c>
      <c r="I7163" t="s">
        <v>18507</v>
      </c>
      <c r="J7163" t="s">
        <v>18510</v>
      </c>
      <c r="L7163" t="s">
        <v>20166</v>
      </c>
      <c r="N7163" t="s">
        <v>32</v>
      </c>
      <c r="P7163" t="s">
        <v>32</v>
      </c>
      <c r="Q7163" t="s">
        <v>20992</v>
      </c>
      <c r="R7163" t="s">
        <v>21119</v>
      </c>
      <c r="S7163" t="s">
        <v>21154</v>
      </c>
      <c r="U7163" t="s">
        <v>22035</v>
      </c>
      <c r="Y7163" t="s">
        <v>23866</v>
      </c>
    </row>
    <row r="7164" spans="1:25">
      <c r="A7164" s="1">
        <v>7202</v>
      </c>
      <c r="B7164" t="s">
        <v>32</v>
      </c>
      <c r="C7164" t="s">
        <v>5962</v>
      </c>
      <c r="D7164" t="s">
        <v>10307</v>
      </c>
      <c r="E7164" t="s">
        <v>10905</v>
      </c>
      <c r="F7164" t="s">
        <v>10906</v>
      </c>
      <c r="H7164" t="s">
        <v>15906</v>
      </c>
      <c r="V7164">
        <f>72861821 ÐEá\$2024041faypetgrave@cwjamica.com                            DNMLFException as file currently locked by another user for an Acct no 156177090000</f>
        <v>0</v>
      </c>
    </row>
    <row r="7165" spans="1:25">
      <c r="A7165" s="1">
        <v>7203</v>
      </c>
      <c r="C7165" t="s">
        <v>5963</v>
      </c>
      <c r="G7165" t="s">
        <v>10967</v>
      </c>
      <c r="H7165" t="s">
        <v>15907</v>
      </c>
      <c r="I7165" t="s">
        <v>18507</v>
      </c>
      <c r="J7165" t="s">
        <v>18510</v>
      </c>
      <c r="L7165" t="s">
        <v>20167</v>
      </c>
      <c r="N7165" t="s">
        <v>32</v>
      </c>
      <c r="P7165" t="s">
        <v>32</v>
      </c>
      <c r="Q7165" t="s">
        <v>20992</v>
      </c>
      <c r="R7165" t="s">
        <v>21119</v>
      </c>
      <c r="S7165" t="s">
        <v>21154</v>
      </c>
      <c r="U7165" t="s">
        <v>22035</v>
      </c>
      <c r="Y7165" t="s">
        <v>23868</v>
      </c>
    </row>
    <row r="7166" spans="1:25">
      <c r="A7166" s="1">
        <v>7204</v>
      </c>
      <c r="B7166" t="s">
        <v>32</v>
      </c>
      <c r="C7166" t="s">
        <v>5963</v>
      </c>
      <c r="D7166" t="s">
        <v>10308</v>
      </c>
      <c r="E7166" t="s">
        <v>10905</v>
      </c>
      <c r="F7166" t="s">
        <v>10906</v>
      </c>
      <c r="H7166" t="s">
        <v>15907</v>
      </c>
      <c r="V7166">
        <f>72861822 ÐÈQ(B2024041stamic123@gmail.com                               DNMLFException as file currently locked by another user for an Acct no 284144290000</f>
        <v>0</v>
      </c>
    </row>
    <row r="7167" spans="1:25">
      <c r="A7167" s="1">
        <v>7205</v>
      </c>
      <c r="C7167" t="s">
        <v>5964</v>
      </c>
      <c r="G7167" t="s">
        <v>10967</v>
      </c>
      <c r="H7167" t="s">
        <v>15908</v>
      </c>
      <c r="I7167" t="s">
        <v>18507</v>
      </c>
      <c r="J7167" t="s">
        <v>18509</v>
      </c>
      <c r="L7167" t="s">
        <v>20145</v>
      </c>
      <c r="O7167" t="s">
        <v>20887</v>
      </c>
      <c r="P7167" t="s">
        <v>20919</v>
      </c>
      <c r="Q7167" t="s">
        <v>20989</v>
      </c>
      <c r="U7167" t="s">
        <v>22032</v>
      </c>
      <c r="W7167" t="s">
        <v>22917</v>
      </c>
      <c r="X7167" t="s">
        <v>23547</v>
      </c>
    </row>
    <row r="7168" spans="1:25">
      <c r="A7168" s="1">
        <v>7206</v>
      </c>
      <c r="C7168" t="s">
        <v>5965</v>
      </c>
      <c r="G7168" t="s">
        <v>10967</v>
      </c>
      <c r="H7168" t="s">
        <v>15909</v>
      </c>
      <c r="I7168" t="s">
        <v>18507</v>
      </c>
      <c r="J7168" t="s">
        <v>18509</v>
      </c>
      <c r="L7168" t="s">
        <v>20155</v>
      </c>
      <c r="O7168" t="s">
        <v>20887</v>
      </c>
      <c r="P7168" t="s">
        <v>20919</v>
      </c>
      <c r="Q7168" t="s">
        <v>20989</v>
      </c>
      <c r="U7168" t="s">
        <v>22032</v>
      </c>
      <c r="W7168" t="s">
        <v>22917</v>
      </c>
      <c r="X7168" t="s">
        <v>23547</v>
      </c>
    </row>
    <row r="7169" spans="1:25">
      <c r="A7169" s="1">
        <v>7207</v>
      </c>
      <c r="C7169" t="s">
        <v>5966</v>
      </c>
      <c r="G7169" t="s">
        <v>10967</v>
      </c>
      <c r="H7169" t="s">
        <v>15910</v>
      </c>
      <c r="I7169" t="s">
        <v>18507</v>
      </c>
      <c r="J7169" t="s">
        <v>18510</v>
      </c>
      <c r="L7169" t="s">
        <v>20168</v>
      </c>
      <c r="N7169" t="s">
        <v>32</v>
      </c>
      <c r="P7169" t="s">
        <v>32</v>
      </c>
      <c r="Q7169" t="s">
        <v>20992</v>
      </c>
      <c r="R7169" t="s">
        <v>21119</v>
      </c>
      <c r="S7169" t="s">
        <v>21154</v>
      </c>
      <c r="U7169" t="s">
        <v>22035</v>
      </c>
      <c r="Y7169" t="s">
        <v>23867</v>
      </c>
    </row>
    <row r="7170" spans="1:25">
      <c r="A7170" s="1">
        <v>7208</v>
      </c>
      <c r="B7170" t="s">
        <v>32</v>
      </c>
      <c r="C7170" t="s">
        <v>5966</v>
      </c>
      <c r="D7170" t="s">
        <v>10309</v>
      </c>
      <c r="E7170" t="s">
        <v>10905</v>
      </c>
      <c r="F7170" t="s">
        <v>10906</v>
      </c>
      <c r="H7170" t="s">
        <v>15910</v>
      </c>
      <c r="V7170">
        <f>72861825 p°7ÖD2024041christinacaine1@gmail.com                            DNMLFException as file currently locked by another user for an Acct no 295651750000</f>
        <v>0</v>
      </c>
    </row>
    <row r="7171" spans="1:25">
      <c r="A7171" s="1">
        <v>7209</v>
      </c>
      <c r="C7171" t="s">
        <v>5967</v>
      </c>
      <c r="G7171" t="s">
        <v>10967</v>
      </c>
      <c r="H7171" t="s">
        <v>15911</v>
      </c>
      <c r="I7171" t="s">
        <v>18507</v>
      </c>
      <c r="J7171" t="s">
        <v>18509</v>
      </c>
      <c r="L7171" t="s">
        <v>19772</v>
      </c>
      <c r="O7171" t="s">
        <v>20888</v>
      </c>
      <c r="P7171" t="s">
        <v>65</v>
      </c>
      <c r="Q7171" t="s">
        <v>20990</v>
      </c>
      <c r="R7171" t="s">
        <v>21118</v>
      </c>
      <c r="S7171" t="s">
        <v>21153</v>
      </c>
      <c r="T7171" t="s">
        <v>21719</v>
      </c>
      <c r="U7171" t="s">
        <v>22033</v>
      </c>
    </row>
    <row r="7172" spans="1:25">
      <c r="A7172" s="1">
        <v>7210</v>
      </c>
      <c r="C7172" t="s">
        <v>5968</v>
      </c>
      <c r="G7172" t="s">
        <v>10967</v>
      </c>
      <c r="H7172" t="s">
        <v>15911</v>
      </c>
      <c r="I7172" t="s">
        <v>18507</v>
      </c>
      <c r="J7172" t="s">
        <v>18509</v>
      </c>
      <c r="L7172" t="s">
        <v>19774</v>
      </c>
      <c r="O7172" t="s">
        <v>20888</v>
      </c>
      <c r="P7172" t="s">
        <v>20920</v>
      </c>
      <c r="Q7172" t="s">
        <v>20991</v>
      </c>
      <c r="U7172" t="s">
        <v>22034</v>
      </c>
      <c r="W7172" t="s">
        <v>22918</v>
      </c>
    </row>
    <row r="7173" spans="1:25">
      <c r="A7173" s="1">
        <v>7211</v>
      </c>
      <c r="C7173" t="s">
        <v>5969</v>
      </c>
      <c r="G7173" t="s">
        <v>10967</v>
      </c>
      <c r="H7173" t="s">
        <v>15912</v>
      </c>
      <c r="I7173" t="s">
        <v>18507</v>
      </c>
      <c r="J7173" t="s">
        <v>18509</v>
      </c>
      <c r="L7173" t="s">
        <v>19772</v>
      </c>
      <c r="O7173" t="s">
        <v>20888</v>
      </c>
      <c r="P7173" t="s">
        <v>65</v>
      </c>
      <c r="Q7173" t="s">
        <v>20990</v>
      </c>
      <c r="R7173" t="s">
        <v>21118</v>
      </c>
      <c r="S7173" t="s">
        <v>21153</v>
      </c>
      <c r="T7173" t="s">
        <v>21719</v>
      </c>
      <c r="U7173" t="s">
        <v>22033</v>
      </c>
    </row>
    <row r="7174" spans="1:25">
      <c r="A7174" s="1">
        <v>7212</v>
      </c>
      <c r="C7174" t="s">
        <v>5970</v>
      </c>
      <c r="G7174" t="s">
        <v>10967</v>
      </c>
      <c r="H7174" t="s">
        <v>15912</v>
      </c>
      <c r="I7174" t="s">
        <v>18507</v>
      </c>
      <c r="J7174" t="s">
        <v>18509</v>
      </c>
      <c r="L7174" t="s">
        <v>19774</v>
      </c>
      <c r="O7174" t="s">
        <v>20888</v>
      </c>
      <c r="P7174" t="s">
        <v>20920</v>
      </c>
      <c r="Q7174" t="s">
        <v>20991</v>
      </c>
      <c r="U7174" t="s">
        <v>22034</v>
      </c>
      <c r="W7174" t="s">
        <v>22918</v>
      </c>
    </row>
    <row r="7175" spans="1:25">
      <c r="A7175" s="1">
        <v>7213</v>
      </c>
      <c r="C7175" t="s">
        <v>5971</v>
      </c>
      <c r="G7175" t="s">
        <v>10967</v>
      </c>
      <c r="H7175" t="s">
        <v>15913</v>
      </c>
      <c r="I7175" t="s">
        <v>18507</v>
      </c>
      <c r="J7175" t="s">
        <v>18510</v>
      </c>
      <c r="L7175" t="s">
        <v>20169</v>
      </c>
      <c r="N7175" t="s">
        <v>32</v>
      </c>
      <c r="P7175" t="s">
        <v>32</v>
      </c>
      <c r="Q7175" t="s">
        <v>20992</v>
      </c>
      <c r="R7175" t="s">
        <v>21119</v>
      </c>
      <c r="S7175" t="s">
        <v>21154</v>
      </c>
      <c r="U7175" t="s">
        <v>22035</v>
      </c>
      <c r="Y7175" t="s">
        <v>23869</v>
      </c>
    </row>
    <row r="7176" spans="1:25">
      <c r="A7176" s="1">
        <v>7214</v>
      </c>
      <c r="B7176" t="s">
        <v>32</v>
      </c>
      <c r="C7176" t="s">
        <v>5971</v>
      </c>
      <c r="D7176" t="s">
        <v>10310</v>
      </c>
      <c r="E7176" t="s">
        <v>10905</v>
      </c>
      <c r="F7176" t="s">
        <v>10906</v>
      </c>
      <c r="H7176" t="s">
        <v>15914</v>
      </c>
      <c r="V7176">
        <f>72861830 0&amp;3&amp;P2024041DUNROBPRIM@GMAIL.COM                              DNMLFException as file currently locked by another user for an Acct no 344238270000</f>
        <v>0</v>
      </c>
    </row>
    <row r="7177" spans="1:25">
      <c r="A7177" s="1">
        <v>7215</v>
      </c>
      <c r="C7177" t="s">
        <v>5972</v>
      </c>
      <c r="G7177" t="s">
        <v>10967</v>
      </c>
      <c r="H7177" t="s">
        <v>15915</v>
      </c>
      <c r="I7177" t="s">
        <v>18507</v>
      </c>
      <c r="J7177" t="s">
        <v>18510</v>
      </c>
      <c r="L7177" t="s">
        <v>20170</v>
      </c>
      <c r="N7177" t="s">
        <v>32</v>
      </c>
      <c r="P7177" t="s">
        <v>32</v>
      </c>
      <c r="Q7177" t="s">
        <v>20992</v>
      </c>
      <c r="R7177" t="s">
        <v>21119</v>
      </c>
      <c r="S7177" t="s">
        <v>21154</v>
      </c>
      <c r="U7177" t="s">
        <v>22035</v>
      </c>
      <c r="Y7177" t="s">
        <v>23872</v>
      </c>
    </row>
    <row r="7178" spans="1:25">
      <c r="A7178" s="1">
        <v>7216</v>
      </c>
      <c r="B7178" t="s">
        <v>32</v>
      </c>
      <c r="C7178" t="s">
        <v>5972</v>
      </c>
      <c r="D7178" t="s">
        <v>10311</v>
      </c>
      <c r="E7178" t="s">
        <v>10905</v>
      </c>
      <c r="F7178" t="s">
        <v>10906</v>
      </c>
      <c r="H7178" t="s">
        <v>15916</v>
      </c>
      <c r="V7178">
        <f>72861831 °7úA2024041ANDREHEPBURN_88@YAHOO.COM                            ENMLFException as file currently locked by another user for an Acct no 283368110000</f>
        <v>0</v>
      </c>
    </row>
    <row r="7179" spans="1:25">
      <c r="A7179" s="1">
        <v>7217</v>
      </c>
      <c r="C7179" t="s">
        <v>5973</v>
      </c>
      <c r="G7179" t="s">
        <v>10967</v>
      </c>
      <c r="H7179" t="s">
        <v>15917</v>
      </c>
      <c r="I7179" t="s">
        <v>18507</v>
      </c>
      <c r="J7179" t="s">
        <v>18510</v>
      </c>
      <c r="L7179" t="s">
        <v>20171</v>
      </c>
      <c r="N7179" t="s">
        <v>32</v>
      </c>
      <c r="P7179" t="s">
        <v>32</v>
      </c>
      <c r="Q7179" t="s">
        <v>20992</v>
      </c>
      <c r="R7179" t="s">
        <v>21119</v>
      </c>
      <c r="S7179" t="s">
        <v>21154</v>
      </c>
      <c r="U7179" t="s">
        <v>22035</v>
      </c>
      <c r="Y7179" t="s">
        <v>23871</v>
      </c>
    </row>
    <row r="7180" spans="1:25">
      <c r="A7180" s="1">
        <v>7218</v>
      </c>
      <c r="B7180" t="s">
        <v>32</v>
      </c>
      <c r="C7180" t="s">
        <v>5973</v>
      </c>
      <c r="D7180" t="s">
        <v>10312</v>
      </c>
      <c r="E7180" t="s">
        <v>10905</v>
      </c>
      <c r="F7180" t="s">
        <v>10906</v>
      </c>
      <c r="H7180" t="s">
        <v>15917</v>
      </c>
      <c r="V7180">
        <f>72861832 @å~\J2024041sexychrisann1@gmail.com                             ENMLFException as file currently locked by another user for an Acct no 319379400000</f>
        <v>0</v>
      </c>
    </row>
    <row r="7181" spans="1:25">
      <c r="A7181" s="1">
        <v>7219</v>
      </c>
      <c r="C7181" t="s">
        <v>5974</v>
      </c>
      <c r="G7181" t="s">
        <v>10967</v>
      </c>
      <c r="H7181" t="s">
        <v>15918</v>
      </c>
      <c r="I7181" t="s">
        <v>18507</v>
      </c>
      <c r="J7181" t="s">
        <v>18510</v>
      </c>
      <c r="L7181" t="s">
        <v>20172</v>
      </c>
      <c r="N7181" t="s">
        <v>32</v>
      </c>
      <c r="P7181" t="s">
        <v>32</v>
      </c>
      <c r="Q7181" t="s">
        <v>20992</v>
      </c>
      <c r="R7181" t="s">
        <v>21119</v>
      </c>
      <c r="S7181" t="s">
        <v>21154</v>
      </c>
      <c r="U7181" t="s">
        <v>22035</v>
      </c>
      <c r="Y7181" t="s">
        <v>23870</v>
      </c>
    </row>
    <row r="7182" spans="1:25">
      <c r="A7182" s="1">
        <v>7220</v>
      </c>
      <c r="B7182" t="s">
        <v>32</v>
      </c>
      <c r="C7182" t="s">
        <v>5974</v>
      </c>
      <c r="D7182" t="s">
        <v>10313</v>
      </c>
      <c r="E7182" t="s">
        <v>10905</v>
      </c>
      <c r="F7182" t="s">
        <v>10906</v>
      </c>
      <c r="H7182" t="s">
        <v>15918</v>
      </c>
      <c r="V7182">
        <f>72861833 @äçNJ2024041romainbrown023@gmail.com                            ENMLFException as file currently locked by another user for an Acct no 319151400000</f>
        <v>0</v>
      </c>
    </row>
    <row r="7183" spans="1:25">
      <c r="A7183" s="1">
        <v>7221</v>
      </c>
      <c r="C7183" t="s">
        <v>5975</v>
      </c>
      <c r="G7183" t="s">
        <v>10967</v>
      </c>
      <c r="H7183" t="s">
        <v>15919</v>
      </c>
      <c r="I7183" t="s">
        <v>18507</v>
      </c>
      <c r="J7183" t="s">
        <v>18510</v>
      </c>
      <c r="L7183" t="s">
        <v>20173</v>
      </c>
      <c r="N7183" t="s">
        <v>32</v>
      </c>
      <c r="P7183" t="s">
        <v>32</v>
      </c>
      <c r="Q7183" t="s">
        <v>20992</v>
      </c>
      <c r="R7183" t="s">
        <v>21119</v>
      </c>
      <c r="S7183" t="s">
        <v>21154</v>
      </c>
      <c r="U7183" t="s">
        <v>22035</v>
      </c>
      <c r="Y7183" t="s">
        <v>23873</v>
      </c>
    </row>
    <row r="7184" spans="1:25">
      <c r="A7184" s="1">
        <v>7222</v>
      </c>
      <c r="B7184" t="s">
        <v>32</v>
      </c>
      <c r="C7184" t="s">
        <v>5975</v>
      </c>
      <c r="D7184" t="s">
        <v>10314</v>
      </c>
      <c r="E7184" t="s">
        <v>10905</v>
      </c>
      <c r="F7184" t="s">
        <v>10906</v>
      </c>
      <c r="H7184" t="s">
        <v>15920</v>
      </c>
      <c r="V7184">
        <f>72861834 @ÝEÆI2024041orainthomas@gmail.com                              GNMLFException as file currently locked by another user for an Acct no 316859080000</f>
        <v>0</v>
      </c>
    </row>
    <row r="7185" spans="1:27">
      <c r="A7185" s="1">
        <v>7223</v>
      </c>
      <c r="C7185" t="s">
        <v>5976</v>
      </c>
      <c r="G7185" t="s">
        <v>10967</v>
      </c>
      <c r="H7185" t="s">
        <v>15921</v>
      </c>
      <c r="I7185" t="s">
        <v>18507</v>
      </c>
      <c r="J7185" t="s">
        <v>18509</v>
      </c>
      <c r="L7185" t="s">
        <v>19772</v>
      </c>
      <c r="O7185" t="s">
        <v>20888</v>
      </c>
      <c r="P7185" t="s">
        <v>65</v>
      </c>
      <c r="Q7185" t="s">
        <v>20990</v>
      </c>
      <c r="R7185" t="s">
        <v>21118</v>
      </c>
      <c r="S7185" t="s">
        <v>21153</v>
      </c>
      <c r="T7185" t="s">
        <v>21720</v>
      </c>
      <c r="U7185" t="s">
        <v>22033</v>
      </c>
    </row>
    <row r="7186" spans="1:27">
      <c r="A7186" s="1">
        <v>7224</v>
      </c>
      <c r="C7186" t="s">
        <v>5977</v>
      </c>
      <c r="G7186" t="s">
        <v>10967</v>
      </c>
      <c r="H7186" t="s">
        <v>15922</v>
      </c>
      <c r="I7186" t="s">
        <v>18507</v>
      </c>
      <c r="J7186" t="s">
        <v>18509</v>
      </c>
      <c r="L7186" t="s">
        <v>20154</v>
      </c>
      <c r="O7186" t="s">
        <v>20887</v>
      </c>
      <c r="P7186" t="s">
        <v>20919</v>
      </c>
      <c r="Q7186" t="s">
        <v>20989</v>
      </c>
      <c r="U7186" t="s">
        <v>22032</v>
      </c>
      <c r="W7186" t="s">
        <v>22917</v>
      </c>
      <c r="X7186" t="s">
        <v>23548</v>
      </c>
    </row>
    <row r="7187" spans="1:27">
      <c r="A7187" s="1">
        <v>7225</v>
      </c>
      <c r="C7187" t="s">
        <v>5978</v>
      </c>
      <c r="G7187" t="s">
        <v>10967</v>
      </c>
      <c r="H7187" t="s">
        <v>15922</v>
      </c>
      <c r="I7187" t="s">
        <v>18507</v>
      </c>
      <c r="J7187" t="s">
        <v>18509</v>
      </c>
      <c r="L7187" t="s">
        <v>19774</v>
      </c>
      <c r="O7187" t="s">
        <v>20888</v>
      </c>
      <c r="P7187" t="s">
        <v>20920</v>
      </c>
      <c r="Q7187" t="s">
        <v>20991</v>
      </c>
      <c r="U7187" t="s">
        <v>22034</v>
      </c>
      <c r="W7187" t="s">
        <v>22918</v>
      </c>
    </row>
    <row r="7188" spans="1:27">
      <c r="A7188" s="1">
        <v>7226</v>
      </c>
      <c r="C7188" t="s">
        <v>5979</v>
      </c>
      <c r="G7188" t="s">
        <v>10967</v>
      </c>
      <c r="H7188" t="s">
        <v>15923</v>
      </c>
      <c r="I7188" t="s">
        <v>18507</v>
      </c>
      <c r="J7188" t="s">
        <v>18509</v>
      </c>
      <c r="L7188" t="s">
        <v>19772</v>
      </c>
      <c r="O7188" t="s">
        <v>20888</v>
      </c>
      <c r="P7188" t="s">
        <v>65</v>
      </c>
      <c r="Q7188" t="s">
        <v>20990</v>
      </c>
      <c r="R7188" t="s">
        <v>21118</v>
      </c>
      <c r="S7188" t="s">
        <v>21153</v>
      </c>
      <c r="T7188" t="s">
        <v>21721</v>
      </c>
      <c r="U7188" t="s">
        <v>22033</v>
      </c>
    </row>
    <row r="7189" spans="1:27">
      <c r="A7189" s="1">
        <v>7227</v>
      </c>
      <c r="C7189" t="s">
        <v>5980</v>
      </c>
      <c r="G7189" t="s">
        <v>10967</v>
      </c>
      <c r="H7189" t="s">
        <v>15924</v>
      </c>
      <c r="I7189" t="s">
        <v>18507</v>
      </c>
      <c r="J7189" t="s">
        <v>18509</v>
      </c>
      <c r="L7189" t="s">
        <v>19774</v>
      </c>
      <c r="O7189" t="s">
        <v>20888</v>
      </c>
      <c r="P7189" t="s">
        <v>20920</v>
      </c>
      <c r="Q7189" t="s">
        <v>20991</v>
      </c>
      <c r="U7189" t="s">
        <v>22034</v>
      </c>
      <c r="W7189" t="s">
        <v>22918</v>
      </c>
    </row>
    <row r="7190" spans="1:27">
      <c r="A7190" s="1">
        <v>7228</v>
      </c>
      <c r="C7190" t="s">
        <v>5981</v>
      </c>
      <c r="G7190" t="s">
        <v>10967</v>
      </c>
      <c r="H7190" t="s">
        <v>15925</v>
      </c>
      <c r="I7190" t="s">
        <v>18507</v>
      </c>
      <c r="J7190" t="s">
        <v>18509</v>
      </c>
      <c r="L7190" t="s">
        <v>20145</v>
      </c>
      <c r="O7190" t="s">
        <v>20887</v>
      </c>
      <c r="P7190" t="s">
        <v>20919</v>
      </c>
      <c r="Q7190" t="s">
        <v>20989</v>
      </c>
      <c r="U7190" t="s">
        <v>22032</v>
      </c>
      <c r="W7190" t="s">
        <v>22917</v>
      </c>
      <c r="X7190" t="s">
        <v>23549</v>
      </c>
    </row>
    <row r="7191" spans="1:27">
      <c r="A7191" s="1">
        <v>7229</v>
      </c>
      <c r="C7191" t="s">
        <v>5982</v>
      </c>
      <c r="G7191" t="s">
        <v>10967</v>
      </c>
      <c r="H7191" t="s">
        <v>15926</v>
      </c>
      <c r="I7191" t="s">
        <v>18507</v>
      </c>
      <c r="J7191" t="s">
        <v>18509</v>
      </c>
      <c r="L7191" t="s">
        <v>20174</v>
      </c>
      <c r="O7191" t="s">
        <v>20887</v>
      </c>
      <c r="P7191" t="s">
        <v>20919</v>
      </c>
      <c r="Q7191" t="s">
        <v>20989</v>
      </c>
      <c r="U7191" t="s">
        <v>22032</v>
      </c>
      <c r="W7191" t="s">
        <v>22917</v>
      </c>
      <c r="X7191" t="s">
        <v>23550</v>
      </c>
    </row>
    <row r="7192" spans="1:27">
      <c r="A7192" s="1">
        <v>7230</v>
      </c>
      <c r="C7192" t="s">
        <v>5983</v>
      </c>
      <c r="G7192" t="s">
        <v>10967</v>
      </c>
      <c r="H7192" t="s">
        <v>15926</v>
      </c>
      <c r="I7192" t="s">
        <v>18507</v>
      </c>
      <c r="J7192" t="s">
        <v>18509</v>
      </c>
      <c r="L7192" t="s">
        <v>20155</v>
      </c>
      <c r="O7192" t="s">
        <v>20887</v>
      </c>
      <c r="P7192" t="s">
        <v>20919</v>
      </c>
      <c r="Q7192" t="s">
        <v>20989</v>
      </c>
      <c r="U7192" t="s">
        <v>22032</v>
      </c>
      <c r="W7192" t="s">
        <v>22917</v>
      </c>
      <c r="X7192" t="s">
        <v>23551</v>
      </c>
    </row>
    <row r="7193" spans="1:27">
      <c r="A7193" s="1">
        <v>7231</v>
      </c>
      <c r="C7193" t="s">
        <v>5984</v>
      </c>
      <c r="G7193" t="s">
        <v>10967</v>
      </c>
      <c r="H7193" t="s">
        <v>15927</v>
      </c>
      <c r="I7193" t="s">
        <v>18507</v>
      </c>
      <c r="J7193" t="s">
        <v>18509</v>
      </c>
      <c r="L7193" t="s">
        <v>19772</v>
      </c>
      <c r="O7193" t="s">
        <v>20888</v>
      </c>
      <c r="P7193" t="s">
        <v>65</v>
      </c>
      <c r="Q7193" t="s">
        <v>20990</v>
      </c>
      <c r="R7193" t="s">
        <v>21118</v>
      </c>
      <c r="S7193" t="s">
        <v>21153</v>
      </c>
      <c r="T7193" t="s">
        <v>21722</v>
      </c>
      <c r="U7193" t="s">
        <v>22033</v>
      </c>
    </row>
    <row r="7194" spans="1:27">
      <c r="A7194" s="1">
        <v>7232</v>
      </c>
      <c r="C7194" t="s">
        <v>5985</v>
      </c>
      <c r="G7194" t="s">
        <v>10967</v>
      </c>
      <c r="H7194" t="s">
        <v>15927</v>
      </c>
      <c r="I7194" t="s">
        <v>18507</v>
      </c>
      <c r="J7194" t="s">
        <v>18509</v>
      </c>
      <c r="L7194" t="s">
        <v>19774</v>
      </c>
      <c r="O7194" t="s">
        <v>20888</v>
      </c>
      <c r="P7194" t="s">
        <v>20920</v>
      </c>
      <c r="Q7194" t="s">
        <v>20991</v>
      </c>
      <c r="U7194" t="s">
        <v>22034</v>
      </c>
      <c r="W7194" t="s">
        <v>22918</v>
      </c>
    </row>
    <row r="7195" spans="1:27">
      <c r="A7195" s="1">
        <v>7233</v>
      </c>
      <c r="C7195" t="s">
        <v>5986</v>
      </c>
      <c r="G7195" t="s">
        <v>10967</v>
      </c>
      <c r="H7195" t="s">
        <v>15928</v>
      </c>
      <c r="I7195" t="s">
        <v>18507</v>
      </c>
      <c r="J7195" t="s">
        <v>18509</v>
      </c>
      <c r="L7195" t="s">
        <v>19772</v>
      </c>
      <c r="O7195" t="s">
        <v>20888</v>
      </c>
      <c r="P7195" t="s">
        <v>65</v>
      </c>
      <c r="Q7195" t="s">
        <v>20990</v>
      </c>
      <c r="R7195" t="s">
        <v>21118</v>
      </c>
      <c r="S7195" t="s">
        <v>21153</v>
      </c>
      <c r="T7195" t="s">
        <v>21723</v>
      </c>
      <c r="U7195" t="s">
        <v>22033</v>
      </c>
    </row>
    <row r="7196" spans="1:27">
      <c r="A7196" s="1">
        <v>7234</v>
      </c>
      <c r="C7196" t="s">
        <v>5987</v>
      </c>
      <c r="G7196" t="s">
        <v>10967</v>
      </c>
      <c r="H7196" t="s">
        <v>15928</v>
      </c>
      <c r="I7196" t="s">
        <v>18507</v>
      </c>
      <c r="J7196" t="s">
        <v>18509</v>
      </c>
      <c r="L7196" t="s">
        <v>19774</v>
      </c>
      <c r="O7196" t="s">
        <v>20888</v>
      </c>
      <c r="P7196" t="s">
        <v>20920</v>
      </c>
      <c r="Q7196" t="s">
        <v>20991</v>
      </c>
      <c r="U7196" t="s">
        <v>22034</v>
      </c>
      <c r="W7196" t="s">
        <v>22918</v>
      </c>
    </row>
    <row r="7197" spans="1:27">
      <c r="A7197" s="1">
        <v>7235</v>
      </c>
      <c r="C7197" t="s">
        <v>5988</v>
      </c>
      <c r="G7197" t="s">
        <v>10967</v>
      </c>
      <c r="H7197" t="s">
        <v>15929</v>
      </c>
      <c r="I7197" t="s">
        <v>18507</v>
      </c>
      <c r="J7197" t="s">
        <v>18544</v>
      </c>
      <c r="K7197" t="s">
        <v>18584</v>
      </c>
      <c r="L7197" t="s">
        <v>20175</v>
      </c>
      <c r="N7197" t="s">
        <v>34</v>
      </c>
      <c r="P7197" t="s">
        <v>20924</v>
      </c>
      <c r="Q7197" t="s">
        <v>21031</v>
      </c>
      <c r="U7197" t="s">
        <v>22807</v>
      </c>
      <c r="W7197" t="s">
        <v>22930</v>
      </c>
    </row>
    <row r="7198" spans="1:27">
      <c r="A7198" s="1">
        <v>7236</v>
      </c>
      <c r="C7198" t="s">
        <v>5989</v>
      </c>
      <c r="G7198" t="s">
        <v>10967</v>
      </c>
      <c r="H7198" t="s">
        <v>15929</v>
      </c>
      <c r="I7198" t="s">
        <v>18507</v>
      </c>
      <c r="J7198" t="s">
        <v>18544</v>
      </c>
      <c r="K7198" t="s">
        <v>18584</v>
      </c>
      <c r="L7198" t="s">
        <v>20175</v>
      </c>
      <c r="N7198" t="s">
        <v>34</v>
      </c>
      <c r="P7198" t="s">
        <v>20925</v>
      </c>
      <c r="Q7198" t="s">
        <v>20997</v>
      </c>
      <c r="U7198" t="s">
        <v>22808</v>
      </c>
      <c r="W7198" t="s">
        <v>22921</v>
      </c>
      <c r="AA7198" t="s">
        <v>23879</v>
      </c>
    </row>
    <row r="7199" spans="1:27">
      <c r="A7199" s="1">
        <v>7237</v>
      </c>
      <c r="C7199" t="s">
        <v>5990</v>
      </c>
      <c r="G7199" t="s">
        <v>10967</v>
      </c>
      <c r="H7199" t="s">
        <v>15929</v>
      </c>
      <c r="I7199" t="s">
        <v>18507</v>
      </c>
      <c r="J7199" t="s">
        <v>18544</v>
      </c>
      <c r="K7199" t="s">
        <v>18584</v>
      </c>
      <c r="L7199" t="s">
        <v>20175</v>
      </c>
      <c r="N7199" t="s">
        <v>34</v>
      </c>
      <c r="P7199" t="s">
        <v>34</v>
      </c>
      <c r="Q7199" t="s">
        <v>20999</v>
      </c>
      <c r="U7199" t="s">
        <v>22040</v>
      </c>
      <c r="W7199" t="s">
        <v>22921</v>
      </c>
    </row>
    <row r="7200" spans="1:27">
      <c r="A7200" s="1">
        <v>7238</v>
      </c>
      <c r="B7200" t="s">
        <v>34</v>
      </c>
      <c r="C7200" t="s">
        <v>5990</v>
      </c>
      <c r="D7200" t="s">
        <v>10315</v>
      </c>
      <c r="E7200" t="s">
        <v>10905</v>
      </c>
      <c r="F7200" t="s">
        <v>10909</v>
      </c>
      <c r="H7200" t="s">
        <v>15930</v>
      </c>
      <c r="V7200">
        <f>72861849 -5GHU3770ECACB p5¹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7201" spans="1:24">
      <c r="A7201" s="1">
        <v>7239</v>
      </c>
      <c r="C7201" t="s">
        <v>5991</v>
      </c>
      <c r="G7201" t="s">
        <v>10967</v>
      </c>
      <c r="H7201" t="s">
        <v>15931</v>
      </c>
      <c r="I7201" t="s">
        <v>18507</v>
      </c>
      <c r="J7201" t="s">
        <v>18509</v>
      </c>
      <c r="L7201" t="s">
        <v>20174</v>
      </c>
      <c r="O7201" t="s">
        <v>20887</v>
      </c>
      <c r="P7201" t="s">
        <v>20919</v>
      </c>
      <c r="Q7201" t="s">
        <v>20989</v>
      </c>
      <c r="U7201" t="s">
        <v>22032</v>
      </c>
      <c r="W7201" t="s">
        <v>22917</v>
      </c>
      <c r="X7201" t="s">
        <v>23552</v>
      </c>
    </row>
    <row r="7202" spans="1:24">
      <c r="A7202" s="1">
        <v>7240</v>
      </c>
      <c r="C7202" t="s">
        <v>5992</v>
      </c>
      <c r="G7202" t="s">
        <v>10967</v>
      </c>
      <c r="H7202" t="s">
        <v>15932</v>
      </c>
      <c r="I7202" t="s">
        <v>18507</v>
      </c>
      <c r="J7202" t="s">
        <v>18510</v>
      </c>
      <c r="L7202" t="s">
        <v>20176</v>
      </c>
      <c r="N7202" t="s">
        <v>44</v>
      </c>
      <c r="P7202" t="s">
        <v>20952</v>
      </c>
      <c r="Q7202" t="s">
        <v>21050</v>
      </c>
      <c r="R7202" t="s">
        <v>21135</v>
      </c>
      <c r="S7202" t="s">
        <v>21153</v>
      </c>
      <c r="T7202" t="s">
        <v>21710</v>
      </c>
      <c r="U7202" t="s">
        <v>22033</v>
      </c>
    </row>
    <row r="7203" spans="1:24">
      <c r="A7203" s="1">
        <v>7241</v>
      </c>
      <c r="C7203" t="s">
        <v>5993</v>
      </c>
      <c r="G7203" t="s">
        <v>10967</v>
      </c>
      <c r="H7203" t="s">
        <v>15933</v>
      </c>
      <c r="I7203" t="s">
        <v>18507</v>
      </c>
      <c r="J7203" t="s">
        <v>18510</v>
      </c>
      <c r="L7203" t="s">
        <v>20177</v>
      </c>
      <c r="N7203" t="s">
        <v>44</v>
      </c>
      <c r="P7203" t="s">
        <v>44</v>
      </c>
      <c r="Q7203" t="s">
        <v>21051</v>
      </c>
      <c r="U7203" t="s">
        <v>22724</v>
      </c>
      <c r="W7203" t="s">
        <v>22918</v>
      </c>
    </row>
    <row r="7204" spans="1:24">
      <c r="A7204" s="1">
        <v>7242</v>
      </c>
      <c r="B7204" t="s">
        <v>44</v>
      </c>
      <c r="C7204" t="s">
        <v>5993</v>
      </c>
      <c r="D7204" t="s">
        <v>10316</v>
      </c>
      <c r="E7204" t="s">
        <v>10905</v>
      </c>
      <c r="F7204" t="s">
        <v>10920</v>
      </c>
      <c r="H7204" t="s">
        <v>15933</v>
      </c>
      <c r="V7204">
        <f>72861852 O;¹Y        WO90598</f>
        <v>0</v>
      </c>
    </row>
    <row r="7205" spans="1:24">
      <c r="A7205" s="1">
        <v>7243</v>
      </c>
      <c r="C7205" t="s">
        <v>5994</v>
      </c>
      <c r="G7205" t="s">
        <v>10967</v>
      </c>
      <c r="H7205" t="s">
        <v>15934</v>
      </c>
      <c r="I7205" t="s">
        <v>18507</v>
      </c>
      <c r="J7205" t="s">
        <v>18510</v>
      </c>
      <c r="L7205" t="s">
        <v>20178</v>
      </c>
      <c r="N7205" t="s">
        <v>44</v>
      </c>
      <c r="P7205" t="s">
        <v>20952</v>
      </c>
      <c r="Q7205" t="s">
        <v>21050</v>
      </c>
      <c r="R7205" t="s">
        <v>21135</v>
      </c>
      <c r="S7205" t="s">
        <v>21153</v>
      </c>
      <c r="T7205" t="s">
        <v>21710</v>
      </c>
      <c r="U7205" t="s">
        <v>22033</v>
      </c>
    </row>
    <row r="7206" spans="1:24">
      <c r="A7206" s="1">
        <v>7244</v>
      </c>
      <c r="C7206" t="s">
        <v>5995</v>
      </c>
      <c r="G7206" t="s">
        <v>10967</v>
      </c>
      <c r="H7206" t="s">
        <v>15935</v>
      </c>
      <c r="I7206" t="s">
        <v>18507</v>
      </c>
      <c r="J7206" t="s">
        <v>18510</v>
      </c>
      <c r="L7206" t="s">
        <v>20179</v>
      </c>
      <c r="N7206" t="s">
        <v>44</v>
      </c>
      <c r="P7206" t="s">
        <v>44</v>
      </c>
      <c r="Q7206" t="s">
        <v>21051</v>
      </c>
      <c r="U7206" t="s">
        <v>22724</v>
      </c>
      <c r="W7206" t="s">
        <v>22918</v>
      </c>
    </row>
    <row r="7207" spans="1:24">
      <c r="A7207" s="1">
        <v>7245</v>
      </c>
      <c r="B7207" t="s">
        <v>44</v>
      </c>
      <c r="C7207" t="s">
        <v>5995</v>
      </c>
      <c r="D7207" t="s">
        <v>10317</v>
      </c>
      <c r="E7207" t="s">
        <v>10905</v>
      </c>
      <c r="F7207" t="s">
        <v>10920</v>
      </c>
      <c r="H7207" t="s">
        <v>15935</v>
      </c>
      <c r="V7207">
        <f>72861854 Ô£;¹Y        WO90598</f>
        <v>0</v>
      </c>
    </row>
    <row r="7208" spans="1:24">
      <c r="A7208" s="1">
        <v>7246</v>
      </c>
      <c r="C7208" t="s">
        <v>5996</v>
      </c>
      <c r="G7208" t="s">
        <v>10967</v>
      </c>
      <c r="H7208" t="s">
        <v>15936</v>
      </c>
      <c r="I7208" t="s">
        <v>18507</v>
      </c>
      <c r="J7208" t="s">
        <v>18509</v>
      </c>
      <c r="L7208" t="s">
        <v>20154</v>
      </c>
      <c r="O7208" t="s">
        <v>20887</v>
      </c>
      <c r="P7208" t="s">
        <v>20919</v>
      </c>
      <c r="Q7208" t="s">
        <v>20989</v>
      </c>
      <c r="U7208" t="s">
        <v>22032</v>
      </c>
      <c r="W7208" t="s">
        <v>22917</v>
      </c>
      <c r="X7208" t="s">
        <v>23547</v>
      </c>
    </row>
    <row r="7209" spans="1:24">
      <c r="A7209" s="1">
        <v>7247</v>
      </c>
      <c r="C7209" t="s">
        <v>5997</v>
      </c>
      <c r="G7209" t="s">
        <v>10967</v>
      </c>
      <c r="H7209" t="s">
        <v>15937</v>
      </c>
      <c r="I7209" t="s">
        <v>18507</v>
      </c>
      <c r="J7209" t="s">
        <v>18509</v>
      </c>
      <c r="L7209" t="s">
        <v>20154</v>
      </c>
      <c r="O7209" t="s">
        <v>20887</v>
      </c>
      <c r="P7209" t="s">
        <v>20919</v>
      </c>
      <c r="Q7209" t="s">
        <v>20989</v>
      </c>
      <c r="U7209" t="s">
        <v>22032</v>
      </c>
      <c r="W7209" t="s">
        <v>22917</v>
      </c>
      <c r="X7209" t="s">
        <v>23547</v>
      </c>
    </row>
    <row r="7210" spans="1:24">
      <c r="A7210" s="1">
        <v>7248</v>
      </c>
      <c r="C7210" t="s">
        <v>5998</v>
      </c>
      <c r="G7210" t="s">
        <v>10967</v>
      </c>
      <c r="H7210" t="s">
        <v>15938</v>
      </c>
      <c r="I7210" t="s">
        <v>18507</v>
      </c>
      <c r="J7210" t="s">
        <v>18509</v>
      </c>
      <c r="L7210" t="s">
        <v>19772</v>
      </c>
      <c r="O7210" t="s">
        <v>20888</v>
      </c>
      <c r="P7210" t="s">
        <v>65</v>
      </c>
      <c r="Q7210" t="s">
        <v>20990</v>
      </c>
      <c r="R7210" t="s">
        <v>21118</v>
      </c>
      <c r="S7210" t="s">
        <v>21153</v>
      </c>
      <c r="T7210" t="s">
        <v>21719</v>
      </c>
      <c r="U7210" t="s">
        <v>22033</v>
      </c>
    </row>
    <row r="7211" spans="1:24">
      <c r="A7211" s="1">
        <v>7249</v>
      </c>
      <c r="C7211" t="s">
        <v>5999</v>
      </c>
      <c r="G7211" t="s">
        <v>10967</v>
      </c>
      <c r="H7211" t="s">
        <v>15939</v>
      </c>
      <c r="I7211" t="s">
        <v>18507</v>
      </c>
      <c r="J7211" t="s">
        <v>18509</v>
      </c>
      <c r="L7211" t="s">
        <v>19774</v>
      </c>
      <c r="O7211" t="s">
        <v>20888</v>
      </c>
      <c r="P7211" t="s">
        <v>20920</v>
      </c>
      <c r="Q7211" t="s">
        <v>20991</v>
      </c>
      <c r="U7211" t="s">
        <v>22034</v>
      </c>
      <c r="W7211" t="s">
        <v>22918</v>
      </c>
    </row>
    <row r="7212" spans="1:24">
      <c r="A7212" s="1">
        <v>7250</v>
      </c>
      <c r="C7212" t="s">
        <v>6000</v>
      </c>
      <c r="G7212" t="s">
        <v>10967</v>
      </c>
      <c r="H7212" t="s">
        <v>15940</v>
      </c>
      <c r="I7212" t="s">
        <v>18507</v>
      </c>
      <c r="J7212" t="s">
        <v>18509</v>
      </c>
      <c r="L7212" t="s">
        <v>19772</v>
      </c>
      <c r="O7212" t="s">
        <v>20888</v>
      </c>
      <c r="P7212" t="s">
        <v>65</v>
      </c>
      <c r="Q7212" t="s">
        <v>20990</v>
      </c>
      <c r="R7212" t="s">
        <v>21118</v>
      </c>
      <c r="S7212" t="s">
        <v>21153</v>
      </c>
      <c r="T7212" t="s">
        <v>21719</v>
      </c>
      <c r="U7212" t="s">
        <v>22033</v>
      </c>
    </row>
    <row r="7213" spans="1:24">
      <c r="A7213" s="1">
        <v>7251</v>
      </c>
      <c r="C7213" t="s">
        <v>6001</v>
      </c>
      <c r="G7213" t="s">
        <v>10967</v>
      </c>
      <c r="H7213" t="s">
        <v>15941</v>
      </c>
      <c r="I7213" t="s">
        <v>18507</v>
      </c>
      <c r="J7213" t="s">
        <v>18509</v>
      </c>
      <c r="L7213" t="s">
        <v>19774</v>
      </c>
      <c r="O7213" t="s">
        <v>20888</v>
      </c>
      <c r="P7213" t="s">
        <v>20920</v>
      </c>
      <c r="Q7213" t="s">
        <v>20991</v>
      </c>
      <c r="U7213" t="s">
        <v>22034</v>
      </c>
      <c r="W7213" t="s">
        <v>22918</v>
      </c>
    </row>
    <row r="7214" spans="1:24">
      <c r="A7214" s="1">
        <v>7252</v>
      </c>
      <c r="C7214" t="s">
        <v>6002</v>
      </c>
      <c r="G7214" t="s">
        <v>10967</v>
      </c>
      <c r="H7214" t="s">
        <v>15942</v>
      </c>
      <c r="I7214" t="s">
        <v>18507</v>
      </c>
      <c r="J7214" t="s">
        <v>18509</v>
      </c>
      <c r="L7214" t="s">
        <v>20155</v>
      </c>
      <c r="O7214" t="s">
        <v>20887</v>
      </c>
      <c r="P7214" t="s">
        <v>20919</v>
      </c>
      <c r="Q7214" t="s">
        <v>20989</v>
      </c>
      <c r="U7214" t="s">
        <v>22032</v>
      </c>
      <c r="W7214" t="s">
        <v>22917</v>
      </c>
      <c r="X7214" t="s">
        <v>23547</v>
      </c>
    </row>
    <row r="7215" spans="1:24">
      <c r="A7215" s="1">
        <v>7253</v>
      </c>
      <c r="C7215" t="s">
        <v>6003</v>
      </c>
      <c r="G7215" t="s">
        <v>10967</v>
      </c>
      <c r="H7215" t="s">
        <v>15943</v>
      </c>
      <c r="I7215" t="s">
        <v>18507</v>
      </c>
      <c r="J7215" t="s">
        <v>18509</v>
      </c>
      <c r="L7215" t="s">
        <v>19772</v>
      </c>
      <c r="O7215" t="s">
        <v>20888</v>
      </c>
      <c r="P7215" t="s">
        <v>65</v>
      </c>
      <c r="Q7215" t="s">
        <v>20990</v>
      </c>
      <c r="R7215" t="s">
        <v>21118</v>
      </c>
      <c r="S7215" t="s">
        <v>21153</v>
      </c>
      <c r="T7215" t="s">
        <v>21719</v>
      </c>
      <c r="U7215" t="s">
        <v>22033</v>
      </c>
    </row>
    <row r="7216" spans="1:24">
      <c r="A7216" s="1">
        <v>7254</v>
      </c>
      <c r="C7216" t="s">
        <v>6004</v>
      </c>
      <c r="G7216" t="s">
        <v>10967</v>
      </c>
      <c r="H7216" t="s">
        <v>15943</v>
      </c>
      <c r="I7216" t="s">
        <v>18507</v>
      </c>
      <c r="J7216" t="s">
        <v>18509</v>
      </c>
      <c r="L7216" t="s">
        <v>19774</v>
      </c>
      <c r="O7216" t="s">
        <v>20888</v>
      </c>
      <c r="P7216" t="s">
        <v>20920</v>
      </c>
      <c r="Q7216" t="s">
        <v>20991</v>
      </c>
      <c r="U7216" t="s">
        <v>22034</v>
      </c>
      <c r="W7216" t="s">
        <v>22918</v>
      </c>
    </row>
    <row r="7217" spans="1:24">
      <c r="A7217" s="1">
        <v>7255</v>
      </c>
      <c r="C7217" t="s">
        <v>6005</v>
      </c>
      <c r="G7217" t="s">
        <v>10967</v>
      </c>
      <c r="H7217" t="s">
        <v>15944</v>
      </c>
      <c r="I7217" t="s">
        <v>18507</v>
      </c>
      <c r="J7217" t="s">
        <v>18509</v>
      </c>
      <c r="L7217" t="s">
        <v>19772</v>
      </c>
      <c r="O7217" t="s">
        <v>20888</v>
      </c>
      <c r="P7217" t="s">
        <v>65</v>
      </c>
      <c r="Q7217" t="s">
        <v>20990</v>
      </c>
      <c r="R7217" t="s">
        <v>21118</v>
      </c>
      <c r="S7217" t="s">
        <v>21153</v>
      </c>
      <c r="T7217" t="s">
        <v>21724</v>
      </c>
      <c r="U7217" t="s">
        <v>22033</v>
      </c>
    </row>
    <row r="7218" spans="1:24">
      <c r="A7218" s="1">
        <v>7256</v>
      </c>
      <c r="C7218" t="s">
        <v>6006</v>
      </c>
      <c r="G7218" t="s">
        <v>10967</v>
      </c>
      <c r="H7218" t="s">
        <v>15945</v>
      </c>
      <c r="I7218" t="s">
        <v>18507</v>
      </c>
      <c r="J7218" t="s">
        <v>18509</v>
      </c>
      <c r="L7218" t="s">
        <v>20146</v>
      </c>
      <c r="O7218" t="s">
        <v>20887</v>
      </c>
      <c r="P7218" t="s">
        <v>20919</v>
      </c>
      <c r="Q7218" t="s">
        <v>20989</v>
      </c>
      <c r="U7218" t="s">
        <v>22032</v>
      </c>
      <c r="W7218" t="s">
        <v>22917</v>
      </c>
      <c r="X7218" t="s">
        <v>23553</v>
      </c>
    </row>
    <row r="7219" spans="1:24">
      <c r="A7219" s="1">
        <v>7257</v>
      </c>
      <c r="C7219" t="s">
        <v>6007</v>
      </c>
      <c r="G7219" t="s">
        <v>10967</v>
      </c>
      <c r="H7219" t="s">
        <v>15945</v>
      </c>
      <c r="I7219" t="s">
        <v>18507</v>
      </c>
      <c r="J7219" t="s">
        <v>18509</v>
      </c>
      <c r="L7219" t="s">
        <v>19774</v>
      </c>
      <c r="O7219" t="s">
        <v>20888</v>
      </c>
      <c r="P7219" t="s">
        <v>20920</v>
      </c>
      <c r="Q7219" t="s">
        <v>20991</v>
      </c>
      <c r="U7219" t="s">
        <v>22034</v>
      </c>
      <c r="W7219" t="s">
        <v>22918</v>
      </c>
    </row>
    <row r="7220" spans="1:24">
      <c r="A7220" s="1">
        <v>7258</v>
      </c>
      <c r="C7220" t="s">
        <v>6008</v>
      </c>
      <c r="G7220" t="s">
        <v>10967</v>
      </c>
      <c r="H7220" t="s">
        <v>15946</v>
      </c>
      <c r="I7220" t="s">
        <v>18507</v>
      </c>
      <c r="J7220" t="s">
        <v>18509</v>
      </c>
      <c r="L7220" t="s">
        <v>19772</v>
      </c>
      <c r="O7220" t="s">
        <v>20888</v>
      </c>
      <c r="P7220" t="s">
        <v>65</v>
      </c>
      <c r="Q7220" t="s">
        <v>20990</v>
      </c>
      <c r="R7220" t="s">
        <v>21118</v>
      </c>
      <c r="S7220" t="s">
        <v>21153</v>
      </c>
      <c r="T7220" t="s">
        <v>21724</v>
      </c>
      <c r="U7220" t="s">
        <v>22033</v>
      </c>
    </row>
    <row r="7221" spans="1:24">
      <c r="A7221" s="1">
        <v>7259</v>
      </c>
      <c r="C7221" t="s">
        <v>6009</v>
      </c>
      <c r="G7221" t="s">
        <v>10967</v>
      </c>
      <c r="H7221" t="s">
        <v>15946</v>
      </c>
      <c r="I7221" t="s">
        <v>18507</v>
      </c>
      <c r="J7221" t="s">
        <v>18509</v>
      </c>
      <c r="L7221" t="s">
        <v>19774</v>
      </c>
      <c r="O7221" t="s">
        <v>20888</v>
      </c>
      <c r="P7221" t="s">
        <v>20920</v>
      </c>
      <c r="Q7221" t="s">
        <v>20991</v>
      </c>
      <c r="U7221" t="s">
        <v>22034</v>
      </c>
      <c r="W7221" t="s">
        <v>22918</v>
      </c>
    </row>
    <row r="7222" spans="1:24">
      <c r="A7222" s="1">
        <v>7260</v>
      </c>
      <c r="C7222" t="s">
        <v>6010</v>
      </c>
      <c r="G7222" t="s">
        <v>10967</v>
      </c>
      <c r="H7222" t="s">
        <v>15947</v>
      </c>
      <c r="I7222" t="s">
        <v>18507</v>
      </c>
      <c r="J7222" t="s">
        <v>18509</v>
      </c>
      <c r="L7222" t="s">
        <v>20174</v>
      </c>
      <c r="O7222" t="s">
        <v>20887</v>
      </c>
      <c r="P7222" t="s">
        <v>20919</v>
      </c>
      <c r="Q7222" t="s">
        <v>20989</v>
      </c>
      <c r="U7222" t="s">
        <v>22032</v>
      </c>
      <c r="W7222" t="s">
        <v>22917</v>
      </c>
      <c r="X7222" t="s">
        <v>23553</v>
      </c>
    </row>
    <row r="7223" spans="1:24">
      <c r="A7223" s="1">
        <v>7261</v>
      </c>
      <c r="C7223" t="s">
        <v>6011</v>
      </c>
      <c r="G7223" t="s">
        <v>10967</v>
      </c>
      <c r="H7223" t="s">
        <v>15948</v>
      </c>
      <c r="I7223" t="s">
        <v>18507</v>
      </c>
      <c r="J7223" t="s">
        <v>18510</v>
      </c>
      <c r="L7223" t="s">
        <v>20180</v>
      </c>
      <c r="N7223" t="s">
        <v>44</v>
      </c>
      <c r="P7223" t="s">
        <v>20952</v>
      </c>
      <c r="Q7223" t="s">
        <v>21050</v>
      </c>
      <c r="R7223" t="s">
        <v>21135</v>
      </c>
      <c r="S7223" t="s">
        <v>21153</v>
      </c>
      <c r="T7223" t="s">
        <v>21710</v>
      </c>
      <c r="U7223" t="s">
        <v>22033</v>
      </c>
    </row>
    <row r="7224" spans="1:24">
      <c r="A7224" s="1">
        <v>7262</v>
      </c>
      <c r="C7224" t="s">
        <v>6012</v>
      </c>
      <c r="G7224" t="s">
        <v>10967</v>
      </c>
      <c r="H7224" t="s">
        <v>15948</v>
      </c>
      <c r="I7224" t="s">
        <v>18507</v>
      </c>
      <c r="J7224" t="s">
        <v>18510</v>
      </c>
      <c r="L7224" t="s">
        <v>20181</v>
      </c>
      <c r="N7224" t="s">
        <v>44</v>
      </c>
      <c r="P7224" t="s">
        <v>44</v>
      </c>
      <c r="Q7224" t="s">
        <v>21051</v>
      </c>
      <c r="U7224" t="s">
        <v>22724</v>
      </c>
      <c r="W7224" t="s">
        <v>22918</v>
      </c>
    </row>
    <row r="7225" spans="1:24">
      <c r="A7225" s="1">
        <v>7263</v>
      </c>
      <c r="B7225" t="s">
        <v>44</v>
      </c>
      <c r="C7225" t="s">
        <v>6012</v>
      </c>
      <c r="D7225" t="s">
        <v>10318</v>
      </c>
      <c r="E7225" t="s">
        <v>10905</v>
      </c>
      <c r="F7225" t="s">
        <v>10920</v>
      </c>
      <c r="H7225" t="s">
        <v>15949</v>
      </c>
      <c r="V7225">
        <f>72861871 à%©;¹Y        WO90598</f>
        <v>0</v>
      </c>
    </row>
    <row r="7226" spans="1:24">
      <c r="A7226" s="1">
        <v>7264</v>
      </c>
      <c r="C7226" t="s">
        <v>6013</v>
      </c>
      <c r="G7226" t="s">
        <v>10967</v>
      </c>
      <c r="H7226" t="s">
        <v>15950</v>
      </c>
      <c r="I7226" t="s">
        <v>18507</v>
      </c>
      <c r="J7226" t="s">
        <v>18510</v>
      </c>
      <c r="L7226" t="s">
        <v>20182</v>
      </c>
      <c r="N7226" t="s">
        <v>44</v>
      </c>
      <c r="P7226" t="s">
        <v>20952</v>
      </c>
      <c r="Q7226" t="s">
        <v>21050</v>
      </c>
      <c r="R7226" t="s">
        <v>21135</v>
      </c>
      <c r="S7226" t="s">
        <v>21153</v>
      </c>
      <c r="T7226" t="s">
        <v>21710</v>
      </c>
      <c r="U7226" t="s">
        <v>22033</v>
      </c>
    </row>
    <row r="7227" spans="1:24">
      <c r="A7227" s="1">
        <v>7265</v>
      </c>
      <c r="C7227" t="s">
        <v>6014</v>
      </c>
      <c r="G7227" t="s">
        <v>10967</v>
      </c>
      <c r="H7227" t="s">
        <v>15950</v>
      </c>
      <c r="I7227" t="s">
        <v>18507</v>
      </c>
      <c r="J7227" t="s">
        <v>18510</v>
      </c>
      <c r="L7227" t="s">
        <v>20183</v>
      </c>
      <c r="N7227" t="s">
        <v>44</v>
      </c>
      <c r="P7227" t="s">
        <v>44</v>
      </c>
      <c r="Q7227" t="s">
        <v>21051</v>
      </c>
      <c r="U7227" t="s">
        <v>22724</v>
      </c>
      <c r="W7227" t="s">
        <v>22918</v>
      </c>
    </row>
    <row r="7228" spans="1:24">
      <c r="A7228" s="1">
        <v>7266</v>
      </c>
      <c r="B7228" t="s">
        <v>44</v>
      </c>
      <c r="C7228" t="s">
        <v>6014</v>
      </c>
      <c r="D7228" t="s">
        <v>10319</v>
      </c>
      <c r="E7228" t="s">
        <v>10905</v>
      </c>
      <c r="F7228" t="s">
        <v>10920</v>
      </c>
      <c r="H7228" t="s">
        <v>15950</v>
      </c>
      <c r="V7228">
        <f>72861873 `TP©;¹Y        WO90598</f>
        <v>0</v>
      </c>
    </row>
    <row r="7229" spans="1:24">
      <c r="A7229" s="1">
        <v>7267</v>
      </c>
      <c r="C7229" t="s">
        <v>6015</v>
      </c>
      <c r="G7229" t="s">
        <v>10967</v>
      </c>
      <c r="H7229" t="s">
        <v>15951</v>
      </c>
      <c r="I7229" t="s">
        <v>18507</v>
      </c>
      <c r="J7229" t="s">
        <v>18509</v>
      </c>
      <c r="L7229" t="s">
        <v>20145</v>
      </c>
      <c r="O7229" t="s">
        <v>20887</v>
      </c>
      <c r="P7229" t="s">
        <v>20919</v>
      </c>
      <c r="Q7229" t="s">
        <v>20989</v>
      </c>
      <c r="U7229" t="s">
        <v>22032</v>
      </c>
      <c r="W7229" t="s">
        <v>22917</v>
      </c>
      <c r="X7229" t="s">
        <v>23551</v>
      </c>
    </row>
    <row r="7230" spans="1:24">
      <c r="A7230" s="1">
        <v>7268</v>
      </c>
      <c r="C7230" t="s">
        <v>6016</v>
      </c>
      <c r="G7230" t="s">
        <v>10967</v>
      </c>
      <c r="H7230" t="s">
        <v>15951</v>
      </c>
      <c r="I7230" t="s">
        <v>18507</v>
      </c>
      <c r="J7230" t="s">
        <v>18509</v>
      </c>
      <c r="L7230" t="s">
        <v>20174</v>
      </c>
      <c r="O7230" t="s">
        <v>20887</v>
      </c>
      <c r="P7230" t="s">
        <v>20919</v>
      </c>
      <c r="Q7230" t="s">
        <v>20989</v>
      </c>
      <c r="U7230" t="s">
        <v>22032</v>
      </c>
      <c r="W7230" t="s">
        <v>22917</v>
      </c>
      <c r="X7230" t="s">
        <v>23550</v>
      </c>
    </row>
    <row r="7231" spans="1:24">
      <c r="A7231" s="1">
        <v>7269</v>
      </c>
      <c r="C7231" t="s">
        <v>6017</v>
      </c>
      <c r="G7231" t="s">
        <v>10967</v>
      </c>
      <c r="H7231" t="s">
        <v>15952</v>
      </c>
      <c r="I7231" t="s">
        <v>18507</v>
      </c>
      <c r="J7231" t="s">
        <v>18509</v>
      </c>
      <c r="L7231" t="s">
        <v>19772</v>
      </c>
      <c r="O7231" t="s">
        <v>20888</v>
      </c>
      <c r="P7231" t="s">
        <v>65</v>
      </c>
      <c r="Q7231" t="s">
        <v>20990</v>
      </c>
      <c r="R7231" t="s">
        <v>21118</v>
      </c>
      <c r="S7231" t="s">
        <v>21153</v>
      </c>
      <c r="T7231" t="s">
        <v>21723</v>
      </c>
      <c r="U7231" t="s">
        <v>22033</v>
      </c>
    </row>
    <row r="7232" spans="1:24">
      <c r="A7232" s="1">
        <v>7270</v>
      </c>
      <c r="C7232" t="s">
        <v>6018</v>
      </c>
      <c r="G7232" t="s">
        <v>10967</v>
      </c>
      <c r="H7232" t="s">
        <v>15953</v>
      </c>
      <c r="I7232" t="s">
        <v>18507</v>
      </c>
      <c r="J7232" t="s">
        <v>18509</v>
      </c>
      <c r="L7232" t="s">
        <v>19774</v>
      </c>
      <c r="O7232" t="s">
        <v>20888</v>
      </c>
      <c r="P7232" t="s">
        <v>20920</v>
      </c>
      <c r="Q7232" t="s">
        <v>20991</v>
      </c>
      <c r="U7232" t="s">
        <v>22034</v>
      </c>
      <c r="W7232" t="s">
        <v>22918</v>
      </c>
    </row>
    <row r="7233" spans="1:24">
      <c r="A7233" s="1">
        <v>7271</v>
      </c>
      <c r="C7233" t="s">
        <v>6019</v>
      </c>
      <c r="G7233" t="s">
        <v>10967</v>
      </c>
      <c r="H7233" t="s">
        <v>15954</v>
      </c>
      <c r="I7233" t="s">
        <v>18507</v>
      </c>
      <c r="J7233" t="s">
        <v>18509</v>
      </c>
      <c r="L7233" t="s">
        <v>19772</v>
      </c>
      <c r="O7233" t="s">
        <v>20888</v>
      </c>
      <c r="P7233" t="s">
        <v>65</v>
      </c>
      <c r="Q7233" t="s">
        <v>20990</v>
      </c>
      <c r="R7233" t="s">
        <v>21118</v>
      </c>
      <c r="S7233" t="s">
        <v>21153</v>
      </c>
      <c r="T7233" t="s">
        <v>21722</v>
      </c>
      <c r="U7233" t="s">
        <v>22033</v>
      </c>
    </row>
    <row r="7234" spans="1:24">
      <c r="A7234" s="1">
        <v>7272</v>
      </c>
      <c r="C7234" t="s">
        <v>6020</v>
      </c>
      <c r="G7234" t="s">
        <v>10967</v>
      </c>
      <c r="H7234" t="s">
        <v>15954</v>
      </c>
      <c r="I7234" t="s">
        <v>18507</v>
      </c>
      <c r="J7234" t="s">
        <v>18509</v>
      </c>
      <c r="L7234" t="s">
        <v>19774</v>
      </c>
      <c r="O7234" t="s">
        <v>20888</v>
      </c>
      <c r="P7234" t="s">
        <v>20920</v>
      </c>
      <c r="Q7234" t="s">
        <v>20991</v>
      </c>
      <c r="U7234" t="s">
        <v>22034</v>
      </c>
      <c r="W7234" t="s">
        <v>22918</v>
      </c>
    </row>
    <row r="7235" spans="1:24">
      <c r="A7235" s="1">
        <v>7273</v>
      </c>
      <c r="C7235" t="s">
        <v>6021</v>
      </c>
      <c r="G7235" t="s">
        <v>10967</v>
      </c>
      <c r="H7235" t="s">
        <v>15955</v>
      </c>
      <c r="I7235" t="s">
        <v>18507</v>
      </c>
      <c r="J7235" t="s">
        <v>18509</v>
      </c>
      <c r="L7235" t="s">
        <v>20155</v>
      </c>
      <c r="O7235" t="s">
        <v>20887</v>
      </c>
      <c r="P7235" t="s">
        <v>20919</v>
      </c>
      <c r="Q7235" t="s">
        <v>20989</v>
      </c>
      <c r="U7235" t="s">
        <v>22032</v>
      </c>
      <c r="W7235" t="s">
        <v>22917</v>
      </c>
      <c r="X7235" t="s">
        <v>23553</v>
      </c>
    </row>
    <row r="7236" spans="1:24">
      <c r="A7236" s="1">
        <v>7274</v>
      </c>
      <c r="C7236" t="s">
        <v>6022</v>
      </c>
      <c r="G7236" t="s">
        <v>10967</v>
      </c>
      <c r="H7236" t="s">
        <v>15956</v>
      </c>
      <c r="I7236" t="s">
        <v>18507</v>
      </c>
      <c r="J7236" t="s">
        <v>18509</v>
      </c>
      <c r="L7236" t="s">
        <v>20145</v>
      </c>
      <c r="O7236" t="s">
        <v>20887</v>
      </c>
      <c r="P7236" t="s">
        <v>20919</v>
      </c>
      <c r="Q7236" t="s">
        <v>20989</v>
      </c>
      <c r="U7236" t="s">
        <v>22032</v>
      </c>
      <c r="W7236" t="s">
        <v>22917</v>
      </c>
      <c r="X7236" t="s">
        <v>23553</v>
      </c>
    </row>
    <row r="7237" spans="1:24">
      <c r="A7237" s="1">
        <v>7275</v>
      </c>
      <c r="C7237" t="s">
        <v>6023</v>
      </c>
      <c r="G7237" t="s">
        <v>10967</v>
      </c>
      <c r="H7237" t="s">
        <v>15957</v>
      </c>
      <c r="I7237" t="s">
        <v>18507</v>
      </c>
      <c r="J7237" t="s">
        <v>18509</v>
      </c>
      <c r="L7237" t="s">
        <v>19772</v>
      </c>
      <c r="O7237" t="s">
        <v>20888</v>
      </c>
      <c r="P7237" t="s">
        <v>65</v>
      </c>
      <c r="Q7237" t="s">
        <v>20990</v>
      </c>
      <c r="R7237" t="s">
        <v>21118</v>
      </c>
      <c r="S7237" t="s">
        <v>21153</v>
      </c>
      <c r="T7237" t="s">
        <v>21724</v>
      </c>
      <c r="U7237" t="s">
        <v>22033</v>
      </c>
    </row>
    <row r="7238" spans="1:24">
      <c r="A7238" s="1">
        <v>7276</v>
      </c>
      <c r="C7238" t="s">
        <v>6024</v>
      </c>
      <c r="G7238" t="s">
        <v>10967</v>
      </c>
      <c r="H7238" t="s">
        <v>15958</v>
      </c>
      <c r="I7238" t="s">
        <v>18507</v>
      </c>
      <c r="J7238" t="s">
        <v>18509</v>
      </c>
      <c r="L7238" t="s">
        <v>19774</v>
      </c>
      <c r="O7238" t="s">
        <v>20888</v>
      </c>
      <c r="P7238" t="s">
        <v>20920</v>
      </c>
      <c r="Q7238" t="s">
        <v>20991</v>
      </c>
      <c r="U7238" t="s">
        <v>22034</v>
      </c>
      <c r="W7238" t="s">
        <v>22918</v>
      </c>
    </row>
    <row r="7239" spans="1:24">
      <c r="A7239" s="1">
        <v>7277</v>
      </c>
      <c r="C7239" t="s">
        <v>6025</v>
      </c>
      <c r="G7239" t="s">
        <v>10967</v>
      </c>
      <c r="H7239" t="s">
        <v>15959</v>
      </c>
      <c r="I7239" t="s">
        <v>18507</v>
      </c>
      <c r="J7239" t="s">
        <v>18509</v>
      </c>
      <c r="L7239" t="s">
        <v>19772</v>
      </c>
      <c r="O7239" t="s">
        <v>20888</v>
      </c>
      <c r="P7239" t="s">
        <v>65</v>
      </c>
      <c r="Q7239" t="s">
        <v>20990</v>
      </c>
      <c r="R7239" t="s">
        <v>21118</v>
      </c>
      <c r="S7239" t="s">
        <v>21153</v>
      </c>
      <c r="T7239" t="s">
        <v>21724</v>
      </c>
      <c r="U7239" t="s">
        <v>22033</v>
      </c>
    </row>
    <row r="7240" spans="1:24">
      <c r="A7240" s="1">
        <v>7278</v>
      </c>
      <c r="C7240" t="s">
        <v>6026</v>
      </c>
      <c r="G7240" t="s">
        <v>10967</v>
      </c>
      <c r="H7240" t="s">
        <v>15959</v>
      </c>
      <c r="I7240" t="s">
        <v>18507</v>
      </c>
      <c r="J7240" t="s">
        <v>18509</v>
      </c>
      <c r="L7240" t="s">
        <v>19774</v>
      </c>
      <c r="O7240" t="s">
        <v>20888</v>
      </c>
      <c r="P7240" t="s">
        <v>20920</v>
      </c>
      <c r="Q7240" t="s">
        <v>20991</v>
      </c>
      <c r="U7240" t="s">
        <v>22034</v>
      </c>
      <c r="W7240" t="s">
        <v>22918</v>
      </c>
    </row>
    <row r="7241" spans="1:24">
      <c r="A7241" s="1">
        <v>7279</v>
      </c>
      <c r="C7241" t="s">
        <v>6027</v>
      </c>
      <c r="G7241" t="s">
        <v>10967</v>
      </c>
      <c r="H7241" t="s">
        <v>15960</v>
      </c>
      <c r="I7241" t="s">
        <v>18507</v>
      </c>
      <c r="J7241" t="s">
        <v>18509</v>
      </c>
      <c r="L7241" t="s">
        <v>19772</v>
      </c>
      <c r="O7241" t="s">
        <v>20888</v>
      </c>
      <c r="P7241" t="s">
        <v>65</v>
      </c>
      <c r="Q7241" t="s">
        <v>20990</v>
      </c>
      <c r="R7241" t="s">
        <v>21118</v>
      </c>
      <c r="S7241" t="s">
        <v>21153</v>
      </c>
      <c r="T7241" t="s">
        <v>21724</v>
      </c>
      <c r="U7241" t="s">
        <v>22033</v>
      </c>
    </row>
    <row r="7242" spans="1:24">
      <c r="A7242" s="1">
        <v>7280</v>
      </c>
      <c r="C7242" t="s">
        <v>6028</v>
      </c>
      <c r="G7242" t="s">
        <v>10967</v>
      </c>
      <c r="H7242" t="s">
        <v>15961</v>
      </c>
      <c r="I7242" t="s">
        <v>18507</v>
      </c>
      <c r="J7242" t="s">
        <v>18509</v>
      </c>
      <c r="L7242" t="s">
        <v>20146</v>
      </c>
      <c r="O7242" t="s">
        <v>20887</v>
      </c>
      <c r="P7242" t="s">
        <v>20919</v>
      </c>
      <c r="Q7242" t="s">
        <v>20989</v>
      </c>
      <c r="U7242" t="s">
        <v>22032</v>
      </c>
      <c r="W7242" t="s">
        <v>22917</v>
      </c>
      <c r="X7242" t="s">
        <v>23553</v>
      </c>
    </row>
    <row r="7243" spans="1:24">
      <c r="A7243" s="1">
        <v>7281</v>
      </c>
      <c r="C7243" t="s">
        <v>6029</v>
      </c>
      <c r="G7243" t="s">
        <v>10967</v>
      </c>
      <c r="H7243" t="s">
        <v>15961</v>
      </c>
      <c r="I7243" t="s">
        <v>18507</v>
      </c>
      <c r="J7243" t="s">
        <v>18509</v>
      </c>
      <c r="L7243" t="s">
        <v>19774</v>
      </c>
      <c r="O7243" t="s">
        <v>20888</v>
      </c>
      <c r="P7243" t="s">
        <v>20920</v>
      </c>
      <c r="Q7243" t="s">
        <v>20991</v>
      </c>
      <c r="U7243" t="s">
        <v>22034</v>
      </c>
      <c r="W7243" t="s">
        <v>22918</v>
      </c>
    </row>
    <row r="7244" spans="1:24">
      <c r="A7244" s="1">
        <v>7282</v>
      </c>
      <c r="C7244" t="s">
        <v>6030</v>
      </c>
      <c r="G7244" t="s">
        <v>10967</v>
      </c>
      <c r="H7244" t="s">
        <v>15962</v>
      </c>
      <c r="I7244" t="s">
        <v>18507</v>
      </c>
      <c r="J7244" t="s">
        <v>18509</v>
      </c>
      <c r="L7244" t="s">
        <v>20174</v>
      </c>
      <c r="O7244" t="s">
        <v>20887</v>
      </c>
      <c r="P7244" t="s">
        <v>20919</v>
      </c>
      <c r="Q7244" t="s">
        <v>20989</v>
      </c>
      <c r="U7244" t="s">
        <v>22032</v>
      </c>
      <c r="W7244" t="s">
        <v>22917</v>
      </c>
      <c r="X7244" t="s">
        <v>23554</v>
      </c>
    </row>
    <row r="7245" spans="1:24">
      <c r="A7245" s="1">
        <v>7283</v>
      </c>
      <c r="C7245" t="s">
        <v>6031</v>
      </c>
      <c r="G7245" t="s">
        <v>10967</v>
      </c>
      <c r="H7245" t="s">
        <v>15963</v>
      </c>
      <c r="I7245" t="s">
        <v>18507</v>
      </c>
      <c r="J7245" t="s">
        <v>18509</v>
      </c>
      <c r="L7245" t="s">
        <v>19772</v>
      </c>
      <c r="O7245" t="s">
        <v>20888</v>
      </c>
      <c r="P7245" t="s">
        <v>65</v>
      </c>
      <c r="Q7245" t="s">
        <v>20990</v>
      </c>
      <c r="R7245" t="s">
        <v>21118</v>
      </c>
      <c r="S7245" t="s">
        <v>21153</v>
      </c>
      <c r="T7245" t="s">
        <v>21725</v>
      </c>
      <c r="U7245" t="s">
        <v>22033</v>
      </c>
    </row>
    <row r="7246" spans="1:24">
      <c r="A7246" s="1">
        <v>7284</v>
      </c>
      <c r="C7246" t="s">
        <v>6032</v>
      </c>
      <c r="G7246" t="s">
        <v>10967</v>
      </c>
      <c r="H7246" t="s">
        <v>15964</v>
      </c>
      <c r="I7246" t="s">
        <v>18507</v>
      </c>
      <c r="J7246" t="s">
        <v>18509</v>
      </c>
      <c r="L7246" t="s">
        <v>19774</v>
      </c>
      <c r="O7246" t="s">
        <v>20888</v>
      </c>
      <c r="P7246" t="s">
        <v>20920</v>
      </c>
      <c r="Q7246" t="s">
        <v>20991</v>
      </c>
      <c r="U7246" t="s">
        <v>22034</v>
      </c>
      <c r="W7246" t="s">
        <v>22918</v>
      </c>
    </row>
    <row r="7247" spans="1:24">
      <c r="A7247" s="1">
        <v>7285</v>
      </c>
      <c r="C7247" t="s">
        <v>6033</v>
      </c>
      <c r="G7247" t="s">
        <v>10967</v>
      </c>
      <c r="H7247" t="s">
        <v>15965</v>
      </c>
      <c r="I7247" t="s">
        <v>18507</v>
      </c>
      <c r="J7247" t="s">
        <v>18509</v>
      </c>
      <c r="L7247" t="s">
        <v>20174</v>
      </c>
      <c r="O7247" t="s">
        <v>20887</v>
      </c>
      <c r="P7247" t="s">
        <v>20919</v>
      </c>
      <c r="Q7247" t="s">
        <v>20989</v>
      </c>
      <c r="U7247" t="s">
        <v>22032</v>
      </c>
      <c r="W7247" t="s">
        <v>22917</v>
      </c>
      <c r="X7247" t="s">
        <v>23555</v>
      </c>
    </row>
    <row r="7248" spans="1:24">
      <c r="A7248" s="1">
        <v>7286</v>
      </c>
      <c r="C7248" t="s">
        <v>6034</v>
      </c>
      <c r="G7248" t="s">
        <v>10967</v>
      </c>
      <c r="H7248" t="s">
        <v>15966</v>
      </c>
      <c r="I7248" t="s">
        <v>18507</v>
      </c>
      <c r="J7248" t="s">
        <v>18509</v>
      </c>
      <c r="L7248" t="s">
        <v>20184</v>
      </c>
      <c r="O7248" t="s">
        <v>20888</v>
      </c>
      <c r="P7248" t="s">
        <v>65</v>
      </c>
      <c r="Q7248" t="s">
        <v>20990</v>
      </c>
      <c r="R7248" t="s">
        <v>21118</v>
      </c>
      <c r="S7248" t="s">
        <v>21153</v>
      </c>
      <c r="T7248" t="s">
        <v>21726</v>
      </c>
      <c r="U7248" t="s">
        <v>22033</v>
      </c>
    </row>
    <row r="7249" spans="1:24">
      <c r="A7249" s="1">
        <v>7287</v>
      </c>
      <c r="C7249" t="s">
        <v>6035</v>
      </c>
      <c r="G7249" t="s">
        <v>10967</v>
      </c>
      <c r="H7249" t="s">
        <v>15966</v>
      </c>
      <c r="I7249" t="s">
        <v>18507</v>
      </c>
      <c r="J7249" t="s">
        <v>18509</v>
      </c>
      <c r="L7249" t="s">
        <v>20185</v>
      </c>
      <c r="O7249" t="s">
        <v>20888</v>
      </c>
      <c r="P7249" t="s">
        <v>20920</v>
      </c>
      <c r="Q7249" t="s">
        <v>20991</v>
      </c>
      <c r="U7249" t="s">
        <v>22034</v>
      </c>
      <c r="W7249" t="s">
        <v>22918</v>
      </c>
    </row>
    <row r="7250" spans="1:24">
      <c r="A7250" s="1">
        <v>7288</v>
      </c>
      <c r="C7250" t="s">
        <v>6036</v>
      </c>
      <c r="G7250" t="s">
        <v>10967</v>
      </c>
      <c r="H7250" t="s">
        <v>15967</v>
      </c>
      <c r="I7250" t="s">
        <v>18507</v>
      </c>
      <c r="J7250" t="s">
        <v>18509</v>
      </c>
      <c r="L7250" t="s">
        <v>20145</v>
      </c>
      <c r="O7250" t="s">
        <v>20887</v>
      </c>
      <c r="P7250" t="s">
        <v>20919</v>
      </c>
      <c r="Q7250" t="s">
        <v>20989</v>
      </c>
      <c r="U7250" t="s">
        <v>22032</v>
      </c>
      <c r="W7250" t="s">
        <v>22917</v>
      </c>
      <c r="X7250" t="s">
        <v>23556</v>
      </c>
    </row>
    <row r="7251" spans="1:24">
      <c r="A7251" s="1">
        <v>7289</v>
      </c>
      <c r="C7251" t="s">
        <v>6037</v>
      </c>
      <c r="G7251" t="s">
        <v>10967</v>
      </c>
      <c r="H7251" t="s">
        <v>15968</v>
      </c>
      <c r="I7251" t="s">
        <v>18507</v>
      </c>
      <c r="J7251" t="s">
        <v>18509</v>
      </c>
      <c r="L7251" t="s">
        <v>20184</v>
      </c>
      <c r="O7251" t="s">
        <v>20888</v>
      </c>
      <c r="P7251" t="s">
        <v>65</v>
      </c>
      <c r="Q7251" t="s">
        <v>20990</v>
      </c>
      <c r="R7251" t="s">
        <v>21118</v>
      </c>
      <c r="S7251" t="s">
        <v>21153</v>
      </c>
      <c r="T7251" t="s">
        <v>21727</v>
      </c>
      <c r="U7251" t="s">
        <v>22033</v>
      </c>
    </row>
    <row r="7252" spans="1:24">
      <c r="A7252" s="1">
        <v>7290</v>
      </c>
      <c r="C7252" t="s">
        <v>6038</v>
      </c>
      <c r="G7252" t="s">
        <v>10967</v>
      </c>
      <c r="H7252" t="s">
        <v>15968</v>
      </c>
      <c r="I7252" t="s">
        <v>18507</v>
      </c>
      <c r="J7252" t="s">
        <v>18509</v>
      </c>
      <c r="L7252" t="s">
        <v>20185</v>
      </c>
      <c r="O7252" t="s">
        <v>20888</v>
      </c>
      <c r="P7252" t="s">
        <v>20920</v>
      </c>
      <c r="Q7252" t="s">
        <v>20991</v>
      </c>
      <c r="U7252" t="s">
        <v>22034</v>
      </c>
      <c r="W7252" t="s">
        <v>22918</v>
      </c>
    </row>
    <row r="7253" spans="1:24">
      <c r="A7253" s="1">
        <v>7291</v>
      </c>
      <c r="C7253" t="s">
        <v>6039</v>
      </c>
      <c r="G7253" t="s">
        <v>10967</v>
      </c>
      <c r="H7253" t="s">
        <v>15969</v>
      </c>
      <c r="I7253" t="s">
        <v>18507</v>
      </c>
      <c r="J7253" t="s">
        <v>18509</v>
      </c>
      <c r="L7253" t="s">
        <v>20184</v>
      </c>
      <c r="O7253" t="s">
        <v>20888</v>
      </c>
      <c r="P7253" t="s">
        <v>65</v>
      </c>
      <c r="Q7253" t="s">
        <v>20990</v>
      </c>
      <c r="R7253" t="s">
        <v>21118</v>
      </c>
      <c r="S7253" t="s">
        <v>21153</v>
      </c>
      <c r="T7253" t="s">
        <v>21728</v>
      </c>
      <c r="U7253" t="s">
        <v>22033</v>
      </c>
    </row>
    <row r="7254" spans="1:24">
      <c r="A7254" s="1">
        <v>7292</v>
      </c>
      <c r="C7254" t="s">
        <v>6040</v>
      </c>
      <c r="G7254" t="s">
        <v>10967</v>
      </c>
      <c r="H7254" t="s">
        <v>15969</v>
      </c>
      <c r="I7254" t="s">
        <v>18507</v>
      </c>
      <c r="J7254" t="s">
        <v>18509</v>
      </c>
      <c r="L7254" t="s">
        <v>20174</v>
      </c>
      <c r="O7254" t="s">
        <v>20887</v>
      </c>
      <c r="P7254" t="s">
        <v>20919</v>
      </c>
      <c r="Q7254" t="s">
        <v>20989</v>
      </c>
      <c r="U7254" t="s">
        <v>22032</v>
      </c>
      <c r="W7254" t="s">
        <v>22917</v>
      </c>
      <c r="X7254" t="s">
        <v>23557</v>
      </c>
    </row>
    <row r="7255" spans="1:24">
      <c r="A7255" s="1">
        <v>7293</v>
      </c>
      <c r="C7255" t="s">
        <v>6041</v>
      </c>
      <c r="G7255" t="s">
        <v>10967</v>
      </c>
      <c r="H7255" t="s">
        <v>15969</v>
      </c>
      <c r="I7255" t="s">
        <v>18507</v>
      </c>
      <c r="J7255" t="s">
        <v>18509</v>
      </c>
      <c r="L7255" t="s">
        <v>20185</v>
      </c>
      <c r="O7255" t="s">
        <v>20888</v>
      </c>
      <c r="P7255" t="s">
        <v>20920</v>
      </c>
      <c r="Q7255" t="s">
        <v>20991</v>
      </c>
      <c r="U7255" t="s">
        <v>22034</v>
      </c>
      <c r="W7255" t="s">
        <v>22918</v>
      </c>
    </row>
    <row r="7256" spans="1:24">
      <c r="A7256" s="1">
        <v>7294</v>
      </c>
      <c r="C7256" t="s">
        <v>6042</v>
      </c>
      <c r="G7256" t="s">
        <v>10967</v>
      </c>
      <c r="H7256" t="s">
        <v>15970</v>
      </c>
      <c r="I7256" t="s">
        <v>18507</v>
      </c>
      <c r="J7256" t="s">
        <v>18509</v>
      </c>
      <c r="L7256" t="s">
        <v>20174</v>
      </c>
      <c r="O7256" t="s">
        <v>20887</v>
      </c>
      <c r="P7256" t="s">
        <v>20919</v>
      </c>
      <c r="Q7256" t="s">
        <v>20989</v>
      </c>
      <c r="U7256" t="s">
        <v>22032</v>
      </c>
      <c r="W7256" t="s">
        <v>22917</v>
      </c>
      <c r="X7256" t="s">
        <v>23558</v>
      </c>
    </row>
    <row r="7257" spans="1:24">
      <c r="A7257" s="1">
        <v>7295</v>
      </c>
      <c r="C7257" t="s">
        <v>6043</v>
      </c>
      <c r="G7257" t="s">
        <v>10967</v>
      </c>
      <c r="H7257" t="s">
        <v>15970</v>
      </c>
      <c r="I7257" t="s">
        <v>18507</v>
      </c>
      <c r="J7257" t="s">
        <v>18509</v>
      </c>
      <c r="L7257" t="s">
        <v>20184</v>
      </c>
      <c r="O7257" t="s">
        <v>20888</v>
      </c>
      <c r="P7257" t="s">
        <v>65</v>
      </c>
      <c r="Q7257" t="s">
        <v>20990</v>
      </c>
      <c r="R7257" t="s">
        <v>21118</v>
      </c>
      <c r="S7257" t="s">
        <v>21153</v>
      </c>
      <c r="T7257" t="s">
        <v>21729</v>
      </c>
      <c r="U7257" t="s">
        <v>22033</v>
      </c>
    </row>
    <row r="7258" spans="1:24">
      <c r="A7258" s="1">
        <v>7296</v>
      </c>
      <c r="C7258" t="s">
        <v>6044</v>
      </c>
      <c r="G7258" t="s">
        <v>10967</v>
      </c>
      <c r="H7258" t="s">
        <v>15970</v>
      </c>
      <c r="I7258" t="s">
        <v>18507</v>
      </c>
      <c r="J7258" t="s">
        <v>18509</v>
      </c>
      <c r="L7258" t="s">
        <v>20185</v>
      </c>
      <c r="O7258" t="s">
        <v>20888</v>
      </c>
      <c r="P7258" t="s">
        <v>20920</v>
      </c>
      <c r="Q7258" t="s">
        <v>20991</v>
      </c>
      <c r="U7258" t="s">
        <v>22034</v>
      </c>
      <c r="W7258" t="s">
        <v>22918</v>
      </c>
    </row>
    <row r="7259" spans="1:24">
      <c r="A7259" s="1">
        <v>7297</v>
      </c>
      <c r="C7259" t="s">
        <v>6045</v>
      </c>
      <c r="G7259" t="s">
        <v>10967</v>
      </c>
      <c r="H7259" t="s">
        <v>15971</v>
      </c>
      <c r="I7259" t="s">
        <v>18507</v>
      </c>
      <c r="J7259" t="s">
        <v>18509</v>
      </c>
      <c r="L7259" t="s">
        <v>20184</v>
      </c>
      <c r="O7259" t="s">
        <v>20888</v>
      </c>
      <c r="P7259" t="s">
        <v>65</v>
      </c>
      <c r="Q7259" t="s">
        <v>20990</v>
      </c>
      <c r="R7259" t="s">
        <v>21118</v>
      </c>
      <c r="S7259" t="s">
        <v>21153</v>
      </c>
      <c r="T7259" t="s">
        <v>21730</v>
      </c>
      <c r="U7259" t="s">
        <v>22033</v>
      </c>
    </row>
    <row r="7260" spans="1:24">
      <c r="A7260" s="1">
        <v>7298</v>
      </c>
      <c r="C7260" t="s">
        <v>6046</v>
      </c>
      <c r="G7260" t="s">
        <v>10967</v>
      </c>
      <c r="H7260" t="s">
        <v>15971</v>
      </c>
      <c r="I7260" t="s">
        <v>18507</v>
      </c>
      <c r="J7260" t="s">
        <v>18509</v>
      </c>
      <c r="L7260" t="s">
        <v>20146</v>
      </c>
      <c r="O7260" t="s">
        <v>20887</v>
      </c>
      <c r="P7260" t="s">
        <v>20919</v>
      </c>
      <c r="Q7260" t="s">
        <v>20989</v>
      </c>
      <c r="U7260" t="s">
        <v>22032</v>
      </c>
      <c r="W7260" t="s">
        <v>22917</v>
      </c>
      <c r="X7260" t="s">
        <v>23559</v>
      </c>
    </row>
    <row r="7261" spans="1:24">
      <c r="A7261" s="1">
        <v>7299</v>
      </c>
      <c r="C7261" t="s">
        <v>6047</v>
      </c>
      <c r="G7261" t="s">
        <v>10967</v>
      </c>
      <c r="H7261" t="s">
        <v>15971</v>
      </c>
      <c r="I7261" t="s">
        <v>18507</v>
      </c>
      <c r="J7261" t="s">
        <v>18509</v>
      </c>
      <c r="L7261" t="s">
        <v>20185</v>
      </c>
      <c r="O7261" t="s">
        <v>20888</v>
      </c>
      <c r="P7261" t="s">
        <v>20920</v>
      </c>
      <c r="Q7261" t="s">
        <v>20991</v>
      </c>
      <c r="U7261" t="s">
        <v>22034</v>
      </c>
      <c r="W7261" t="s">
        <v>22918</v>
      </c>
    </row>
    <row r="7262" spans="1:24">
      <c r="A7262" s="1">
        <v>7300</v>
      </c>
      <c r="C7262" t="s">
        <v>6048</v>
      </c>
      <c r="G7262" t="s">
        <v>10967</v>
      </c>
      <c r="H7262" t="s">
        <v>15972</v>
      </c>
      <c r="I7262" t="s">
        <v>18507</v>
      </c>
      <c r="J7262" t="s">
        <v>18550</v>
      </c>
      <c r="L7262" t="s">
        <v>20186</v>
      </c>
      <c r="N7262" t="s">
        <v>54</v>
      </c>
      <c r="P7262" t="s">
        <v>54</v>
      </c>
      <c r="Q7262" t="s">
        <v>21083</v>
      </c>
      <c r="U7262" t="s">
        <v>22828</v>
      </c>
      <c r="W7262" t="s">
        <v>22931</v>
      </c>
    </row>
    <row r="7263" spans="1:24">
      <c r="A7263" s="1">
        <v>7301</v>
      </c>
      <c r="B7263" t="s">
        <v>54</v>
      </c>
      <c r="C7263" t="s">
        <v>6048</v>
      </c>
      <c r="D7263" t="s">
        <v>10320</v>
      </c>
      <c r="E7263" t="s">
        <v>10905</v>
      </c>
      <c r="F7263" t="s">
        <v>10925</v>
      </c>
      <c r="H7263" t="s">
        <v>15972</v>
      </c>
      <c r="V7263">
        <f>72861907 KNS WEGPFV.Ó°X|²OETH8769405543  Hè&lt;¹               .Ó                Hè&lt;¹                     ALPh&amp;VY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f>
        <v>0</v>
      </c>
    </row>
    <row r="7264" spans="1:24">
      <c r="A7264" s="1">
        <v>7302</v>
      </c>
      <c r="C7264" t="s">
        <v>6049</v>
      </c>
      <c r="G7264" t="s">
        <v>10967</v>
      </c>
      <c r="H7264" t="s">
        <v>15973</v>
      </c>
      <c r="I7264" t="s">
        <v>18507</v>
      </c>
      <c r="J7264" t="s">
        <v>18509</v>
      </c>
      <c r="L7264" t="s">
        <v>20184</v>
      </c>
      <c r="O7264" t="s">
        <v>20888</v>
      </c>
      <c r="P7264" t="s">
        <v>65</v>
      </c>
      <c r="Q7264" t="s">
        <v>20990</v>
      </c>
      <c r="R7264" t="s">
        <v>21118</v>
      </c>
      <c r="S7264" t="s">
        <v>21153</v>
      </c>
      <c r="T7264" t="s">
        <v>21731</v>
      </c>
      <c r="U7264" t="s">
        <v>22033</v>
      </c>
    </row>
    <row r="7265" spans="1:25">
      <c r="A7265" s="1">
        <v>7303</v>
      </c>
      <c r="C7265" t="s">
        <v>6050</v>
      </c>
      <c r="G7265" t="s">
        <v>10967</v>
      </c>
      <c r="H7265" t="s">
        <v>15974</v>
      </c>
      <c r="I7265" t="s">
        <v>18507</v>
      </c>
      <c r="J7265" t="s">
        <v>18509</v>
      </c>
      <c r="L7265" t="s">
        <v>20185</v>
      </c>
      <c r="O7265" t="s">
        <v>20888</v>
      </c>
      <c r="P7265" t="s">
        <v>20920</v>
      </c>
      <c r="Q7265" t="s">
        <v>20991</v>
      </c>
      <c r="U7265" t="s">
        <v>22034</v>
      </c>
      <c r="W7265" t="s">
        <v>22918</v>
      </c>
    </row>
    <row r="7266" spans="1:25">
      <c r="A7266" s="1">
        <v>7304</v>
      </c>
      <c r="C7266" t="s">
        <v>6051</v>
      </c>
      <c r="G7266" t="s">
        <v>10967</v>
      </c>
      <c r="H7266" t="s">
        <v>15974</v>
      </c>
      <c r="I7266" t="s">
        <v>18507</v>
      </c>
      <c r="J7266" t="s">
        <v>18509</v>
      </c>
      <c r="L7266" t="s">
        <v>20155</v>
      </c>
      <c r="O7266" t="s">
        <v>20887</v>
      </c>
      <c r="P7266" t="s">
        <v>20919</v>
      </c>
      <c r="Q7266" t="s">
        <v>20989</v>
      </c>
      <c r="U7266" t="s">
        <v>22032</v>
      </c>
      <c r="W7266" t="s">
        <v>22917</v>
      </c>
      <c r="X7266" t="s">
        <v>23560</v>
      </c>
    </row>
    <row r="7267" spans="1:25">
      <c r="A7267" s="1">
        <v>7305</v>
      </c>
      <c r="C7267" t="s">
        <v>6052</v>
      </c>
      <c r="G7267" t="s">
        <v>10967</v>
      </c>
      <c r="H7267" t="s">
        <v>15975</v>
      </c>
      <c r="I7267" t="s">
        <v>18507</v>
      </c>
      <c r="J7267" t="s">
        <v>18509</v>
      </c>
      <c r="L7267" t="s">
        <v>20146</v>
      </c>
      <c r="O7267" t="s">
        <v>20887</v>
      </c>
      <c r="P7267" t="s">
        <v>20919</v>
      </c>
      <c r="Q7267" t="s">
        <v>20989</v>
      </c>
      <c r="U7267" t="s">
        <v>22032</v>
      </c>
      <c r="W7267" t="s">
        <v>22917</v>
      </c>
      <c r="X7267" t="s">
        <v>23560</v>
      </c>
    </row>
    <row r="7268" spans="1:25">
      <c r="A7268" s="1">
        <v>7306</v>
      </c>
      <c r="C7268" t="s">
        <v>6053</v>
      </c>
      <c r="G7268" t="s">
        <v>10967</v>
      </c>
      <c r="H7268" t="s">
        <v>15975</v>
      </c>
      <c r="I7268" t="s">
        <v>18507</v>
      </c>
      <c r="J7268" t="s">
        <v>18509</v>
      </c>
      <c r="L7268" t="s">
        <v>20184</v>
      </c>
      <c r="O7268" t="s">
        <v>20888</v>
      </c>
      <c r="P7268" t="s">
        <v>65</v>
      </c>
      <c r="Q7268" t="s">
        <v>20990</v>
      </c>
      <c r="R7268" t="s">
        <v>21118</v>
      </c>
      <c r="S7268" t="s">
        <v>21153</v>
      </c>
      <c r="T7268" t="s">
        <v>21731</v>
      </c>
      <c r="U7268" t="s">
        <v>22033</v>
      </c>
    </row>
    <row r="7269" spans="1:25">
      <c r="A7269" s="1">
        <v>7307</v>
      </c>
      <c r="C7269" t="s">
        <v>6054</v>
      </c>
      <c r="G7269" t="s">
        <v>10967</v>
      </c>
      <c r="H7269" t="s">
        <v>15976</v>
      </c>
      <c r="I7269" t="s">
        <v>18507</v>
      </c>
      <c r="J7269" t="s">
        <v>18509</v>
      </c>
      <c r="L7269" t="s">
        <v>20185</v>
      </c>
      <c r="O7269" t="s">
        <v>20888</v>
      </c>
      <c r="P7269" t="s">
        <v>20920</v>
      </c>
      <c r="Q7269" t="s">
        <v>20991</v>
      </c>
      <c r="U7269" t="s">
        <v>22034</v>
      </c>
      <c r="W7269" t="s">
        <v>22918</v>
      </c>
    </row>
    <row r="7270" spans="1:25">
      <c r="A7270" s="1">
        <v>7308</v>
      </c>
      <c r="C7270" t="s">
        <v>6055</v>
      </c>
      <c r="G7270" t="s">
        <v>10967</v>
      </c>
      <c r="H7270" t="s">
        <v>15977</v>
      </c>
      <c r="I7270" t="s">
        <v>18507</v>
      </c>
      <c r="J7270" t="s">
        <v>18509</v>
      </c>
      <c r="L7270" t="s">
        <v>20184</v>
      </c>
      <c r="O7270" t="s">
        <v>20888</v>
      </c>
      <c r="P7270" t="s">
        <v>65</v>
      </c>
      <c r="Q7270" t="s">
        <v>20990</v>
      </c>
      <c r="R7270" t="s">
        <v>21118</v>
      </c>
      <c r="S7270" t="s">
        <v>21153</v>
      </c>
      <c r="T7270" t="s">
        <v>21732</v>
      </c>
      <c r="U7270" t="s">
        <v>22033</v>
      </c>
    </row>
    <row r="7271" spans="1:25">
      <c r="A7271" s="1">
        <v>7309</v>
      </c>
      <c r="C7271" t="s">
        <v>6056</v>
      </c>
      <c r="G7271" t="s">
        <v>10967</v>
      </c>
      <c r="H7271" t="s">
        <v>15978</v>
      </c>
      <c r="I7271" t="s">
        <v>18507</v>
      </c>
      <c r="J7271" t="s">
        <v>18509</v>
      </c>
      <c r="L7271" t="s">
        <v>20145</v>
      </c>
      <c r="O7271" t="s">
        <v>20887</v>
      </c>
      <c r="P7271" t="s">
        <v>20919</v>
      </c>
      <c r="Q7271" t="s">
        <v>20989</v>
      </c>
      <c r="U7271" t="s">
        <v>22032</v>
      </c>
      <c r="W7271" t="s">
        <v>22917</v>
      </c>
      <c r="X7271" t="s">
        <v>23561</v>
      </c>
    </row>
    <row r="7272" spans="1:25">
      <c r="A7272" s="1">
        <v>7310</v>
      </c>
      <c r="C7272" t="s">
        <v>6057</v>
      </c>
      <c r="G7272" t="s">
        <v>10967</v>
      </c>
      <c r="H7272" t="s">
        <v>15978</v>
      </c>
      <c r="I7272" t="s">
        <v>18507</v>
      </c>
      <c r="J7272" t="s">
        <v>18509</v>
      </c>
      <c r="L7272" t="s">
        <v>20185</v>
      </c>
      <c r="O7272" t="s">
        <v>20888</v>
      </c>
      <c r="P7272" t="s">
        <v>20920</v>
      </c>
      <c r="Q7272" t="s">
        <v>20991</v>
      </c>
      <c r="U7272" t="s">
        <v>22034</v>
      </c>
      <c r="W7272" t="s">
        <v>22918</v>
      </c>
    </row>
    <row r="7273" spans="1:25">
      <c r="A7273" s="1">
        <v>7311</v>
      </c>
      <c r="C7273" t="s">
        <v>6058</v>
      </c>
      <c r="G7273" t="s">
        <v>10967</v>
      </c>
      <c r="H7273" t="s">
        <v>15979</v>
      </c>
      <c r="I7273" t="s">
        <v>18507</v>
      </c>
      <c r="J7273" t="s">
        <v>18510</v>
      </c>
      <c r="L7273" t="s">
        <v>20187</v>
      </c>
      <c r="N7273" t="s">
        <v>32</v>
      </c>
      <c r="P7273" t="s">
        <v>32</v>
      </c>
      <c r="Q7273" t="s">
        <v>20992</v>
      </c>
      <c r="R7273" t="s">
        <v>21119</v>
      </c>
      <c r="S7273" t="s">
        <v>21154</v>
      </c>
      <c r="U7273" t="s">
        <v>22035</v>
      </c>
      <c r="Y7273" t="s">
        <v>23859</v>
      </c>
    </row>
    <row r="7274" spans="1:25">
      <c r="A7274" s="1">
        <v>7312</v>
      </c>
      <c r="B7274" t="s">
        <v>32</v>
      </c>
      <c r="C7274" t="s">
        <v>6058</v>
      </c>
      <c r="D7274" t="s">
        <v>10321</v>
      </c>
      <c r="E7274" t="s">
        <v>10905</v>
      </c>
      <c r="F7274" t="s">
        <v>10906</v>
      </c>
      <c r="H7274" t="s">
        <v>15980</v>
      </c>
      <c r="V7274">
        <f>72861917 pm¡Ã2024041krissy_g4@hotmail.com                              ANMLFException as file currently locked by another user for an Acct no 840012230000</f>
        <v>0</v>
      </c>
    </row>
    <row r="7275" spans="1:25">
      <c r="A7275" s="1">
        <v>7313</v>
      </c>
      <c r="C7275" t="s">
        <v>6059</v>
      </c>
      <c r="G7275" t="s">
        <v>10967</v>
      </c>
      <c r="H7275" t="s">
        <v>15981</v>
      </c>
      <c r="I7275" t="s">
        <v>18507</v>
      </c>
      <c r="J7275" t="s">
        <v>18510</v>
      </c>
      <c r="L7275" t="s">
        <v>20188</v>
      </c>
      <c r="N7275" t="s">
        <v>32</v>
      </c>
      <c r="P7275" t="s">
        <v>32</v>
      </c>
      <c r="Q7275" t="s">
        <v>20992</v>
      </c>
      <c r="R7275" t="s">
        <v>21119</v>
      </c>
      <c r="S7275" t="s">
        <v>21154</v>
      </c>
      <c r="U7275" t="s">
        <v>22035</v>
      </c>
      <c r="Y7275" t="s">
        <v>23860</v>
      </c>
    </row>
    <row r="7276" spans="1:25">
      <c r="A7276" s="1">
        <v>7314</v>
      </c>
      <c r="B7276" t="s">
        <v>32</v>
      </c>
      <c r="C7276" t="s">
        <v>6059</v>
      </c>
      <c r="D7276" t="s">
        <v>10322</v>
      </c>
      <c r="E7276" t="s">
        <v>10905</v>
      </c>
      <c r="F7276" t="s">
        <v>10906</v>
      </c>
      <c r="H7276" t="s">
        <v>15981</v>
      </c>
      <c r="V7276">
        <f>72861918 0&lt;I2024041djturanda@yahoo.com                               ANMLFException as file currently locked by another user for an Acct no 313660030000</f>
        <v>0</v>
      </c>
    </row>
    <row r="7277" spans="1:25">
      <c r="A7277" s="1">
        <v>7315</v>
      </c>
      <c r="C7277" t="s">
        <v>6060</v>
      </c>
      <c r="G7277" t="s">
        <v>10967</v>
      </c>
      <c r="H7277" t="s">
        <v>15982</v>
      </c>
      <c r="I7277" t="s">
        <v>18507</v>
      </c>
      <c r="J7277" t="s">
        <v>18510</v>
      </c>
      <c r="L7277" t="s">
        <v>20189</v>
      </c>
      <c r="N7277" t="s">
        <v>32</v>
      </c>
      <c r="P7277" t="s">
        <v>32</v>
      </c>
      <c r="Q7277" t="s">
        <v>20992</v>
      </c>
      <c r="R7277" t="s">
        <v>21119</v>
      </c>
      <c r="S7277" t="s">
        <v>21154</v>
      </c>
      <c r="U7277" t="s">
        <v>22035</v>
      </c>
      <c r="Y7277" t="s">
        <v>23861</v>
      </c>
    </row>
    <row r="7278" spans="1:25">
      <c r="A7278" s="1">
        <v>7316</v>
      </c>
      <c r="B7278" t="s">
        <v>32</v>
      </c>
      <c r="C7278" t="s">
        <v>6060</v>
      </c>
      <c r="D7278" t="s">
        <v>10323</v>
      </c>
      <c r="E7278" t="s">
        <v>10905</v>
      </c>
      <c r="F7278" t="s">
        <v>10906</v>
      </c>
      <c r="H7278" t="s">
        <v>15983</v>
      </c>
      <c r="V7278">
        <f>72861919 &gt;#Q2024041tampat74@gmail.com                               ANMLFException as file currently locked by another user for an Acct no 348079210000</f>
        <v>0</v>
      </c>
    </row>
    <row r="7279" spans="1:25">
      <c r="A7279" s="1">
        <v>7317</v>
      </c>
      <c r="C7279" t="s">
        <v>6061</v>
      </c>
      <c r="G7279" t="s">
        <v>10967</v>
      </c>
      <c r="H7279" t="s">
        <v>15984</v>
      </c>
      <c r="I7279" t="s">
        <v>18507</v>
      </c>
      <c r="J7279" t="s">
        <v>18510</v>
      </c>
      <c r="L7279" t="s">
        <v>20190</v>
      </c>
      <c r="N7279" t="s">
        <v>32</v>
      </c>
      <c r="P7279" t="s">
        <v>32</v>
      </c>
      <c r="Q7279" t="s">
        <v>20992</v>
      </c>
      <c r="R7279" t="s">
        <v>21119</v>
      </c>
      <c r="S7279" t="s">
        <v>21154</v>
      </c>
      <c r="U7279" t="s">
        <v>22035</v>
      </c>
      <c r="Y7279" t="s">
        <v>23862</v>
      </c>
    </row>
    <row r="7280" spans="1:25">
      <c r="A7280" s="1">
        <v>7318</v>
      </c>
      <c r="B7280" t="s">
        <v>32</v>
      </c>
      <c r="C7280" t="s">
        <v>6061</v>
      </c>
      <c r="D7280" t="s">
        <v>10324</v>
      </c>
      <c r="E7280" t="s">
        <v>10905</v>
      </c>
      <c r="F7280" t="s">
        <v>10906</v>
      </c>
      <c r="H7280" t="s">
        <v>15984</v>
      </c>
      <c r="V7280">
        <f>72861920 Ð`²¤O2024031moriehinds2@gmail.com                              BNMLFException as file currently locked by another user for an Acct no 342065570000</f>
        <v>0</v>
      </c>
    </row>
    <row r="7281" spans="1:25">
      <c r="A7281" s="1">
        <v>7319</v>
      </c>
      <c r="C7281" t="s">
        <v>6062</v>
      </c>
      <c r="G7281" t="s">
        <v>10967</v>
      </c>
      <c r="H7281" t="s">
        <v>15985</v>
      </c>
      <c r="I7281" t="s">
        <v>18507</v>
      </c>
      <c r="J7281" t="s">
        <v>18510</v>
      </c>
      <c r="L7281" t="s">
        <v>20191</v>
      </c>
      <c r="N7281" t="s">
        <v>32</v>
      </c>
      <c r="P7281" t="s">
        <v>32</v>
      </c>
      <c r="Q7281" t="s">
        <v>20992</v>
      </c>
      <c r="R7281" t="s">
        <v>21119</v>
      </c>
      <c r="S7281" t="s">
        <v>21154</v>
      </c>
      <c r="U7281" t="s">
        <v>22035</v>
      </c>
      <c r="Y7281" t="s">
        <v>23863</v>
      </c>
    </row>
    <row r="7282" spans="1:25">
      <c r="A7282" s="1">
        <v>7320</v>
      </c>
      <c r="B7282" t="s">
        <v>32</v>
      </c>
      <c r="C7282" t="s">
        <v>6062</v>
      </c>
      <c r="D7282" t="s">
        <v>10325</v>
      </c>
      <c r="E7282" t="s">
        <v>10905</v>
      </c>
      <c r="F7282" t="s">
        <v>10906</v>
      </c>
      <c r="H7282" t="s">
        <v>15986</v>
      </c>
      <c r="V7282">
        <f>72861921 @Ü'E2024041cavrilleogarro@yahoo.com                            BNMLFException as file currently locked by another user for an Acct no 297021480000</f>
        <v>0</v>
      </c>
    </row>
    <row r="7283" spans="1:25">
      <c r="A7283" s="1">
        <v>7321</v>
      </c>
      <c r="C7283" t="s">
        <v>6063</v>
      </c>
      <c r="G7283" t="s">
        <v>10967</v>
      </c>
      <c r="H7283" t="s">
        <v>15987</v>
      </c>
      <c r="I7283" t="s">
        <v>18507</v>
      </c>
      <c r="J7283" t="s">
        <v>18510</v>
      </c>
      <c r="L7283" t="s">
        <v>20192</v>
      </c>
      <c r="N7283" t="s">
        <v>32</v>
      </c>
      <c r="P7283" t="s">
        <v>32</v>
      </c>
      <c r="Q7283" t="s">
        <v>20992</v>
      </c>
      <c r="R7283" t="s">
        <v>21119</v>
      </c>
      <c r="S7283" t="s">
        <v>21154</v>
      </c>
      <c r="U7283" t="s">
        <v>22035</v>
      </c>
      <c r="Y7283" t="s">
        <v>23864</v>
      </c>
    </row>
    <row r="7284" spans="1:25">
      <c r="A7284" s="1">
        <v>7322</v>
      </c>
      <c r="B7284" t="s">
        <v>32</v>
      </c>
      <c r="C7284" t="s">
        <v>6063</v>
      </c>
      <c r="D7284" t="s">
        <v>10326</v>
      </c>
      <c r="E7284" t="s">
        <v>10905</v>
      </c>
      <c r="F7284" t="s">
        <v>10906</v>
      </c>
      <c r="H7284" t="s">
        <v>15988</v>
      </c>
      <c r="V7284">
        <f>72861922 ø8æÌ2024031tamika.campbell@ksac.gov.jm                           CNMLFException as file currently locked by another user for an Acct no 880032561400</f>
        <v>0</v>
      </c>
    </row>
    <row r="7285" spans="1:25">
      <c r="A7285" s="1">
        <v>7323</v>
      </c>
      <c r="C7285" t="s">
        <v>6064</v>
      </c>
      <c r="G7285" t="s">
        <v>10967</v>
      </c>
      <c r="H7285" t="s">
        <v>15989</v>
      </c>
      <c r="I7285" t="s">
        <v>18507</v>
      </c>
      <c r="J7285" t="s">
        <v>18511</v>
      </c>
      <c r="L7285" t="s">
        <v>19687</v>
      </c>
      <c r="O7285" t="s">
        <v>20908</v>
      </c>
      <c r="P7285" t="s">
        <v>20949</v>
      </c>
      <c r="Q7285" t="s">
        <v>21061</v>
      </c>
      <c r="R7285" t="s">
        <v>21137</v>
      </c>
      <c r="S7285" t="s">
        <v>21159</v>
      </c>
      <c r="T7285" t="s">
        <v>21733</v>
      </c>
      <c r="U7285" t="s">
        <v>22033</v>
      </c>
    </row>
    <row r="7286" spans="1:25">
      <c r="A7286" s="1">
        <v>7324</v>
      </c>
      <c r="C7286" t="s">
        <v>6065</v>
      </c>
      <c r="G7286" t="s">
        <v>10967</v>
      </c>
      <c r="H7286" t="s">
        <v>15990</v>
      </c>
      <c r="I7286" t="s">
        <v>18507</v>
      </c>
      <c r="J7286" t="s">
        <v>18511</v>
      </c>
      <c r="L7286" t="s">
        <v>19687</v>
      </c>
      <c r="O7286" t="s">
        <v>20908</v>
      </c>
      <c r="P7286" t="s">
        <v>20949</v>
      </c>
      <c r="Q7286" t="s">
        <v>21061</v>
      </c>
      <c r="R7286" t="s">
        <v>21137</v>
      </c>
      <c r="S7286" t="s">
        <v>21159</v>
      </c>
      <c r="T7286" t="s">
        <v>21733</v>
      </c>
      <c r="U7286" t="s">
        <v>22033</v>
      </c>
    </row>
    <row r="7287" spans="1:25">
      <c r="A7287" s="1">
        <v>7325</v>
      </c>
      <c r="C7287" t="s">
        <v>6066</v>
      </c>
      <c r="G7287" t="s">
        <v>10967</v>
      </c>
      <c r="H7287" t="s">
        <v>15991</v>
      </c>
      <c r="I7287" t="s">
        <v>18507</v>
      </c>
      <c r="J7287" t="s">
        <v>18510</v>
      </c>
      <c r="L7287" t="s">
        <v>20193</v>
      </c>
      <c r="N7287" t="s">
        <v>32</v>
      </c>
      <c r="P7287" t="s">
        <v>32</v>
      </c>
      <c r="Q7287" t="s">
        <v>20992</v>
      </c>
      <c r="R7287" t="s">
        <v>21119</v>
      </c>
      <c r="S7287" t="s">
        <v>21154</v>
      </c>
      <c r="U7287" t="s">
        <v>22035</v>
      </c>
      <c r="Y7287" t="s">
        <v>23865</v>
      </c>
    </row>
    <row r="7288" spans="1:25">
      <c r="A7288" s="1">
        <v>7326</v>
      </c>
      <c r="B7288" t="s">
        <v>32</v>
      </c>
      <c r="C7288" t="s">
        <v>6066</v>
      </c>
      <c r="D7288" t="s">
        <v>10327</v>
      </c>
      <c r="E7288" t="s">
        <v>10905</v>
      </c>
      <c r="F7288" t="s">
        <v>10906</v>
      </c>
      <c r="H7288" t="s">
        <v>15992</v>
      </c>
      <c r="V7288">
        <f>72861925 0@2024031kededradennis@gmail.com                             CNMLFException as file currently locked by another user for an Acct no 277429760000</f>
        <v>0</v>
      </c>
    </row>
    <row r="7289" spans="1:25">
      <c r="A7289" s="1">
        <v>7327</v>
      </c>
      <c r="C7289" t="s">
        <v>6067</v>
      </c>
      <c r="G7289" t="s">
        <v>10967</v>
      </c>
      <c r="H7289" t="s">
        <v>15993</v>
      </c>
      <c r="I7289" t="s">
        <v>18507</v>
      </c>
      <c r="J7289" t="s">
        <v>18511</v>
      </c>
      <c r="L7289" t="s">
        <v>19687</v>
      </c>
      <c r="O7289" t="s">
        <v>20908</v>
      </c>
      <c r="P7289" t="s">
        <v>20949</v>
      </c>
      <c r="Q7289" t="s">
        <v>21061</v>
      </c>
      <c r="R7289" t="s">
        <v>21137</v>
      </c>
      <c r="S7289" t="s">
        <v>21159</v>
      </c>
      <c r="T7289" t="s">
        <v>21733</v>
      </c>
      <c r="U7289" t="s">
        <v>22033</v>
      </c>
    </row>
    <row r="7290" spans="1:25">
      <c r="A7290" s="1">
        <v>7328</v>
      </c>
      <c r="C7290" t="s">
        <v>6068</v>
      </c>
      <c r="G7290" t="s">
        <v>10967</v>
      </c>
      <c r="H7290" t="s">
        <v>15994</v>
      </c>
      <c r="I7290" t="s">
        <v>18507</v>
      </c>
      <c r="J7290" t="s">
        <v>18511</v>
      </c>
      <c r="L7290" t="s">
        <v>19687</v>
      </c>
      <c r="O7290" t="s">
        <v>20908</v>
      </c>
      <c r="P7290" t="s">
        <v>20949</v>
      </c>
      <c r="Q7290" t="s">
        <v>21061</v>
      </c>
      <c r="R7290" t="s">
        <v>21137</v>
      </c>
      <c r="S7290" t="s">
        <v>21159</v>
      </c>
      <c r="T7290" t="s">
        <v>21733</v>
      </c>
      <c r="U7290" t="s">
        <v>22033</v>
      </c>
    </row>
    <row r="7291" spans="1:25">
      <c r="A7291" s="1">
        <v>7329</v>
      </c>
      <c r="C7291" t="s">
        <v>6069</v>
      </c>
      <c r="G7291" t="s">
        <v>10967</v>
      </c>
      <c r="H7291" t="s">
        <v>15995</v>
      </c>
      <c r="I7291" t="s">
        <v>18507</v>
      </c>
      <c r="J7291" t="s">
        <v>18510</v>
      </c>
      <c r="L7291" t="s">
        <v>20194</v>
      </c>
      <c r="N7291" t="s">
        <v>32</v>
      </c>
      <c r="P7291" t="s">
        <v>32</v>
      </c>
      <c r="Q7291" t="s">
        <v>20992</v>
      </c>
      <c r="R7291" t="s">
        <v>21119</v>
      </c>
      <c r="S7291" t="s">
        <v>21154</v>
      </c>
      <c r="U7291" t="s">
        <v>22035</v>
      </c>
      <c r="Y7291" t="s">
        <v>23866</v>
      </c>
    </row>
    <row r="7292" spans="1:25">
      <c r="A7292" s="1">
        <v>7330</v>
      </c>
      <c r="B7292" t="s">
        <v>32</v>
      </c>
      <c r="C7292" t="s">
        <v>6069</v>
      </c>
      <c r="D7292" t="s">
        <v>10328</v>
      </c>
      <c r="E7292" t="s">
        <v>10905</v>
      </c>
      <c r="F7292" t="s">
        <v>10906</v>
      </c>
      <c r="H7292" t="s">
        <v>15996</v>
      </c>
      <c r="V7292">
        <f>72861928 ÐEá\$2024041faypetgrave@cwjamica.com                            DNMLFException as file currently locked by another user for an Acct no 156177090000</f>
        <v>0</v>
      </c>
    </row>
    <row r="7293" spans="1:25">
      <c r="A7293" s="1">
        <v>7331</v>
      </c>
      <c r="C7293" t="s">
        <v>6070</v>
      </c>
      <c r="G7293" t="s">
        <v>10967</v>
      </c>
      <c r="H7293" t="s">
        <v>15997</v>
      </c>
      <c r="I7293" t="s">
        <v>18507</v>
      </c>
      <c r="J7293" t="s">
        <v>18510</v>
      </c>
      <c r="L7293" t="s">
        <v>20195</v>
      </c>
      <c r="N7293" t="s">
        <v>32</v>
      </c>
      <c r="P7293" t="s">
        <v>32</v>
      </c>
      <c r="Q7293" t="s">
        <v>20992</v>
      </c>
      <c r="R7293" t="s">
        <v>21119</v>
      </c>
      <c r="S7293" t="s">
        <v>21154</v>
      </c>
      <c r="U7293" t="s">
        <v>22035</v>
      </c>
      <c r="Y7293" t="s">
        <v>23868</v>
      </c>
    </row>
    <row r="7294" spans="1:25">
      <c r="A7294" s="1">
        <v>7332</v>
      </c>
      <c r="B7294" t="s">
        <v>32</v>
      </c>
      <c r="C7294" t="s">
        <v>6070</v>
      </c>
      <c r="D7294" t="s">
        <v>10329</v>
      </c>
      <c r="E7294" t="s">
        <v>10905</v>
      </c>
      <c r="F7294" t="s">
        <v>10906</v>
      </c>
      <c r="H7294" t="s">
        <v>15997</v>
      </c>
      <c r="V7294">
        <f>72861929 ÐÈQ(B2024041stamic123@gmail.com                               DNMLFException as file currently locked by another user for an Acct no 284144290000</f>
        <v>0</v>
      </c>
    </row>
    <row r="7295" spans="1:25">
      <c r="A7295" s="1">
        <v>7333</v>
      </c>
      <c r="C7295" t="s">
        <v>6071</v>
      </c>
      <c r="G7295" t="s">
        <v>10967</v>
      </c>
      <c r="H7295" t="s">
        <v>15998</v>
      </c>
      <c r="I7295" t="s">
        <v>18507</v>
      </c>
      <c r="J7295" t="s">
        <v>18510</v>
      </c>
      <c r="L7295" t="s">
        <v>20196</v>
      </c>
      <c r="N7295" t="s">
        <v>32</v>
      </c>
      <c r="P7295" t="s">
        <v>32</v>
      </c>
      <c r="Q7295" t="s">
        <v>20992</v>
      </c>
      <c r="R7295" t="s">
        <v>21119</v>
      </c>
      <c r="S7295" t="s">
        <v>21154</v>
      </c>
      <c r="U7295" t="s">
        <v>22035</v>
      </c>
      <c r="Y7295" t="s">
        <v>23867</v>
      </c>
    </row>
    <row r="7296" spans="1:25">
      <c r="A7296" s="1">
        <v>7334</v>
      </c>
      <c r="B7296" t="s">
        <v>32</v>
      </c>
      <c r="C7296" t="s">
        <v>6071</v>
      </c>
      <c r="D7296" t="s">
        <v>10330</v>
      </c>
      <c r="E7296" t="s">
        <v>10905</v>
      </c>
      <c r="F7296" t="s">
        <v>10906</v>
      </c>
      <c r="H7296" t="s">
        <v>15999</v>
      </c>
      <c r="V7296">
        <f>72861930 p°7ÖD2024041christinacaine1@gmail.com                            DNMLFException as file currently locked by another user for an Acct no 295651750000</f>
        <v>0</v>
      </c>
    </row>
    <row r="7297" spans="1:25">
      <c r="A7297" s="1">
        <v>7335</v>
      </c>
      <c r="C7297" t="s">
        <v>6072</v>
      </c>
      <c r="G7297" t="s">
        <v>10967</v>
      </c>
      <c r="H7297" t="s">
        <v>16000</v>
      </c>
      <c r="I7297" t="s">
        <v>18507</v>
      </c>
      <c r="J7297" t="s">
        <v>18510</v>
      </c>
      <c r="L7297" t="s">
        <v>20197</v>
      </c>
      <c r="N7297" t="s">
        <v>32</v>
      </c>
      <c r="P7297" t="s">
        <v>32</v>
      </c>
      <c r="Q7297" t="s">
        <v>20992</v>
      </c>
      <c r="R7297" t="s">
        <v>21119</v>
      </c>
      <c r="S7297" t="s">
        <v>21154</v>
      </c>
      <c r="U7297" t="s">
        <v>22035</v>
      </c>
      <c r="Y7297" t="s">
        <v>23869</v>
      </c>
    </row>
    <row r="7298" spans="1:25">
      <c r="A7298" s="1">
        <v>7336</v>
      </c>
      <c r="B7298" t="s">
        <v>32</v>
      </c>
      <c r="C7298" t="s">
        <v>6072</v>
      </c>
      <c r="D7298" t="s">
        <v>10331</v>
      </c>
      <c r="E7298" t="s">
        <v>10905</v>
      </c>
      <c r="F7298" t="s">
        <v>10906</v>
      </c>
      <c r="H7298" t="s">
        <v>16000</v>
      </c>
      <c r="V7298">
        <f>72861931 0&amp;3&amp;P2024041DUNROBPRIM@GMAIL.COM                              DNMLFException as file currently locked by another user for an Acct no 344238270000</f>
        <v>0</v>
      </c>
    </row>
    <row r="7299" spans="1:25">
      <c r="A7299" s="1">
        <v>7337</v>
      </c>
      <c r="C7299" t="s">
        <v>6073</v>
      </c>
      <c r="G7299" t="s">
        <v>10967</v>
      </c>
      <c r="H7299" t="s">
        <v>16001</v>
      </c>
      <c r="I7299" t="s">
        <v>18507</v>
      </c>
      <c r="J7299" t="s">
        <v>18510</v>
      </c>
      <c r="L7299" t="s">
        <v>20198</v>
      </c>
      <c r="N7299" t="s">
        <v>32</v>
      </c>
      <c r="P7299" t="s">
        <v>32</v>
      </c>
      <c r="Q7299" t="s">
        <v>20992</v>
      </c>
      <c r="R7299" t="s">
        <v>21119</v>
      </c>
      <c r="S7299" t="s">
        <v>21154</v>
      </c>
      <c r="U7299" t="s">
        <v>22035</v>
      </c>
      <c r="Y7299" t="s">
        <v>23872</v>
      </c>
    </row>
    <row r="7300" spans="1:25">
      <c r="A7300" s="1">
        <v>7338</v>
      </c>
      <c r="B7300" t="s">
        <v>32</v>
      </c>
      <c r="C7300" t="s">
        <v>6073</v>
      </c>
      <c r="D7300" t="s">
        <v>10332</v>
      </c>
      <c r="E7300" t="s">
        <v>10905</v>
      </c>
      <c r="F7300" t="s">
        <v>10906</v>
      </c>
      <c r="H7300" t="s">
        <v>16001</v>
      </c>
      <c r="V7300">
        <f>72861932 °7úA2024041ANDREHEPBURN_88@YAHOO.COM                            ENMLFException as file currently locked by another user for an Acct no 283368110000</f>
        <v>0</v>
      </c>
    </row>
    <row r="7301" spans="1:25">
      <c r="A7301" s="1">
        <v>7339</v>
      </c>
      <c r="C7301" t="s">
        <v>6074</v>
      </c>
      <c r="G7301" t="s">
        <v>10967</v>
      </c>
      <c r="H7301" t="s">
        <v>16002</v>
      </c>
      <c r="I7301" t="s">
        <v>18507</v>
      </c>
      <c r="J7301" t="s">
        <v>18510</v>
      </c>
      <c r="L7301" t="s">
        <v>20199</v>
      </c>
      <c r="N7301" t="s">
        <v>32</v>
      </c>
      <c r="P7301" t="s">
        <v>32</v>
      </c>
      <c r="Q7301" t="s">
        <v>20992</v>
      </c>
      <c r="R7301" t="s">
        <v>21119</v>
      </c>
      <c r="S7301" t="s">
        <v>21154</v>
      </c>
      <c r="U7301" t="s">
        <v>22035</v>
      </c>
      <c r="Y7301" t="s">
        <v>23871</v>
      </c>
    </row>
    <row r="7302" spans="1:25">
      <c r="A7302" s="1">
        <v>7340</v>
      </c>
      <c r="B7302" t="s">
        <v>32</v>
      </c>
      <c r="C7302" t="s">
        <v>6074</v>
      </c>
      <c r="D7302" t="s">
        <v>10333</v>
      </c>
      <c r="E7302" t="s">
        <v>10905</v>
      </c>
      <c r="F7302" t="s">
        <v>10906</v>
      </c>
      <c r="H7302" t="s">
        <v>16002</v>
      </c>
      <c r="V7302">
        <f>72861933 @å~\J2024041sexychrisann1@gmail.com                             ENMLFException as file currently locked by another user for an Acct no 319379400000</f>
        <v>0</v>
      </c>
    </row>
    <row r="7303" spans="1:25">
      <c r="A7303" s="1">
        <v>7341</v>
      </c>
      <c r="C7303" t="s">
        <v>6075</v>
      </c>
      <c r="G7303" t="s">
        <v>10967</v>
      </c>
      <c r="H7303" t="s">
        <v>16003</v>
      </c>
      <c r="I7303" t="s">
        <v>18507</v>
      </c>
      <c r="J7303" t="s">
        <v>18510</v>
      </c>
      <c r="L7303" t="s">
        <v>20200</v>
      </c>
      <c r="N7303" t="s">
        <v>32</v>
      </c>
      <c r="P7303" t="s">
        <v>32</v>
      </c>
      <c r="Q7303" t="s">
        <v>20992</v>
      </c>
      <c r="R7303" t="s">
        <v>21119</v>
      </c>
      <c r="S7303" t="s">
        <v>21154</v>
      </c>
      <c r="U7303" t="s">
        <v>22035</v>
      </c>
      <c r="Y7303" t="s">
        <v>23870</v>
      </c>
    </row>
    <row r="7304" spans="1:25">
      <c r="A7304" s="1">
        <v>7342</v>
      </c>
      <c r="B7304" t="s">
        <v>32</v>
      </c>
      <c r="C7304" t="s">
        <v>6075</v>
      </c>
      <c r="D7304" t="s">
        <v>10334</v>
      </c>
      <c r="E7304" t="s">
        <v>10905</v>
      </c>
      <c r="F7304" t="s">
        <v>10906</v>
      </c>
      <c r="H7304" t="s">
        <v>16004</v>
      </c>
      <c r="V7304">
        <f>72861934 @äçNJ2024041romainbrown023@gmail.com                            ENMLFException as file currently locked by another user for an Acct no 319151400000</f>
        <v>0</v>
      </c>
    </row>
    <row r="7305" spans="1:25">
      <c r="A7305" s="1">
        <v>7343</v>
      </c>
      <c r="C7305" t="s">
        <v>6076</v>
      </c>
      <c r="G7305" t="s">
        <v>10967</v>
      </c>
      <c r="H7305" t="s">
        <v>16005</v>
      </c>
      <c r="I7305" t="s">
        <v>18507</v>
      </c>
      <c r="J7305" t="s">
        <v>18510</v>
      </c>
      <c r="L7305" t="s">
        <v>20201</v>
      </c>
      <c r="N7305" t="s">
        <v>32</v>
      </c>
      <c r="P7305" t="s">
        <v>32</v>
      </c>
      <c r="Q7305" t="s">
        <v>20992</v>
      </c>
      <c r="R7305" t="s">
        <v>21119</v>
      </c>
      <c r="S7305" t="s">
        <v>21154</v>
      </c>
      <c r="U7305" t="s">
        <v>22035</v>
      </c>
      <c r="Y7305" t="s">
        <v>23873</v>
      </c>
    </row>
    <row r="7306" spans="1:25">
      <c r="A7306" s="1">
        <v>7344</v>
      </c>
      <c r="B7306" t="s">
        <v>32</v>
      </c>
      <c r="C7306" t="s">
        <v>6076</v>
      </c>
      <c r="D7306" t="s">
        <v>10335</v>
      </c>
      <c r="E7306" t="s">
        <v>10905</v>
      </c>
      <c r="F7306" t="s">
        <v>10906</v>
      </c>
      <c r="H7306" t="s">
        <v>16005</v>
      </c>
      <c r="V7306">
        <f>72861935 @ÝEÆI2024041orainthomas@gmail.com                              GNMLFException as file currently locked by another user for an Acct no 316859080000</f>
        <v>0</v>
      </c>
    </row>
    <row r="7307" spans="1:25">
      <c r="A7307" s="1">
        <v>7345</v>
      </c>
      <c r="C7307" t="s">
        <v>6077</v>
      </c>
      <c r="G7307" t="s">
        <v>10967</v>
      </c>
      <c r="H7307" t="s">
        <v>16006</v>
      </c>
      <c r="I7307" t="s">
        <v>18507</v>
      </c>
      <c r="J7307" t="s">
        <v>18551</v>
      </c>
      <c r="L7307" t="s">
        <v>20202</v>
      </c>
      <c r="N7307" t="s">
        <v>54</v>
      </c>
      <c r="P7307" t="s">
        <v>54</v>
      </c>
      <c r="Q7307" t="s">
        <v>21083</v>
      </c>
      <c r="U7307" t="s">
        <v>22828</v>
      </c>
      <c r="W7307" t="s">
        <v>22931</v>
      </c>
    </row>
    <row r="7308" spans="1:25">
      <c r="A7308" s="1">
        <v>7346</v>
      </c>
      <c r="B7308" t="s">
        <v>54</v>
      </c>
      <c r="C7308" t="s">
        <v>6077</v>
      </c>
      <c r="D7308" t="s">
        <v>10336</v>
      </c>
      <c r="E7308" t="s">
        <v>10905</v>
      </c>
      <c r="F7308" t="s">
        <v>10925</v>
      </c>
      <c r="H7308" t="s">
        <v>16006</v>
      </c>
      <c r="V7308">
        <f>72861936 KNS CNGPL9!izJETH8769863761  LßLF=¹               ãà</f>
        <v>0</v>
      </c>
    </row>
    <row r="7309" spans="1:25">
      <c r="A7309" s="1">
        <v>7348</v>
      </c>
      <c r="C7309" t="s">
        <v>6078</v>
      </c>
      <c r="G7309" t="s">
        <v>10967</v>
      </c>
      <c r="H7309" t="s">
        <v>16007</v>
      </c>
      <c r="I7309" t="s">
        <v>18507</v>
      </c>
      <c r="J7309" t="s">
        <v>18509</v>
      </c>
      <c r="L7309" t="s">
        <v>20154</v>
      </c>
      <c r="O7309" t="s">
        <v>20887</v>
      </c>
      <c r="P7309" t="s">
        <v>20919</v>
      </c>
      <c r="Q7309" t="s">
        <v>20989</v>
      </c>
      <c r="U7309" t="s">
        <v>22032</v>
      </c>
      <c r="W7309" t="s">
        <v>22917</v>
      </c>
      <c r="X7309" t="s">
        <v>23347</v>
      </c>
    </row>
    <row r="7310" spans="1:25">
      <c r="A7310" s="1">
        <v>7349</v>
      </c>
      <c r="C7310" t="s">
        <v>6079</v>
      </c>
      <c r="G7310" t="s">
        <v>10967</v>
      </c>
      <c r="H7310" t="s">
        <v>16008</v>
      </c>
      <c r="I7310" t="s">
        <v>18507</v>
      </c>
      <c r="J7310" t="s">
        <v>18509</v>
      </c>
      <c r="L7310" t="s">
        <v>20184</v>
      </c>
      <c r="O7310" t="s">
        <v>20888</v>
      </c>
      <c r="P7310" t="s">
        <v>65</v>
      </c>
      <c r="Q7310" t="s">
        <v>20990</v>
      </c>
      <c r="R7310" t="s">
        <v>21118</v>
      </c>
      <c r="S7310" t="s">
        <v>21153</v>
      </c>
      <c r="T7310" t="s">
        <v>21510</v>
      </c>
      <c r="U7310" t="s">
        <v>22033</v>
      </c>
    </row>
    <row r="7311" spans="1:25">
      <c r="A7311" s="1">
        <v>7350</v>
      </c>
      <c r="C7311" t="s">
        <v>6080</v>
      </c>
      <c r="G7311" t="s">
        <v>10967</v>
      </c>
      <c r="H7311" t="s">
        <v>16008</v>
      </c>
      <c r="I7311" t="s">
        <v>18507</v>
      </c>
      <c r="J7311" t="s">
        <v>18509</v>
      </c>
      <c r="L7311" t="s">
        <v>20185</v>
      </c>
      <c r="O7311" t="s">
        <v>20888</v>
      </c>
      <c r="P7311" t="s">
        <v>20920</v>
      </c>
      <c r="Q7311" t="s">
        <v>20991</v>
      </c>
      <c r="U7311" t="s">
        <v>22034</v>
      </c>
      <c r="W7311" t="s">
        <v>22918</v>
      </c>
    </row>
    <row r="7312" spans="1:25">
      <c r="A7312" s="1">
        <v>7351</v>
      </c>
      <c r="C7312" t="s">
        <v>6081</v>
      </c>
      <c r="G7312" t="s">
        <v>10967</v>
      </c>
      <c r="H7312" t="s">
        <v>16009</v>
      </c>
      <c r="I7312" t="s">
        <v>18507</v>
      </c>
      <c r="J7312" t="s">
        <v>18509</v>
      </c>
      <c r="L7312" t="s">
        <v>20154</v>
      </c>
      <c r="O7312" t="s">
        <v>20887</v>
      </c>
      <c r="P7312" t="s">
        <v>20919</v>
      </c>
      <c r="Q7312" t="s">
        <v>20989</v>
      </c>
      <c r="U7312" t="s">
        <v>22032</v>
      </c>
      <c r="W7312" t="s">
        <v>22917</v>
      </c>
      <c r="X7312" t="s">
        <v>23348</v>
      </c>
    </row>
    <row r="7313" spans="1:24">
      <c r="A7313" s="1">
        <v>7352</v>
      </c>
      <c r="C7313" t="s">
        <v>6082</v>
      </c>
      <c r="G7313" t="s">
        <v>10967</v>
      </c>
      <c r="H7313" t="s">
        <v>16010</v>
      </c>
      <c r="I7313" t="s">
        <v>18507</v>
      </c>
      <c r="J7313" t="s">
        <v>18510</v>
      </c>
      <c r="L7313" t="s">
        <v>20203</v>
      </c>
      <c r="N7313" t="s">
        <v>58</v>
      </c>
      <c r="P7313" t="s">
        <v>20973</v>
      </c>
      <c r="Q7313" t="s">
        <v>21092</v>
      </c>
      <c r="R7313" t="s">
        <v>21143</v>
      </c>
      <c r="S7313" t="s">
        <v>21154</v>
      </c>
      <c r="T7313" t="s">
        <v>21734</v>
      </c>
      <c r="U7313" t="s">
        <v>22829</v>
      </c>
    </row>
    <row r="7314" spans="1:24">
      <c r="A7314" s="1">
        <v>7353</v>
      </c>
      <c r="B7314" t="s">
        <v>58</v>
      </c>
      <c r="C7314" t="s">
        <v>6082</v>
      </c>
      <c r="D7314" t="s">
        <v>10337</v>
      </c>
      <c r="E7314" t="s">
        <v>10905</v>
      </c>
      <c r="F7314" t="s">
        <v>10917</v>
      </c>
      <c r="H7314" t="s">
        <v>16011</v>
      </c>
      <c r="V7314">
        <f>72861941 m/HS3479E  WEI WERA R24N  WO90598</f>
        <v>0</v>
      </c>
    </row>
    <row r="7315" spans="1:24">
      <c r="A7315" s="1">
        <v>7354</v>
      </c>
      <c r="C7315" t="s">
        <v>6083</v>
      </c>
      <c r="G7315" t="s">
        <v>10967</v>
      </c>
      <c r="H7315" t="s">
        <v>16012</v>
      </c>
      <c r="I7315" t="s">
        <v>18507</v>
      </c>
      <c r="J7315" t="s">
        <v>18509</v>
      </c>
      <c r="L7315" t="s">
        <v>20184</v>
      </c>
      <c r="O7315" t="s">
        <v>20888</v>
      </c>
      <c r="P7315" t="s">
        <v>65</v>
      </c>
      <c r="Q7315" t="s">
        <v>20990</v>
      </c>
      <c r="R7315" t="s">
        <v>21118</v>
      </c>
      <c r="S7315" t="s">
        <v>21153</v>
      </c>
      <c r="T7315" t="s">
        <v>21718</v>
      </c>
      <c r="U7315" t="s">
        <v>22033</v>
      </c>
    </row>
    <row r="7316" spans="1:24">
      <c r="A7316" s="1">
        <v>7355</v>
      </c>
      <c r="C7316" t="s">
        <v>6084</v>
      </c>
      <c r="G7316" t="s">
        <v>10967</v>
      </c>
      <c r="H7316" t="s">
        <v>16012</v>
      </c>
      <c r="I7316" t="s">
        <v>18507</v>
      </c>
      <c r="J7316" t="s">
        <v>18509</v>
      </c>
      <c r="L7316" t="s">
        <v>20185</v>
      </c>
      <c r="O7316" t="s">
        <v>20888</v>
      </c>
      <c r="P7316" t="s">
        <v>20920</v>
      </c>
      <c r="Q7316" t="s">
        <v>20991</v>
      </c>
      <c r="U7316" t="s">
        <v>22034</v>
      </c>
      <c r="W7316" t="s">
        <v>22918</v>
      </c>
    </row>
    <row r="7317" spans="1:24">
      <c r="A7317" s="1">
        <v>7356</v>
      </c>
      <c r="C7317" t="s">
        <v>6085</v>
      </c>
      <c r="G7317" t="s">
        <v>10967</v>
      </c>
      <c r="H7317" t="s">
        <v>16013</v>
      </c>
      <c r="I7317" t="s">
        <v>18507</v>
      </c>
      <c r="J7317" t="s">
        <v>18509</v>
      </c>
      <c r="L7317" t="s">
        <v>20145</v>
      </c>
      <c r="O7317" t="s">
        <v>20887</v>
      </c>
      <c r="P7317" t="s">
        <v>20919</v>
      </c>
      <c r="Q7317" t="s">
        <v>20989</v>
      </c>
      <c r="U7317" t="s">
        <v>22032</v>
      </c>
      <c r="W7317" t="s">
        <v>22917</v>
      </c>
      <c r="X7317" t="s">
        <v>23546</v>
      </c>
    </row>
    <row r="7318" spans="1:24">
      <c r="A7318" s="1">
        <v>7357</v>
      </c>
      <c r="C7318" t="s">
        <v>6086</v>
      </c>
      <c r="G7318" t="s">
        <v>10967</v>
      </c>
      <c r="H7318" t="s">
        <v>16013</v>
      </c>
      <c r="I7318" t="s">
        <v>18507</v>
      </c>
      <c r="J7318" t="s">
        <v>18509</v>
      </c>
      <c r="L7318" t="s">
        <v>20155</v>
      </c>
      <c r="O7318" t="s">
        <v>20887</v>
      </c>
      <c r="P7318" t="s">
        <v>20919</v>
      </c>
      <c r="Q7318" t="s">
        <v>20989</v>
      </c>
      <c r="U7318" t="s">
        <v>22032</v>
      </c>
      <c r="W7318" t="s">
        <v>22917</v>
      </c>
      <c r="X7318" t="s">
        <v>23545</v>
      </c>
    </row>
    <row r="7319" spans="1:24">
      <c r="A7319" s="1">
        <v>7358</v>
      </c>
      <c r="C7319" t="s">
        <v>6087</v>
      </c>
      <c r="G7319" t="s">
        <v>10967</v>
      </c>
      <c r="H7319" t="s">
        <v>16014</v>
      </c>
      <c r="I7319" t="s">
        <v>18507</v>
      </c>
      <c r="J7319" t="s">
        <v>18509</v>
      </c>
      <c r="L7319" t="s">
        <v>20184</v>
      </c>
      <c r="O7319" t="s">
        <v>20888</v>
      </c>
      <c r="P7319" t="s">
        <v>65</v>
      </c>
      <c r="Q7319" t="s">
        <v>20990</v>
      </c>
      <c r="R7319" t="s">
        <v>21118</v>
      </c>
      <c r="S7319" t="s">
        <v>21153</v>
      </c>
      <c r="T7319" t="s">
        <v>21717</v>
      </c>
      <c r="U7319" t="s">
        <v>22033</v>
      </c>
    </row>
    <row r="7320" spans="1:24">
      <c r="A7320" s="1">
        <v>7359</v>
      </c>
      <c r="C7320" t="s">
        <v>6088</v>
      </c>
      <c r="G7320" t="s">
        <v>10967</v>
      </c>
      <c r="H7320" t="s">
        <v>16014</v>
      </c>
      <c r="I7320" t="s">
        <v>18507</v>
      </c>
      <c r="J7320" t="s">
        <v>18509</v>
      </c>
      <c r="L7320" t="s">
        <v>20185</v>
      </c>
      <c r="O7320" t="s">
        <v>20888</v>
      </c>
      <c r="P7320" t="s">
        <v>20920</v>
      </c>
      <c r="Q7320" t="s">
        <v>20991</v>
      </c>
      <c r="U7320" t="s">
        <v>22034</v>
      </c>
      <c r="W7320" t="s">
        <v>22918</v>
      </c>
    </row>
    <row r="7321" spans="1:24">
      <c r="A7321" s="1">
        <v>7360</v>
      </c>
      <c r="C7321" t="s">
        <v>6089</v>
      </c>
      <c r="G7321" t="s">
        <v>10967</v>
      </c>
      <c r="H7321" t="s">
        <v>16015</v>
      </c>
      <c r="I7321" t="s">
        <v>18507</v>
      </c>
      <c r="J7321" t="s">
        <v>18510</v>
      </c>
      <c r="L7321" t="s">
        <v>20204</v>
      </c>
      <c r="N7321" t="s">
        <v>59</v>
      </c>
      <c r="P7321" t="s">
        <v>59</v>
      </c>
      <c r="Q7321" t="s">
        <v>21093</v>
      </c>
      <c r="U7321" t="s">
        <v>22830</v>
      </c>
      <c r="W7321" t="s">
        <v>22946</v>
      </c>
    </row>
    <row r="7322" spans="1:24">
      <c r="A7322" s="1">
        <v>7361</v>
      </c>
      <c r="B7322" t="s">
        <v>59</v>
      </c>
      <c r="C7322" t="s">
        <v>6089</v>
      </c>
      <c r="D7322" t="s">
        <v>10338</v>
      </c>
      <c r="E7322" t="s">
        <v>10905</v>
      </c>
      <c r="F7322" t="s">
        <v>10946</v>
      </c>
      <c r="H7322" t="s">
        <v>16015</v>
      </c>
      <c r="V7322">
        <f>72861948 /ÕWQvÓN                                                            Y        @=§#N `ykHç=§#           Y8769656399   «]¥=¹@=§# YETH8769656399  «]¥=¹@=§# YINT1360684   «]¥=¹@=§# YTV60416     «]¥=¹@=§#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7323" spans="1:24">
      <c r="A7323" s="1">
        <v>7362</v>
      </c>
      <c r="C7323" t="s">
        <v>6090</v>
      </c>
      <c r="G7323" t="s">
        <v>10967</v>
      </c>
      <c r="H7323" t="s">
        <v>16016</v>
      </c>
      <c r="I7323" t="s">
        <v>18507</v>
      </c>
      <c r="J7323" t="s">
        <v>18509</v>
      </c>
      <c r="L7323" t="s">
        <v>20146</v>
      </c>
      <c r="O7323" t="s">
        <v>20887</v>
      </c>
      <c r="P7323" t="s">
        <v>20919</v>
      </c>
      <c r="Q7323" t="s">
        <v>20989</v>
      </c>
      <c r="U7323" t="s">
        <v>22032</v>
      </c>
      <c r="W7323" t="s">
        <v>22917</v>
      </c>
      <c r="X7323" t="s">
        <v>23289</v>
      </c>
    </row>
    <row r="7324" spans="1:24">
      <c r="A7324" s="1">
        <v>7363</v>
      </c>
      <c r="C7324" t="s">
        <v>6091</v>
      </c>
      <c r="G7324" t="s">
        <v>10967</v>
      </c>
      <c r="H7324" t="s">
        <v>16017</v>
      </c>
      <c r="I7324" t="s">
        <v>18507</v>
      </c>
      <c r="J7324" t="s">
        <v>18509</v>
      </c>
      <c r="L7324" t="s">
        <v>20184</v>
      </c>
      <c r="O7324" t="s">
        <v>20888</v>
      </c>
      <c r="P7324" t="s">
        <v>65</v>
      </c>
      <c r="Q7324" t="s">
        <v>20990</v>
      </c>
      <c r="R7324" t="s">
        <v>21118</v>
      </c>
      <c r="S7324" t="s">
        <v>21153</v>
      </c>
      <c r="T7324" t="s">
        <v>21452</v>
      </c>
      <c r="U7324" t="s">
        <v>22033</v>
      </c>
    </row>
    <row r="7325" spans="1:24">
      <c r="A7325" s="1">
        <v>7364</v>
      </c>
      <c r="C7325" t="s">
        <v>6092</v>
      </c>
      <c r="G7325" t="s">
        <v>10967</v>
      </c>
      <c r="H7325" t="s">
        <v>16017</v>
      </c>
      <c r="I7325" t="s">
        <v>18507</v>
      </c>
      <c r="J7325" t="s">
        <v>18509</v>
      </c>
      <c r="L7325" t="s">
        <v>20185</v>
      </c>
      <c r="O7325" t="s">
        <v>20888</v>
      </c>
      <c r="P7325" t="s">
        <v>20920</v>
      </c>
      <c r="Q7325" t="s">
        <v>20991</v>
      </c>
      <c r="U7325" t="s">
        <v>22034</v>
      </c>
      <c r="W7325" t="s">
        <v>22918</v>
      </c>
    </row>
    <row r="7326" spans="1:24">
      <c r="A7326" s="1">
        <v>7365</v>
      </c>
      <c r="C7326" t="s">
        <v>6093</v>
      </c>
      <c r="G7326" t="s">
        <v>10967</v>
      </c>
      <c r="H7326" t="s">
        <v>16018</v>
      </c>
      <c r="I7326" t="s">
        <v>18507</v>
      </c>
      <c r="J7326" t="s">
        <v>18509</v>
      </c>
      <c r="L7326" t="s">
        <v>20184</v>
      </c>
      <c r="O7326" t="s">
        <v>20888</v>
      </c>
      <c r="P7326" t="s">
        <v>65</v>
      </c>
      <c r="Q7326" t="s">
        <v>20990</v>
      </c>
      <c r="R7326" t="s">
        <v>21118</v>
      </c>
      <c r="S7326" t="s">
        <v>21153</v>
      </c>
      <c r="T7326" t="s">
        <v>21452</v>
      </c>
      <c r="U7326" t="s">
        <v>22033</v>
      </c>
    </row>
    <row r="7327" spans="1:24">
      <c r="A7327" s="1">
        <v>7366</v>
      </c>
      <c r="C7327" t="s">
        <v>6094</v>
      </c>
      <c r="G7327" t="s">
        <v>10967</v>
      </c>
      <c r="H7327" t="s">
        <v>16019</v>
      </c>
      <c r="I7327" t="s">
        <v>18507</v>
      </c>
      <c r="J7327" t="s">
        <v>18509</v>
      </c>
      <c r="L7327" t="s">
        <v>20155</v>
      </c>
      <c r="O7327" t="s">
        <v>20887</v>
      </c>
      <c r="P7327" t="s">
        <v>20919</v>
      </c>
      <c r="Q7327" t="s">
        <v>20989</v>
      </c>
      <c r="U7327" t="s">
        <v>22032</v>
      </c>
      <c r="W7327" t="s">
        <v>22917</v>
      </c>
      <c r="X7327" t="s">
        <v>23289</v>
      </c>
    </row>
    <row r="7328" spans="1:24">
      <c r="A7328" s="1">
        <v>7367</v>
      </c>
      <c r="C7328" t="s">
        <v>6095</v>
      </c>
      <c r="G7328" t="s">
        <v>10967</v>
      </c>
      <c r="H7328" t="s">
        <v>16019</v>
      </c>
      <c r="I7328" t="s">
        <v>18507</v>
      </c>
      <c r="J7328" t="s">
        <v>18509</v>
      </c>
      <c r="L7328" t="s">
        <v>20185</v>
      </c>
      <c r="O7328" t="s">
        <v>20888</v>
      </c>
      <c r="P7328" t="s">
        <v>20920</v>
      </c>
      <c r="Q7328" t="s">
        <v>20991</v>
      </c>
      <c r="U7328" t="s">
        <v>22034</v>
      </c>
      <c r="W7328" t="s">
        <v>22918</v>
      </c>
    </row>
    <row r="7329" spans="1:24">
      <c r="A7329" s="1">
        <v>7368</v>
      </c>
      <c r="C7329" t="s">
        <v>6096</v>
      </c>
      <c r="G7329" t="s">
        <v>10967</v>
      </c>
      <c r="H7329" t="s">
        <v>16020</v>
      </c>
      <c r="I7329" t="s">
        <v>18507</v>
      </c>
      <c r="J7329" t="s">
        <v>18510</v>
      </c>
      <c r="L7329" t="s">
        <v>20205</v>
      </c>
      <c r="N7329" t="s">
        <v>59</v>
      </c>
      <c r="P7329" t="s">
        <v>59</v>
      </c>
      <c r="Q7329" t="s">
        <v>21093</v>
      </c>
      <c r="U7329" t="s">
        <v>22830</v>
      </c>
      <c r="W7329" t="s">
        <v>22946</v>
      </c>
    </row>
    <row r="7330" spans="1:24">
      <c r="A7330" s="1">
        <v>7369</v>
      </c>
      <c r="B7330" t="s">
        <v>59</v>
      </c>
      <c r="C7330" t="s">
        <v>6096</v>
      </c>
      <c r="D7330" t="s">
        <v>10339</v>
      </c>
      <c r="E7330" t="s">
        <v>10905</v>
      </c>
      <c r="F7330" t="s">
        <v>10946</v>
      </c>
      <c r="H7330" t="s">
        <v>16020</v>
      </c>
      <c r="V7330">
        <f>72861955 /ÕWQvÓN                                                            Y        @=§#N `ykHç=§#           YINT1360684   íç=¹@=§#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7331" spans="1:24">
      <c r="A7331" s="1">
        <v>7370</v>
      </c>
      <c r="C7331" t="s">
        <v>6097</v>
      </c>
      <c r="G7331" t="s">
        <v>10967</v>
      </c>
      <c r="H7331" t="s">
        <v>16021</v>
      </c>
      <c r="I7331" t="s">
        <v>18507</v>
      </c>
      <c r="J7331" t="s">
        <v>18509</v>
      </c>
      <c r="L7331" t="s">
        <v>20184</v>
      </c>
      <c r="O7331" t="s">
        <v>20888</v>
      </c>
      <c r="P7331" t="s">
        <v>65</v>
      </c>
      <c r="Q7331" t="s">
        <v>20990</v>
      </c>
      <c r="R7331" t="s">
        <v>21118</v>
      </c>
      <c r="S7331" t="s">
        <v>21153</v>
      </c>
      <c r="T7331" t="s">
        <v>21735</v>
      </c>
      <c r="U7331" t="s">
        <v>22033</v>
      </c>
    </row>
    <row r="7332" spans="1:24">
      <c r="A7332" s="1">
        <v>7371</v>
      </c>
      <c r="C7332" t="s">
        <v>6098</v>
      </c>
      <c r="G7332" t="s">
        <v>10967</v>
      </c>
      <c r="H7332" t="s">
        <v>16021</v>
      </c>
      <c r="I7332" t="s">
        <v>18507</v>
      </c>
      <c r="J7332" t="s">
        <v>18509</v>
      </c>
      <c r="L7332" t="s">
        <v>20146</v>
      </c>
      <c r="O7332" t="s">
        <v>20887</v>
      </c>
      <c r="P7332" t="s">
        <v>20919</v>
      </c>
      <c r="Q7332" t="s">
        <v>20989</v>
      </c>
      <c r="U7332" t="s">
        <v>22032</v>
      </c>
      <c r="W7332" t="s">
        <v>22917</v>
      </c>
      <c r="X7332" t="s">
        <v>23562</v>
      </c>
    </row>
    <row r="7333" spans="1:24">
      <c r="A7333" s="1">
        <v>7372</v>
      </c>
      <c r="C7333" t="s">
        <v>6099</v>
      </c>
      <c r="G7333" t="s">
        <v>10967</v>
      </c>
      <c r="H7333" t="s">
        <v>16021</v>
      </c>
      <c r="I7333" t="s">
        <v>18507</v>
      </c>
      <c r="J7333" t="s">
        <v>18509</v>
      </c>
      <c r="L7333" t="s">
        <v>20185</v>
      </c>
      <c r="O7333" t="s">
        <v>20888</v>
      </c>
      <c r="P7333" t="s">
        <v>20920</v>
      </c>
      <c r="Q7333" t="s">
        <v>20991</v>
      </c>
      <c r="U7333" t="s">
        <v>22034</v>
      </c>
      <c r="W7333" t="s">
        <v>22918</v>
      </c>
    </row>
    <row r="7334" spans="1:24">
      <c r="A7334" s="1">
        <v>7373</v>
      </c>
      <c r="C7334" t="s">
        <v>6100</v>
      </c>
      <c r="G7334" t="s">
        <v>10967</v>
      </c>
      <c r="H7334" t="s">
        <v>16022</v>
      </c>
      <c r="I7334" t="s">
        <v>18507</v>
      </c>
      <c r="J7334" t="s">
        <v>18509</v>
      </c>
      <c r="L7334" t="s">
        <v>20184</v>
      </c>
      <c r="O7334" t="s">
        <v>20888</v>
      </c>
      <c r="P7334" t="s">
        <v>65</v>
      </c>
      <c r="Q7334" t="s">
        <v>20990</v>
      </c>
      <c r="R7334" t="s">
        <v>21118</v>
      </c>
      <c r="S7334" t="s">
        <v>21153</v>
      </c>
      <c r="T7334" t="s">
        <v>21736</v>
      </c>
      <c r="U7334" t="s">
        <v>22033</v>
      </c>
    </row>
    <row r="7335" spans="1:24">
      <c r="A7335" s="1">
        <v>7374</v>
      </c>
      <c r="C7335" t="s">
        <v>6101</v>
      </c>
      <c r="G7335" t="s">
        <v>10967</v>
      </c>
      <c r="H7335" t="s">
        <v>16022</v>
      </c>
      <c r="I7335" t="s">
        <v>18507</v>
      </c>
      <c r="J7335" t="s">
        <v>18509</v>
      </c>
      <c r="L7335" t="s">
        <v>20155</v>
      </c>
      <c r="O7335" t="s">
        <v>20887</v>
      </c>
      <c r="P7335" t="s">
        <v>20919</v>
      </c>
      <c r="Q7335" t="s">
        <v>20989</v>
      </c>
      <c r="U7335" t="s">
        <v>22032</v>
      </c>
      <c r="W7335" t="s">
        <v>22917</v>
      </c>
      <c r="X7335" t="s">
        <v>23563</v>
      </c>
    </row>
    <row r="7336" spans="1:24">
      <c r="A7336" s="1">
        <v>7375</v>
      </c>
      <c r="C7336" t="s">
        <v>6102</v>
      </c>
      <c r="G7336" t="s">
        <v>10967</v>
      </c>
      <c r="H7336" t="s">
        <v>16022</v>
      </c>
      <c r="I7336" t="s">
        <v>18507</v>
      </c>
      <c r="J7336" t="s">
        <v>18509</v>
      </c>
      <c r="L7336" t="s">
        <v>20185</v>
      </c>
      <c r="O7336" t="s">
        <v>20888</v>
      </c>
      <c r="P7336" t="s">
        <v>20920</v>
      </c>
      <c r="Q7336" t="s">
        <v>20991</v>
      </c>
      <c r="U7336" t="s">
        <v>22034</v>
      </c>
      <c r="W7336" t="s">
        <v>22918</v>
      </c>
    </row>
    <row r="7337" spans="1:24">
      <c r="A7337" s="1">
        <v>7376</v>
      </c>
      <c r="C7337" t="s">
        <v>6103</v>
      </c>
      <c r="G7337" t="s">
        <v>10967</v>
      </c>
      <c r="H7337" t="s">
        <v>16023</v>
      </c>
      <c r="I7337" t="s">
        <v>18507</v>
      </c>
      <c r="J7337" t="s">
        <v>18510</v>
      </c>
      <c r="L7337" t="s">
        <v>20206</v>
      </c>
      <c r="N7337" t="s">
        <v>59</v>
      </c>
      <c r="P7337" t="s">
        <v>59</v>
      </c>
      <c r="Q7337" t="s">
        <v>21093</v>
      </c>
      <c r="U7337" t="s">
        <v>22830</v>
      </c>
      <c r="W7337" t="s">
        <v>22946</v>
      </c>
    </row>
    <row r="7338" spans="1:24">
      <c r="A7338" s="1">
        <v>7377</v>
      </c>
      <c r="B7338" t="s">
        <v>59</v>
      </c>
      <c r="C7338" t="s">
        <v>6103</v>
      </c>
      <c r="D7338" t="s">
        <v>10340</v>
      </c>
      <c r="E7338" t="s">
        <v>10905</v>
      </c>
      <c r="F7338" t="s">
        <v>10946</v>
      </c>
      <c r="H7338" t="s">
        <v>16023</v>
      </c>
      <c r="V7338">
        <f>72861962 /ÕWQvÓN                                                            Y        @=§#N `ykHç=§#           YINT1360684   íç=¹@=§#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7339" spans="1:24">
      <c r="A7339" s="1">
        <v>7378</v>
      </c>
      <c r="C7339" t="s">
        <v>6104</v>
      </c>
      <c r="G7339" t="s">
        <v>10967</v>
      </c>
      <c r="H7339" t="s">
        <v>16024</v>
      </c>
      <c r="I7339" t="s">
        <v>18507</v>
      </c>
      <c r="J7339" t="s">
        <v>18510</v>
      </c>
      <c r="L7339" t="s">
        <v>20207</v>
      </c>
      <c r="N7339" t="s">
        <v>59</v>
      </c>
      <c r="P7339" t="s">
        <v>59</v>
      </c>
      <c r="Q7339" t="s">
        <v>21093</v>
      </c>
      <c r="U7339" t="s">
        <v>22830</v>
      </c>
      <c r="W7339" t="s">
        <v>22946</v>
      </c>
    </row>
    <row r="7340" spans="1:24">
      <c r="A7340" s="1">
        <v>7379</v>
      </c>
      <c r="B7340" t="s">
        <v>59</v>
      </c>
      <c r="C7340" t="s">
        <v>6104</v>
      </c>
      <c r="D7340" t="s">
        <v>10341</v>
      </c>
      <c r="E7340" t="s">
        <v>10905</v>
      </c>
      <c r="F7340" t="s">
        <v>10946</v>
      </c>
      <c r="H7340" t="s">
        <v>16024</v>
      </c>
      <c r="V7340">
        <f>72861963 /ÕWQvÓN                                                            Y        @=§#N `ykHç=§#           YINT1360684   íç=¹@=§#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7341" spans="1:24">
      <c r="A7341" s="1">
        <v>7380</v>
      </c>
      <c r="C7341" t="s">
        <v>6105</v>
      </c>
      <c r="G7341" t="s">
        <v>10967</v>
      </c>
      <c r="H7341" t="s">
        <v>16025</v>
      </c>
      <c r="I7341" t="s">
        <v>18507</v>
      </c>
      <c r="J7341" t="s">
        <v>18510</v>
      </c>
      <c r="L7341" t="s">
        <v>20208</v>
      </c>
      <c r="N7341" t="s">
        <v>59</v>
      </c>
      <c r="P7341" t="s">
        <v>59</v>
      </c>
      <c r="Q7341" t="s">
        <v>21093</v>
      </c>
      <c r="U7341" t="s">
        <v>22830</v>
      </c>
      <c r="W7341" t="s">
        <v>22946</v>
      </c>
    </row>
    <row r="7342" spans="1:24">
      <c r="A7342" s="1">
        <v>7381</v>
      </c>
      <c r="B7342" t="s">
        <v>59</v>
      </c>
      <c r="C7342" t="s">
        <v>6105</v>
      </c>
      <c r="D7342" t="s">
        <v>10342</v>
      </c>
      <c r="E7342" t="s">
        <v>10905</v>
      </c>
      <c r="F7342" t="s">
        <v>10946</v>
      </c>
      <c r="H7342" t="s">
        <v>16025</v>
      </c>
      <c r="V7342">
        <f>72861964 /ÕWQvÓN                                                            Y        @=§#N `ykHç=§#           YINT1360684   íç=¹@=§#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7343" spans="1:24">
      <c r="A7343" s="1">
        <v>7382</v>
      </c>
      <c r="C7343" t="s">
        <v>6106</v>
      </c>
      <c r="G7343" t="s">
        <v>10967</v>
      </c>
      <c r="H7343" t="s">
        <v>16026</v>
      </c>
      <c r="I7343" t="s">
        <v>18507</v>
      </c>
      <c r="J7343" t="s">
        <v>18511</v>
      </c>
      <c r="L7343" t="s">
        <v>20209</v>
      </c>
      <c r="O7343" t="s">
        <v>20889</v>
      </c>
      <c r="P7343" t="s">
        <v>20889</v>
      </c>
      <c r="Q7343" t="s">
        <v>20994</v>
      </c>
      <c r="U7343" t="s">
        <v>22789</v>
      </c>
      <c r="W7343" t="s">
        <v>22730</v>
      </c>
    </row>
    <row r="7344" spans="1:24">
      <c r="A7344" s="1">
        <v>7383</v>
      </c>
      <c r="C7344" t="s">
        <v>6107</v>
      </c>
      <c r="G7344" t="s">
        <v>10967</v>
      </c>
      <c r="H7344" t="s">
        <v>16027</v>
      </c>
      <c r="I7344" t="s">
        <v>18507</v>
      </c>
      <c r="J7344" t="s">
        <v>18510</v>
      </c>
      <c r="L7344" t="s">
        <v>20210</v>
      </c>
      <c r="N7344" t="s">
        <v>44</v>
      </c>
      <c r="P7344" t="s">
        <v>20952</v>
      </c>
      <c r="Q7344" t="s">
        <v>21050</v>
      </c>
      <c r="R7344" t="s">
        <v>21135</v>
      </c>
      <c r="S7344" t="s">
        <v>21153</v>
      </c>
      <c r="T7344" t="s">
        <v>21710</v>
      </c>
      <c r="U7344" t="s">
        <v>22033</v>
      </c>
    </row>
    <row r="7345" spans="1:24">
      <c r="A7345" s="1">
        <v>7384</v>
      </c>
      <c r="C7345" t="s">
        <v>6108</v>
      </c>
      <c r="G7345" t="s">
        <v>10967</v>
      </c>
      <c r="H7345" t="s">
        <v>16027</v>
      </c>
      <c r="I7345" t="s">
        <v>18507</v>
      </c>
      <c r="J7345" t="s">
        <v>18510</v>
      </c>
      <c r="L7345" t="s">
        <v>20211</v>
      </c>
      <c r="N7345" t="s">
        <v>44</v>
      </c>
      <c r="P7345" t="s">
        <v>44</v>
      </c>
      <c r="Q7345" t="s">
        <v>21051</v>
      </c>
      <c r="U7345" t="s">
        <v>22724</v>
      </c>
      <c r="W7345" t="s">
        <v>22918</v>
      </c>
    </row>
    <row r="7346" spans="1:24">
      <c r="A7346" s="1">
        <v>7385</v>
      </c>
      <c r="B7346" t="s">
        <v>44</v>
      </c>
      <c r="C7346" t="s">
        <v>6108</v>
      </c>
      <c r="D7346" t="s">
        <v>10343</v>
      </c>
      <c r="E7346" t="s">
        <v>10905</v>
      </c>
      <c r="F7346" t="s">
        <v>10920</v>
      </c>
      <c r="H7346" t="s">
        <v>16028</v>
      </c>
      <c r="V7346">
        <f>72861967 `^RJ&gt;¹Y        WO90598</f>
        <v>0</v>
      </c>
    </row>
    <row r="7347" spans="1:24">
      <c r="A7347" s="1">
        <v>7386</v>
      </c>
      <c r="C7347" t="s">
        <v>6109</v>
      </c>
      <c r="G7347" t="s">
        <v>10967</v>
      </c>
      <c r="H7347" t="s">
        <v>16029</v>
      </c>
      <c r="I7347" t="s">
        <v>18507</v>
      </c>
      <c r="J7347" t="s">
        <v>18510</v>
      </c>
      <c r="L7347" t="s">
        <v>20212</v>
      </c>
      <c r="N7347" t="s">
        <v>44</v>
      </c>
      <c r="P7347" t="s">
        <v>20952</v>
      </c>
      <c r="Q7347" t="s">
        <v>21050</v>
      </c>
      <c r="R7347" t="s">
        <v>21135</v>
      </c>
      <c r="S7347" t="s">
        <v>21153</v>
      </c>
      <c r="T7347" t="s">
        <v>21710</v>
      </c>
      <c r="U7347" t="s">
        <v>22033</v>
      </c>
    </row>
    <row r="7348" spans="1:24">
      <c r="A7348" s="1">
        <v>7387</v>
      </c>
      <c r="C7348" t="s">
        <v>6110</v>
      </c>
      <c r="G7348" t="s">
        <v>10967</v>
      </c>
      <c r="H7348" t="s">
        <v>16029</v>
      </c>
      <c r="I7348" t="s">
        <v>18507</v>
      </c>
      <c r="J7348" t="s">
        <v>18510</v>
      </c>
      <c r="L7348" t="s">
        <v>20213</v>
      </c>
      <c r="N7348" t="s">
        <v>44</v>
      </c>
      <c r="P7348" t="s">
        <v>44</v>
      </c>
      <c r="Q7348" t="s">
        <v>21051</v>
      </c>
      <c r="U7348" t="s">
        <v>22724</v>
      </c>
      <c r="W7348" t="s">
        <v>22918</v>
      </c>
    </row>
    <row r="7349" spans="1:24">
      <c r="A7349" s="1">
        <v>7388</v>
      </c>
      <c r="B7349" t="s">
        <v>44</v>
      </c>
      <c r="C7349" t="s">
        <v>6110</v>
      </c>
      <c r="D7349" t="s">
        <v>10344</v>
      </c>
      <c r="E7349" t="s">
        <v>10905</v>
      </c>
      <c r="F7349" t="s">
        <v>10920</v>
      </c>
      <c r="H7349" t="s">
        <v>16029</v>
      </c>
      <c r="V7349">
        <f>72861969 irJ&gt;¹Y        WO90598è&lt;¹               .Ó                Hè&lt;¹                     ALPh&amp;VY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f>
        <v>0</v>
      </c>
    </row>
    <row r="7350" spans="1:24">
      <c r="A7350" s="1">
        <v>7389</v>
      </c>
      <c r="C7350" t="s">
        <v>6111</v>
      </c>
      <c r="G7350" t="s">
        <v>10967</v>
      </c>
      <c r="H7350" t="s">
        <v>16030</v>
      </c>
      <c r="I7350" t="s">
        <v>18507</v>
      </c>
      <c r="J7350" t="s">
        <v>18510</v>
      </c>
      <c r="L7350" t="s">
        <v>20214</v>
      </c>
      <c r="N7350" t="s">
        <v>59</v>
      </c>
      <c r="P7350" t="s">
        <v>59</v>
      </c>
      <c r="Q7350" t="s">
        <v>21093</v>
      </c>
      <c r="U7350" t="s">
        <v>22830</v>
      </c>
      <c r="W7350" t="s">
        <v>22946</v>
      </c>
    </row>
    <row r="7351" spans="1:24">
      <c r="A7351" s="1">
        <v>7390</v>
      </c>
      <c r="B7351" t="s">
        <v>59</v>
      </c>
      <c r="C7351" t="s">
        <v>6111</v>
      </c>
      <c r="D7351" t="s">
        <v>10345</v>
      </c>
      <c r="E7351" t="s">
        <v>10905</v>
      </c>
      <c r="F7351" t="s">
        <v>10946</v>
      </c>
      <c r="H7351" t="s">
        <v>16030</v>
      </c>
      <c r="V7351">
        <f>72861970 /ÕWQvÓN                                                            Y        @=§#N `ykHç=§#           YINT1360684   íç=¹@=§#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7352" spans="1:24">
      <c r="A7352" s="1">
        <v>7391</v>
      </c>
      <c r="C7352" t="s">
        <v>6112</v>
      </c>
      <c r="G7352" t="s">
        <v>10967</v>
      </c>
      <c r="H7352" t="s">
        <v>16031</v>
      </c>
      <c r="I7352" t="s">
        <v>18507</v>
      </c>
      <c r="J7352" t="s">
        <v>18510</v>
      </c>
      <c r="L7352" t="s">
        <v>20215</v>
      </c>
      <c r="N7352" t="s">
        <v>43</v>
      </c>
      <c r="P7352" t="s">
        <v>43</v>
      </c>
      <c r="Q7352" t="s">
        <v>21047</v>
      </c>
      <c r="U7352" t="s">
        <v>22796</v>
      </c>
      <c r="W7352" t="s">
        <v>22931</v>
      </c>
    </row>
    <row r="7353" spans="1:24">
      <c r="A7353" s="1">
        <v>7392</v>
      </c>
      <c r="B7353" t="s">
        <v>43</v>
      </c>
      <c r="C7353" t="s">
        <v>6112</v>
      </c>
      <c r="D7353" t="s">
        <v>10346</v>
      </c>
      <c r="E7353" t="s">
        <v>10905</v>
      </c>
      <c r="F7353" t="s">
        <v>10925</v>
      </c>
      <c r="H7353" t="s">
        <v>16031</v>
      </c>
      <c r="V7353">
        <f>72861971 ãà</f>
        <v>0</v>
      </c>
    </row>
    <row r="7354" spans="1:24">
      <c r="A7354" s="1">
        <v>7394</v>
      </c>
      <c r="C7354" t="s">
        <v>6113</v>
      </c>
      <c r="G7354" t="s">
        <v>10967</v>
      </c>
      <c r="H7354" t="s">
        <v>16032</v>
      </c>
      <c r="I7354" t="s">
        <v>18507</v>
      </c>
      <c r="J7354" t="s">
        <v>18509</v>
      </c>
      <c r="L7354" t="s">
        <v>20145</v>
      </c>
      <c r="O7354" t="s">
        <v>20887</v>
      </c>
      <c r="P7354" t="s">
        <v>20919</v>
      </c>
      <c r="Q7354" t="s">
        <v>20989</v>
      </c>
      <c r="U7354" t="s">
        <v>22032</v>
      </c>
      <c r="W7354" t="s">
        <v>22917</v>
      </c>
      <c r="X7354" t="s">
        <v>23564</v>
      </c>
    </row>
    <row r="7355" spans="1:24">
      <c r="A7355" s="1">
        <v>7395</v>
      </c>
      <c r="C7355" t="s">
        <v>6114</v>
      </c>
      <c r="G7355" t="s">
        <v>10967</v>
      </c>
      <c r="H7355" t="s">
        <v>16033</v>
      </c>
      <c r="I7355" t="s">
        <v>18507</v>
      </c>
      <c r="J7355" t="s">
        <v>18509</v>
      </c>
      <c r="L7355" t="s">
        <v>20184</v>
      </c>
      <c r="O7355" t="s">
        <v>20888</v>
      </c>
      <c r="P7355" t="s">
        <v>65</v>
      </c>
      <c r="Q7355" t="s">
        <v>20990</v>
      </c>
      <c r="R7355" t="s">
        <v>21118</v>
      </c>
      <c r="S7355" t="s">
        <v>21153</v>
      </c>
      <c r="T7355" t="s">
        <v>21737</v>
      </c>
      <c r="U7355" t="s">
        <v>22033</v>
      </c>
    </row>
    <row r="7356" spans="1:24">
      <c r="A7356" s="1">
        <v>7396</v>
      </c>
      <c r="C7356" t="s">
        <v>6115</v>
      </c>
      <c r="G7356" t="s">
        <v>10967</v>
      </c>
      <c r="H7356" t="s">
        <v>16034</v>
      </c>
      <c r="I7356" t="s">
        <v>18507</v>
      </c>
      <c r="J7356" t="s">
        <v>18509</v>
      </c>
      <c r="L7356" t="s">
        <v>20185</v>
      </c>
      <c r="O7356" t="s">
        <v>20888</v>
      </c>
      <c r="P7356" t="s">
        <v>20920</v>
      </c>
      <c r="Q7356" t="s">
        <v>20991</v>
      </c>
      <c r="U7356" t="s">
        <v>22034</v>
      </c>
      <c r="W7356" t="s">
        <v>22918</v>
      </c>
    </row>
    <row r="7357" spans="1:24">
      <c r="A7357" s="1">
        <v>7397</v>
      </c>
      <c r="C7357" t="s">
        <v>6116</v>
      </c>
      <c r="G7357" t="s">
        <v>10967</v>
      </c>
      <c r="H7357" t="s">
        <v>16035</v>
      </c>
      <c r="I7357" t="s">
        <v>18507</v>
      </c>
      <c r="J7357" t="s">
        <v>18510</v>
      </c>
      <c r="L7357" t="s">
        <v>20216</v>
      </c>
      <c r="N7357" t="s">
        <v>40</v>
      </c>
      <c r="P7357" t="s">
        <v>20946</v>
      </c>
      <c r="Q7357" t="s">
        <v>21041</v>
      </c>
      <c r="U7357" t="s">
        <v>22716</v>
      </c>
      <c r="W7357" t="s">
        <v>22918</v>
      </c>
    </row>
    <row r="7358" spans="1:24">
      <c r="A7358" s="1">
        <v>7398</v>
      </c>
      <c r="B7358" t="s">
        <v>40</v>
      </c>
      <c r="C7358" t="s">
        <v>6116</v>
      </c>
      <c r="D7358" t="s">
        <v>10347</v>
      </c>
      <c r="E7358" t="s">
        <v>10905</v>
      </c>
      <c r="F7358" t="s">
        <v>10915</v>
      </c>
      <c r="H7358" t="s">
        <v>16035</v>
      </c>
      <c r="V7358">
        <f>72861975 SAXFDP HV0085E           PARæá@j6AHV0085E	      N                     ently locked by another user for an Acct no 295651750000</f>
        <v>0</v>
      </c>
    </row>
    <row r="7359" spans="1:24">
      <c r="A7359" s="1">
        <v>7399</v>
      </c>
      <c r="C7359" t="s">
        <v>6117</v>
      </c>
      <c r="G7359" t="s">
        <v>10967</v>
      </c>
      <c r="H7359" t="s">
        <v>16036</v>
      </c>
      <c r="I7359" t="s">
        <v>18507</v>
      </c>
      <c r="J7359" t="s">
        <v>18511</v>
      </c>
      <c r="L7359" t="s">
        <v>20217</v>
      </c>
      <c r="O7359" t="s">
        <v>20889</v>
      </c>
      <c r="P7359" t="s">
        <v>20889</v>
      </c>
      <c r="Q7359" t="s">
        <v>20994</v>
      </c>
      <c r="U7359" t="s">
        <v>22041</v>
      </c>
      <c r="W7359" t="s">
        <v>22730</v>
      </c>
    </row>
    <row r="7360" spans="1:24">
      <c r="A7360" s="1">
        <v>7400</v>
      </c>
      <c r="C7360" t="s">
        <v>6118</v>
      </c>
      <c r="G7360" t="s">
        <v>10967</v>
      </c>
      <c r="H7360" t="s">
        <v>16037</v>
      </c>
      <c r="I7360" t="s">
        <v>18507</v>
      </c>
      <c r="J7360" t="s">
        <v>18509</v>
      </c>
      <c r="L7360" t="s">
        <v>20184</v>
      </c>
      <c r="O7360" t="s">
        <v>20888</v>
      </c>
      <c r="P7360" t="s">
        <v>65</v>
      </c>
      <c r="Q7360" t="s">
        <v>20990</v>
      </c>
      <c r="R7360" t="s">
        <v>21118</v>
      </c>
      <c r="S7360" t="s">
        <v>21153</v>
      </c>
      <c r="T7360" t="s">
        <v>21738</v>
      </c>
      <c r="U7360" t="s">
        <v>22033</v>
      </c>
    </row>
    <row r="7361" spans="1:24">
      <c r="A7361" s="1">
        <v>7401</v>
      </c>
      <c r="C7361" t="s">
        <v>6119</v>
      </c>
      <c r="G7361" t="s">
        <v>10967</v>
      </c>
      <c r="H7361" t="s">
        <v>16037</v>
      </c>
      <c r="I7361" t="s">
        <v>18507</v>
      </c>
      <c r="J7361" t="s">
        <v>18509</v>
      </c>
      <c r="L7361" t="s">
        <v>20174</v>
      </c>
      <c r="O7361" t="s">
        <v>20887</v>
      </c>
      <c r="P7361" t="s">
        <v>20919</v>
      </c>
      <c r="Q7361" t="s">
        <v>20989</v>
      </c>
      <c r="U7361" t="s">
        <v>22032</v>
      </c>
      <c r="W7361" t="s">
        <v>22917</v>
      </c>
      <c r="X7361" t="s">
        <v>23565</v>
      </c>
    </row>
    <row r="7362" spans="1:24">
      <c r="A7362" s="1">
        <v>7402</v>
      </c>
      <c r="C7362" t="s">
        <v>6120</v>
      </c>
      <c r="G7362" t="s">
        <v>10967</v>
      </c>
      <c r="H7362" t="s">
        <v>16038</v>
      </c>
      <c r="I7362" t="s">
        <v>18507</v>
      </c>
      <c r="J7362" t="s">
        <v>18509</v>
      </c>
      <c r="L7362" t="s">
        <v>20185</v>
      </c>
      <c r="O7362" t="s">
        <v>20888</v>
      </c>
      <c r="P7362" t="s">
        <v>20920</v>
      </c>
      <c r="Q7362" t="s">
        <v>20991</v>
      </c>
      <c r="U7362" t="s">
        <v>22034</v>
      </c>
      <c r="W7362" t="s">
        <v>22918</v>
      </c>
    </row>
    <row r="7363" spans="1:24">
      <c r="A7363" s="1">
        <v>7403</v>
      </c>
      <c r="C7363" t="s">
        <v>6121</v>
      </c>
      <c r="G7363" t="s">
        <v>10967</v>
      </c>
      <c r="H7363" t="s">
        <v>16039</v>
      </c>
      <c r="I7363" t="s">
        <v>18507</v>
      </c>
      <c r="J7363" t="s">
        <v>18509</v>
      </c>
      <c r="L7363" t="s">
        <v>20146</v>
      </c>
      <c r="O7363" t="s">
        <v>20887</v>
      </c>
      <c r="P7363" t="s">
        <v>20919</v>
      </c>
      <c r="Q7363" t="s">
        <v>20989</v>
      </c>
      <c r="U7363" t="s">
        <v>22032</v>
      </c>
      <c r="W7363" t="s">
        <v>22917</v>
      </c>
      <c r="X7363" t="s">
        <v>23566</v>
      </c>
    </row>
    <row r="7364" spans="1:24">
      <c r="A7364" s="1">
        <v>7404</v>
      </c>
      <c r="C7364" t="s">
        <v>6122</v>
      </c>
      <c r="G7364" t="s">
        <v>10967</v>
      </c>
      <c r="H7364" t="s">
        <v>16039</v>
      </c>
      <c r="I7364" t="s">
        <v>18507</v>
      </c>
      <c r="J7364" t="s">
        <v>18509</v>
      </c>
      <c r="L7364" t="s">
        <v>20184</v>
      </c>
      <c r="O7364" t="s">
        <v>20888</v>
      </c>
      <c r="P7364" t="s">
        <v>65</v>
      </c>
      <c r="Q7364" t="s">
        <v>20990</v>
      </c>
      <c r="R7364" t="s">
        <v>21118</v>
      </c>
      <c r="S7364" t="s">
        <v>21153</v>
      </c>
      <c r="T7364" t="s">
        <v>21739</v>
      </c>
      <c r="U7364" t="s">
        <v>22033</v>
      </c>
    </row>
    <row r="7365" spans="1:24">
      <c r="A7365" s="1">
        <v>7405</v>
      </c>
      <c r="C7365" t="s">
        <v>6123</v>
      </c>
      <c r="G7365" t="s">
        <v>10967</v>
      </c>
      <c r="H7365" t="s">
        <v>16040</v>
      </c>
      <c r="I7365" t="s">
        <v>18507</v>
      </c>
      <c r="J7365" t="s">
        <v>18509</v>
      </c>
      <c r="L7365" t="s">
        <v>20185</v>
      </c>
      <c r="O7365" t="s">
        <v>20888</v>
      </c>
      <c r="P7365" t="s">
        <v>20920</v>
      </c>
      <c r="Q7365" t="s">
        <v>20991</v>
      </c>
      <c r="U7365" t="s">
        <v>22034</v>
      </c>
      <c r="W7365" t="s">
        <v>22918</v>
      </c>
    </row>
    <row r="7366" spans="1:24">
      <c r="A7366" s="1">
        <v>7406</v>
      </c>
      <c r="C7366" t="s">
        <v>6124</v>
      </c>
      <c r="G7366" t="s">
        <v>10967</v>
      </c>
      <c r="H7366" t="s">
        <v>16041</v>
      </c>
      <c r="I7366" t="s">
        <v>18507</v>
      </c>
      <c r="J7366" t="s">
        <v>18509</v>
      </c>
      <c r="L7366" t="s">
        <v>20145</v>
      </c>
      <c r="O7366" t="s">
        <v>20887</v>
      </c>
      <c r="P7366" t="s">
        <v>20919</v>
      </c>
      <c r="Q7366" t="s">
        <v>20989</v>
      </c>
      <c r="U7366" t="s">
        <v>22032</v>
      </c>
      <c r="W7366" t="s">
        <v>22917</v>
      </c>
      <c r="X7366" t="s">
        <v>23567</v>
      </c>
    </row>
    <row r="7367" spans="1:24">
      <c r="A7367" s="1">
        <v>7407</v>
      </c>
      <c r="C7367" t="s">
        <v>6125</v>
      </c>
      <c r="G7367" t="s">
        <v>10967</v>
      </c>
      <c r="H7367" t="s">
        <v>16042</v>
      </c>
      <c r="I7367" t="s">
        <v>18507</v>
      </c>
      <c r="J7367" t="s">
        <v>18509</v>
      </c>
      <c r="L7367" t="s">
        <v>20155</v>
      </c>
      <c r="O7367" t="s">
        <v>20887</v>
      </c>
      <c r="P7367" t="s">
        <v>20919</v>
      </c>
      <c r="Q7367" t="s">
        <v>20989</v>
      </c>
      <c r="U7367" t="s">
        <v>22032</v>
      </c>
      <c r="W7367" t="s">
        <v>22917</v>
      </c>
      <c r="X7367" t="s">
        <v>23568</v>
      </c>
    </row>
    <row r="7368" spans="1:24">
      <c r="A7368" s="1">
        <v>7408</v>
      </c>
      <c r="C7368" t="s">
        <v>6126</v>
      </c>
      <c r="G7368" t="s">
        <v>10967</v>
      </c>
      <c r="H7368" t="s">
        <v>16043</v>
      </c>
      <c r="I7368" t="s">
        <v>18507</v>
      </c>
      <c r="J7368" t="s">
        <v>18509</v>
      </c>
      <c r="L7368" t="s">
        <v>20184</v>
      </c>
      <c r="O7368" t="s">
        <v>20888</v>
      </c>
      <c r="P7368" t="s">
        <v>65</v>
      </c>
      <c r="Q7368" t="s">
        <v>20990</v>
      </c>
      <c r="R7368" t="s">
        <v>21118</v>
      </c>
      <c r="S7368" t="s">
        <v>21153</v>
      </c>
      <c r="T7368" t="s">
        <v>21740</v>
      </c>
      <c r="U7368" t="s">
        <v>22033</v>
      </c>
    </row>
    <row r="7369" spans="1:24">
      <c r="A7369" s="1">
        <v>7409</v>
      </c>
      <c r="C7369" t="s">
        <v>6127</v>
      </c>
      <c r="G7369" t="s">
        <v>10967</v>
      </c>
      <c r="H7369" t="s">
        <v>16043</v>
      </c>
      <c r="I7369" t="s">
        <v>18507</v>
      </c>
      <c r="J7369" t="s">
        <v>18509</v>
      </c>
      <c r="L7369" t="s">
        <v>20185</v>
      </c>
      <c r="O7369" t="s">
        <v>20888</v>
      </c>
      <c r="P7369" t="s">
        <v>20920</v>
      </c>
      <c r="Q7369" t="s">
        <v>20991</v>
      </c>
      <c r="U7369" t="s">
        <v>22034</v>
      </c>
      <c r="W7369" t="s">
        <v>22918</v>
      </c>
    </row>
    <row r="7370" spans="1:24">
      <c r="A7370" s="1">
        <v>7410</v>
      </c>
      <c r="C7370" t="s">
        <v>6128</v>
      </c>
      <c r="G7370" t="s">
        <v>10967</v>
      </c>
      <c r="H7370" t="s">
        <v>16044</v>
      </c>
      <c r="I7370" t="s">
        <v>18507</v>
      </c>
      <c r="J7370" t="s">
        <v>18509</v>
      </c>
      <c r="L7370" t="s">
        <v>20174</v>
      </c>
      <c r="O7370" t="s">
        <v>20887</v>
      </c>
      <c r="P7370" t="s">
        <v>20919</v>
      </c>
      <c r="Q7370" t="s">
        <v>20989</v>
      </c>
      <c r="U7370" t="s">
        <v>22032</v>
      </c>
      <c r="W7370" t="s">
        <v>22917</v>
      </c>
      <c r="X7370" t="s">
        <v>23567</v>
      </c>
    </row>
    <row r="7371" spans="1:24">
      <c r="A7371" s="1">
        <v>7411</v>
      </c>
      <c r="C7371" t="s">
        <v>6129</v>
      </c>
      <c r="G7371" t="s">
        <v>10967</v>
      </c>
      <c r="H7371" t="s">
        <v>16045</v>
      </c>
      <c r="I7371" t="s">
        <v>18507</v>
      </c>
      <c r="J7371" t="s">
        <v>18509</v>
      </c>
      <c r="L7371" t="s">
        <v>20155</v>
      </c>
      <c r="O7371" t="s">
        <v>20887</v>
      </c>
      <c r="P7371" t="s">
        <v>20919</v>
      </c>
      <c r="Q7371" t="s">
        <v>20989</v>
      </c>
      <c r="U7371" t="s">
        <v>22032</v>
      </c>
      <c r="W7371" t="s">
        <v>22917</v>
      </c>
      <c r="X7371" t="s">
        <v>23566</v>
      </c>
    </row>
    <row r="7372" spans="1:24">
      <c r="A7372" s="1">
        <v>7412</v>
      </c>
      <c r="C7372" t="s">
        <v>6130</v>
      </c>
      <c r="G7372" t="s">
        <v>10967</v>
      </c>
      <c r="H7372" t="s">
        <v>16046</v>
      </c>
      <c r="I7372" t="s">
        <v>18507</v>
      </c>
      <c r="J7372" t="s">
        <v>18509</v>
      </c>
      <c r="L7372" t="s">
        <v>20184</v>
      </c>
      <c r="O7372" t="s">
        <v>20888</v>
      </c>
      <c r="P7372" t="s">
        <v>65</v>
      </c>
      <c r="Q7372" t="s">
        <v>20990</v>
      </c>
      <c r="R7372" t="s">
        <v>21118</v>
      </c>
      <c r="S7372" t="s">
        <v>21153</v>
      </c>
      <c r="T7372" t="s">
        <v>21739</v>
      </c>
      <c r="U7372" t="s">
        <v>22033</v>
      </c>
    </row>
    <row r="7373" spans="1:24">
      <c r="A7373" s="1">
        <v>7413</v>
      </c>
      <c r="C7373" t="s">
        <v>6131</v>
      </c>
      <c r="G7373" t="s">
        <v>10967</v>
      </c>
      <c r="H7373" t="s">
        <v>16047</v>
      </c>
      <c r="I7373" t="s">
        <v>18507</v>
      </c>
      <c r="J7373" t="s">
        <v>18509</v>
      </c>
      <c r="L7373" t="s">
        <v>20185</v>
      </c>
      <c r="O7373" t="s">
        <v>20888</v>
      </c>
      <c r="P7373" t="s">
        <v>20920</v>
      </c>
      <c r="Q7373" t="s">
        <v>20991</v>
      </c>
      <c r="U7373" t="s">
        <v>22034</v>
      </c>
      <c r="W7373" t="s">
        <v>22918</v>
      </c>
    </row>
    <row r="7374" spans="1:24">
      <c r="A7374" s="1">
        <v>7414</v>
      </c>
      <c r="C7374" t="s">
        <v>6132</v>
      </c>
      <c r="G7374" t="s">
        <v>10967</v>
      </c>
      <c r="H7374" t="s">
        <v>16048</v>
      </c>
      <c r="I7374" t="s">
        <v>18507</v>
      </c>
      <c r="J7374" t="s">
        <v>18509</v>
      </c>
      <c r="L7374" t="s">
        <v>20184</v>
      </c>
      <c r="O7374" t="s">
        <v>20888</v>
      </c>
      <c r="P7374" t="s">
        <v>65</v>
      </c>
      <c r="Q7374" t="s">
        <v>20990</v>
      </c>
      <c r="R7374" t="s">
        <v>21118</v>
      </c>
      <c r="S7374" t="s">
        <v>21153</v>
      </c>
      <c r="T7374" t="s">
        <v>21738</v>
      </c>
      <c r="U7374" t="s">
        <v>22033</v>
      </c>
    </row>
    <row r="7375" spans="1:24">
      <c r="A7375" s="1">
        <v>7415</v>
      </c>
      <c r="C7375" t="s">
        <v>6133</v>
      </c>
      <c r="G7375" t="s">
        <v>10967</v>
      </c>
      <c r="H7375" t="s">
        <v>16048</v>
      </c>
      <c r="I7375" t="s">
        <v>18507</v>
      </c>
      <c r="J7375" t="s">
        <v>18509</v>
      </c>
      <c r="L7375" t="s">
        <v>20185</v>
      </c>
      <c r="O7375" t="s">
        <v>20888</v>
      </c>
      <c r="P7375" t="s">
        <v>20920</v>
      </c>
      <c r="Q7375" t="s">
        <v>20991</v>
      </c>
      <c r="U7375" t="s">
        <v>22034</v>
      </c>
      <c r="W7375" t="s">
        <v>22918</v>
      </c>
    </row>
    <row r="7376" spans="1:24">
      <c r="A7376" s="1">
        <v>7416</v>
      </c>
      <c r="C7376" t="s">
        <v>6134</v>
      </c>
      <c r="G7376" t="s">
        <v>10967</v>
      </c>
      <c r="H7376" t="s">
        <v>16049</v>
      </c>
      <c r="I7376" t="s">
        <v>18507</v>
      </c>
      <c r="J7376" t="s">
        <v>18509</v>
      </c>
      <c r="L7376" t="s">
        <v>20146</v>
      </c>
      <c r="O7376" t="s">
        <v>20887</v>
      </c>
      <c r="P7376" t="s">
        <v>20919</v>
      </c>
      <c r="Q7376" t="s">
        <v>20989</v>
      </c>
      <c r="U7376" t="s">
        <v>22032</v>
      </c>
      <c r="W7376" t="s">
        <v>22917</v>
      </c>
      <c r="X7376" t="s">
        <v>23565</v>
      </c>
    </row>
    <row r="7377" spans="1:24">
      <c r="A7377" s="1">
        <v>7417</v>
      </c>
      <c r="C7377" t="s">
        <v>6135</v>
      </c>
      <c r="G7377" t="s">
        <v>10967</v>
      </c>
      <c r="H7377" t="s">
        <v>16050</v>
      </c>
      <c r="I7377" t="s">
        <v>18507</v>
      </c>
      <c r="J7377" t="s">
        <v>18509</v>
      </c>
      <c r="L7377" t="s">
        <v>20184</v>
      </c>
      <c r="O7377" t="s">
        <v>20888</v>
      </c>
      <c r="P7377" t="s">
        <v>65</v>
      </c>
      <c r="Q7377" t="s">
        <v>20990</v>
      </c>
      <c r="R7377" t="s">
        <v>21118</v>
      </c>
      <c r="S7377" t="s">
        <v>21153</v>
      </c>
      <c r="T7377" t="s">
        <v>21737</v>
      </c>
      <c r="U7377" t="s">
        <v>22033</v>
      </c>
    </row>
    <row r="7378" spans="1:24">
      <c r="A7378" s="1">
        <v>7418</v>
      </c>
      <c r="C7378" t="s">
        <v>6136</v>
      </c>
      <c r="G7378" t="s">
        <v>10967</v>
      </c>
      <c r="H7378" t="s">
        <v>16050</v>
      </c>
      <c r="I7378" t="s">
        <v>18507</v>
      </c>
      <c r="J7378" t="s">
        <v>18509</v>
      </c>
      <c r="L7378" t="s">
        <v>20174</v>
      </c>
      <c r="O7378" t="s">
        <v>20887</v>
      </c>
      <c r="P7378" t="s">
        <v>20919</v>
      </c>
      <c r="Q7378" t="s">
        <v>20989</v>
      </c>
      <c r="U7378" t="s">
        <v>22032</v>
      </c>
      <c r="W7378" t="s">
        <v>22917</v>
      </c>
      <c r="X7378" t="s">
        <v>23564</v>
      </c>
    </row>
    <row r="7379" spans="1:24">
      <c r="A7379" s="1">
        <v>7419</v>
      </c>
      <c r="C7379" t="s">
        <v>6137</v>
      </c>
      <c r="G7379" t="s">
        <v>10967</v>
      </c>
      <c r="H7379" t="s">
        <v>16051</v>
      </c>
      <c r="I7379" t="s">
        <v>18507</v>
      </c>
      <c r="J7379" t="s">
        <v>18509</v>
      </c>
      <c r="L7379" t="s">
        <v>20185</v>
      </c>
      <c r="O7379" t="s">
        <v>20888</v>
      </c>
      <c r="P7379" t="s">
        <v>20920</v>
      </c>
      <c r="Q7379" t="s">
        <v>20991</v>
      </c>
      <c r="U7379" t="s">
        <v>22034</v>
      </c>
      <c r="W7379" t="s">
        <v>22918</v>
      </c>
    </row>
    <row r="7380" spans="1:24">
      <c r="A7380" s="1">
        <v>7420</v>
      </c>
      <c r="C7380" t="s">
        <v>6138</v>
      </c>
      <c r="G7380" t="s">
        <v>10967</v>
      </c>
      <c r="H7380" t="s">
        <v>16052</v>
      </c>
      <c r="I7380" t="s">
        <v>18507</v>
      </c>
      <c r="J7380" t="s">
        <v>18511</v>
      </c>
      <c r="L7380" t="s">
        <v>19687</v>
      </c>
      <c r="O7380" t="s">
        <v>20908</v>
      </c>
      <c r="P7380" t="s">
        <v>20937</v>
      </c>
      <c r="Q7380" t="s">
        <v>21025</v>
      </c>
      <c r="R7380" t="s">
        <v>21129</v>
      </c>
      <c r="S7380" t="s">
        <v>21157</v>
      </c>
      <c r="T7380" t="s">
        <v>21741</v>
      </c>
      <c r="U7380" t="s">
        <v>22831</v>
      </c>
    </row>
    <row r="7381" spans="1:24">
      <c r="A7381" s="1">
        <v>7421</v>
      </c>
      <c r="C7381" t="s">
        <v>6139</v>
      </c>
      <c r="G7381" t="s">
        <v>10967</v>
      </c>
      <c r="H7381" t="s">
        <v>16053</v>
      </c>
      <c r="I7381" t="s">
        <v>18507</v>
      </c>
      <c r="J7381" t="s">
        <v>18511</v>
      </c>
      <c r="L7381" t="s">
        <v>19694</v>
      </c>
      <c r="O7381" t="s">
        <v>20908</v>
      </c>
      <c r="P7381" t="s">
        <v>20937</v>
      </c>
      <c r="Q7381" t="s">
        <v>21025</v>
      </c>
      <c r="R7381" t="s">
        <v>21129</v>
      </c>
      <c r="S7381" t="s">
        <v>21157</v>
      </c>
      <c r="T7381" t="s">
        <v>21742</v>
      </c>
      <c r="U7381" t="s">
        <v>22831</v>
      </c>
    </row>
    <row r="7382" spans="1:24">
      <c r="A7382" s="1">
        <v>7422</v>
      </c>
      <c r="C7382" t="s">
        <v>6140</v>
      </c>
      <c r="G7382" t="s">
        <v>10967</v>
      </c>
      <c r="H7382" t="s">
        <v>16054</v>
      </c>
      <c r="I7382" t="s">
        <v>18507</v>
      </c>
      <c r="J7382" t="s">
        <v>18511</v>
      </c>
      <c r="L7382" t="s">
        <v>19689</v>
      </c>
      <c r="O7382" t="s">
        <v>20908</v>
      </c>
      <c r="P7382" t="s">
        <v>20937</v>
      </c>
      <c r="Q7382" t="s">
        <v>21025</v>
      </c>
      <c r="R7382" t="s">
        <v>21129</v>
      </c>
      <c r="S7382" t="s">
        <v>21157</v>
      </c>
      <c r="T7382" t="s">
        <v>21743</v>
      </c>
      <c r="U7382" t="s">
        <v>22832</v>
      </c>
    </row>
    <row r="7383" spans="1:24">
      <c r="A7383" s="1">
        <v>7423</v>
      </c>
      <c r="C7383" t="s">
        <v>6141</v>
      </c>
      <c r="G7383" t="s">
        <v>10967</v>
      </c>
      <c r="H7383" t="s">
        <v>16054</v>
      </c>
      <c r="I7383" t="s">
        <v>18507</v>
      </c>
      <c r="J7383" t="s">
        <v>18511</v>
      </c>
      <c r="L7383" t="s">
        <v>19687</v>
      </c>
      <c r="O7383" t="s">
        <v>20908</v>
      </c>
      <c r="P7383" t="s">
        <v>20937</v>
      </c>
      <c r="Q7383" t="s">
        <v>21025</v>
      </c>
      <c r="R7383" t="s">
        <v>21129</v>
      </c>
      <c r="S7383" t="s">
        <v>21157</v>
      </c>
      <c r="T7383" t="s">
        <v>21744</v>
      </c>
      <c r="U7383" t="s">
        <v>22832</v>
      </c>
    </row>
    <row r="7384" spans="1:24">
      <c r="A7384" s="1">
        <v>7424</v>
      </c>
      <c r="C7384" t="s">
        <v>6142</v>
      </c>
      <c r="G7384" t="s">
        <v>10967</v>
      </c>
      <c r="H7384" t="s">
        <v>16054</v>
      </c>
      <c r="I7384" t="s">
        <v>18507</v>
      </c>
      <c r="J7384" t="s">
        <v>18511</v>
      </c>
      <c r="L7384" t="s">
        <v>19693</v>
      </c>
      <c r="O7384" t="s">
        <v>20908</v>
      </c>
      <c r="P7384" t="s">
        <v>20937</v>
      </c>
      <c r="Q7384" t="s">
        <v>21025</v>
      </c>
      <c r="R7384" t="s">
        <v>21129</v>
      </c>
      <c r="S7384" t="s">
        <v>21157</v>
      </c>
      <c r="T7384" t="s">
        <v>21745</v>
      </c>
      <c r="U7384" t="s">
        <v>22832</v>
      </c>
    </row>
    <row r="7385" spans="1:24">
      <c r="A7385" s="1">
        <v>7425</v>
      </c>
      <c r="C7385" t="s">
        <v>6143</v>
      </c>
      <c r="G7385" t="s">
        <v>10967</v>
      </c>
      <c r="H7385" t="s">
        <v>16054</v>
      </c>
      <c r="I7385" t="s">
        <v>18507</v>
      </c>
      <c r="J7385" t="s">
        <v>18511</v>
      </c>
      <c r="L7385" t="s">
        <v>19691</v>
      </c>
      <c r="O7385" t="s">
        <v>20908</v>
      </c>
      <c r="P7385" t="s">
        <v>20937</v>
      </c>
      <c r="Q7385" t="s">
        <v>21025</v>
      </c>
      <c r="R7385" t="s">
        <v>21129</v>
      </c>
      <c r="S7385" t="s">
        <v>21157</v>
      </c>
      <c r="T7385" t="s">
        <v>21746</v>
      </c>
      <c r="U7385" t="s">
        <v>22832</v>
      </c>
    </row>
    <row r="7386" spans="1:24">
      <c r="A7386" s="1">
        <v>7426</v>
      </c>
      <c r="C7386" t="s">
        <v>6144</v>
      </c>
      <c r="G7386" t="s">
        <v>10967</v>
      </c>
      <c r="H7386" t="s">
        <v>16055</v>
      </c>
      <c r="I7386" t="s">
        <v>18507</v>
      </c>
      <c r="J7386" t="s">
        <v>18511</v>
      </c>
      <c r="L7386" t="s">
        <v>19690</v>
      </c>
      <c r="O7386" t="s">
        <v>20908</v>
      </c>
      <c r="P7386" t="s">
        <v>20937</v>
      </c>
      <c r="Q7386" t="s">
        <v>21025</v>
      </c>
      <c r="R7386" t="s">
        <v>21129</v>
      </c>
      <c r="S7386" t="s">
        <v>21157</v>
      </c>
      <c r="T7386" t="s">
        <v>21747</v>
      </c>
      <c r="U7386" t="s">
        <v>22832</v>
      </c>
    </row>
    <row r="7387" spans="1:24">
      <c r="A7387" s="1">
        <v>7427</v>
      </c>
      <c r="C7387" t="s">
        <v>6145</v>
      </c>
      <c r="G7387" t="s">
        <v>10967</v>
      </c>
      <c r="H7387" t="s">
        <v>16055</v>
      </c>
      <c r="I7387" t="s">
        <v>18507</v>
      </c>
      <c r="J7387" t="s">
        <v>18511</v>
      </c>
      <c r="L7387" t="s">
        <v>19688</v>
      </c>
      <c r="O7387" t="s">
        <v>20908</v>
      </c>
      <c r="P7387" t="s">
        <v>20937</v>
      </c>
      <c r="Q7387" t="s">
        <v>21025</v>
      </c>
      <c r="R7387" t="s">
        <v>21129</v>
      </c>
      <c r="S7387" t="s">
        <v>21157</v>
      </c>
      <c r="T7387" t="s">
        <v>21748</v>
      </c>
      <c r="U7387" t="s">
        <v>22832</v>
      </c>
    </row>
    <row r="7388" spans="1:24">
      <c r="A7388" s="1">
        <v>7428</v>
      </c>
      <c r="C7388" t="s">
        <v>6146</v>
      </c>
      <c r="G7388" t="s">
        <v>10967</v>
      </c>
      <c r="H7388" t="s">
        <v>16056</v>
      </c>
      <c r="I7388" t="s">
        <v>18507</v>
      </c>
      <c r="J7388" t="s">
        <v>18509</v>
      </c>
      <c r="L7388" t="s">
        <v>20154</v>
      </c>
      <c r="O7388" t="s">
        <v>20887</v>
      </c>
      <c r="P7388" t="s">
        <v>20919</v>
      </c>
      <c r="Q7388" t="s">
        <v>20989</v>
      </c>
      <c r="U7388" t="s">
        <v>22032</v>
      </c>
      <c r="W7388" t="s">
        <v>22917</v>
      </c>
      <c r="X7388" t="s">
        <v>23569</v>
      </c>
    </row>
    <row r="7389" spans="1:24">
      <c r="A7389" s="1">
        <v>7429</v>
      </c>
      <c r="C7389" t="s">
        <v>6147</v>
      </c>
      <c r="G7389" t="s">
        <v>10967</v>
      </c>
      <c r="H7389" t="s">
        <v>16056</v>
      </c>
      <c r="I7389" t="s">
        <v>18507</v>
      </c>
      <c r="J7389" t="s">
        <v>18509</v>
      </c>
      <c r="L7389" t="s">
        <v>20184</v>
      </c>
      <c r="O7389" t="s">
        <v>20888</v>
      </c>
      <c r="P7389" t="s">
        <v>65</v>
      </c>
      <c r="Q7389" t="s">
        <v>20990</v>
      </c>
      <c r="R7389" t="s">
        <v>21118</v>
      </c>
      <c r="S7389" t="s">
        <v>21153</v>
      </c>
      <c r="T7389" t="s">
        <v>21749</v>
      </c>
      <c r="U7389" t="s">
        <v>22033</v>
      </c>
    </row>
    <row r="7390" spans="1:24">
      <c r="A7390" s="1">
        <v>7430</v>
      </c>
      <c r="C7390" t="s">
        <v>6148</v>
      </c>
      <c r="G7390" t="s">
        <v>10967</v>
      </c>
      <c r="H7390" t="s">
        <v>16057</v>
      </c>
      <c r="I7390" t="s">
        <v>18507</v>
      </c>
      <c r="J7390" t="s">
        <v>18509</v>
      </c>
      <c r="L7390" t="s">
        <v>20185</v>
      </c>
      <c r="O7390" t="s">
        <v>20888</v>
      </c>
      <c r="P7390" t="s">
        <v>20920</v>
      </c>
      <c r="Q7390" t="s">
        <v>20991</v>
      </c>
      <c r="U7390" t="s">
        <v>22034</v>
      </c>
      <c r="W7390" t="s">
        <v>22918</v>
      </c>
    </row>
    <row r="7391" spans="1:24">
      <c r="A7391" s="1">
        <v>7431</v>
      </c>
      <c r="C7391" t="s">
        <v>6149</v>
      </c>
      <c r="G7391" t="s">
        <v>10967</v>
      </c>
      <c r="H7391" t="s">
        <v>16058</v>
      </c>
      <c r="I7391" t="s">
        <v>18507</v>
      </c>
      <c r="J7391" t="s">
        <v>18509</v>
      </c>
      <c r="L7391" t="s">
        <v>20146</v>
      </c>
      <c r="O7391" t="s">
        <v>20887</v>
      </c>
      <c r="P7391" t="s">
        <v>20919</v>
      </c>
      <c r="Q7391" t="s">
        <v>20989</v>
      </c>
      <c r="U7391" t="s">
        <v>22032</v>
      </c>
      <c r="W7391" t="s">
        <v>22917</v>
      </c>
      <c r="X7391" t="s">
        <v>23569</v>
      </c>
    </row>
    <row r="7392" spans="1:24">
      <c r="A7392" s="1">
        <v>7432</v>
      </c>
      <c r="C7392" t="s">
        <v>6150</v>
      </c>
      <c r="G7392" t="s">
        <v>10967</v>
      </c>
      <c r="H7392" t="s">
        <v>16059</v>
      </c>
      <c r="I7392" t="s">
        <v>18507</v>
      </c>
      <c r="J7392" t="s">
        <v>18509</v>
      </c>
      <c r="L7392" t="s">
        <v>20184</v>
      </c>
      <c r="O7392" t="s">
        <v>20888</v>
      </c>
      <c r="P7392" t="s">
        <v>65</v>
      </c>
      <c r="Q7392" t="s">
        <v>20990</v>
      </c>
      <c r="R7392" t="s">
        <v>21118</v>
      </c>
      <c r="S7392" t="s">
        <v>21153</v>
      </c>
      <c r="T7392" t="s">
        <v>21749</v>
      </c>
      <c r="U7392" t="s">
        <v>22033</v>
      </c>
    </row>
    <row r="7393" spans="1:25">
      <c r="A7393" s="1">
        <v>7433</v>
      </c>
      <c r="C7393" t="s">
        <v>6151</v>
      </c>
      <c r="G7393" t="s">
        <v>10967</v>
      </c>
      <c r="H7393" t="s">
        <v>16059</v>
      </c>
      <c r="I7393" t="s">
        <v>18507</v>
      </c>
      <c r="J7393" t="s">
        <v>18509</v>
      </c>
      <c r="L7393" t="s">
        <v>20185</v>
      </c>
      <c r="O7393" t="s">
        <v>20888</v>
      </c>
      <c r="P7393" t="s">
        <v>20920</v>
      </c>
      <c r="Q7393" t="s">
        <v>20991</v>
      </c>
      <c r="U7393" t="s">
        <v>22034</v>
      </c>
      <c r="W7393" t="s">
        <v>22918</v>
      </c>
    </row>
    <row r="7394" spans="1:25">
      <c r="A7394" s="1">
        <v>7434</v>
      </c>
      <c r="C7394" t="s">
        <v>6152</v>
      </c>
      <c r="G7394" t="s">
        <v>10967</v>
      </c>
      <c r="H7394" t="s">
        <v>16060</v>
      </c>
      <c r="I7394" t="s">
        <v>18507</v>
      </c>
      <c r="J7394" t="s">
        <v>18509</v>
      </c>
      <c r="L7394" t="s">
        <v>20184</v>
      </c>
      <c r="O7394" t="s">
        <v>20888</v>
      </c>
      <c r="P7394" t="s">
        <v>65</v>
      </c>
      <c r="Q7394" t="s">
        <v>20990</v>
      </c>
      <c r="R7394" t="s">
        <v>21118</v>
      </c>
      <c r="S7394" t="s">
        <v>21153</v>
      </c>
      <c r="T7394" t="s">
        <v>21737</v>
      </c>
      <c r="U7394" t="s">
        <v>22033</v>
      </c>
    </row>
    <row r="7395" spans="1:25">
      <c r="A7395" s="1">
        <v>7435</v>
      </c>
      <c r="C7395" t="s">
        <v>6153</v>
      </c>
      <c r="G7395" t="s">
        <v>10967</v>
      </c>
      <c r="H7395" t="s">
        <v>16060</v>
      </c>
      <c r="I7395" t="s">
        <v>18507</v>
      </c>
      <c r="J7395" t="s">
        <v>18509</v>
      </c>
      <c r="L7395" t="s">
        <v>20174</v>
      </c>
      <c r="O7395" t="s">
        <v>20887</v>
      </c>
      <c r="P7395" t="s">
        <v>20919</v>
      </c>
      <c r="Q7395" t="s">
        <v>20989</v>
      </c>
      <c r="U7395" t="s">
        <v>22032</v>
      </c>
      <c r="W7395" t="s">
        <v>22917</v>
      </c>
      <c r="X7395" t="s">
        <v>23564</v>
      </c>
    </row>
    <row r="7396" spans="1:25">
      <c r="A7396" s="1">
        <v>7436</v>
      </c>
      <c r="C7396" t="s">
        <v>6154</v>
      </c>
      <c r="G7396" t="s">
        <v>10967</v>
      </c>
      <c r="H7396" t="s">
        <v>16060</v>
      </c>
      <c r="I7396" t="s">
        <v>18507</v>
      </c>
      <c r="J7396" t="s">
        <v>18509</v>
      </c>
      <c r="L7396" t="s">
        <v>20185</v>
      </c>
      <c r="O7396" t="s">
        <v>20888</v>
      </c>
      <c r="P7396" t="s">
        <v>20920</v>
      </c>
      <c r="Q7396" t="s">
        <v>20991</v>
      </c>
      <c r="U7396" t="s">
        <v>22034</v>
      </c>
      <c r="W7396" t="s">
        <v>22918</v>
      </c>
    </row>
    <row r="7397" spans="1:25">
      <c r="A7397" s="1">
        <v>7437</v>
      </c>
      <c r="C7397" t="s">
        <v>6155</v>
      </c>
      <c r="G7397" t="s">
        <v>10967</v>
      </c>
      <c r="H7397" t="s">
        <v>16061</v>
      </c>
      <c r="I7397" t="s">
        <v>18507</v>
      </c>
      <c r="J7397" t="s">
        <v>18509</v>
      </c>
      <c r="L7397" t="s">
        <v>20146</v>
      </c>
      <c r="O7397" t="s">
        <v>20887</v>
      </c>
      <c r="P7397" t="s">
        <v>20919</v>
      </c>
      <c r="Q7397" t="s">
        <v>20989</v>
      </c>
      <c r="U7397" t="s">
        <v>22032</v>
      </c>
      <c r="W7397" t="s">
        <v>22917</v>
      </c>
      <c r="X7397" t="s">
        <v>23569</v>
      </c>
    </row>
    <row r="7398" spans="1:25">
      <c r="A7398" s="1">
        <v>7438</v>
      </c>
      <c r="C7398" t="s">
        <v>6156</v>
      </c>
      <c r="G7398" t="s">
        <v>10967</v>
      </c>
      <c r="H7398" t="s">
        <v>16062</v>
      </c>
      <c r="I7398" t="s">
        <v>18507</v>
      </c>
      <c r="J7398" t="s">
        <v>18509</v>
      </c>
      <c r="L7398" t="s">
        <v>20174</v>
      </c>
      <c r="O7398" t="s">
        <v>20887</v>
      </c>
      <c r="P7398" t="s">
        <v>20919</v>
      </c>
      <c r="Q7398" t="s">
        <v>20989</v>
      </c>
      <c r="U7398" t="s">
        <v>22032</v>
      </c>
      <c r="W7398" t="s">
        <v>22917</v>
      </c>
      <c r="X7398" t="s">
        <v>23569</v>
      </c>
    </row>
    <row r="7399" spans="1:25">
      <c r="A7399" s="1">
        <v>7439</v>
      </c>
      <c r="C7399" t="s">
        <v>6157</v>
      </c>
      <c r="G7399" t="s">
        <v>10967</v>
      </c>
      <c r="H7399" t="s">
        <v>16063</v>
      </c>
      <c r="I7399" t="s">
        <v>18507</v>
      </c>
      <c r="J7399" t="s">
        <v>18509</v>
      </c>
      <c r="L7399" t="s">
        <v>20184</v>
      </c>
      <c r="O7399" t="s">
        <v>20888</v>
      </c>
      <c r="P7399" t="s">
        <v>65</v>
      </c>
      <c r="Q7399" t="s">
        <v>20990</v>
      </c>
      <c r="R7399" t="s">
        <v>21118</v>
      </c>
      <c r="S7399" t="s">
        <v>21153</v>
      </c>
      <c r="T7399" t="s">
        <v>21749</v>
      </c>
      <c r="U7399" t="s">
        <v>22033</v>
      </c>
    </row>
    <row r="7400" spans="1:25">
      <c r="A7400" s="1">
        <v>7440</v>
      </c>
      <c r="C7400" t="s">
        <v>6158</v>
      </c>
      <c r="G7400" t="s">
        <v>10967</v>
      </c>
      <c r="H7400" t="s">
        <v>16063</v>
      </c>
      <c r="I7400" t="s">
        <v>18507</v>
      </c>
      <c r="J7400" t="s">
        <v>18509</v>
      </c>
      <c r="L7400" t="s">
        <v>20185</v>
      </c>
      <c r="O7400" t="s">
        <v>20888</v>
      </c>
      <c r="P7400" t="s">
        <v>20920</v>
      </c>
      <c r="Q7400" t="s">
        <v>20991</v>
      </c>
      <c r="U7400" t="s">
        <v>22034</v>
      </c>
      <c r="W7400" t="s">
        <v>22918</v>
      </c>
    </row>
    <row r="7401" spans="1:25">
      <c r="A7401" s="1">
        <v>7441</v>
      </c>
      <c r="C7401" t="s">
        <v>6159</v>
      </c>
      <c r="G7401" t="s">
        <v>10967</v>
      </c>
      <c r="H7401" t="s">
        <v>16064</v>
      </c>
      <c r="I7401" t="s">
        <v>18507</v>
      </c>
      <c r="J7401" t="s">
        <v>18509</v>
      </c>
      <c r="L7401" t="s">
        <v>20184</v>
      </c>
      <c r="O7401" t="s">
        <v>20888</v>
      </c>
      <c r="P7401" t="s">
        <v>65</v>
      </c>
      <c r="Q7401" t="s">
        <v>20990</v>
      </c>
      <c r="R7401" t="s">
        <v>21118</v>
      </c>
      <c r="S7401" t="s">
        <v>21153</v>
      </c>
      <c r="T7401" t="s">
        <v>21749</v>
      </c>
      <c r="U7401" t="s">
        <v>22033</v>
      </c>
    </row>
    <row r="7402" spans="1:25">
      <c r="A7402" s="1">
        <v>7442</v>
      </c>
      <c r="C7402" t="s">
        <v>6160</v>
      </c>
      <c r="G7402" t="s">
        <v>10967</v>
      </c>
      <c r="H7402" t="s">
        <v>16065</v>
      </c>
      <c r="I7402" t="s">
        <v>18507</v>
      </c>
      <c r="J7402" t="s">
        <v>18509</v>
      </c>
      <c r="L7402" t="s">
        <v>20185</v>
      </c>
      <c r="O7402" t="s">
        <v>20888</v>
      </c>
      <c r="P7402" t="s">
        <v>20920</v>
      </c>
      <c r="Q7402" t="s">
        <v>20991</v>
      </c>
      <c r="U7402" t="s">
        <v>22034</v>
      </c>
      <c r="W7402" t="s">
        <v>22918</v>
      </c>
    </row>
    <row r="7403" spans="1:25">
      <c r="A7403" s="1">
        <v>7443</v>
      </c>
      <c r="C7403" t="s">
        <v>6161</v>
      </c>
      <c r="G7403" t="s">
        <v>10967</v>
      </c>
      <c r="H7403" t="s">
        <v>16066</v>
      </c>
      <c r="I7403" t="s">
        <v>18507</v>
      </c>
      <c r="J7403" t="s">
        <v>18509</v>
      </c>
      <c r="L7403" t="s">
        <v>20155</v>
      </c>
      <c r="O7403" t="s">
        <v>20887</v>
      </c>
      <c r="P7403" t="s">
        <v>20919</v>
      </c>
      <c r="Q7403" t="s">
        <v>20989</v>
      </c>
      <c r="U7403" t="s">
        <v>22032</v>
      </c>
      <c r="W7403" t="s">
        <v>22917</v>
      </c>
      <c r="X7403" t="s">
        <v>23569</v>
      </c>
    </row>
    <row r="7404" spans="1:25">
      <c r="A7404" s="1">
        <v>7444</v>
      </c>
      <c r="C7404" t="s">
        <v>6162</v>
      </c>
      <c r="G7404" t="s">
        <v>10967</v>
      </c>
      <c r="H7404" t="s">
        <v>16067</v>
      </c>
      <c r="I7404" t="s">
        <v>18507</v>
      </c>
      <c r="J7404" t="s">
        <v>18509</v>
      </c>
      <c r="L7404" t="s">
        <v>20184</v>
      </c>
      <c r="O7404" t="s">
        <v>20888</v>
      </c>
      <c r="P7404" t="s">
        <v>65</v>
      </c>
      <c r="Q7404" t="s">
        <v>20990</v>
      </c>
      <c r="R7404" t="s">
        <v>21118</v>
      </c>
      <c r="S7404" t="s">
        <v>21153</v>
      </c>
      <c r="T7404" t="s">
        <v>21749</v>
      </c>
      <c r="U7404" t="s">
        <v>22033</v>
      </c>
    </row>
    <row r="7405" spans="1:25">
      <c r="A7405" s="1">
        <v>7445</v>
      </c>
      <c r="C7405" t="s">
        <v>6163</v>
      </c>
      <c r="G7405" t="s">
        <v>10967</v>
      </c>
      <c r="H7405" t="s">
        <v>16068</v>
      </c>
      <c r="I7405" t="s">
        <v>18507</v>
      </c>
      <c r="J7405" t="s">
        <v>18509</v>
      </c>
      <c r="L7405" t="s">
        <v>20185</v>
      </c>
      <c r="O7405" t="s">
        <v>20888</v>
      </c>
      <c r="P7405" t="s">
        <v>20920</v>
      </c>
      <c r="Q7405" t="s">
        <v>20991</v>
      </c>
      <c r="U7405" t="s">
        <v>22034</v>
      </c>
      <c r="W7405" t="s">
        <v>22918</v>
      </c>
    </row>
    <row r="7406" spans="1:25">
      <c r="A7406" s="1">
        <v>7446</v>
      </c>
      <c r="C7406" t="s">
        <v>6164</v>
      </c>
      <c r="G7406" t="s">
        <v>10967</v>
      </c>
      <c r="H7406" t="s">
        <v>16069</v>
      </c>
      <c r="I7406" t="s">
        <v>18507</v>
      </c>
      <c r="J7406" t="s">
        <v>18510</v>
      </c>
      <c r="L7406" t="s">
        <v>20218</v>
      </c>
      <c r="N7406" t="s">
        <v>32</v>
      </c>
      <c r="P7406" t="s">
        <v>32</v>
      </c>
      <c r="Q7406" t="s">
        <v>20992</v>
      </c>
      <c r="R7406" t="s">
        <v>21119</v>
      </c>
      <c r="S7406" t="s">
        <v>21154</v>
      </c>
      <c r="U7406" t="s">
        <v>22035</v>
      </c>
      <c r="Y7406" t="s">
        <v>23859</v>
      </c>
    </row>
    <row r="7407" spans="1:25">
      <c r="A7407" s="1">
        <v>7447</v>
      </c>
      <c r="B7407" t="s">
        <v>32</v>
      </c>
      <c r="C7407" t="s">
        <v>6164</v>
      </c>
      <c r="D7407" t="s">
        <v>10348</v>
      </c>
      <c r="E7407" t="s">
        <v>10905</v>
      </c>
      <c r="F7407" t="s">
        <v>10906</v>
      </c>
      <c r="H7407" t="s">
        <v>16070</v>
      </c>
      <c r="V7407">
        <f>72862023 pm¡Ã2024041krissy_g4@hotmail.com                              ANMLFException as file currently locked by another user for an Acct no 840012230000</f>
        <v>0</v>
      </c>
    </row>
    <row r="7408" spans="1:25">
      <c r="A7408" s="1">
        <v>7448</v>
      </c>
      <c r="C7408" t="s">
        <v>6165</v>
      </c>
      <c r="G7408" t="s">
        <v>10967</v>
      </c>
      <c r="H7408" t="s">
        <v>16071</v>
      </c>
      <c r="I7408" t="s">
        <v>18507</v>
      </c>
      <c r="J7408" t="s">
        <v>18510</v>
      </c>
      <c r="L7408" t="s">
        <v>20219</v>
      </c>
      <c r="N7408" t="s">
        <v>32</v>
      </c>
      <c r="P7408" t="s">
        <v>32</v>
      </c>
      <c r="Q7408" t="s">
        <v>20992</v>
      </c>
      <c r="R7408" t="s">
        <v>21119</v>
      </c>
      <c r="S7408" t="s">
        <v>21154</v>
      </c>
      <c r="U7408" t="s">
        <v>22035</v>
      </c>
      <c r="Y7408" t="s">
        <v>23860</v>
      </c>
    </row>
    <row r="7409" spans="1:25">
      <c r="A7409" s="1">
        <v>7449</v>
      </c>
      <c r="B7409" t="s">
        <v>32</v>
      </c>
      <c r="C7409" t="s">
        <v>6165</v>
      </c>
      <c r="D7409" t="s">
        <v>10349</v>
      </c>
      <c r="E7409" t="s">
        <v>10905</v>
      </c>
      <c r="F7409" t="s">
        <v>10906</v>
      </c>
      <c r="H7409" t="s">
        <v>16072</v>
      </c>
      <c r="V7409">
        <f>72862024 0&lt;I2024041djturanda@yahoo.com                               ANMLFException as file currently locked by another user for an Acct no 313660030000</f>
        <v>0</v>
      </c>
    </row>
    <row r="7410" spans="1:25">
      <c r="A7410" s="1">
        <v>7450</v>
      </c>
      <c r="C7410" t="s">
        <v>6166</v>
      </c>
      <c r="G7410" t="s">
        <v>10967</v>
      </c>
      <c r="H7410" t="s">
        <v>16073</v>
      </c>
      <c r="I7410" t="s">
        <v>18507</v>
      </c>
      <c r="J7410" t="s">
        <v>18510</v>
      </c>
      <c r="L7410" t="s">
        <v>20220</v>
      </c>
      <c r="N7410" t="s">
        <v>32</v>
      </c>
      <c r="P7410" t="s">
        <v>32</v>
      </c>
      <c r="Q7410" t="s">
        <v>20992</v>
      </c>
      <c r="R7410" t="s">
        <v>21119</v>
      </c>
      <c r="S7410" t="s">
        <v>21154</v>
      </c>
      <c r="U7410" t="s">
        <v>22035</v>
      </c>
      <c r="Y7410" t="s">
        <v>23861</v>
      </c>
    </row>
    <row r="7411" spans="1:25">
      <c r="A7411" s="1">
        <v>7451</v>
      </c>
      <c r="B7411" t="s">
        <v>32</v>
      </c>
      <c r="C7411" t="s">
        <v>6166</v>
      </c>
      <c r="D7411" t="s">
        <v>10350</v>
      </c>
      <c r="E7411" t="s">
        <v>10905</v>
      </c>
      <c r="F7411" t="s">
        <v>10906</v>
      </c>
      <c r="H7411" t="s">
        <v>16073</v>
      </c>
      <c r="V7411">
        <f>72862025 &gt;#Q2024041tampat74@gmail.com                               ANMLFException as file currently locked by another user for an Acct no 348079210000</f>
        <v>0</v>
      </c>
    </row>
    <row r="7412" spans="1:25">
      <c r="A7412" s="1">
        <v>7452</v>
      </c>
      <c r="C7412" t="s">
        <v>6167</v>
      </c>
      <c r="G7412" t="s">
        <v>10967</v>
      </c>
      <c r="H7412" t="s">
        <v>16073</v>
      </c>
      <c r="I7412" t="s">
        <v>18507</v>
      </c>
      <c r="J7412" t="s">
        <v>18509</v>
      </c>
      <c r="L7412" t="s">
        <v>20155</v>
      </c>
      <c r="O7412" t="s">
        <v>20887</v>
      </c>
      <c r="P7412" t="s">
        <v>20919</v>
      </c>
      <c r="Q7412" t="s">
        <v>20989</v>
      </c>
      <c r="U7412" t="s">
        <v>22032</v>
      </c>
      <c r="W7412" t="s">
        <v>22917</v>
      </c>
      <c r="X7412" t="s">
        <v>23570</v>
      </c>
    </row>
    <row r="7413" spans="1:25">
      <c r="A7413" s="1">
        <v>7453</v>
      </c>
      <c r="C7413" t="s">
        <v>6168</v>
      </c>
      <c r="G7413" t="s">
        <v>10967</v>
      </c>
      <c r="H7413" t="s">
        <v>16074</v>
      </c>
      <c r="I7413" t="s">
        <v>18507</v>
      </c>
      <c r="J7413" t="s">
        <v>18509</v>
      </c>
      <c r="L7413" t="s">
        <v>20184</v>
      </c>
      <c r="O7413" t="s">
        <v>20888</v>
      </c>
      <c r="P7413" t="s">
        <v>65</v>
      </c>
      <c r="Q7413" t="s">
        <v>20990</v>
      </c>
      <c r="R7413" t="s">
        <v>21118</v>
      </c>
      <c r="S7413" t="s">
        <v>21153</v>
      </c>
      <c r="T7413" t="s">
        <v>21750</v>
      </c>
      <c r="U7413" t="s">
        <v>22033</v>
      </c>
    </row>
    <row r="7414" spans="1:25">
      <c r="A7414" s="1">
        <v>7454</v>
      </c>
      <c r="C7414" t="s">
        <v>6169</v>
      </c>
      <c r="G7414" t="s">
        <v>10967</v>
      </c>
      <c r="H7414" t="s">
        <v>16074</v>
      </c>
      <c r="I7414" t="s">
        <v>18507</v>
      </c>
      <c r="J7414" t="s">
        <v>18509</v>
      </c>
      <c r="L7414" t="s">
        <v>20185</v>
      </c>
      <c r="O7414" t="s">
        <v>20888</v>
      </c>
      <c r="P7414" t="s">
        <v>20920</v>
      </c>
      <c r="Q7414" t="s">
        <v>20991</v>
      </c>
      <c r="U7414" t="s">
        <v>22034</v>
      </c>
      <c r="W7414" t="s">
        <v>22918</v>
      </c>
    </row>
    <row r="7415" spans="1:25">
      <c r="A7415" s="1">
        <v>7455</v>
      </c>
      <c r="C7415" t="s">
        <v>6170</v>
      </c>
      <c r="G7415" t="s">
        <v>10967</v>
      </c>
      <c r="H7415" t="s">
        <v>16075</v>
      </c>
      <c r="I7415" t="s">
        <v>18507</v>
      </c>
      <c r="J7415" t="s">
        <v>18510</v>
      </c>
      <c r="L7415" t="s">
        <v>20221</v>
      </c>
      <c r="N7415" t="s">
        <v>32</v>
      </c>
      <c r="P7415" t="s">
        <v>32</v>
      </c>
      <c r="Q7415" t="s">
        <v>20992</v>
      </c>
      <c r="R7415" t="s">
        <v>21119</v>
      </c>
      <c r="S7415" t="s">
        <v>21154</v>
      </c>
      <c r="U7415" t="s">
        <v>22035</v>
      </c>
      <c r="Y7415" t="s">
        <v>23862</v>
      </c>
    </row>
    <row r="7416" spans="1:25">
      <c r="A7416" s="1">
        <v>7456</v>
      </c>
      <c r="B7416" t="s">
        <v>32</v>
      </c>
      <c r="C7416" t="s">
        <v>6170</v>
      </c>
      <c r="D7416" t="s">
        <v>10351</v>
      </c>
      <c r="E7416" t="s">
        <v>10905</v>
      </c>
      <c r="F7416" t="s">
        <v>10906</v>
      </c>
      <c r="H7416" t="s">
        <v>16075</v>
      </c>
      <c r="V7416">
        <f>72862029 Ð`²¤O2024031moriehinds2@gmail.com                              BNMLFException as file currently locked by another user for an Acct no 342065570000</f>
        <v>0</v>
      </c>
    </row>
    <row r="7417" spans="1:25">
      <c r="A7417" s="1">
        <v>7457</v>
      </c>
      <c r="C7417" t="s">
        <v>6171</v>
      </c>
      <c r="G7417" t="s">
        <v>10967</v>
      </c>
      <c r="H7417" t="s">
        <v>16076</v>
      </c>
      <c r="I7417" t="s">
        <v>18507</v>
      </c>
      <c r="J7417" t="s">
        <v>18509</v>
      </c>
      <c r="L7417" t="s">
        <v>20184</v>
      </c>
      <c r="O7417" t="s">
        <v>20888</v>
      </c>
      <c r="P7417" t="s">
        <v>65</v>
      </c>
      <c r="Q7417" t="s">
        <v>20990</v>
      </c>
      <c r="R7417" t="s">
        <v>21118</v>
      </c>
      <c r="S7417" t="s">
        <v>21153</v>
      </c>
      <c r="T7417" t="s">
        <v>21750</v>
      </c>
      <c r="U7417" t="s">
        <v>22033</v>
      </c>
    </row>
    <row r="7418" spans="1:25">
      <c r="A7418" s="1">
        <v>7458</v>
      </c>
      <c r="C7418" t="s">
        <v>6172</v>
      </c>
      <c r="G7418" t="s">
        <v>10967</v>
      </c>
      <c r="H7418" t="s">
        <v>16076</v>
      </c>
      <c r="I7418" t="s">
        <v>18507</v>
      </c>
      <c r="J7418" t="s">
        <v>18509</v>
      </c>
      <c r="L7418" t="s">
        <v>20154</v>
      </c>
      <c r="O7418" t="s">
        <v>20887</v>
      </c>
      <c r="P7418" t="s">
        <v>20919</v>
      </c>
      <c r="Q7418" t="s">
        <v>20989</v>
      </c>
      <c r="U7418" t="s">
        <v>22032</v>
      </c>
      <c r="W7418" t="s">
        <v>22917</v>
      </c>
      <c r="X7418" t="s">
        <v>23570</v>
      </c>
    </row>
    <row r="7419" spans="1:25">
      <c r="A7419" s="1">
        <v>7459</v>
      </c>
      <c r="C7419" t="s">
        <v>6173</v>
      </c>
      <c r="G7419" t="s">
        <v>10967</v>
      </c>
      <c r="H7419" t="s">
        <v>16076</v>
      </c>
      <c r="I7419" t="s">
        <v>18507</v>
      </c>
      <c r="J7419" t="s">
        <v>18509</v>
      </c>
      <c r="L7419" t="s">
        <v>20185</v>
      </c>
      <c r="O7419" t="s">
        <v>20888</v>
      </c>
      <c r="P7419" t="s">
        <v>20920</v>
      </c>
      <c r="Q7419" t="s">
        <v>20991</v>
      </c>
      <c r="U7419" t="s">
        <v>22034</v>
      </c>
      <c r="W7419" t="s">
        <v>22918</v>
      </c>
    </row>
    <row r="7420" spans="1:25">
      <c r="A7420" s="1">
        <v>7460</v>
      </c>
      <c r="C7420" t="s">
        <v>6174</v>
      </c>
      <c r="G7420" t="s">
        <v>10967</v>
      </c>
      <c r="H7420" t="s">
        <v>16077</v>
      </c>
      <c r="I7420" t="s">
        <v>18507</v>
      </c>
      <c r="J7420" t="s">
        <v>18510</v>
      </c>
      <c r="L7420" t="s">
        <v>20222</v>
      </c>
      <c r="N7420" t="s">
        <v>32</v>
      </c>
      <c r="P7420" t="s">
        <v>32</v>
      </c>
      <c r="Q7420" t="s">
        <v>20992</v>
      </c>
      <c r="R7420" t="s">
        <v>21119</v>
      </c>
      <c r="S7420" t="s">
        <v>21154</v>
      </c>
      <c r="U7420" t="s">
        <v>22035</v>
      </c>
      <c r="Y7420" t="s">
        <v>23863</v>
      </c>
    </row>
    <row r="7421" spans="1:25">
      <c r="A7421" s="1">
        <v>7461</v>
      </c>
      <c r="B7421" t="s">
        <v>32</v>
      </c>
      <c r="C7421" t="s">
        <v>6174</v>
      </c>
      <c r="D7421" t="s">
        <v>10352</v>
      </c>
      <c r="E7421" t="s">
        <v>10905</v>
      </c>
      <c r="F7421" t="s">
        <v>10906</v>
      </c>
      <c r="H7421" t="s">
        <v>16078</v>
      </c>
      <c r="V7421">
        <f>72862033 @Ü'E2024041cavrilleogarro@yahoo.com                            BNMLFException as file currently locked by another user for an Acct no 297021480000</f>
        <v>0</v>
      </c>
    </row>
    <row r="7422" spans="1:25">
      <c r="A7422" s="1">
        <v>7462</v>
      </c>
      <c r="C7422" t="s">
        <v>6175</v>
      </c>
      <c r="G7422" t="s">
        <v>10967</v>
      </c>
      <c r="H7422" t="s">
        <v>16079</v>
      </c>
      <c r="I7422" t="s">
        <v>18507</v>
      </c>
      <c r="J7422" t="s">
        <v>18510</v>
      </c>
      <c r="L7422" t="s">
        <v>20223</v>
      </c>
      <c r="N7422" t="s">
        <v>32</v>
      </c>
      <c r="P7422" t="s">
        <v>32</v>
      </c>
      <c r="Q7422" t="s">
        <v>20992</v>
      </c>
      <c r="R7422" t="s">
        <v>21119</v>
      </c>
      <c r="S7422" t="s">
        <v>21154</v>
      </c>
      <c r="U7422" t="s">
        <v>22035</v>
      </c>
      <c r="Y7422" t="s">
        <v>23864</v>
      </c>
    </row>
    <row r="7423" spans="1:25">
      <c r="A7423" s="1">
        <v>7463</v>
      </c>
      <c r="B7423" t="s">
        <v>32</v>
      </c>
      <c r="C7423" t="s">
        <v>6175</v>
      </c>
      <c r="D7423" t="s">
        <v>10353</v>
      </c>
      <c r="E7423" t="s">
        <v>10905</v>
      </c>
      <c r="F7423" t="s">
        <v>10906</v>
      </c>
      <c r="H7423" t="s">
        <v>16080</v>
      </c>
      <c r="V7423">
        <f>72862034 ø8æÌ2024031tamika.campbell@ksac.gov.jm                           CNMLFException as file currently locked by another user for an Acct no 880032561400</f>
        <v>0</v>
      </c>
    </row>
    <row r="7424" spans="1:25">
      <c r="A7424" s="1">
        <v>7464</v>
      </c>
      <c r="C7424" t="s">
        <v>6176</v>
      </c>
      <c r="G7424" t="s">
        <v>10967</v>
      </c>
      <c r="H7424" t="s">
        <v>16081</v>
      </c>
      <c r="I7424" t="s">
        <v>18507</v>
      </c>
      <c r="J7424" t="s">
        <v>18510</v>
      </c>
      <c r="L7424" t="s">
        <v>20224</v>
      </c>
      <c r="N7424" t="s">
        <v>43</v>
      </c>
      <c r="P7424" t="s">
        <v>43</v>
      </c>
      <c r="Q7424" t="s">
        <v>21047</v>
      </c>
      <c r="U7424" t="s">
        <v>22719</v>
      </c>
      <c r="W7424" t="s">
        <v>22931</v>
      </c>
    </row>
    <row r="7425" spans="1:25">
      <c r="A7425" s="1">
        <v>7465</v>
      </c>
      <c r="B7425" t="s">
        <v>43</v>
      </c>
      <c r="C7425" t="s">
        <v>6176</v>
      </c>
      <c r="D7425" t="s">
        <v>10354</v>
      </c>
      <c r="E7425" t="s">
        <v>10905</v>
      </c>
      <c r="F7425" t="s">
        <v>10918</v>
      </c>
      <c r="H7425" t="s">
        <v>16081</v>
      </c>
      <c r="V7425">
        <f>72862035 B0;¼N#çÜ8767937169   CACS CAC uPGFPN          R þf	?¹                                                                                                                                                        N/ÄPGFPN          R þf	?¹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7426" spans="1:25">
      <c r="A7426" s="1">
        <v>7466</v>
      </c>
      <c r="C7426" t="s">
        <v>6177</v>
      </c>
      <c r="G7426" t="s">
        <v>10967</v>
      </c>
      <c r="H7426" t="s">
        <v>16082</v>
      </c>
      <c r="I7426" t="s">
        <v>18507</v>
      </c>
      <c r="J7426" t="s">
        <v>18510</v>
      </c>
      <c r="L7426" t="s">
        <v>20225</v>
      </c>
      <c r="N7426" t="s">
        <v>32</v>
      </c>
      <c r="P7426" t="s">
        <v>32</v>
      </c>
      <c r="Q7426" t="s">
        <v>20992</v>
      </c>
      <c r="R7426" t="s">
        <v>21119</v>
      </c>
      <c r="S7426" t="s">
        <v>21154</v>
      </c>
      <c r="U7426" t="s">
        <v>22035</v>
      </c>
      <c r="Y7426" t="s">
        <v>23865</v>
      </c>
    </row>
    <row r="7427" spans="1:25">
      <c r="A7427" s="1">
        <v>7467</v>
      </c>
      <c r="B7427" t="s">
        <v>32</v>
      </c>
      <c r="C7427" t="s">
        <v>6177</v>
      </c>
      <c r="D7427" t="s">
        <v>10355</v>
      </c>
      <c r="E7427" t="s">
        <v>10905</v>
      </c>
      <c r="F7427" t="s">
        <v>10906</v>
      </c>
      <c r="H7427" t="s">
        <v>16082</v>
      </c>
      <c r="V7427">
        <f>72862036 0@2024031kededradennis@gmail.com                             CNMLFException as file currently locked by another user for an Acct no 277429760000</f>
        <v>0</v>
      </c>
    </row>
    <row r="7428" spans="1:25">
      <c r="A7428" s="1">
        <v>7468</v>
      </c>
      <c r="C7428" t="s">
        <v>6178</v>
      </c>
      <c r="G7428" t="s">
        <v>10967</v>
      </c>
      <c r="H7428" t="s">
        <v>16083</v>
      </c>
      <c r="I7428" t="s">
        <v>18507</v>
      </c>
      <c r="J7428" t="s">
        <v>18510</v>
      </c>
      <c r="L7428" t="s">
        <v>20226</v>
      </c>
      <c r="N7428" t="s">
        <v>32</v>
      </c>
      <c r="P7428" t="s">
        <v>32</v>
      </c>
      <c r="Q7428" t="s">
        <v>20992</v>
      </c>
      <c r="R7428" t="s">
        <v>21119</v>
      </c>
      <c r="S7428" t="s">
        <v>21154</v>
      </c>
      <c r="U7428" t="s">
        <v>22035</v>
      </c>
      <c r="Y7428" t="s">
        <v>23866</v>
      </c>
    </row>
    <row r="7429" spans="1:25">
      <c r="A7429" s="1">
        <v>7469</v>
      </c>
      <c r="B7429" t="s">
        <v>32</v>
      </c>
      <c r="C7429" t="s">
        <v>6178</v>
      </c>
      <c r="D7429" t="s">
        <v>10356</v>
      </c>
      <c r="E7429" t="s">
        <v>10905</v>
      </c>
      <c r="F7429" t="s">
        <v>10906</v>
      </c>
      <c r="H7429" t="s">
        <v>16084</v>
      </c>
      <c r="V7429">
        <f>72862037 ÐEá\$2024041faypetgrave@cwjamica.com                            DNMLFException as file currently locked by another user for an Acct no 156177090000</f>
        <v>0</v>
      </c>
    </row>
    <row r="7430" spans="1:25">
      <c r="A7430" s="1">
        <v>7470</v>
      </c>
      <c r="C7430" t="s">
        <v>6179</v>
      </c>
      <c r="G7430" t="s">
        <v>10967</v>
      </c>
      <c r="H7430" t="s">
        <v>16085</v>
      </c>
      <c r="I7430" t="s">
        <v>18507</v>
      </c>
      <c r="J7430" t="s">
        <v>18510</v>
      </c>
      <c r="L7430" t="s">
        <v>20227</v>
      </c>
      <c r="N7430" t="s">
        <v>32</v>
      </c>
      <c r="P7430" t="s">
        <v>32</v>
      </c>
      <c r="Q7430" t="s">
        <v>20992</v>
      </c>
      <c r="R7430" t="s">
        <v>21119</v>
      </c>
      <c r="S7430" t="s">
        <v>21154</v>
      </c>
      <c r="U7430" t="s">
        <v>22035</v>
      </c>
      <c r="Y7430" t="s">
        <v>23868</v>
      </c>
    </row>
    <row r="7431" spans="1:25">
      <c r="A7431" s="1">
        <v>7471</v>
      </c>
      <c r="B7431" t="s">
        <v>32</v>
      </c>
      <c r="C7431" t="s">
        <v>6179</v>
      </c>
      <c r="D7431" t="s">
        <v>10357</v>
      </c>
      <c r="E7431" t="s">
        <v>10905</v>
      </c>
      <c r="F7431" t="s">
        <v>10906</v>
      </c>
      <c r="H7431" t="s">
        <v>16085</v>
      </c>
      <c r="V7431">
        <f>72862038 ÐÈQ(B2024041stamic123@gmail.com                               DNMLFException as file currently locked by another user for an Acct no 284144290000</f>
        <v>0</v>
      </c>
    </row>
    <row r="7432" spans="1:25">
      <c r="A7432" s="1">
        <v>7472</v>
      </c>
      <c r="C7432" t="s">
        <v>6180</v>
      </c>
      <c r="G7432" t="s">
        <v>10967</v>
      </c>
      <c r="H7432" t="s">
        <v>16086</v>
      </c>
      <c r="I7432" t="s">
        <v>18507</v>
      </c>
      <c r="J7432" t="s">
        <v>18510</v>
      </c>
      <c r="L7432" t="s">
        <v>20228</v>
      </c>
      <c r="N7432" t="s">
        <v>32</v>
      </c>
      <c r="P7432" t="s">
        <v>32</v>
      </c>
      <c r="Q7432" t="s">
        <v>20992</v>
      </c>
      <c r="R7432" t="s">
        <v>21119</v>
      </c>
      <c r="S7432" t="s">
        <v>21154</v>
      </c>
      <c r="U7432" t="s">
        <v>22035</v>
      </c>
      <c r="Y7432" t="s">
        <v>23867</v>
      </c>
    </row>
    <row r="7433" spans="1:25">
      <c r="A7433" s="1">
        <v>7473</v>
      </c>
      <c r="B7433" t="s">
        <v>32</v>
      </c>
      <c r="C7433" t="s">
        <v>6180</v>
      </c>
      <c r="D7433" t="s">
        <v>10358</v>
      </c>
      <c r="E7433" t="s">
        <v>10905</v>
      </c>
      <c r="F7433" t="s">
        <v>10906</v>
      </c>
      <c r="H7433" t="s">
        <v>16086</v>
      </c>
      <c r="V7433">
        <f>72862039 p°7ÖD2024041christinacaine1@gmail.com                            DNMLFException as file currently locked by another user for an Acct no 295651750000</f>
        <v>0</v>
      </c>
    </row>
    <row r="7434" spans="1:25">
      <c r="A7434" s="1">
        <v>7474</v>
      </c>
      <c r="C7434" t="s">
        <v>6181</v>
      </c>
      <c r="G7434" t="s">
        <v>10967</v>
      </c>
      <c r="H7434" t="s">
        <v>16087</v>
      </c>
      <c r="I7434" t="s">
        <v>18507</v>
      </c>
      <c r="J7434" t="s">
        <v>18510</v>
      </c>
      <c r="L7434" t="s">
        <v>20229</v>
      </c>
      <c r="N7434" t="s">
        <v>32</v>
      </c>
      <c r="P7434" t="s">
        <v>32</v>
      </c>
      <c r="Q7434" t="s">
        <v>20992</v>
      </c>
      <c r="R7434" t="s">
        <v>21119</v>
      </c>
      <c r="S7434" t="s">
        <v>21154</v>
      </c>
      <c r="U7434" t="s">
        <v>22035</v>
      </c>
      <c r="Y7434" t="s">
        <v>23869</v>
      </c>
    </row>
    <row r="7435" spans="1:25">
      <c r="A7435" s="1">
        <v>7475</v>
      </c>
      <c r="B7435" t="s">
        <v>32</v>
      </c>
      <c r="C7435" t="s">
        <v>6181</v>
      </c>
      <c r="D7435" t="s">
        <v>10359</v>
      </c>
      <c r="E7435" t="s">
        <v>10905</v>
      </c>
      <c r="F7435" t="s">
        <v>10906</v>
      </c>
      <c r="H7435" t="s">
        <v>16088</v>
      </c>
      <c r="V7435">
        <f>72862040 0&amp;3&amp;P2024041DUNROBPRIM@GMAIL.COM                              DNMLFException as file currently locked by another user for an Acct no 344238270000</f>
        <v>0</v>
      </c>
    </row>
    <row r="7436" spans="1:25">
      <c r="A7436" s="1">
        <v>7476</v>
      </c>
      <c r="C7436" t="s">
        <v>6182</v>
      </c>
      <c r="G7436" t="s">
        <v>10967</v>
      </c>
      <c r="H7436" t="s">
        <v>16089</v>
      </c>
      <c r="I7436" t="s">
        <v>18507</v>
      </c>
      <c r="J7436" t="s">
        <v>18510</v>
      </c>
      <c r="L7436" t="s">
        <v>20230</v>
      </c>
      <c r="N7436" t="s">
        <v>32</v>
      </c>
      <c r="P7436" t="s">
        <v>32</v>
      </c>
      <c r="Q7436" t="s">
        <v>20992</v>
      </c>
      <c r="R7436" t="s">
        <v>21119</v>
      </c>
      <c r="S7436" t="s">
        <v>21154</v>
      </c>
      <c r="U7436" t="s">
        <v>22035</v>
      </c>
      <c r="Y7436" t="s">
        <v>23872</v>
      </c>
    </row>
    <row r="7437" spans="1:25">
      <c r="A7437" s="1">
        <v>7477</v>
      </c>
      <c r="B7437" t="s">
        <v>32</v>
      </c>
      <c r="C7437" t="s">
        <v>6182</v>
      </c>
      <c r="D7437" t="s">
        <v>10360</v>
      </c>
      <c r="E7437" t="s">
        <v>10905</v>
      </c>
      <c r="F7437" t="s">
        <v>10906</v>
      </c>
      <c r="H7437" t="s">
        <v>16090</v>
      </c>
      <c r="V7437">
        <f>72862041 °7úA2024041ANDREHEPBURN_88@YAHOO.COM                            ENMLFException as file currently locked by another user for an Acct no 283368110000</f>
        <v>0</v>
      </c>
    </row>
    <row r="7438" spans="1:25">
      <c r="A7438" s="1">
        <v>7478</v>
      </c>
      <c r="C7438" t="s">
        <v>6183</v>
      </c>
      <c r="G7438" t="s">
        <v>10967</v>
      </c>
      <c r="H7438" t="s">
        <v>16091</v>
      </c>
      <c r="I7438" t="s">
        <v>18507</v>
      </c>
      <c r="J7438" t="s">
        <v>18509</v>
      </c>
      <c r="L7438" t="s">
        <v>20184</v>
      </c>
      <c r="O7438" t="s">
        <v>20888</v>
      </c>
      <c r="P7438" t="s">
        <v>65</v>
      </c>
      <c r="Q7438" t="s">
        <v>20990</v>
      </c>
      <c r="R7438" t="s">
        <v>21118</v>
      </c>
      <c r="S7438" t="s">
        <v>21153</v>
      </c>
      <c r="T7438" t="s">
        <v>21393</v>
      </c>
      <c r="U7438" t="s">
        <v>22033</v>
      </c>
    </row>
    <row r="7439" spans="1:25">
      <c r="A7439" s="1">
        <v>7479</v>
      </c>
      <c r="C7439" t="s">
        <v>6184</v>
      </c>
      <c r="G7439" t="s">
        <v>10967</v>
      </c>
      <c r="H7439" t="s">
        <v>16092</v>
      </c>
      <c r="I7439" t="s">
        <v>18507</v>
      </c>
      <c r="J7439" t="s">
        <v>18509</v>
      </c>
      <c r="L7439" t="s">
        <v>20185</v>
      </c>
      <c r="O7439" t="s">
        <v>20888</v>
      </c>
      <c r="P7439" t="s">
        <v>20920</v>
      </c>
      <c r="Q7439" t="s">
        <v>20991</v>
      </c>
      <c r="U7439" t="s">
        <v>22034</v>
      </c>
      <c r="W7439" t="s">
        <v>22918</v>
      </c>
    </row>
    <row r="7440" spans="1:25">
      <c r="A7440" s="1">
        <v>7480</v>
      </c>
      <c r="C7440" t="s">
        <v>6185</v>
      </c>
      <c r="G7440" t="s">
        <v>10967</v>
      </c>
      <c r="H7440" t="s">
        <v>16093</v>
      </c>
      <c r="I7440" t="s">
        <v>18507</v>
      </c>
      <c r="J7440" t="s">
        <v>18509</v>
      </c>
      <c r="L7440" t="s">
        <v>20146</v>
      </c>
      <c r="O7440" t="s">
        <v>20887</v>
      </c>
      <c r="P7440" t="s">
        <v>20919</v>
      </c>
      <c r="Q7440" t="s">
        <v>20989</v>
      </c>
      <c r="U7440" t="s">
        <v>22032</v>
      </c>
      <c r="W7440" t="s">
        <v>22917</v>
      </c>
      <c r="X7440" t="s">
        <v>23221</v>
      </c>
    </row>
    <row r="7441" spans="1:25">
      <c r="A7441" s="1">
        <v>7481</v>
      </c>
      <c r="C7441" t="s">
        <v>6186</v>
      </c>
      <c r="G7441" t="s">
        <v>10967</v>
      </c>
      <c r="H7441" t="s">
        <v>16094</v>
      </c>
      <c r="I7441" t="s">
        <v>18507</v>
      </c>
      <c r="J7441" t="s">
        <v>18510</v>
      </c>
      <c r="L7441" t="s">
        <v>20231</v>
      </c>
      <c r="N7441" t="s">
        <v>32</v>
      </c>
      <c r="P7441" t="s">
        <v>32</v>
      </c>
      <c r="Q7441" t="s">
        <v>20992</v>
      </c>
      <c r="R7441" t="s">
        <v>21119</v>
      </c>
      <c r="S7441" t="s">
        <v>21154</v>
      </c>
      <c r="U7441" t="s">
        <v>22035</v>
      </c>
      <c r="Y7441" t="s">
        <v>23871</v>
      </c>
    </row>
    <row r="7442" spans="1:25">
      <c r="A7442" s="1">
        <v>7482</v>
      </c>
      <c r="B7442" t="s">
        <v>32</v>
      </c>
      <c r="C7442" t="s">
        <v>6186</v>
      </c>
      <c r="D7442" t="s">
        <v>10361</v>
      </c>
      <c r="E7442" t="s">
        <v>10905</v>
      </c>
      <c r="F7442" t="s">
        <v>10906</v>
      </c>
      <c r="H7442" t="s">
        <v>16095</v>
      </c>
      <c r="V7442">
        <f>72862045 @å~\J2024041sexychrisann1@gmail.com                             ENMLFException as file currently locked by another user for an Acct no 319379400000</f>
        <v>0</v>
      </c>
    </row>
    <row r="7443" spans="1:25">
      <c r="A7443" s="1">
        <v>7483</v>
      </c>
      <c r="C7443" t="s">
        <v>6187</v>
      </c>
      <c r="G7443" t="s">
        <v>10967</v>
      </c>
      <c r="H7443" t="s">
        <v>16096</v>
      </c>
      <c r="I7443" t="s">
        <v>18507</v>
      </c>
      <c r="J7443" t="s">
        <v>18510</v>
      </c>
      <c r="L7443" t="s">
        <v>20232</v>
      </c>
      <c r="N7443" t="s">
        <v>32</v>
      </c>
      <c r="P7443" t="s">
        <v>32</v>
      </c>
      <c r="Q7443" t="s">
        <v>20992</v>
      </c>
      <c r="R7443" t="s">
        <v>21119</v>
      </c>
      <c r="S7443" t="s">
        <v>21154</v>
      </c>
      <c r="U7443" t="s">
        <v>22035</v>
      </c>
      <c r="Y7443" t="s">
        <v>23870</v>
      </c>
    </row>
    <row r="7444" spans="1:25">
      <c r="A7444" s="1">
        <v>7484</v>
      </c>
      <c r="B7444" t="s">
        <v>32</v>
      </c>
      <c r="C7444" t="s">
        <v>6187</v>
      </c>
      <c r="D7444" t="s">
        <v>10362</v>
      </c>
      <c r="E7444" t="s">
        <v>10905</v>
      </c>
      <c r="F7444" t="s">
        <v>10906</v>
      </c>
      <c r="H7444" t="s">
        <v>16097</v>
      </c>
      <c r="V7444">
        <f>72862046 @äçNJ2024041romainbrown023@gmail.com                            ENMLFException as file currently locked by another user for an Acct no 319151400000</f>
        <v>0</v>
      </c>
    </row>
    <row r="7445" spans="1:25">
      <c r="A7445" s="1">
        <v>7485</v>
      </c>
      <c r="C7445" t="s">
        <v>6188</v>
      </c>
      <c r="G7445" t="s">
        <v>10967</v>
      </c>
      <c r="H7445" t="s">
        <v>16098</v>
      </c>
      <c r="I7445" t="s">
        <v>18507</v>
      </c>
      <c r="J7445" t="s">
        <v>18510</v>
      </c>
      <c r="L7445" t="s">
        <v>20233</v>
      </c>
      <c r="N7445" t="s">
        <v>32</v>
      </c>
      <c r="P7445" t="s">
        <v>32</v>
      </c>
      <c r="Q7445" t="s">
        <v>20992</v>
      </c>
      <c r="R7445" t="s">
        <v>21119</v>
      </c>
      <c r="S7445" t="s">
        <v>21154</v>
      </c>
      <c r="U7445" t="s">
        <v>22035</v>
      </c>
      <c r="Y7445" t="s">
        <v>23873</v>
      </c>
    </row>
    <row r="7446" spans="1:25">
      <c r="A7446" s="1">
        <v>7486</v>
      </c>
      <c r="B7446" t="s">
        <v>32</v>
      </c>
      <c r="C7446" t="s">
        <v>6188</v>
      </c>
      <c r="D7446" t="s">
        <v>10363</v>
      </c>
      <c r="E7446" t="s">
        <v>10905</v>
      </c>
      <c r="F7446" t="s">
        <v>10906</v>
      </c>
      <c r="H7446" t="s">
        <v>16099</v>
      </c>
      <c r="V7446">
        <f>72862047 @ÝEÆI2024041orainthomas@gmail.com                              GNMLFException as file currently locked by another user for an Acct no 316859080000</f>
        <v>0</v>
      </c>
    </row>
    <row r="7447" spans="1:25">
      <c r="A7447" s="1">
        <v>7487</v>
      </c>
      <c r="C7447" t="s">
        <v>6189</v>
      </c>
      <c r="G7447" t="s">
        <v>10967</v>
      </c>
      <c r="H7447" t="s">
        <v>16100</v>
      </c>
      <c r="I7447" t="s">
        <v>18507</v>
      </c>
      <c r="J7447" t="s">
        <v>18509</v>
      </c>
      <c r="L7447" t="s">
        <v>20184</v>
      </c>
      <c r="O7447" t="s">
        <v>20888</v>
      </c>
      <c r="P7447" t="s">
        <v>65</v>
      </c>
      <c r="Q7447" t="s">
        <v>20990</v>
      </c>
      <c r="R7447" t="s">
        <v>21118</v>
      </c>
      <c r="S7447" t="s">
        <v>21153</v>
      </c>
      <c r="T7447" t="s">
        <v>21751</v>
      </c>
      <c r="U7447" t="s">
        <v>22033</v>
      </c>
    </row>
    <row r="7448" spans="1:25">
      <c r="A7448" s="1">
        <v>7488</v>
      </c>
      <c r="C7448" t="s">
        <v>6190</v>
      </c>
      <c r="G7448" t="s">
        <v>10967</v>
      </c>
      <c r="H7448" t="s">
        <v>16101</v>
      </c>
      <c r="I7448" t="s">
        <v>18507</v>
      </c>
      <c r="J7448" t="s">
        <v>18509</v>
      </c>
      <c r="L7448" t="s">
        <v>20174</v>
      </c>
      <c r="O7448" t="s">
        <v>20887</v>
      </c>
      <c r="P7448" t="s">
        <v>20919</v>
      </c>
      <c r="Q7448" t="s">
        <v>20989</v>
      </c>
      <c r="U7448" t="s">
        <v>22032</v>
      </c>
      <c r="W7448" t="s">
        <v>22917</v>
      </c>
      <c r="X7448" t="s">
        <v>23571</v>
      </c>
    </row>
    <row r="7449" spans="1:25">
      <c r="A7449" s="1">
        <v>7489</v>
      </c>
      <c r="C7449" t="s">
        <v>6191</v>
      </c>
      <c r="G7449" t="s">
        <v>10967</v>
      </c>
      <c r="H7449" t="s">
        <v>16101</v>
      </c>
      <c r="I7449" t="s">
        <v>18507</v>
      </c>
      <c r="J7449" t="s">
        <v>18509</v>
      </c>
      <c r="L7449" t="s">
        <v>20185</v>
      </c>
      <c r="O7449" t="s">
        <v>20888</v>
      </c>
      <c r="P7449" t="s">
        <v>20920</v>
      </c>
      <c r="Q7449" t="s">
        <v>20991</v>
      </c>
      <c r="U7449" t="s">
        <v>22034</v>
      </c>
      <c r="W7449" t="s">
        <v>22918</v>
      </c>
    </row>
    <row r="7450" spans="1:25">
      <c r="A7450" s="1">
        <v>7490</v>
      </c>
      <c r="C7450" t="s">
        <v>6192</v>
      </c>
      <c r="G7450" t="s">
        <v>10967</v>
      </c>
      <c r="H7450" t="s">
        <v>16102</v>
      </c>
      <c r="I7450" t="s">
        <v>18507</v>
      </c>
      <c r="J7450" t="s">
        <v>18509</v>
      </c>
      <c r="L7450" t="s">
        <v>20184</v>
      </c>
      <c r="O7450" t="s">
        <v>20888</v>
      </c>
      <c r="P7450" t="s">
        <v>65</v>
      </c>
      <c r="Q7450" t="s">
        <v>20990</v>
      </c>
      <c r="R7450" t="s">
        <v>21118</v>
      </c>
      <c r="S7450" t="s">
        <v>21153</v>
      </c>
      <c r="T7450" t="s">
        <v>21752</v>
      </c>
      <c r="U7450" t="s">
        <v>22033</v>
      </c>
    </row>
    <row r="7451" spans="1:25">
      <c r="A7451" s="1">
        <v>7491</v>
      </c>
      <c r="C7451" t="s">
        <v>6193</v>
      </c>
      <c r="G7451" t="s">
        <v>10967</v>
      </c>
      <c r="H7451" t="s">
        <v>16103</v>
      </c>
      <c r="I7451" t="s">
        <v>18507</v>
      </c>
      <c r="J7451" t="s">
        <v>18509</v>
      </c>
      <c r="L7451" t="s">
        <v>20185</v>
      </c>
      <c r="O7451" t="s">
        <v>20888</v>
      </c>
      <c r="P7451" t="s">
        <v>20920</v>
      </c>
      <c r="Q7451" t="s">
        <v>20991</v>
      </c>
      <c r="U7451" t="s">
        <v>22034</v>
      </c>
      <c r="W7451" t="s">
        <v>22918</v>
      </c>
    </row>
    <row r="7452" spans="1:25">
      <c r="A7452" s="1">
        <v>7492</v>
      </c>
      <c r="C7452" t="s">
        <v>6194</v>
      </c>
      <c r="G7452" t="s">
        <v>10967</v>
      </c>
      <c r="H7452" t="s">
        <v>16103</v>
      </c>
      <c r="I7452" t="s">
        <v>18507</v>
      </c>
      <c r="J7452" t="s">
        <v>18509</v>
      </c>
      <c r="L7452" t="s">
        <v>20154</v>
      </c>
      <c r="O7452" t="s">
        <v>20887</v>
      </c>
      <c r="P7452" t="s">
        <v>20919</v>
      </c>
      <c r="Q7452" t="s">
        <v>20989</v>
      </c>
      <c r="U7452" t="s">
        <v>22032</v>
      </c>
      <c r="W7452" t="s">
        <v>22917</v>
      </c>
      <c r="X7452" t="s">
        <v>23572</v>
      </c>
    </row>
    <row r="7453" spans="1:25">
      <c r="A7453" s="1">
        <v>7493</v>
      </c>
      <c r="C7453" t="s">
        <v>6195</v>
      </c>
      <c r="G7453" t="s">
        <v>10967</v>
      </c>
      <c r="H7453" t="s">
        <v>16104</v>
      </c>
      <c r="I7453" t="s">
        <v>18507</v>
      </c>
      <c r="J7453" t="s">
        <v>18509</v>
      </c>
      <c r="L7453" t="s">
        <v>20145</v>
      </c>
      <c r="O7453" t="s">
        <v>20887</v>
      </c>
      <c r="P7453" t="s">
        <v>20919</v>
      </c>
      <c r="Q7453" t="s">
        <v>20989</v>
      </c>
      <c r="U7453" t="s">
        <v>22032</v>
      </c>
      <c r="W7453" t="s">
        <v>22917</v>
      </c>
      <c r="X7453" t="s">
        <v>23573</v>
      </c>
    </row>
    <row r="7454" spans="1:25">
      <c r="A7454" s="1">
        <v>7494</v>
      </c>
      <c r="C7454" t="s">
        <v>6196</v>
      </c>
      <c r="G7454" t="s">
        <v>10967</v>
      </c>
      <c r="H7454" t="s">
        <v>16105</v>
      </c>
      <c r="I7454" t="s">
        <v>18507</v>
      </c>
      <c r="J7454" t="s">
        <v>18509</v>
      </c>
      <c r="L7454" t="s">
        <v>20184</v>
      </c>
      <c r="O7454" t="s">
        <v>20888</v>
      </c>
      <c r="P7454" t="s">
        <v>65</v>
      </c>
      <c r="Q7454" t="s">
        <v>20990</v>
      </c>
      <c r="R7454" t="s">
        <v>21118</v>
      </c>
      <c r="S7454" t="s">
        <v>21153</v>
      </c>
      <c r="T7454" t="s">
        <v>21753</v>
      </c>
      <c r="U7454" t="s">
        <v>22033</v>
      </c>
    </row>
    <row r="7455" spans="1:25">
      <c r="A7455" s="1">
        <v>7495</v>
      </c>
      <c r="C7455" t="s">
        <v>6197</v>
      </c>
      <c r="G7455" t="s">
        <v>10967</v>
      </c>
      <c r="H7455" t="s">
        <v>16105</v>
      </c>
      <c r="I7455" t="s">
        <v>18507</v>
      </c>
      <c r="J7455" t="s">
        <v>18509</v>
      </c>
      <c r="L7455" t="s">
        <v>20185</v>
      </c>
      <c r="O7455" t="s">
        <v>20888</v>
      </c>
      <c r="P7455" t="s">
        <v>20920</v>
      </c>
      <c r="Q7455" t="s">
        <v>20991</v>
      </c>
      <c r="U7455" t="s">
        <v>22034</v>
      </c>
      <c r="W7455" t="s">
        <v>22918</v>
      </c>
    </row>
    <row r="7456" spans="1:25">
      <c r="A7456" s="1">
        <v>7496</v>
      </c>
      <c r="C7456" t="s">
        <v>6198</v>
      </c>
      <c r="G7456" t="s">
        <v>10967</v>
      </c>
      <c r="H7456" t="s">
        <v>16106</v>
      </c>
      <c r="I7456" t="s">
        <v>18507</v>
      </c>
      <c r="J7456" t="s">
        <v>18509</v>
      </c>
      <c r="L7456" t="s">
        <v>20155</v>
      </c>
      <c r="O7456" t="s">
        <v>20887</v>
      </c>
      <c r="P7456" t="s">
        <v>20919</v>
      </c>
      <c r="Q7456" t="s">
        <v>20989</v>
      </c>
      <c r="U7456" t="s">
        <v>22032</v>
      </c>
      <c r="W7456" t="s">
        <v>22917</v>
      </c>
      <c r="X7456" t="s">
        <v>23574</v>
      </c>
    </row>
    <row r="7457" spans="1:24">
      <c r="A7457" s="1">
        <v>7497</v>
      </c>
      <c r="C7457" t="s">
        <v>6199</v>
      </c>
      <c r="G7457" t="s">
        <v>10967</v>
      </c>
      <c r="H7457" t="s">
        <v>16107</v>
      </c>
      <c r="I7457" t="s">
        <v>18507</v>
      </c>
      <c r="J7457" t="s">
        <v>18509</v>
      </c>
      <c r="L7457" t="s">
        <v>20184</v>
      </c>
      <c r="O7457" t="s">
        <v>20888</v>
      </c>
      <c r="P7457" t="s">
        <v>65</v>
      </c>
      <c r="Q7457" t="s">
        <v>20990</v>
      </c>
      <c r="R7457" t="s">
        <v>21118</v>
      </c>
      <c r="S7457" t="s">
        <v>21153</v>
      </c>
      <c r="T7457" t="s">
        <v>21754</v>
      </c>
      <c r="U7457" t="s">
        <v>22033</v>
      </c>
    </row>
    <row r="7458" spans="1:24">
      <c r="A7458" s="1">
        <v>7498</v>
      </c>
      <c r="C7458" t="s">
        <v>6200</v>
      </c>
      <c r="G7458" t="s">
        <v>10967</v>
      </c>
      <c r="H7458" t="s">
        <v>16108</v>
      </c>
      <c r="I7458" t="s">
        <v>18507</v>
      </c>
      <c r="J7458" t="s">
        <v>18509</v>
      </c>
      <c r="L7458" t="s">
        <v>20185</v>
      </c>
      <c r="O7458" t="s">
        <v>20888</v>
      </c>
      <c r="P7458" t="s">
        <v>20920</v>
      </c>
      <c r="Q7458" t="s">
        <v>20991</v>
      </c>
      <c r="U7458" t="s">
        <v>22034</v>
      </c>
      <c r="W7458" t="s">
        <v>22918</v>
      </c>
    </row>
    <row r="7459" spans="1:24">
      <c r="A7459" s="1">
        <v>7499</v>
      </c>
      <c r="C7459" t="s">
        <v>6201</v>
      </c>
      <c r="G7459" t="s">
        <v>10967</v>
      </c>
      <c r="H7459" t="s">
        <v>16109</v>
      </c>
      <c r="I7459" t="s">
        <v>18507</v>
      </c>
      <c r="J7459" t="s">
        <v>18509</v>
      </c>
      <c r="L7459" t="s">
        <v>20174</v>
      </c>
      <c r="O7459" t="s">
        <v>20887</v>
      </c>
      <c r="P7459" t="s">
        <v>20919</v>
      </c>
      <c r="Q7459" t="s">
        <v>20989</v>
      </c>
      <c r="U7459" t="s">
        <v>22032</v>
      </c>
      <c r="W7459" t="s">
        <v>22917</v>
      </c>
      <c r="X7459" t="s">
        <v>23574</v>
      </c>
    </row>
    <row r="7460" spans="1:24">
      <c r="A7460" s="1">
        <v>7500</v>
      </c>
      <c r="C7460" t="s">
        <v>6202</v>
      </c>
      <c r="G7460" t="s">
        <v>10967</v>
      </c>
      <c r="H7460" t="s">
        <v>16110</v>
      </c>
      <c r="I7460" t="s">
        <v>18507</v>
      </c>
      <c r="J7460" t="s">
        <v>18509</v>
      </c>
      <c r="L7460" t="s">
        <v>20184</v>
      </c>
      <c r="O7460" t="s">
        <v>20888</v>
      </c>
      <c r="P7460" t="s">
        <v>65</v>
      </c>
      <c r="Q7460" t="s">
        <v>20990</v>
      </c>
      <c r="R7460" t="s">
        <v>21118</v>
      </c>
      <c r="S7460" t="s">
        <v>21153</v>
      </c>
      <c r="T7460" t="s">
        <v>21754</v>
      </c>
      <c r="U7460" t="s">
        <v>22033</v>
      </c>
    </row>
    <row r="7461" spans="1:24">
      <c r="A7461" s="1">
        <v>7501</v>
      </c>
      <c r="C7461" t="s">
        <v>6203</v>
      </c>
      <c r="G7461" t="s">
        <v>10967</v>
      </c>
      <c r="H7461" t="s">
        <v>16111</v>
      </c>
      <c r="I7461" t="s">
        <v>18507</v>
      </c>
      <c r="J7461" t="s">
        <v>18509</v>
      </c>
      <c r="L7461" t="s">
        <v>20185</v>
      </c>
      <c r="O7461" t="s">
        <v>20888</v>
      </c>
      <c r="P7461" t="s">
        <v>20920</v>
      </c>
      <c r="Q7461" t="s">
        <v>20991</v>
      </c>
      <c r="U7461" t="s">
        <v>22034</v>
      </c>
      <c r="W7461" t="s">
        <v>22918</v>
      </c>
    </row>
    <row r="7462" spans="1:24">
      <c r="A7462" s="1">
        <v>7502</v>
      </c>
      <c r="C7462" t="s">
        <v>6204</v>
      </c>
      <c r="G7462" t="s">
        <v>10967</v>
      </c>
      <c r="H7462" t="s">
        <v>16112</v>
      </c>
      <c r="I7462" t="s">
        <v>18507</v>
      </c>
      <c r="J7462" t="s">
        <v>18509</v>
      </c>
      <c r="L7462" t="s">
        <v>20145</v>
      </c>
      <c r="O7462" t="s">
        <v>20887</v>
      </c>
      <c r="P7462" t="s">
        <v>20919</v>
      </c>
      <c r="Q7462" t="s">
        <v>20989</v>
      </c>
      <c r="U7462" t="s">
        <v>22032</v>
      </c>
      <c r="W7462" t="s">
        <v>22917</v>
      </c>
      <c r="X7462" t="s">
        <v>23573</v>
      </c>
    </row>
    <row r="7463" spans="1:24">
      <c r="A7463" s="1">
        <v>7503</v>
      </c>
      <c r="C7463" t="s">
        <v>6205</v>
      </c>
      <c r="G7463" t="s">
        <v>10967</v>
      </c>
      <c r="H7463" t="s">
        <v>16113</v>
      </c>
      <c r="I7463" t="s">
        <v>18507</v>
      </c>
      <c r="J7463" t="s">
        <v>18509</v>
      </c>
      <c r="L7463" t="s">
        <v>20184</v>
      </c>
      <c r="O7463" t="s">
        <v>20888</v>
      </c>
      <c r="P7463" t="s">
        <v>65</v>
      </c>
      <c r="Q7463" t="s">
        <v>20990</v>
      </c>
      <c r="R7463" t="s">
        <v>21118</v>
      </c>
      <c r="S7463" t="s">
        <v>21153</v>
      </c>
      <c r="T7463" t="s">
        <v>21753</v>
      </c>
      <c r="U7463" t="s">
        <v>22033</v>
      </c>
    </row>
    <row r="7464" spans="1:24">
      <c r="A7464" s="1">
        <v>7504</v>
      </c>
      <c r="C7464" t="s">
        <v>6206</v>
      </c>
      <c r="G7464" t="s">
        <v>10967</v>
      </c>
      <c r="H7464" t="s">
        <v>16114</v>
      </c>
      <c r="I7464" t="s">
        <v>18507</v>
      </c>
      <c r="J7464" t="s">
        <v>18509</v>
      </c>
      <c r="L7464" t="s">
        <v>20185</v>
      </c>
      <c r="O7464" t="s">
        <v>20888</v>
      </c>
      <c r="P7464" t="s">
        <v>20920</v>
      </c>
      <c r="Q7464" t="s">
        <v>20991</v>
      </c>
      <c r="U7464" t="s">
        <v>22034</v>
      </c>
      <c r="W7464" t="s">
        <v>22918</v>
      </c>
    </row>
    <row r="7465" spans="1:24">
      <c r="A7465" s="1">
        <v>7505</v>
      </c>
      <c r="C7465" t="s">
        <v>6207</v>
      </c>
      <c r="G7465" t="s">
        <v>10967</v>
      </c>
      <c r="H7465" t="s">
        <v>16115</v>
      </c>
      <c r="I7465" t="s">
        <v>18507</v>
      </c>
      <c r="J7465" t="s">
        <v>18509</v>
      </c>
      <c r="L7465" t="s">
        <v>20184</v>
      </c>
      <c r="O7465" t="s">
        <v>20888</v>
      </c>
      <c r="P7465" t="s">
        <v>65</v>
      </c>
      <c r="Q7465" t="s">
        <v>20990</v>
      </c>
      <c r="R7465" t="s">
        <v>21118</v>
      </c>
      <c r="S7465" t="s">
        <v>21153</v>
      </c>
      <c r="T7465" t="s">
        <v>21753</v>
      </c>
      <c r="U7465" t="s">
        <v>22033</v>
      </c>
    </row>
    <row r="7466" spans="1:24">
      <c r="A7466" s="1">
        <v>7506</v>
      </c>
      <c r="C7466" t="s">
        <v>6208</v>
      </c>
      <c r="G7466" t="s">
        <v>10967</v>
      </c>
      <c r="H7466" t="s">
        <v>16115</v>
      </c>
      <c r="I7466" t="s">
        <v>18507</v>
      </c>
      <c r="J7466" t="s">
        <v>18509</v>
      </c>
      <c r="L7466" t="s">
        <v>20185</v>
      </c>
      <c r="O7466" t="s">
        <v>20888</v>
      </c>
      <c r="P7466" t="s">
        <v>20920</v>
      </c>
      <c r="Q7466" t="s">
        <v>20991</v>
      </c>
      <c r="U7466" t="s">
        <v>22034</v>
      </c>
      <c r="W7466" t="s">
        <v>22918</v>
      </c>
    </row>
    <row r="7467" spans="1:24">
      <c r="A7467" s="1">
        <v>7507</v>
      </c>
      <c r="C7467" t="s">
        <v>6209</v>
      </c>
      <c r="G7467" t="s">
        <v>10967</v>
      </c>
      <c r="H7467" t="s">
        <v>16116</v>
      </c>
      <c r="I7467" t="s">
        <v>18507</v>
      </c>
      <c r="J7467" t="s">
        <v>18509</v>
      </c>
      <c r="L7467" t="s">
        <v>20154</v>
      </c>
      <c r="O7467" t="s">
        <v>20887</v>
      </c>
      <c r="P7467" t="s">
        <v>20919</v>
      </c>
      <c r="Q7467" t="s">
        <v>20989</v>
      </c>
      <c r="U7467" t="s">
        <v>22032</v>
      </c>
      <c r="W7467" t="s">
        <v>22917</v>
      </c>
      <c r="X7467" t="s">
        <v>23573</v>
      </c>
    </row>
    <row r="7468" spans="1:24">
      <c r="A7468" s="1">
        <v>7508</v>
      </c>
      <c r="C7468" t="s">
        <v>6210</v>
      </c>
      <c r="G7468" t="s">
        <v>10967</v>
      </c>
      <c r="H7468" t="s">
        <v>16117</v>
      </c>
      <c r="I7468" t="s">
        <v>18507</v>
      </c>
      <c r="J7468" t="s">
        <v>18509</v>
      </c>
      <c r="L7468" t="s">
        <v>20184</v>
      </c>
      <c r="O7468" t="s">
        <v>20888</v>
      </c>
      <c r="P7468" t="s">
        <v>65</v>
      </c>
      <c r="Q7468" t="s">
        <v>20990</v>
      </c>
      <c r="R7468" t="s">
        <v>21118</v>
      </c>
      <c r="S7468" t="s">
        <v>21153</v>
      </c>
      <c r="T7468" t="s">
        <v>21753</v>
      </c>
      <c r="U7468" t="s">
        <v>22033</v>
      </c>
    </row>
    <row r="7469" spans="1:24">
      <c r="A7469" s="1">
        <v>7509</v>
      </c>
      <c r="C7469" t="s">
        <v>6211</v>
      </c>
      <c r="G7469" t="s">
        <v>10967</v>
      </c>
      <c r="H7469" t="s">
        <v>16117</v>
      </c>
      <c r="I7469" t="s">
        <v>18507</v>
      </c>
      <c r="J7469" t="s">
        <v>18509</v>
      </c>
      <c r="L7469" t="s">
        <v>20185</v>
      </c>
      <c r="O7469" t="s">
        <v>20888</v>
      </c>
      <c r="P7469" t="s">
        <v>20920</v>
      </c>
      <c r="Q7469" t="s">
        <v>20991</v>
      </c>
      <c r="U7469" t="s">
        <v>22034</v>
      </c>
      <c r="W7469" t="s">
        <v>22918</v>
      </c>
    </row>
    <row r="7470" spans="1:24">
      <c r="A7470" s="1">
        <v>7510</v>
      </c>
      <c r="C7470" t="s">
        <v>6212</v>
      </c>
      <c r="G7470" t="s">
        <v>10967</v>
      </c>
      <c r="H7470" t="s">
        <v>16118</v>
      </c>
      <c r="I7470" t="s">
        <v>18507</v>
      </c>
      <c r="J7470" t="s">
        <v>18509</v>
      </c>
      <c r="L7470" t="s">
        <v>20146</v>
      </c>
      <c r="O7470" t="s">
        <v>20887</v>
      </c>
      <c r="P7470" t="s">
        <v>20919</v>
      </c>
      <c r="Q7470" t="s">
        <v>20989</v>
      </c>
      <c r="U7470" t="s">
        <v>22032</v>
      </c>
      <c r="W7470" t="s">
        <v>22917</v>
      </c>
      <c r="X7470" t="s">
        <v>23573</v>
      </c>
    </row>
    <row r="7471" spans="1:24">
      <c r="A7471" s="1">
        <v>7511</v>
      </c>
      <c r="C7471" t="s">
        <v>6213</v>
      </c>
      <c r="G7471" t="s">
        <v>10967</v>
      </c>
      <c r="H7471" t="s">
        <v>16119</v>
      </c>
      <c r="I7471" t="s">
        <v>18507</v>
      </c>
      <c r="J7471" t="s">
        <v>18509</v>
      </c>
      <c r="L7471" t="s">
        <v>20184</v>
      </c>
      <c r="O7471" t="s">
        <v>20888</v>
      </c>
      <c r="P7471" t="s">
        <v>65</v>
      </c>
      <c r="Q7471" t="s">
        <v>20990</v>
      </c>
      <c r="R7471" t="s">
        <v>21118</v>
      </c>
      <c r="S7471" t="s">
        <v>21153</v>
      </c>
      <c r="T7471" t="s">
        <v>21753</v>
      </c>
      <c r="U7471" t="s">
        <v>22033</v>
      </c>
    </row>
    <row r="7472" spans="1:24">
      <c r="A7472" s="1">
        <v>7512</v>
      </c>
      <c r="C7472" t="s">
        <v>6214</v>
      </c>
      <c r="G7472" t="s">
        <v>10967</v>
      </c>
      <c r="H7472" t="s">
        <v>16119</v>
      </c>
      <c r="I7472" t="s">
        <v>18507</v>
      </c>
      <c r="J7472" t="s">
        <v>18509</v>
      </c>
      <c r="L7472" t="s">
        <v>20145</v>
      </c>
      <c r="O7472" t="s">
        <v>20887</v>
      </c>
      <c r="P7472" t="s">
        <v>20919</v>
      </c>
      <c r="Q7472" t="s">
        <v>20989</v>
      </c>
      <c r="U7472" t="s">
        <v>22032</v>
      </c>
      <c r="W7472" t="s">
        <v>22917</v>
      </c>
      <c r="X7472" t="s">
        <v>23573</v>
      </c>
    </row>
    <row r="7473" spans="1:24">
      <c r="A7473" s="1">
        <v>7513</v>
      </c>
      <c r="C7473" t="s">
        <v>6215</v>
      </c>
      <c r="G7473" t="s">
        <v>10967</v>
      </c>
      <c r="H7473" t="s">
        <v>16119</v>
      </c>
      <c r="I7473" t="s">
        <v>18507</v>
      </c>
      <c r="J7473" t="s">
        <v>18509</v>
      </c>
      <c r="L7473" t="s">
        <v>20185</v>
      </c>
      <c r="O7473" t="s">
        <v>20888</v>
      </c>
      <c r="P7473" t="s">
        <v>20920</v>
      </c>
      <c r="Q7473" t="s">
        <v>20991</v>
      </c>
      <c r="U7473" t="s">
        <v>22034</v>
      </c>
      <c r="W7473" t="s">
        <v>22918</v>
      </c>
    </row>
    <row r="7474" spans="1:24">
      <c r="A7474" s="1">
        <v>7514</v>
      </c>
      <c r="C7474" t="s">
        <v>6216</v>
      </c>
      <c r="G7474" t="s">
        <v>10967</v>
      </c>
      <c r="H7474" t="s">
        <v>16120</v>
      </c>
      <c r="I7474" t="s">
        <v>18507</v>
      </c>
      <c r="J7474" t="s">
        <v>18509</v>
      </c>
      <c r="L7474" t="s">
        <v>20184</v>
      </c>
      <c r="O7474" t="s">
        <v>20888</v>
      </c>
      <c r="P7474" t="s">
        <v>65</v>
      </c>
      <c r="Q7474" t="s">
        <v>20990</v>
      </c>
      <c r="R7474" t="s">
        <v>21118</v>
      </c>
      <c r="S7474" t="s">
        <v>21153</v>
      </c>
      <c r="T7474" t="s">
        <v>21753</v>
      </c>
      <c r="U7474" t="s">
        <v>22033</v>
      </c>
    </row>
    <row r="7475" spans="1:24">
      <c r="A7475" s="1">
        <v>7515</v>
      </c>
      <c r="C7475" t="s">
        <v>6217</v>
      </c>
      <c r="G7475" t="s">
        <v>10967</v>
      </c>
      <c r="H7475" t="s">
        <v>16120</v>
      </c>
      <c r="I7475" t="s">
        <v>18507</v>
      </c>
      <c r="J7475" t="s">
        <v>18509</v>
      </c>
      <c r="L7475" t="s">
        <v>20154</v>
      </c>
      <c r="O7475" t="s">
        <v>20887</v>
      </c>
      <c r="P7475" t="s">
        <v>20919</v>
      </c>
      <c r="Q7475" t="s">
        <v>20989</v>
      </c>
      <c r="U7475" t="s">
        <v>22032</v>
      </c>
      <c r="W7475" t="s">
        <v>22917</v>
      </c>
      <c r="X7475" t="s">
        <v>23573</v>
      </c>
    </row>
    <row r="7476" spans="1:24">
      <c r="A7476" s="1">
        <v>7516</v>
      </c>
      <c r="C7476" t="s">
        <v>6218</v>
      </c>
      <c r="G7476" t="s">
        <v>10967</v>
      </c>
      <c r="H7476" t="s">
        <v>16121</v>
      </c>
      <c r="I7476" t="s">
        <v>18507</v>
      </c>
      <c r="J7476" t="s">
        <v>18509</v>
      </c>
      <c r="L7476" t="s">
        <v>20185</v>
      </c>
      <c r="O7476" t="s">
        <v>20888</v>
      </c>
      <c r="P7476" t="s">
        <v>20920</v>
      </c>
      <c r="Q7476" t="s">
        <v>20991</v>
      </c>
      <c r="U7476" t="s">
        <v>22034</v>
      </c>
      <c r="W7476" t="s">
        <v>22918</v>
      </c>
    </row>
    <row r="7477" spans="1:24">
      <c r="A7477" s="1">
        <v>7517</v>
      </c>
      <c r="C7477" t="s">
        <v>6219</v>
      </c>
      <c r="G7477" t="s">
        <v>10967</v>
      </c>
      <c r="H7477" t="s">
        <v>16122</v>
      </c>
      <c r="I7477" t="s">
        <v>18507</v>
      </c>
      <c r="J7477" t="s">
        <v>18509</v>
      </c>
      <c r="L7477" t="s">
        <v>20184</v>
      </c>
      <c r="O7477" t="s">
        <v>20888</v>
      </c>
      <c r="P7477" t="s">
        <v>65</v>
      </c>
      <c r="Q7477" t="s">
        <v>20990</v>
      </c>
      <c r="R7477" t="s">
        <v>21118</v>
      </c>
      <c r="S7477" t="s">
        <v>21153</v>
      </c>
      <c r="T7477" t="s">
        <v>21753</v>
      </c>
      <c r="U7477" t="s">
        <v>22033</v>
      </c>
    </row>
    <row r="7478" spans="1:24">
      <c r="A7478" s="1">
        <v>7518</v>
      </c>
      <c r="C7478" t="s">
        <v>6220</v>
      </c>
      <c r="G7478" t="s">
        <v>10967</v>
      </c>
      <c r="H7478" t="s">
        <v>16123</v>
      </c>
      <c r="I7478" t="s">
        <v>18507</v>
      </c>
      <c r="J7478" t="s">
        <v>18509</v>
      </c>
      <c r="L7478" t="s">
        <v>20185</v>
      </c>
      <c r="O7478" t="s">
        <v>20888</v>
      </c>
      <c r="P7478" t="s">
        <v>20920</v>
      </c>
      <c r="Q7478" t="s">
        <v>20991</v>
      </c>
      <c r="U7478" t="s">
        <v>22034</v>
      </c>
      <c r="W7478" t="s">
        <v>22918</v>
      </c>
    </row>
    <row r="7479" spans="1:24">
      <c r="A7479" s="1">
        <v>7519</v>
      </c>
      <c r="C7479" t="s">
        <v>6221</v>
      </c>
      <c r="G7479" t="s">
        <v>10967</v>
      </c>
      <c r="H7479" t="s">
        <v>16124</v>
      </c>
      <c r="I7479" t="s">
        <v>18507</v>
      </c>
      <c r="J7479" t="s">
        <v>18509</v>
      </c>
      <c r="L7479" t="s">
        <v>20154</v>
      </c>
      <c r="O7479" t="s">
        <v>20887</v>
      </c>
      <c r="P7479" t="s">
        <v>20919</v>
      </c>
      <c r="Q7479" t="s">
        <v>20989</v>
      </c>
      <c r="U7479" t="s">
        <v>22032</v>
      </c>
      <c r="W7479" t="s">
        <v>22917</v>
      </c>
      <c r="X7479" t="s">
        <v>23573</v>
      </c>
    </row>
    <row r="7480" spans="1:24">
      <c r="A7480" s="1">
        <v>7520</v>
      </c>
      <c r="C7480" t="s">
        <v>6222</v>
      </c>
      <c r="G7480" t="s">
        <v>10967</v>
      </c>
      <c r="H7480" t="s">
        <v>16125</v>
      </c>
      <c r="I7480" t="s">
        <v>18507</v>
      </c>
      <c r="J7480" t="s">
        <v>18509</v>
      </c>
      <c r="L7480" t="s">
        <v>20184</v>
      </c>
      <c r="O7480" t="s">
        <v>20888</v>
      </c>
      <c r="P7480" t="s">
        <v>65</v>
      </c>
      <c r="Q7480" t="s">
        <v>20990</v>
      </c>
      <c r="R7480" t="s">
        <v>21118</v>
      </c>
      <c r="S7480" t="s">
        <v>21153</v>
      </c>
      <c r="T7480" t="s">
        <v>21753</v>
      </c>
      <c r="U7480" t="s">
        <v>22033</v>
      </c>
    </row>
    <row r="7481" spans="1:24">
      <c r="A7481" s="1">
        <v>7521</v>
      </c>
      <c r="C7481" t="s">
        <v>6223</v>
      </c>
      <c r="G7481" t="s">
        <v>10967</v>
      </c>
      <c r="H7481" t="s">
        <v>16125</v>
      </c>
      <c r="I7481" t="s">
        <v>18507</v>
      </c>
      <c r="J7481" t="s">
        <v>18509</v>
      </c>
      <c r="L7481" t="s">
        <v>20185</v>
      </c>
      <c r="O7481" t="s">
        <v>20888</v>
      </c>
      <c r="P7481" t="s">
        <v>20920</v>
      </c>
      <c r="Q7481" t="s">
        <v>20991</v>
      </c>
      <c r="U7481" t="s">
        <v>22034</v>
      </c>
      <c r="W7481" t="s">
        <v>22918</v>
      </c>
    </row>
    <row r="7482" spans="1:24">
      <c r="A7482" s="1">
        <v>7522</v>
      </c>
      <c r="C7482" t="s">
        <v>6224</v>
      </c>
      <c r="G7482" t="s">
        <v>10967</v>
      </c>
      <c r="H7482" t="s">
        <v>16125</v>
      </c>
      <c r="I7482" t="s">
        <v>18507</v>
      </c>
      <c r="J7482" t="s">
        <v>18509</v>
      </c>
      <c r="L7482" t="s">
        <v>20155</v>
      </c>
      <c r="O7482" t="s">
        <v>20887</v>
      </c>
      <c r="P7482" t="s">
        <v>20919</v>
      </c>
      <c r="Q7482" t="s">
        <v>20989</v>
      </c>
      <c r="U7482" t="s">
        <v>22032</v>
      </c>
      <c r="W7482" t="s">
        <v>22917</v>
      </c>
      <c r="X7482" t="s">
        <v>23573</v>
      </c>
    </row>
    <row r="7483" spans="1:24">
      <c r="A7483" s="1">
        <v>7523</v>
      </c>
      <c r="C7483" t="s">
        <v>6225</v>
      </c>
      <c r="G7483" t="s">
        <v>10967</v>
      </c>
      <c r="H7483" t="s">
        <v>16126</v>
      </c>
      <c r="I7483" t="s">
        <v>18507</v>
      </c>
      <c r="J7483" t="s">
        <v>18509</v>
      </c>
      <c r="L7483" t="s">
        <v>20174</v>
      </c>
      <c r="O7483" t="s">
        <v>20887</v>
      </c>
      <c r="P7483" t="s">
        <v>20919</v>
      </c>
      <c r="Q7483" t="s">
        <v>20989</v>
      </c>
      <c r="U7483" t="s">
        <v>22032</v>
      </c>
      <c r="W7483" t="s">
        <v>22917</v>
      </c>
      <c r="X7483" t="s">
        <v>23575</v>
      </c>
    </row>
    <row r="7484" spans="1:24">
      <c r="A7484" s="1">
        <v>7524</v>
      </c>
      <c r="C7484" t="s">
        <v>6226</v>
      </c>
      <c r="G7484" t="s">
        <v>10967</v>
      </c>
      <c r="H7484" t="s">
        <v>16127</v>
      </c>
      <c r="I7484" t="s">
        <v>18507</v>
      </c>
      <c r="J7484" t="s">
        <v>18509</v>
      </c>
      <c r="L7484" t="s">
        <v>20145</v>
      </c>
      <c r="O7484" t="s">
        <v>20887</v>
      </c>
      <c r="P7484" t="s">
        <v>20919</v>
      </c>
      <c r="Q7484" t="s">
        <v>20989</v>
      </c>
      <c r="U7484" t="s">
        <v>22032</v>
      </c>
      <c r="W7484" t="s">
        <v>22917</v>
      </c>
      <c r="X7484" t="s">
        <v>23576</v>
      </c>
    </row>
    <row r="7485" spans="1:24">
      <c r="A7485" s="1">
        <v>7525</v>
      </c>
      <c r="C7485" t="s">
        <v>6227</v>
      </c>
      <c r="G7485" t="s">
        <v>10967</v>
      </c>
      <c r="H7485" t="s">
        <v>16128</v>
      </c>
      <c r="I7485" t="s">
        <v>18507</v>
      </c>
      <c r="J7485" t="s">
        <v>18509</v>
      </c>
      <c r="L7485" t="s">
        <v>20184</v>
      </c>
      <c r="O7485" t="s">
        <v>20888</v>
      </c>
      <c r="P7485" t="s">
        <v>65</v>
      </c>
      <c r="Q7485" t="s">
        <v>20990</v>
      </c>
      <c r="R7485" t="s">
        <v>21118</v>
      </c>
      <c r="S7485" t="s">
        <v>21153</v>
      </c>
      <c r="T7485" t="s">
        <v>21755</v>
      </c>
      <c r="U7485" t="s">
        <v>22033</v>
      </c>
    </row>
    <row r="7486" spans="1:24">
      <c r="A7486" s="1">
        <v>7526</v>
      </c>
      <c r="C7486" t="s">
        <v>6228</v>
      </c>
      <c r="G7486" t="s">
        <v>10967</v>
      </c>
      <c r="H7486" t="s">
        <v>16129</v>
      </c>
      <c r="I7486" t="s">
        <v>18507</v>
      </c>
      <c r="J7486" t="s">
        <v>18509</v>
      </c>
      <c r="L7486" t="s">
        <v>20185</v>
      </c>
      <c r="O7486" t="s">
        <v>20888</v>
      </c>
      <c r="P7486" t="s">
        <v>20920</v>
      </c>
      <c r="Q7486" t="s">
        <v>20991</v>
      </c>
      <c r="U7486" t="s">
        <v>22034</v>
      </c>
      <c r="W7486" t="s">
        <v>22918</v>
      </c>
    </row>
    <row r="7487" spans="1:24">
      <c r="A7487" s="1">
        <v>7527</v>
      </c>
      <c r="C7487" t="s">
        <v>6229</v>
      </c>
      <c r="G7487" t="s">
        <v>10967</v>
      </c>
      <c r="H7487" t="s">
        <v>16130</v>
      </c>
      <c r="I7487" t="s">
        <v>18507</v>
      </c>
      <c r="J7487" t="s">
        <v>18510</v>
      </c>
      <c r="L7487" t="s">
        <v>20234</v>
      </c>
      <c r="N7487" t="s">
        <v>58</v>
      </c>
      <c r="P7487" t="s">
        <v>20973</v>
      </c>
      <c r="Q7487" t="s">
        <v>21092</v>
      </c>
      <c r="R7487" t="s">
        <v>21143</v>
      </c>
      <c r="S7487" t="s">
        <v>21154</v>
      </c>
      <c r="T7487" t="s">
        <v>21756</v>
      </c>
      <c r="U7487" t="s">
        <v>22833</v>
      </c>
    </row>
    <row r="7488" spans="1:24">
      <c r="A7488" s="1">
        <v>7528</v>
      </c>
      <c r="B7488" t="s">
        <v>58</v>
      </c>
      <c r="C7488" t="s">
        <v>6229</v>
      </c>
      <c r="D7488" t="s">
        <v>10364</v>
      </c>
      <c r="E7488" t="s">
        <v>10905</v>
      </c>
      <c r="F7488" t="s">
        <v>10917</v>
      </c>
      <c r="H7488" t="s">
        <v>16131</v>
      </c>
      <c r="V7488">
        <f>72862088 %HO3722E  NEI KNS R06Y  WO90598</f>
        <v>0</v>
      </c>
    </row>
    <row r="7489" spans="1:24">
      <c r="A7489" s="1">
        <v>7529</v>
      </c>
      <c r="C7489" t="s">
        <v>6230</v>
      </c>
      <c r="G7489" t="s">
        <v>10967</v>
      </c>
      <c r="H7489" t="s">
        <v>16132</v>
      </c>
      <c r="I7489" t="s">
        <v>18507</v>
      </c>
      <c r="J7489" t="s">
        <v>18509</v>
      </c>
      <c r="L7489" t="s">
        <v>20174</v>
      </c>
      <c r="O7489" t="s">
        <v>20887</v>
      </c>
      <c r="P7489" t="s">
        <v>20919</v>
      </c>
      <c r="Q7489" t="s">
        <v>20989</v>
      </c>
      <c r="U7489" t="s">
        <v>22032</v>
      </c>
      <c r="W7489" t="s">
        <v>22917</v>
      </c>
      <c r="X7489" t="s">
        <v>23574</v>
      </c>
    </row>
    <row r="7490" spans="1:24">
      <c r="A7490" s="1">
        <v>7530</v>
      </c>
      <c r="C7490" t="s">
        <v>6231</v>
      </c>
      <c r="G7490" t="s">
        <v>10967</v>
      </c>
      <c r="H7490" t="s">
        <v>16133</v>
      </c>
      <c r="I7490" t="s">
        <v>18507</v>
      </c>
      <c r="J7490" t="s">
        <v>18509</v>
      </c>
      <c r="L7490" t="s">
        <v>20184</v>
      </c>
      <c r="O7490" t="s">
        <v>20888</v>
      </c>
      <c r="P7490" t="s">
        <v>65</v>
      </c>
      <c r="Q7490" t="s">
        <v>20990</v>
      </c>
      <c r="R7490" t="s">
        <v>21118</v>
      </c>
      <c r="S7490" t="s">
        <v>21153</v>
      </c>
      <c r="T7490" t="s">
        <v>21754</v>
      </c>
      <c r="U7490" t="s">
        <v>22033</v>
      </c>
    </row>
    <row r="7491" spans="1:24">
      <c r="A7491" s="1">
        <v>7531</v>
      </c>
      <c r="C7491" t="s">
        <v>6232</v>
      </c>
      <c r="G7491" t="s">
        <v>10967</v>
      </c>
      <c r="H7491" t="s">
        <v>16134</v>
      </c>
      <c r="I7491" t="s">
        <v>18507</v>
      </c>
      <c r="J7491" t="s">
        <v>18509</v>
      </c>
      <c r="L7491" t="s">
        <v>20185</v>
      </c>
      <c r="O7491" t="s">
        <v>20888</v>
      </c>
      <c r="P7491" t="s">
        <v>20920</v>
      </c>
      <c r="Q7491" t="s">
        <v>20991</v>
      </c>
      <c r="U7491" t="s">
        <v>22034</v>
      </c>
      <c r="W7491" t="s">
        <v>22918</v>
      </c>
    </row>
    <row r="7492" spans="1:24">
      <c r="A7492" s="1">
        <v>7532</v>
      </c>
      <c r="C7492" t="s">
        <v>6233</v>
      </c>
      <c r="G7492" t="s">
        <v>10967</v>
      </c>
      <c r="H7492" t="s">
        <v>16135</v>
      </c>
      <c r="I7492" t="s">
        <v>18507</v>
      </c>
      <c r="J7492" t="s">
        <v>18509</v>
      </c>
      <c r="L7492" t="s">
        <v>20184</v>
      </c>
      <c r="O7492" t="s">
        <v>20888</v>
      </c>
      <c r="P7492" t="s">
        <v>65</v>
      </c>
      <c r="Q7492" t="s">
        <v>20990</v>
      </c>
      <c r="R7492" t="s">
        <v>21118</v>
      </c>
      <c r="S7492" t="s">
        <v>21153</v>
      </c>
      <c r="T7492" t="s">
        <v>21754</v>
      </c>
      <c r="U7492" t="s">
        <v>22033</v>
      </c>
    </row>
    <row r="7493" spans="1:24">
      <c r="A7493" s="1">
        <v>7533</v>
      </c>
      <c r="C7493" t="s">
        <v>6234</v>
      </c>
      <c r="G7493" t="s">
        <v>10967</v>
      </c>
      <c r="H7493" t="s">
        <v>16135</v>
      </c>
      <c r="I7493" t="s">
        <v>18507</v>
      </c>
      <c r="J7493" t="s">
        <v>18509</v>
      </c>
      <c r="L7493" t="s">
        <v>20155</v>
      </c>
      <c r="O7493" t="s">
        <v>20887</v>
      </c>
      <c r="P7493" t="s">
        <v>20919</v>
      </c>
      <c r="Q7493" t="s">
        <v>20989</v>
      </c>
      <c r="U7493" t="s">
        <v>22032</v>
      </c>
      <c r="W7493" t="s">
        <v>22917</v>
      </c>
      <c r="X7493" t="s">
        <v>23574</v>
      </c>
    </row>
    <row r="7494" spans="1:24">
      <c r="A7494" s="1">
        <v>7534</v>
      </c>
      <c r="C7494" t="s">
        <v>6235</v>
      </c>
      <c r="G7494" t="s">
        <v>10967</v>
      </c>
      <c r="H7494" t="s">
        <v>16136</v>
      </c>
      <c r="I7494" t="s">
        <v>18507</v>
      </c>
      <c r="J7494" t="s">
        <v>18509</v>
      </c>
      <c r="L7494" t="s">
        <v>20185</v>
      </c>
      <c r="O7494" t="s">
        <v>20888</v>
      </c>
      <c r="P7494" t="s">
        <v>20920</v>
      </c>
      <c r="Q7494" t="s">
        <v>20991</v>
      </c>
      <c r="U7494" t="s">
        <v>22034</v>
      </c>
      <c r="W7494" t="s">
        <v>22918</v>
      </c>
    </row>
    <row r="7495" spans="1:24">
      <c r="A7495" s="1">
        <v>7535</v>
      </c>
      <c r="C7495" t="s">
        <v>6236</v>
      </c>
      <c r="G7495" t="s">
        <v>10967</v>
      </c>
      <c r="H7495" t="s">
        <v>16137</v>
      </c>
      <c r="I7495" t="s">
        <v>18507</v>
      </c>
      <c r="J7495" t="s">
        <v>18509</v>
      </c>
      <c r="L7495" t="s">
        <v>20154</v>
      </c>
      <c r="O7495" t="s">
        <v>20887</v>
      </c>
      <c r="P7495" t="s">
        <v>20919</v>
      </c>
      <c r="Q7495" t="s">
        <v>20989</v>
      </c>
      <c r="U7495" t="s">
        <v>22032</v>
      </c>
      <c r="W7495" t="s">
        <v>22917</v>
      </c>
      <c r="X7495" t="s">
        <v>23576</v>
      </c>
    </row>
    <row r="7496" spans="1:24">
      <c r="A7496" s="1">
        <v>7536</v>
      </c>
      <c r="C7496" t="s">
        <v>6237</v>
      </c>
      <c r="G7496" t="s">
        <v>10967</v>
      </c>
      <c r="H7496" t="s">
        <v>16137</v>
      </c>
      <c r="I7496" t="s">
        <v>18507</v>
      </c>
      <c r="J7496" t="s">
        <v>18509</v>
      </c>
      <c r="L7496" t="s">
        <v>20184</v>
      </c>
      <c r="O7496" t="s">
        <v>20888</v>
      </c>
      <c r="P7496" t="s">
        <v>65</v>
      </c>
      <c r="Q7496" t="s">
        <v>20990</v>
      </c>
      <c r="R7496" t="s">
        <v>21118</v>
      </c>
      <c r="S7496" t="s">
        <v>21153</v>
      </c>
      <c r="T7496" t="s">
        <v>21755</v>
      </c>
      <c r="U7496" t="s">
        <v>22033</v>
      </c>
    </row>
    <row r="7497" spans="1:24">
      <c r="A7497" s="1">
        <v>7537</v>
      </c>
      <c r="C7497" t="s">
        <v>6238</v>
      </c>
      <c r="G7497" t="s">
        <v>10967</v>
      </c>
      <c r="H7497" t="s">
        <v>16138</v>
      </c>
      <c r="I7497" t="s">
        <v>18507</v>
      </c>
      <c r="J7497" t="s">
        <v>18509</v>
      </c>
      <c r="L7497" t="s">
        <v>20185</v>
      </c>
      <c r="O7497" t="s">
        <v>20888</v>
      </c>
      <c r="P7497" t="s">
        <v>20920</v>
      </c>
      <c r="Q7497" t="s">
        <v>20991</v>
      </c>
      <c r="U7497" t="s">
        <v>22034</v>
      </c>
      <c r="W7497" t="s">
        <v>22918</v>
      </c>
    </row>
    <row r="7498" spans="1:24">
      <c r="A7498" s="1">
        <v>7538</v>
      </c>
      <c r="C7498" t="s">
        <v>6239</v>
      </c>
      <c r="G7498" t="s">
        <v>10967</v>
      </c>
      <c r="H7498" t="s">
        <v>16139</v>
      </c>
      <c r="I7498" t="s">
        <v>18507</v>
      </c>
      <c r="J7498" t="s">
        <v>18509</v>
      </c>
      <c r="L7498" t="s">
        <v>20155</v>
      </c>
      <c r="O7498" t="s">
        <v>20887</v>
      </c>
      <c r="P7498" t="s">
        <v>20919</v>
      </c>
      <c r="Q7498" t="s">
        <v>20989</v>
      </c>
      <c r="U7498" t="s">
        <v>22032</v>
      </c>
      <c r="W7498" t="s">
        <v>22917</v>
      </c>
      <c r="X7498" t="s">
        <v>23575</v>
      </c>
    </row>
    <row r="7499" spans="1:24">
      <c r="A7499" s="1">
        <v>7539</v>
      </c>
      <c r="C7499" t="s">
        <v>6240</v>
      </c>
      <c r="G7499" t="s">
        <v>10967</v>
      </c>
      <c r="H7499" t="s">
        <v>16140</v>
      </c>
      <c r="I7499" t="s">
        <v>18507</v>
      </c>
      <c r="J7499" t="s">
        <v>18510</v>
      </c>
      <c r="L7499" t="s">
        <v>20235</v>
      </c>
      <c r="N7499" t="s">
        <v>33</v>
      </c>
      <c r="P7499" t="s">
        <v>20921</v>
      </c>
      <c r="Q7499" t="s">
        <v>20993</v>
      </c>
      <c r="U7499" t="s">
        <v>22755</v>
      </c>
      <c r="W7499" t="s">
        <v>22936</v>
      </c>
    </row>
    <row r="7500" spans="1:24">
      <c r="A7500" s="1">
        <v>7540</v>
      </c>
      <c r="B7500" t="s">
        <v>33</v>
      </c>
      <c r="C7500" t="s">
        <v>6240</v>
      </c>
      <c r="D7500" t="s">
        <v>10365</v>
      </c>
      <c r="E7500" t="s">
        <v>10905</v>
      </c>
      <c r="F7500" t="s">
        <v>10929</v>
      </c>
      <c r="H7500" t="s">
        <v>16141</v>
      </c>
      <c r="V7500">
        <f>72862099 CNI HO6001DJWQL FLTA@ó¾¹13822100                                    M                ò)</f>
        <v>0</v>
      </c>
    </row>
    <row r="7501" spans="1:24">
      <c r="A7501" s="1">
        <v>7542</v>
      </c>
      <c r="C7501" t="s">
        <v>6241</v>
      </c>
      <c r="G7501" t="s">
        <v>10967</v>
      </c>
      <c r="H7501" t="s">
        <v>16142</v>
      </c>
      <c r="I7501" t="s">
        <v>18507</v>
      </c>
      <c r="J7501" t="s">
        <v>18509</v>
      </c>
      <c r="L7501" t="s">
        <v>20184</v>
      </c>
      <c r="O7501" t="s">
        <v>20888</v>
      </c>
      <c r="P7501" t="s">
        <v>65</v>
      </c>
      <c r="Q7501" t="s">
        <v>20990</v>
      </c>
      <c r="R7501" t="s">
        <v>21118</v>
      </c>
      <c r="S7501" t="s">
        <v>21153</v>
      </c>
      <c r="T7501" t="s">
        <v>21750</v>
      </c>
      <c r="U7501" t="s">
        <v>22033</v>
      </c>
    </row>
    <row r="7502" spans="1:24">
      <c r="A7502" s="1">
        <v>7543</v>
      </c>
      <c r="C7502" t="s">
        <v>6242</v>
      </c>
      <c r="G7502" t="s">
        <v>10967</v>
      </c>
      <c r="H7502" t="s">
        <v>16142</v>
      </c>
      <c r="I7502" t="s">
        <v>18507</v>
      </c>
      <c r="J7502" t="s">
        <v>18509</v>
      </c>
      <c r="L7502" t="s">
        <v>20154</v>
      </c>
      <c r="O7502" t="s">
        <v>20887</v>
      </c>
      <c r="P7502" t="s">
        <v>20919</v>
      </c>
      <c r="Q7502" t="s">
        <v>20989</v>
      </c>
      <c r="U7502" t="s">
        <v>22032</v>
      </c>
      <c r="W7502" t="s">
        <v>22917</v>
      </c>
      <c r="X7502" t="s">
        <v>23570</v>
      </c>
    </row>
    <row r="7503" spans="1:24">
      <c r="A7503" s="1">
        <v>7544</v>
      </c>
      <c r="C7503" t="s">
        <v>6243</v>
      </c>
      <c r="G7503" t="s">
        <v>10967</v>
      </c>
      <c r="H7503" t="s">
        <v>16143</v>
      </c>
      <c r="I7503" t="s">
        <v>18507</v>
      </c>
      <c r="J7503" t="s">
        <v>18509</v>
      </c>
      <c r="L7503" t="s">
        <v>20185</v>
      </c>
      <c r="O7503" t="s">
        <v>20888</v>
      </c>
      <c r="P7503" t="s">
        <v>20920</v>
      </c>
      <c r="Q7503" t="s">
        <v>20991</v>
      </c>
      <c r="U7503" t="s">
        <v>22034</v>
      </c>
      <c r="W7503" t="s">
        <v>22918</v>
      </c>
    </row>
    <row r="7504" spans="1:24">
      <c r="A7504" s="1">
        <v>7545</v>
      </c>
      <c r="C7504" t="s">
        <v>6244</v>
      </c>
      <c r="G7504" t="s">
        <v>10967</v>
      </c>
      <c r="H7504" t="s">
        <v>16144</v>
      </c>
      <c r="I7504" t="s">
        <v>18507</v>
      </c>
      <c r="J7504" t="s">
        <v>18509</v>
      </c>
      <c r="L7504" t="s">
        <v>20184</v>
      </c>
      <c r="O7504" t="s">
        <v>20888</v>
      </c>
      <c r="P7504" t="s">
        <v>65</v>
      </c>
      <c r="Q7504" t="s">
        <v>20990</v>
      </c>
      <c r="R7504" t="s">
        <v>21118</v>
      </c>
      <c r="S7504" t="s">
        <v>21153</v>
      </c>
      <c r="T7504" t="s">
        <v>21750</v>
      </c>
      <c r="U7504" t="s">
        <v>22033</v>
      </c>
    </row>
    <row r="7505" spans="1:24">
      <c r="A7505" s="1">
        <v>7546</v>
      </c>
      <c r="C7505" t="s">
        <v>6245</v>
      </c>
      <c r="G7505" t="s">
        <v>10967</v>
      </c>
      <c r="H7505" t="s">
        <v>16145</v>
      </c>
      <c r="I7505" t="s">
        <v>18507</v>
      </c>
      <c r="J7505" t="s">
        <v>18509</v>
      </c>
      <c r="L7505" t="s">
        <v>20185</v>
      </c>
      <c r="O7505" t="s">
        <v>20888</v>
      </c>
      <c r="P7505" t="s">
        <v>20920</v>
      </c>
      <c r="Q7505" t="s">
        <v>20991</v>
      </c>
      <c r="U7505" t="s">
        <v>22034</v>
      </c>
      <c r="W7505" t="s">
        <v>22918</v>
      </c>
    </row>
    <row r="7506" spans="1:24">
      <c r="A7506" s="1">
        <v>7547</v>
      </c>
      <c r="C7506" t="s">
        <v>6246</v>
      </c>
      <c r="G7506" t="s">
        <v>10967</v>
      </c>
      <c r="H7506" t="s">
        <v>16145</v>
      </c>
      <c r="I7506" t="s">
        <v>18507</v>
      </c>
      <c r="J7506" t="s">
        <v>18509</v>
      </c>
      <c r="L7506" t="s">
        <v>20174</v>
      </c>
      <c r="O7506" t="s">
        <v>20887</v>
      </c>
      <c r="P7506" t="s">
        <v>20919</v>
      </c>
      <c r="Q7506" t="s">
        <v>20989</v>
      </c>
      <c r="U7506" t="s">
        <v>22032</v>
      </c>
      <c r="W7506" t="s">
        <v>22917</v>
      </c>
      <c r="X7506" t="s">
        <v>23570</v>
      </c>
    </row>
    <row r="7507" spans="1:24">
      <c r="A7507" s="1">
        <v>7548</v>
      </c>
      <c r="C7507" t="s">
        <v>6247</v>
      </c>
      <c r="G7507" t="s">
        <v>10967</v>
      </c>
      <c r="H7507" t="s">
        <v>16146</v>
      </c>
      <c r="I7507" t="s">
        <v>18507</v>
      </c>
      <c r="J7507" t="s">
        <v>18509</v>
      </c>
      <c r="L7507" t="s">
        <v>20184</v>
      </c>
      <c r="O7507" t="s">
        <v>20888</v>
      </c>
      <c r="P7507" t="s">
        <v>65</v>
      </c>
      <c r="Q7507" t="s">
        <v>20990</v>
      </c>
      <c r="R7507" t="s">
        <v>21118</v>
      </c>
      <c r="S7507" t="s">
        <v>21153</v>
      </c>
      <c r="T7507" t="s">
        <v>21750</v>
      </c>
      <c r="U7507" t="s">
        <v>22033</v>
      </c>
    </row>
    <row r="7508" spans="1:24">
      <c r="A7508" s="1">
        <v>7549</v>
      </c>
      <c r="C7508" t="s">
        <v>6248</v>
      </c>
      <c r="G7508" t="s">
        <v>10967</v>
      </c>
      <c r="H7508" t="s">
        <v>16146</v>
      </c>
      <c r="I7508" t="s">
        <v>18507</v>
      </c>
      <c r="J7508" t="s">
        <v>18509</v>
      </c>
      <c r="L7508" t="s">
        <v>20145</v>
      </c>
      <c r="O7508" t="s">
        <v>20887</v>
      </c>
      <c r="P7508" t="s">
        <v>20919</v>
      </c>
      <c r="Q7508" t="s">
        <v>20989</v>
      </c>
      <c r="U7508" t="s">
        <v>22032</v>
      </c>
      <c r="W7508" t="s">
        <v>22917</v>
      </c>
      <c r="X7508" t="s">
        <v>23570</v>
      </c>
    </row>
    <row r="7509" spans="1:24">
      <c r="A7509" s="1">
        <v>7550</v>
      </c>
      <c r="C7509" t="s">
        <v>6249</v>
      </c>
      <c r="G7509" t="s">
        <v>10967</v>
      </c>
      <c r="H7509" t="s">
        <v>16147</v>
      </c>
      <c r="I7509" t="s">
        <v>18507</v>
      </c>
      <c r="J7509" t="s">
        <v>18509</v>
      </c>
      <c r="L7509" t="s">
        <v>20185</v>
      </c>
      <c r="O7509" t="s">
        <v>20888</v>
      </c>
      <c r="P7509" t="s">
        <v>20920</v>
      </c>
      <c r="Q7509" t="s">
        <v>20991</v>
      </c>
      <c r="U7509" t="s">
        <v>22034</v>
      </c>
      <c r="W7509" t="s">
        <v>22918</v>
      </c>
    </row>
    <row r="7510" spans="1:24">
      <c r="A7510" s="1">
        <v>7551</v>
      </c>
      <c r="C7510" t="s">
        <v>6250</v>
      </c>
      <c r="G7510" t="s">
        <v>10967</v>
      </c>
      <c r="H7510" t="s">
        <v>16148</v>
      </c>
      <c r="I7510" t="s">
        <v>18507</v>
      </c>
      <c r="J7510" t="s">
        <v>18509</v>
      </c>
      <c r="L7510" t="s">
        <v>20154</v>
      </c>
      <c r="O7510" t="s">
        <v>20887</v>
      </c>
      <c r="P7510" t="s">
        <v>20919</v>
      </c>
      <c r="Q7510" t="s">
        <v>20989</v>
      </c>
      <c r="U7510" t="s">
        <v>22032</v>
      </c>
      <c r="W7510" t="s">
        <v>22917</v>
      </c>
      <c r="X7510" t="s">
        <v>23577</v>
      </c>
    </row>
    <row r="7511" spans="1:24">
      <c r="A7511" s="1">
        <v>7552</v>
      </c>
      <c r="C7511" t="s">
        <v>6251</v>
      </c>
      <c r="G7511" t="s">
        <v>10967</v>
      </c>
      <c r="H7511" t="s">
        <v>16149</v>
      </c>
      <c r="I7511" t="s">
        <v>18507</v>
      </c>
      <c r="J7511" t="s">
        <v>18509</v>
      </c>
      <c r="L7511" t="s">
        <v>20155</v>
      </c>
      <c r="O7511" t="s">
        <v>20887</v>
      </c>
      <c r="P7511" t="s">
        <v>20919</v>
      </c>
      <c r="Q7511" t="s">
        <v>20989</v>
      </c>
      <c r="U7511" t="s">
        <v>22032</v>
      </c>
      <c r="W7511" t="s">
        <v>22917</v>
      </c>
      <c r="X7511" t="s">
        <v>23577</v>
      </c>
    </row>
    <row r="7512" spans="1:24">
      <c r="A7512" s="1">
        <v>7553</v>
      </c>
      <c r="C7512" t="s">
        <v>6252</v>
      </c>
      <c r="G7512" t="s">
        <v>10967</v>
      </c>
      <c r="H7512" t="s">
        <v>16150</v>
      </c>
      <c r="I7512" t="s">
        <v>18507</v>
      </c>
      <c r="J7512" t="s">
        <v>18511</v>
      </c>
      <c r="L7512" t="s">
        <v>19687</v>
      </c>
      <c r="O7512" t="s">
        <v>20908</v>
      </c>
      <c r="P7512" t="s">
        <v>20937</v>
      </c>
      <c r="Q7512" t="s">
        <v>21025</v>
      </c>
      <c r="R7512" t="s">
        <v>21129</v>
      </c>
      <c r="S7512" t="s">
        <v>21157</v>
      </c>
      <c r="T7512" t="s">
        <v>21757</v>
      </c>
      <c r="U7512" t="s">
        <v>22834</v>
      </c>
    </row>
    <row r="7513" spans="1:24">
      <c r="A7513" s="1">
        <v>7554</v>
      </c>
      <c r="C7513" t="s">
        <v>6253</v>
      </c>
      <c r="G7513" t="s">
        <v>10967</v>
      </c>
      <c r="H7513" t="s">
        <v>16151</v>
      </c>
      <c r="I7513" t="s">
        <v>18507</v>
      </c>
      <c r="J7513" t="s">
        <v>18511</v>
      </c>
      <c r="L7513" t="s">
        <v>19690</v>
      </c>
      <c r="O7513" t="s">
        <v>20908</v>
      </c>
      <c r="P7513" t="s">
        <v>20937</v>
      </c>
      <c r="Q7513" t="s">
        <v>21025</v>
      </c>
      <c r="R7513" t="s">
        <v>21129</v>
      </c>
      <c r="S7513" t="s">
        <v>21157</v>
      </c>
      <c r="T7513" t="s">
        <v>21758</v>
      </c>
      <c r="U7513" t="s">
        <v>22835</v>
      </c>
    </row>
    <row r="7514" spans="1:24">
      <c r="A7514" s="1">
        <v>7555</v>
      </c>
      <c r="C7514" t="s">
        <v>6254</v>
      </c>
      <c r="G7514" t="s">
        <v>10967</v>
      </c>
      <c r="H7514" t="s">
        <v>16151</v>
      </c>
      <c r="I7514" t="s">
        <v>18507</v>
      </c>
      <c r="J7514" t="s">
        <v>18511</v>
      </c>
      <c r="L7514" t="s">
        <v>19691</v>
      </c>
      <c r="O7514" t="s">
        <v>20908</v>
      </c>
      <c r="P7514" t="s">
        <v>20937</v>
      </c>
      <c r="Q7514" t="s">
        <v>21025</v>
      </c>
      <c r="R7514" t="s">
        <v>21129</v>
      </c>
      <c r="S7514" t="s">
        <v>21157</v>
      </c>
      <c r="T7514" t="s">
        <v>21759</v>
      </c>
      <c r="U7514" t="s">
        <v>22834</v>
      </c>
    </row>
    <row r="7515" spans="1:24">
      <c r="A7515" s="1">
        <v>7556</v>
      </c>
      <c r="C7515" t="s">
        <v>6255</v>
      </c>
      <c r="G7515" t="s">
        <v>10967</v>
      </c>
      <c r="H7515" t="s">
        <v>16152</v>
      </c>
      <c r="I7515" t="s">
        <v>18507</v>
      </c>
      <c r="J7515" t="s">
        <v>18511</v>
      </c>
      <c r="L7515" t="s">
        <v>19687</v>
      </c>
      <c r="O7515" t="s">
        <v>20908</v>
      </c>
      <c r="P7515" t="s">
        <v>20937</v>
      </c>
      <c r="Q7515" t="s">
        <v>21025</v>
      </c>
      <c r="R7515" t="s">
        <v>21129</v>
      </c>
      <c r="S7515" t="s">
        <v>21157</v>
      </c>
      <c r="T7515" t="s">
        <v>21760</v>
      </c>
      <c r="U7515" t="s">
        <v>22835</v>
      </c>
    </row>
    <row r="7516" spans="1:24">
      <c r="A7516" s="1">
        <v>7557</v>
      </c>
      <c r="C7516" t="s">
        <v>6256</v>
      </c>
      <c r="G7516" t="s">
        <v>10967</v>
      </c>
      <c r="H7516" t="s">
        <v>16153</v>
      </c>
      <c r="I7516" t="s">
        <v>18507</v>
      </c>
      <c r="J7516" t="s">
        <v>18511</v>
      </c>
      <c r="L7516" t="s">
        <v>19689</v>
      </c>
      <c r="O7516" t="s">
        <v>20908</v>
      </c>
      <c r="P7516" t="s">
        <v>20937</v>
      </c>
      <c r="Q7516" t="s">
        <v>21025</v>
      </c>
      <c r="R7516" t="s">
        <v>21129</v>
      </c>
      <c r="S7516" t="s">
        <v>21157</v>
      </c>
      <c r="T7516" t="s">
        <v>21761</v>
      </c>
      <c r="U7516" t="s">
        <v>22835</v>
      </c>
    </row>
    <row r="7517" spans="1:24">
      <c r="A7517" s="1">
        <v>7558</v>
      </c>
      <c r="C7517" t="s">
        <v>6257</v>
      </c>
      <c r="G7517" t="s">
        <v>10967</v>
      </c>
      <c r="H7517" t="s">
        <v>16154</v>
      </c>
      <c r="I7517" t="s">
        <v>18507</v>
      </c>
      <c r="J7517" t="s">
        <v>18511</v>
      </c>
      <c r="L7517" t="s">
        <v>19687</v>
      </c>
      <c r="O7517" t="s">
        <v>20908</v>
      </c>
      <c r="P7517" t="s">
        <v>20949</v>
      </c>
      <c r="Q7517" t="s">
        <v>21061</v>
      </c>
      <c r="R7517" t="s">
        <v>21137</v>
      </c>
      <c r="S7517" t="s">
        <v>21159</v>
      </c>
      <c r="T7517" t="s">
        <v>21762</v>
      </c>
      <c r="U7517" t="s">
        <v>22033</v>
      </c>
    </row>
    <row r="7518" spans="1:24">
      <c r="A7518" s="1">
        <v>7559</v>
      </c>
      <c r="C7518" t="s">
        <v>6258</v>
      </c>
      <c r="G7518" t="s">
        <v>10967</v>
      </c>
      <c r="H7518" t="s">
        <v>16155</v>
      </c>
      <c r="I7518" t="s">
        <v>18507</v>
      </c>
      <c r="J7518" t="s">
        <v>18511</v>
      </c>
      <c r="L7518" t="s">
        <v>19687</v>
      </c>
      <c r="O7518" t="s">
        <v>20908</v>
      </c>
      <c r="P7518" t="s">
        <v>20949</v>
      </c>
      <c r="Q7518" t="s">
        <v>21061</v>
      </c>
      <c r="R7518" t="s">
        <v>21137</v>
      </c>
      <c r="S7518" t="s">
        <v>21159</v>
      </c>
      <c r="T7518" t="s">
        <v>21762</v>
      </c>
      <c r="U7518" t="s">
        <v>22033</v>
      </c>
    </row>
    <row r="7519" spans="1:24">
      <c r="A7519" s="1">
        <v>7560</v>
      </c>
      <c r="C7519" t="s">
        <v>6259</v>
      </c>
      <c r="G7519" t="s">
        <v>10967</v>
      </c>
      <c r="H7519" t="s">
        <v>16156</v>
      </c>
      <c r="I7519" t="s">
        <v>18507</v>
      </c>
      <c r="J7519" t="s">
        <v>18511</v>
      </c>
      <c r="L7519" t="s">
        <v>19687</v>
      </c>
      <c r="O7519" t="s">
        <v>20908</v>
      </c>
      <c r="P7519" t="s">
        <v>20949</v>
      </c>
      <c r="Q7519" t="s">
        <v>21061</v>
      </c>
      <c r="R7519" t="s">
        <v>21137</v>
      </c>
      <c r="S7519" t="s">
        <v>21159</v>
      </c>
      <c r="T7519" t="s">
        <v>21762</v>
      </c>
      <c r="U7519" t="s">
        <v>22033</v>
      </c>
    </row>
    <row r="7520" spans="1:24">
      <c r="A7520" s="1">
        <v>7561</v>
      </c>
      <c r="C7520" t="s">
        <v>6260</v>
      </c>
      <c r="G7520" t="s">
        <v>10967</v>
      </c>
      <c r="H7520" t="s">
        <v>16157</v>
      </c>
      <c r="I7520" t="s">
        <v>18507</v>
      </c>
      <c r="J7520" t="s">
        <v>18511</v>
      </c>
      <c r="L7520" t="s">
        <v>19687</v>
      </c>
      <c r="O7520" t="s">
        <v>20908</v>
      </c>
      <c r="P7520" t="s">
        <v>20949</v>
      </c>
      <c r="Q7520" t="s">
        <v>21061</v>
      </c>
      <c r="R7520" t="s">
        <v>21137</v>
      </c>
      <c r="S7520" t="s">
        <v>21159</v>
      </c>
      <c r="T7520" t="s">
        <v>21762</v>
      </c>
      <c r="U7520" t="s">
        <v>22033</v>
      </c>
    </row>
    <row r="7521" spans="1:31">
      <c r="A7521" s="1">
        <v>7562</v>
      </c>
      <c r="C7521" t="s">
        <v>6261</v>
      </c>
      <c r="G7521" t="s">
        <v>10967</v>
      </c>
      <c r="H7521" t="s">
        <v>16158</v>
      </c>
      <c r="I7521" t="s">
        <v>18507</v>
      </c>
      <c r="J7521" t="s">
        <v>18509</v>
      </c>
      <c r="L7521" t="s">
        <v>20146</v>
      </c>
      <c r="O7521" t="s">
        <v>20887</v>
      </c>
      <c r="P7521" t="s">
        <v>20919</v>
      </c>
      <c r="Q7521" t="s">
        <v>20989</v>
      </c>
      <c r="U7521" t="s">
        <v>22032</v>
      </c>
      <c r="W7521" t="s">
        <v>22917</v>
      </c>
      <c r="X7521" t="s">
        <v>23577</v>
      </c>
    </row>
    <row r="7522" spans="1:31">
      <c r="A7522" s="1">
        <v>7563</v>
      </c>
      <c r="C7522" t="s">
        <v>6262</v>
      </c>
      <c r="G7522" t="s">
        <v>10967</v>
      </c>
      <c r="H7522" t="s">
        <v>16159</v>
      </c>
      <c r="I7522" t="s">
        <v>18507</v>
      </c>
      <c r="J7522" t="s">
        <v>18509</v>
      </c>
      <c r="L7522" t="s">
        <v>20154</v>
      </c>
      <c r="O7522" t="s">
        <v>20887</v>
      </c>
      <c r="P7522" t="s">
        <v>20919</v>
      </c>
      <c r="Q7522" t="s">
        <v>20989</v>
      </c>
      <c r="U7522" t="s">
        <v>22032</v>
      </c>
      <c r="W7522" t="s">
        <v>22917</v>
      </c>
      <c r="X7522" t="s">
        <v>23577</v>
      </c>
    </row>
    <row r="7523" spans="1:31">
      <c r="A7523" s="1">
        <v>7564</v>
      </c>
      <c r="C7523" t="s">
        <v>6263</v>
      </c>
      <c r="G7523" t="s">
        <v>10967</v>
      </c>
      <c r="H7523" t="s">
        <v>16160</v>
      </c>
      <c r="I7523" t="s">
        <v>18507</v>
      </c>
      <c r="J7523" t="s">
        <v>18509</v>
      </c>
      <c r="L7523" t="s">
        <v>20145</v>
      </c>
      <c r="O7523" t="s">
        <v>20887</v>
      </c>
      <c r="P7523" t="s">
        <v>20919</v>
      </c>
      <c r="Q7523" t="s">
        <v>20989</v>
      </c>
      <c r="U7523" t="s">
        <v>22032</v>
      </c>
      <c r="W7523" t="s">
        <v>22917</v>
      </c>
      <c r="X7523" t="s">
        <v>23577</v>
      </c>
    </row>
    <row r="7524" spans="1:31">
      <c r="A7524" s="1">
        <v>7565</v>
      </c>
      <c r="C7524" t="s">
        <v>6264</v>
      </c>
      <c r="G7524" t="s">
        <v>10967</v>
      </c>
      <c r="H7524" t="s">
        <v>16161</v>
      </c>
      <c r="I7524" t="s">
        <v>18507</v>
      </c>
      <c r="J7524" t="s">
        <v>18510</v>
      </c>
      <c r="L7524" t="s">
        <v>20236</v>
      </c>
      <c r="N7524" t="s">
        <v>40</v>
      </c>
      <c r="P7524" t="s">
        <v>20946</v>
      </c>
      <c r="Q7524" t="s">
        <v>21041</v>
      </c>
      <c r="U7524" t="s">
        <v>22716</v>
      </c>
      <c r="W7524" t="s">
        <v>22918</v>
      </c>
    </row>
    <row r="7525" spans="1:31">
      <c r="A7525" s="1">
        <v>7566</v>
      </c>
      <c r="B7525" t="s">
        <v>40</v>
      </c>
      <c r="C7525" t="s">
        <v>6264</v>
      </c>
      <c r="D7525" t="s">
        <v>10366</v>
      </c>
      <c r="E7525" t="s">
        <v>10905</v>
      </c>
      <c r="F7525" t="s">
        <v>10915</v>
      </c>
      <c r="H7525" t="s">
        <v>16161</v>
      </c>
      <c r="V7525">
        <f>72862123 BTXONT 2145            PDL$jI5¼AHI3718EA      N                     ently locked by another user for an Acct no 283368110000</f>
        <v>0</v>
      </c>
    </row>
    <row r="7526" spans="1:31">
      <c r="A7526" s="1">
        <v>7567</v>
      </c>
      <c r="C7526" t="s">
        <v>6265</v>
      </c>
      <c r="G7526" t="s">
        <v>10967</v>
      </c>
      <c r="H7526" t="s">
        <v>16162</v>
      </c>
      <c r="I7526" t="s">
        <v>18507</v>
      </c>
      <c r="J7526" t="s">
        <v>18552</v>
      </c>
      <c r="K7526" t="s">
        <v>18549</v>
      </c>
      <c r="L7526" t="s">
        <v>20237</v>
      </c>
      <c r="N7526" t="s">
        <v>38</v>
      </c>
      <c r="P7526" t="s">
        <v>38</v>
      </c>
      <c r="Q7526" t="s">
        <v>21038</v>
      </c>
      <c r="U7526" t="s">
        <v>22836</v>
      </c>
      <c r="W7526" t="s">
        <v>22730</v>
      </c>
      <c r="AE7526" t="s">
        <v>23887</v>
      </c>
    </row>
    <row r="7527" spans="1:31">
      <c r="A7527" s="1">
        <v>7568</v>
      </c>
      <c r="B7527" t="s">
        <v>38</v>
      </c>
      <c r="C7527" t="s">
        <v>6265</v>
      </c>
      <c r="D7527" t="s">
        <v>10367</v>
      </c>
      <c r="E7527" t="s">
        <v>10905</v>
      </c>
      <c r="F7527" t="s">
        <v>10913</v>
      </c>
      <c r="H7527" t="s">
        <v>16163</v>
      </c>
      <c r="V7527">
        <f>72862124 Ê~</f>
        <v>0</v>
      </c>
    </row>
    <row r="7528" spans="1:31">
      <c r="A7528" s="1">
        <v>7570</v>
      </c>
      <c r="C7528" t="s">
        <v>6266</v>
      </c>
      <c r="G7528" t="s">
        <v>10967</v>
      </c>
      <c r="H7528" t="s">
        <v>16164</v>
      </c>
      <c r="I7528" t="s">
        <v>18507</v>
      </c>
      <c r="J7528" t="s">
        <v>18510</v>
      </c>
      <c r="L7528" t="s">
        <v>20238</v>
      </c>
      <c r="N7528" t="s">
        <v>60</v>
      </c>
      <c r="P7528" t="s">
        <v>20967</v>
      </c>
      <c r="Q7528" t="s">
        <v>21078</v>
      </c>
      <c r="U7528" t="s">
        <v>22781</v>
      </c>
      <c r="W7528" t="s">
        <v>22918</v>
      </c>
    </row>
    <row r="7529" spans="1:31">
      <c r="A7529" s="1">
        <v>7571</v>
      </c>
      <c r="C7529" t="s">
        <v>6267</v>
      </c>
      <c r="G7529" t="s">
        <v>10967</v>
      </c>
      <c r="H7529" t="s">
        <v>16165</v>
      </c>
      <c r="I7529" t="s">
        <v>18507</v>
      </c>
      <c r="J7529" t="s">
        <v>18510</v>
      </c>
      <c r="L7529" t="s">
        <v>20238</v>
      </c>
      <c r="N7529" t="s">
        <v>60</v>
      </c>
      <c r="P7529" t="s">
        <v>20974</v>
      </c>
      <c r="Q7529" t="s">
        <v>21094</v>
      </c>
      <c r="U7529" t="s">
        <v>20967</v>
      </c>
      <c r="W7529" t="s">
        <v>22921</v>
      </c>
      <c r="Z7529" t="s">
        <v>23875</v>
      </c>
    </row>
    <row r="7530" spans="1:31">
      <c r="A7530" s="1">
        <v>7572</v>
      </c>
      <c r="C7530" t="s">
        <v>6268</v>
      </c>
      <c r="G7530" t="s">
        <v>10967</v>
      </c>
      <c r="H7530" t="s">
        <v>16165</v>
      </c>
      <c r="I7530" t="s">
        <v>18507</v>
      </c>
      <c r="J7530" t="s">
        <v>18510</v>
      </c>
      <c r="L7530" t="s">
        <v>20238</v>
      </c>
      <c r="N7530" t="s">
        <v>60</v>
      </c>
      <c r="P7530" t="s">
        <v>60</v>
      </c>
      <c r="Q7530" t="s">
        <v>21095</v>
      </c>
      <c r="U7530" t="s">
        <v>22837</v>
      </c>
      <c r="W7530" t="s">
        <v>22921</v>
      </c>
    </row>
    <row r="7531" spans="1:31">
      <c r="A7531" s="1">
        <v>7573</v>
      </c>
      <c r="B7531" t="s">
        <v>60</v>
      </c>
      <c r="C7531" t="s">
        <v>6268</v>
      </c>
      <c r="D7531" t="s">
        <v>10368</v>
      </c>
      <c r="E7531" t="s">
        <v>10905</v>
      </c>
      <c r="F7531" t="s">
        <v>10947</v>
      </c>
      <c r="H7531" t="s">
        <v>16166</v>
      </c>
      <c r="V7531">
        <f>72862127 HW3587D×</f>
        <v>0</v>
      </c>
    </row>
    <row r="7532" spans="1:31">
      <c r="A7532" s="1">
        <v>7574</v>
      </c>
      <c r="C7532" t="s">
        <v>6269</v>
      </c>
      <c r="G7532" t="s">
        <v>10967</v>
      </c>
      <c r="H7532" t="s">
        <v>16167</v>
      </c>
      <c r="I7532" t="s">
        <v>18507</v>
      </c>
      <c r="J7532" t="s">
        <v>18510</v>
      </c>
      <c r="L7532" t="s">
        <v>20239</v>
      </c>
      <c r="N7532" t="s">
        <v>60</v>
      </c>
      <c r="P7532" t="s">
        <v>20967</v>
      </c>
      <c r="Q7532" t="s">
        <v>21078</v>
      </c>
      <c r="U7532" t="s">
        <v>22781</v>
      </c>
      <c r="W7532" t="s">
        <v>22918</v>
      </c>
    </row>
    <row r="7533" spans="1:31">
      <c r="A7533" s="1">
        <v>7575</v>
      </c>
      <c r="C7533" t="s">
        <v>6270</v>
      </c>
      <c r="G7533" t="s">
        <v>10967</v>
      </c>
      <c r="H7533" t="s">
        <v>16167</v>
      </c>
      <c r="I7533" t="s">
        <v>18507</v>
      </c>
      <c r="J7533" t="s">
        <v>18510</v>
      </c>
      <c r="L7533" t="s">
        <v>20239</v>
      </c>
      <c r="N7533" t="s">
        <v>60</v>
      </c>
      <c r="P7533" t="s">
        <v>20974</v>
      </c>
      <c r="Q7533" t="s">
        <v>21094</v>
      </c>
      <c r="U7533" t="s">
        <v>20967</v>
      </c>
      <c r="W7533" t="s">
        <v>22921</v>
      </c>
      <c r="Z7533" t="s">
        <v>23875</v>
      </c>
    </row>
    <row r="7534" spans="1:31">
      <c r="A7534" s="1">
        <v>7576</v>
      </c>
      <c r="C7534" t="s">
        <v>6271</v>
      </c>
      <c r="G7534" t="s">
        <v>10967</v>
      </c>
      <c r="H7534" t="s">
        <v>16167</v>
      </c>
      <c r="I7534" t="s">
        <v>18507</v>
      </c>
      <c r="J7534" t="s">
        <v>18510</v>
      </c>
      <c r="L7534" t="s">
        <v>20239</v>
      </c>
      <c r="N7534" t="s">
        <v>60</v>
      </c>
      <c r="P7534" t="s">
        <v>60</v>
      </c>
      <c r="Q7534" t="s">
        <v>21095</v>
      </c>
      <c r="U7534" t="s">
        <v>22837</v>
      </c>
      <c r="W7534" t="s">
        <v>22921</v>
      </c>
    </row>
    <row r="7535" spans="1:31">
      <c r="A7535" s="1">
        <v>7577</v>
      </c>
      <c r="B7535" t="s">
        <v>60</v>
      </c>
      <c r="C7535" t="s">
        <v>6271</v>
      </c>
      <c r="D7535" t="s">
        <v>10369</v>
      </c>
      <c r="E7535" t="s">
        <v>10905</v>
      </c>
      <c r="F7535" t="s">
        <v>10947</v>
      </c>
      <c r="H7535" t="s">
        <v>16168</v>
      </c>
      <c r="V7535">
        <f>72862130 HW3587D×</f>
        <v>0</v>
      </c>
    </row>
    <row r="7536" spans="1:31">
      <c r="A7536" s="1">
        <v>7578</v>
      </c>
      <c r="C7536" t="s">
        <v>6272</v>
      </c>
      <c r="G7536" t="s">
        <v>10967</v>
      </c>
      <c r="H7536" t="s">
        <v>16169</v>
      </c>
      <c r="I7536" t="s">
        <v>18507</v>
      </c>
      <c r="J7536" t="s">
        <v>18509</v>
      </c>
      <c r="L7536" t="s">
        <v>20154</v>
      </c>
      <c r="O7536" t="s">
        <v>20887</v>
      </c>
      <c r="P7536" t="s">
        <v>20919</v>
      </c>
      <c r="Q7536" t="s">
        <v>20989</v>
      </c>
      <c r="U7536" t="s">
        <v>22032</v>
      </c>
      <c r="W7536" t="s">
        <v>22917</v>
      </c>
      <c r="X7536" t="s">
        <v>23578</v>
      </c>
    </row>
    <row r="7537" spans="1:28">
      <c r="A7537" s="1">
        <v>7579</v>
      </c>
      <c r="C7537" t="s">
        <v>6273</v>
      </c>
      <c r="G7537" t="s">
        <v>10967</v>
      </c>
      <c r="H7537" t="s">
        <v>16170</v>
      </c>
      <c r="I7537" t="s">
        <v>18507</v>
      </c>
      <c r="J7537" t="s">
        <v>18509</v>
      </c>
      <c r="L7537" t="s">
        <v>20184</v>
      </c>
      <c r="O7537" t="s">
        <v>20888</v>
      </c>
      <c r="P7537" t="s">
        <v>65</v>
      </c>
      <c r="Q7537" t="s">
        <v>20990</v>
      </c>
      <c r="R7537" t="s">
        <v>21118</v>
      </c>
      <c r="S7537" t="s">
        <v>21153</v>
      </c>
      <c r="T7537" t="s">
        <v>21763</v>
      </c>
      <c r="U7537" t="s">
        <v>22033</v>
      </c>
    </row>
    <row r="7538" spans="1:28">
      <c r="A7538" s="1">
        <v>7580</v>
      </c>
      <c r="C7538" t="s">
        <v>6274</v>
      </c>
      <c r="G7538" t="s">
        <v>10967</v>
      </c>
      <c r="H7538" t="s">
        <v>16171</v>
      </c>
      <c r="I7538" t="s">
        <v>18507</v>
      </c>
      <c r="J7538" t="s">
        <v>18509</v>
      </c>
      <c r="L7538" t="s">
        <v>20185</v>
      </c>
      <c r="O7538" t="s">
        <v>20888</v>
      </c>
      <c r="P7538" t="s">
        <v>20920</v>
      </c>
      <c r="Q7538" t="s">
        <v>20991</v>
      </c>
      <c r="U7538" t="s">
        <v>22034</v>
      </c>
      <c r="W7538" t="s">
        <v>22918</v>
      </c>
    </row>
    <row r="7539" spans="1:28">
      <c r="A7539" s="1">
        <v>7581</v>
      </c>
      <c r="C7539" t="s">
        <v>6275</v>
      </c>
      <c r="G7539" t="s">
        <v>10967</v>
      </c>
      <c r="H7539" t="s">
        <v>16172</v>
      </c>
      <c r="I7539" t="s">
        <v>18507</v>
      </c>
      <c r="J7539" t="s">
        <v>18510</v>
      </c>
      <c r="L7539" t="s">
        <v>20240</v>
      </c>
      <c r="N7539" t="s">
        <v>40</v>
      </c>
      <c r="P7539" t="s">
        <v>20946</v>
      </c>
      <c r="Q7539" t="s">
        <v>21071</v>
      </c>
      <c r="U7539" t="s">
        <v>22770</v>
      </c>
      <c r="W7539" t="s">
        <v>22939</v>
      </c>
      <c r="Z7539" t="s">
        <v>23874</v>
      </c>
      <c r="AB7539" t="s">
        <v>23883</v>
      </c>
    </row>
    <row r="7540" spans="1:28">
      <c r="A7540" s="1">
        <v>7582</v>
      </c>
      <c r="B7540" t="s">
        <v>40</v>
      </c>
      <c r="C7540" t="s">
        <v>6275</v>
      </c>
      <c r="D7540" t="s">
        <v>10370</v>
      </c>
      <c r="E7540" t="s">
        <v>10905</v>
      </c>
      <c r="F7540" t="s">
        <v>10934</v>
      </c>
      <c r="H7540" t="s">
        <v>16172</v>
      </c>
      <c r="V7540">
        <f>72862134 DVXFDP 9761            PELÅ«¯*AHU3786E+( DH579761-2 Ynull        null        SCently locked by another user for an Acct no 283368110000</f>
        <v>0</v>
      </c>
    </row>
    <row r="7541" spans="1:28">
      <c r="A7541" s="1">
        <v>7583</v>
      </c>
      <c r="C7541" t="s">
        <v>6276</v>
      </c>
      <c r="G7541" t="s">
        <v>10967</v>
      </c>
      <c r="H7541" t="s">
        <v>16173</v>
      </c>
      <c r="I7541" t="s">
        <v>18507</v>
      </c>
      <c r="J7541" t="s">
        <v>18510</v>
      </c>
      <c r="L7541" t="s">
        <v>20241</v>
      </c>
      <c r="N7541" t="s">
        <v>32</v>
      </c>
      <c r="P7541" t="s">
        <v>32</v>
      </c>
      <c r="Q7541" t="s">
        <v>20992</v>
      </c>
      <c r="R7541" t="s">
        <v>21119</v>
      </c>
      <c r="S7541" t="s">
        <v>21154</v>
      </c>
      <c r="U7541" t="s">
        <v>22035</v>
      </c>
      <c r="Y7541" t="s">
        <v>23859</v>
      </c>
    </row>
    <row r="7542" spans="1:28">
      <c r="A7542" s="1">
        <v>7584</v>
      </c>
      <c r="B7542" t="s">
        <v>32</v>
      </c>
      <c r="C7542" t="s">
        <v>6276</v>
      </c>
      <c r="D7542" t="s">
        <v>10371</v>
      </c>
      <c r="E7542" t="s">
        <v>10905</v>
      </c>
      <c r="F7542" t="s">
        <v>10906</v>
      </c>
      <c r="H7542" t="s">
        <v>16173</v>
      </c>
      <c r="V7542">
        <f>72862135 pm¡Ã2024041krissy_g4@hotmail.com                              ANMLFException as file currently locked by another user for an Acct no 840012230000</f>
        <v>0</v>
      </c>
    </row>
    <row r="7543" spans="1:28">
      <c r="A7543" s="1">
        <v>7585</v>
      </c>
      <c r="C7543" t="s">
        <v>6277</v>
      </c>
      <c r="G7543" t="s">
        <v>10967</v>
      </c>
      <c r="H7543" t="s">
        <v>16174</v>
      </c>
      <c r="I7543" t="s">
        <v>18507</v>
      </c>
      <c r="J7543" t="s">
        <v>18510</v>
      </c>
      <c r="L7543" t="s">
        <v>20242</v>
      </c>
      <c r="N7543" t="s">
        <v>32</v>
      </c>
      <c r="P7543" t="s">
        <v>32</v>
      </c>
      <c r="Q7543" t="s">
        <v>20992</v>
      </c>
      <c r="R7543" t="s">
        <v>21119</v>
      </c>
      <c r="S7543" t="s">
        <v>21154</v>
      </c>
      <c r="U7543" t="s">
        <v>22035</v>
      </c>
      <c r="Y7543" t="s">
        <v>23860</v>
      </c>
    </row>
    <row r="7544" spans="1:28">
      <c r="A7544" s="1">
        <v>7586</v>
      </c>
      <c r="B7544" t="s">
        <v>32</v>
      </c>
      <c r="C7544" t="s">
        <v>6277</v>
      </c>
      <c r="D7544" t="s">
        <v>10372</v>
      </c>
      <c r="E7544" t="s">
        <v>10905</v>
      </c>
      <c r="F7544" t="s">
        <v>10906</v>
      </c>
      <c r="H7544" t="s">
        <v>16175</v>
      </c>
      <c r="V7544">
        <f>72862136 0&lt;I2024041djturanda@yahoo.com                               ANMLFException as file currently locked by another user for an Acct no 313660030000</f>
        <v>0</v>
      </c>
    </row>
    <row r="7545" spans="1:28">
      <c r="A7545" s="1">
        <v>7587</v>
      </c>
      <c r="C7545" t="s">
        <v>6278</v>
      </c>
      <c r="G7545" t="s">
        <v>10967</v>
      </c>
      <c r="H7545" t="s">
        <v>16176</v>
      </c>
      <c r="I7545" t="s">
        <v>18507</v>
      </c>
      <c r="J7545" t="s">
        <v>18510</v>
      </c>
      <c r="L7545" t="s">
        <v>20243</v>
      </c>
      <c r="N7545" t="s">
        <v>32</v>
      </c>
      <c r="P7545" t="s">
        <v>32</v>
      </c>
      <c r="Q7545" t="s">
        <v>20992</v>
      </c>
      <c r="R7545" t="s">
        <v>21119</v>
      </c>
      <c r="S7545" t="s">
        <v>21154</v>
      </c>
      <c r="U7545" t="s">
        <v>22035</v>
      </c>
      <c r="Y7545" t="s">
        <v>23861</v>
      </c>
    </row>
    <row r="7546" spans="1:28">
      <c r="A7546" s="1">
        <v>7588</v>
      </c>
      <c r="B7546" t="s">
        <v>32</v>
      </c>
      <c r="C7546" t="s">
        <v>6278</v>
      </c>
      <c r="D7546" t="s">
        <v>10373</v>
      </c>
      <c r="E7546" t="s">
        <v>10905</v>
      </c>
      <c r="F7546" t="s">
        <v>10906</v>
      </c>
      <c r="H7546" t="s">
        <v>16177</v>
      </c>
      <c r="V7546">
        <f>72862137 &gt;#Q2024041tampat74@gmail.com                               ANMLFException as file currently locked by another user for an Acct no 348079210000</f>
        <v>0</v>
      </c>
    </row>
    <row r="7547" spans="1:28">
      <c r="A7547" s="1">
        <v>7589</v>
      </c>
      <c r="C7547" t="s">
        <v>6279</v>
      </c>
      <c r="G7547" t="s">
        <v>10967</v>
      </c>
      <c r="H7547" t="s">
        <v>16178</v>
      </c>
      <c r="I7547" t="s">
        <v>18507</v>
      </c>
      <c r="J7547" t="s">
        <v>18510</v>
      </c>
      <c r="L7547" t="s">
        <v>20244</v>
      </c>
      <c r="N7547" t="s">
        <v>32</v>
      </c>
      <c r="P7547" t="s">
        <v>32</v>
      </c>
      <c r="Q7547" t="s">
        <v>20992</v>
      </c>
      <c r="R7547" t="s">
        <v>21119</v>
      </c>
      <c r="S7547" t="s">
        <v>21154</v>
      </c>
      <c r="U7547" t="s">
        <v>22035</v>
      </c>
      <c r="Y7547" t="s">
        <v>23862</v>
      </c>
    </row>
    <row r="7548" spans="1:28">
      <c r="A7548" s="1">
        <v>7590</v>
      </c>
      <c r="B7548" t="s">
        <v>32</v>
      </c>
      <c r="C7548" t="s">
        <v>6279</v>
      </c>
      <c r="D7548" t="s">
        <v>10374</v>
      </c>
      <c r="E7548" t="s">
        <v>10905</v>
      </c>
      <c r="F7548" t="s">
        <v>10906</v>
      </c>
      <c r="H7548" t="s">
        <v>16179</v>
      </c>
      <c r="V7548">
        <f>72862138 Ð`²¤O2024031moriehinds2@gmail.com                              BNMLFException as file currently locked by another user for an Acct no 342065570000</f>
        <v>0</v>
      </c>
    </row>
    <row r="7549" spans="1:28">
      <c r="A7549" s="1">
        <v>7591</v>
      </c>
      <c r="C7549" t="s">
        <v>6280</v>
      </c>
      <c r="G7549" t="s">
        <v>10967</v>
      </c>
      <c r="H7549" t="s">
        <v>16180</v>
      </c>
      <c r="I7549" t="s">
        <v>18507</v>
      </c>
      <c r="J7549" t="s">
        <v>18510</v>
      </c>
      <c r="L7549" t="s">
        <v>20245</v>
      </c>
      <c r="N7549" t="s">
        <v>32</v>
      </c>
      <c r="P7549" t="s">
        <v>32</v>
      </c>
      <c r="Q7549" t="s">
        <v>20992</v>
      </c>
      <c r="R7549" t="s">
        <v>21119</v>
      </c>
      <c r="S7549" t="s">
        <v>21154</v>
      </c>
      <c r="U7549" t="s">
        <v>22035</v>
      </c>
      <c r="Y7549" t="s">
        <v>23863</v>
      </c>
    </row>
    <row r="7550" spans="1:28">
      <c r="A7550" s="1">
        <v>7592</v>
      </c>
      <c r="B7550" t="s">
        <v>32</v>
      </c>
      <c r="C7550" t="s">
        <v>6280</v>
      </c>
      <c r="D7550" t="s">
        <v>10375</v>
      </c>
      <c r="E7550" t="s">
        <v>10905</v>
      </c>
      <c r="F7550" t="s">
        <v>10906</v>
      </c>
      <c r="H7550" t="s">
        <v>16180</v>
      </c>
      <c r="V7550">
        <f>72862139 @Ü'E2024041cavrilleogarro@yahoo.com                            BNMLFException as file currently locked by another user for an Acct no 297021480000</f>
        <v>0</v>
      </c>
    </row>
    <row r="7551" spans="1:28">
      <c r="A7551" s="1">
        <v>7593</v>
      </c>
      <c r="C7551" t="s">
        <v>6281</v>
      </c>
      <c r="G7551" t="s">
        <v>10967</v>
      </c>
      <c r="H7551" t="s">
        <v>16181</v>
      </c>
      <c r="I7551" t="s">
        <v>18507</v>
      </c>
      <c r="J7551" t="s">
        <v>18510</v>
      </c>
      <c r="L7551" t="s">
        <v>20246</v>
      </c>
      <c r="N7551" t="s">
        <v>32</v>
      </c>
      <c r="P7551" t="s">
        <v>32</v>
      </c>
      <c r="Q7551" t="s">
        <v>20992</v>
      </c>
      <c r="R7551" t="s">
        <v>21119</v>
      </c>
      <c r="S7551" t="s">
        <v>21154</v>
      </c>
      <c r="U7551" t="s">
        <v>22035</v>
      </c>
      <c r="Y7551" t="s">
        <v>23864</v>
      </c>
    </row>
    <row r="7552" spans="1:28">
      <c r="A7552" s="1">
        <v>7594</v>
      </c>
      <c r="B7552" t="s">
        <v>32</v>
      </c>
      <c r="C7552" t="s">
        <v>6281</v>
      </c>
      <c r="D7552" t="s">
        <v>10376</v>
      </c>
      <c r="E7552" t="s">
        <v>10905</v>
      </c>
      <c r="F7552" t="s">
        <v>10906</v>
      </c>
      <c r="H7552" t="s">
        <v>16182</v>
      </c>
      <c r="V7552">
        <f>72862140 ø8æÌ2024031tamika.campbell@ksac.gov.jm                           CNMLFException as file currently locked by another user for an Acct no 880032561400</f>
        <v>0</v>
      </c>
    </row>
    <row r="7553" spans="1:25">
      <c r="A7553" s="1">
        <v>7595</v>
      </c>
      <c r="C7553" t="s">
        <v>6282</v>
      </c>
      <c r="G7553" t="s">
        <v>10967</v>
      </c>
      <c r="H7553" t="s">
        <v>16183</v>
      </c>
      <c r="I7553" t="s">
        <v>18507</v>
      </c>
      <c r="J7553" t="s">
        <v>18510</v>
      </c>
      <c r="L7553" t="s">
        <v>20247</v>
      </c>
      <c r="N7553" t="s">
        <v>32</v>
      </c>
      <c r="P7553" t="s">
        <v>32</v>
      </c>
      <c r="Q7553" t="s">
        <v>20992</v>
      </c>
      <c r="R7553" t="s">
        <v>21119</v>
      </c>
      <c r="S7553" t="s">
        <v>21154</v>
      </c>
      <c r="U7553" t="s">
        <v>22035</v>
      </c>
      <c r="Y7553" t="s">
        <v>23865</v>
      </c>
    </row>
    <row r="7554" spans="1:25">
      <c r="A7554" s="1">
        <v>7596</v>
      </c>
      <c r="B7554" t="s">
        <v>32</v>
      </c>
      <c r="C7554" t="s">
        <v>6282</v>
      </c>
      <c r="D7554" t="s">
        <v>10377</v>
      </c>
      <c r="E7554" t="s">
        <v>10905</v>
      </c>
      <c r="F7554" t="s">
        <v>10906</v>
      </c>
      <c r="H7554" t="s">
        <v>16184</v>
      </c>
      <c r="V7554">
        <f>72862141 0@2024031kededradennis@gmail.com                             CNMLFException as file currently locked by another user for an Acct no 277429760000</f>
        <v>0</v>
      </c>
    </row>
    <row r="7555" spans="1:25">
      <c r="A7555" s="1">
        <v>7597</v>
      </c>
      <c r="C7555" t="s">
        <v>6283</v>
      </c>
      <c r="G7555" t="s">
        <v>10967</v>
      </c>
      <c r="H7555" t="s">
        <v>16185</v>
      </c>
      <c r="I7555" t="s">
        <v>18507</v>
      </c>
      <c r="J7555" t="s">
        <v>18510</v>
      </c>
      <c r="L7555" t="s">
        <v>20248</v>
      </c>
      <c r="N7555" t="s">
        <v>32</v>
      </c>
      <c r="P7555" t="s">
        <v>32</v>
      </c>
      <c r="Q7555" t="s">
        <v>20992</v>
      </c>
      <c r="R7555" t="s">
        <v>21119</v>
      </c>
      <c r="S7555" t="s">
        <v>21154</v>
      </c>
      <c r="U7555" t="s">
        <v>22035</v>
      </c>
      <c r="Y7555" t="s">
        <v>23866</v>
      </c>
    </row>
    <row r="7556" spans="1:25">
      <c r="A7556" s="1">
        <v>7598</v>
      </c>
      <c r="B7556" t="s">
        <v>32</v>
      </c>
      <c r="C7556" t="s">
        <v>6283</v>
      </c>
      <c r="D7556" t="s">
        <v>10378</v>
      </c>
      <c r="E7556" t="s">
        <v>10905</v>
      </c>
      <c r="F7556" t="s">
        <v>10906</v>
      </c>
      <c r="H7556" t="s">
        <v>16186</v>
      </c>
      <c r="V7556">
        <f>72862142 ÐEá\$2024041faypetgrave@cwjamica.com                            DNMLFException as file currently locked by another user for an Acct no 156177090000</f>
        <v>0</v>
      </c>
    </row>
    <row r="7557" spans="1:25">
      <c r="A7557" s="1">
        <v>7599</v>
      </c>
      <c r="C7557" t="s">
        <v>6284</v>
      </c>
      <c r="G7557" t="s">
        <v>10967</v>
      </c>
      <c r="H7557" t="s">
        <v>16187</v>
      </c>
      <c r="I7557" t="s">
        <v>18507</v>
      </c>
      <c r="J7557" t="s">
        <v>18510</v>
      </c>
      <c r="L7557" t="s">
        <v>20249</v>
      </c>
      <c r="N7557" t="s">
        <v>32</v>
      </c>
      <c r="P7557" t="s">
        <v>32</v>
      </c>
      <c r="Q7557" t="s">
        <v>20992</v>
      </c>
      <c r="R7557" t="s">
        <v>21119</v>
      </c>
      <c r="S7557" t="s">
        <v>21154</v>
      </c>
      <c r="U7557" t="s">
        <v>22035</v>
      </c>
      <c r="Y7557" t="s">
        <v>23868</v>
      </c>
    </row>
    <row r="7558" spans="1:25">
      <c r="A7558" s="1">
        <v>7600</v>
      </c>
      <c r="B7558" t="s">
        <v>32</v>
      </c>
      <c r="C7558" t="s">
        <v>6284</v>
      </c>
      <c r="D7558" t="s">
        <v>10379</v>
      </c>
      <c r="E7558" t="s">
        <v>10905</v>
      </c>
      <c r="F7558" t="s">
        <v>10906</v>
      </c>
      <c r="H7558" t="s">
        <v>16188</v>
      </c>
      <c r="V7558">
        <f>72862143 ÐÈQ(B2024041stamic123@gmail.com                               DNMLFException as file currently locked by another user for an Acct no 284144290000</f>
        <v>0</v>
      </c>
    </row>
    <row r="7559" spans="1:25">
      <c r="A7559" s="1">
        <v>7601</v>
      </c>
      <c r="C7559" t="s">
        <v>6285</v>
      </c>
      <c r="G7559" t="s">
        <v>10967</v>
      </c>
      <c r="H7559" t="s">
        <v>16189</v>
      </c>
      <c r="I7559" t="s">
        <v>18507</v>
      </c>
      <c r="J7559" t="s">
        <v>18510</v>
      </c>
      <c r="L7559" t="s">
        <v>20250</v>
      </c>
      <c r="N7559" t="s">
        <v>32</v>
      </c>
      <c r="P7559" t="s">
        <v>32</v>
      </c>
      <c r="Q7559" t="s">
        <v>20992</v>
      </c>
      <c r="R7559" t="s">
        <v>21119</v>
      </c>
      <c r="S7559" t="s">
        <v>21154</v>
      </c>
      <c r="U7559" t="s">
        <v>22035</v>
      </c>
      <c r="Y7559" t="s">
        <v>23867</v>
      </c>
    </row>
    <row r="7560" spans="1:25">
      <c r="A7560" s="1">
        <v>7602</v>
      </c>
      <c r="B7560" t="s">
        <v>32</v>
      </c>
      <c r="C7560" t="s">
        <v>6285</v>
      </c>
      <c r="D7560" t="s">
        <v>10380</v>
      </c>
      <c r="E7560" t="s">
        <v>10905</v>
      </c>
      <c r="F7560" t="s">
        <v>10906</v>
      </c>
      <c r="H7560" t="s">
        <v>16189</v>
      </c>
      <c r="V7560">
        <f>72862144 p°7ÖD2024041christinacaine1@gmail.com                            DNMLFException as file currently locked by another user for an Acct no 295651750000</f>
        <v>0</v>
      </c>
    </row>
    <row r="7561" spans="1:25">
      <c r="A7561" s="1">
        <v>7603</v>
      </c>
      <c r="C7561" t="s">
        <v>6286</v>
      </c>
      <c r="G7561" t="s">
        <v>10967</v>
      </c>
      <c r="H7561" t="s">
        <v>16190</v>
      </c>
      <c r="I7561" t="s">
        <v>18507</v>
      </c>
      <c r="J7561" t="s">
        <v>18510</v>
      </c>
      <c r="L7561" t="s">
        <v>20251</v>
      </c>
      <c r="N7561" t="s">
        <v>32</v>
      </c>
      <c r="P7561" t="s">
        <v>32</v>
      </c>
      <c r="Q7561" t="s">
        <v>20992</v>
      </c>
      <c r="R7561" t="s">
        <v>21119</v>
      </c>
      <c r="S7561" t="s">
        <v>21154</v>
      </c>
      <c r="U7561" t="s">
        <v>22035</v>
      </c>
      <c r="Y7561" t="s">
        <v>23869</v>
      </c>
    </row>
    <row r="7562" spans="1:25">
      <c r="A7562" s="1">
        <v>7604</v>
      </c>
      <c r="B7562" t="s">
        <v>32</v>
      </c>
      <c r="C7562" t="s">
        <v>6286</v>
      </c>
      <c r="D7562" t="s">
        <v>10381</v>
      </c>
      <c r="E7562" t="s">
        <v>10905</v>
      </c>
      <c r="F7562" t="s">
        <v>10906</v>
      </c>
      <c r="H7562" t="s">
        <v>16191</v>
      </c>
      <c r="V7562">
        <f>72862145 0&amp;3&amp;P2024041DUNROBPRIM@GMAIL.COM                              DNMLFException as file currently locked by another user for an Acct no 344238270000</f>
        <v>0</v>
      </c>
    </row>
    <row r="7563" spans="1:25">
      <c r="A7563" s="1">
        <v>7605</v>
      </c>
      <c r="C7563" t="s">
        <v>6287</v>
      </c>
      <c r="G7563" t="s">
        <v>10967</v>
      </c>
      <c r="H7563" t="s">
        <v>16192</v>
      </c>
      <c r="I7563" t="s">
        <v>18507</v>
      </c>
      <c r="J7563" t="s">
        <v>18510</v>
      </c>
      <c r="L7563" t="s">
        <v>20252</v>
      </c>
      <c r="N7563" t="s">
        <v>32</v>
      </c>
      <c r="P7563" t="s">
        <v>32</v>
      </c>
      <c r="Q7563" t="s">
        <v>20992</v>
      </c>
      <c r="R7563" t="s">
        <v>21119</v>
      </c>
      <c r="S7563" t="s">
        <v>21154</v>
      </c>
      <c r="U7563" t="s">
        <v>22035</v>
      </c>
      <c r="Y7563" t="s">
        <v>23872</v>
      </c>
    </row>
    <row r="7564" spans="1:25">
      <c r="A7564" s="1">
        <v>7606</v>
      </c>
      <c r="B7564" t="s">
        <v>32</v>
      </c>
      <c r="C7564" t="s">
        <v>6287</v>
      </c>
      <c r="D7564" t="s">
        <v>10382</v>
      </c>
      <c r="E7564" t="s">
        <v>10905</v>
      </c>
      <c r="F7564" t="s">
        <v>10906</v>
      </c>
      <c r="H7564" t="s">
        <v>16192</v>
      </c>
      <c r="V7564">
        <f>72862146 °7úA2024041ANDREHEPBURN_88@YAHOO.COM                            ENMLFException as file currently locked by another user for an Acct no 283368110000</f>
        <v>0</v>
      </c>
    </row>
    <row r="7565" spans="1:25">
      <c r="A7565" s="1">
        <v>7607</v>
      </c>
      <c r="C7565" t="s">
        <v>6288</v>
      </c>
      <c r="G7565" t="s">
        <v>10967</v>
      </c>
      <c r="H7565" t="s">
        <v>16193</v>
      </c>
      <c r="I7565" t="s">
        <v>18507</v>
      </c>
      <c r="J7565" t="s">
        <v>18510</v>
      </c>
      <c r="L7565" t="s">
        <v>20253</v>
      </c>
      <c r="N7565" t="s">
        <v>32</v>
      </c>
      <c r="P7565" t="s">
        <v>32</v>
      </c>
      <c r="Q7565" t="s">
        <v>20992</v>
      </c>
      <c r="R7565" t="s">
        <v>21119</v>
      </c>
      <c r="S7565" t="s">
        <v>21154</v>
      </c>
      <c r="U7565" t="s">
        <v>22035</v>
      </c>
      <c r="Y7565" t="s">
        <v>23871</v>
      </c>
    </row>
    <row r="7566" spans="1:25">
      <c r="A7566" s="1">
        <v>7608</v>
      </c>
      <c r="B7566" t="s">
        <v>32</v>
      </c>
      <c r="C7566" t="s">
        <v>6288</v>
      </c>
      <c r="D7566" t="s">
        <v>10383</v>
      </c>
      <c r="E7566" t="s">
        <v>10905</v>
      </c>
      <c r="F7566" t="s">
        <v>10906</v>
      </c>
      <c r="H7566" t="s">
        <v>16194</v>
      </c>
      <c r="V7566">
        <f>72862147 @å~\J2024041sexychrisann1@gmail.com                             ENMLFException as file currently locked by another user for an Acct no 319379400000</f>
        <v>0</v>
      </c>
    </row>
    <row r="7567" spans="1:25">
      <c r="A7567" s="1">
        <v>7609</v>
      </c>
      <c r="C7567" t="s">
        <v>6289</v>
      </c>
      <c r="G7567" t="s">
        <v>10967</v>
      </c>
      <c r="H7567" t="s">
        <v>16195</v>
      </c>
      <c r="I7567" t="s">
        <v>18507</v>
      </c>
      <c r="J7567" t="s">
        <v>18510</v>
      </c>
      <c r="L7567" t="s">
        <v>20254</v>
      </c>
      <c r="N7567" t="s">
        <v>32</v>
      </c>
      <c r="P7567" t="s">
        <v>32</v>
      </c>
      <c r="Q7567" t="s">
        <v>20992</v>
      </c>
      <c r="R7567" t="s">
        <v>21119</v>
      </c>
      <c r="S7567" t="s">
        <v>21154</v>
      </c>
      <c r="U7567" t="s">
        <v>22035</v>
      </c>
      <c r="Y7567" t="s">
        <v>23870</v>
      </c>
    </row>
    <row r="7568" spans="1:25">
      <c r="A7568" s="1">
        <v>7610</v>
      </c>
      <c r="B7568" t="s">
        <v>32</v>
      </c>
      <c r="C7568" t="s">
        <v>6289</v>
      </c>
      <c r="D7568" t="s">
        <v>10384</v>
      </c>
      <c r="E7568" t="s">
        <v>10905</v>
      </c>
      <c r="F7568" t="s">
        <v>10906</v>
      </c>
      <c r="H7568" t="s">
        <v>16196</v>
      </c>
      <c r="V7568">
        <f>72862148 @äçNJ2024041romainbrown023@gmail.com                            ENMLFException as file currently locked by another user for an Acct no 319151400000</f>
        <v>0</v>
      </c>
    </row>
    <row r="7569" spans="1:25">
      <c r="A7569" s="1">
        <v>7611</v>
      </c>
      <c r="C7569" t="s">
        <v>6290</v>
      </c>
      <c r="G7569" t="s">
        <v>10967</v>
      </c>
      <c r="H7569" t="s">
        <v>16197</v>
      </c>
      <c r="I7569" t="s">
        <v>18507</v>
      </c>
      <c r="J7569" t="s">
        <v>18510</v>
      </c>
      <c r="L7569" t="s">
        <v>20255</v>
      </c>
      <c r="N7569" t="s">
        <v>32</v>
      </c>
      <c r="P7569" t="s">
        <v>32</v>
      </c>
      <c r="Q7569" t="s">
        <v>20992</v>
      </c>
      <c r="R7569" t="s">
        <v>21119</v>
      </c>
      <c r="S7569" t="s">
        <v>21154</v>
      </c>
      <c r="U7569" t="s">
        <v>22035</v>
      </c>
      <c r="Y7569" t="s">
        <v>23873</v>
      </c>
    </row>
    <row r="7570" spans="1:25">
      <c r="A7570" s="1">
        <v>7612</v>
      </c>
      <c r="B7570" t="s">
        <v>32</v>
      </c>
      <c r="C7570" t="s">
        <v>6290</v>
      </c>
      <c r="D7570" t="s">
        <v>10385</v>
      </c>
      <c r="E7570" t="s">
        <v>10905</v>
      </c>
      <c r="F7570" t="s">
        <v>10906</v>
      </c>
      <c r="H7570" t="s">
        <v>16197</v>
      </c>
      <c r="V7570">
        <f>72862149 @ÝEÆI2024041orainthomas@gmail.com                              GNMLFException as file currently locked by another user for an Acct no 316859080000</f>
        <v>0</v>
      </c>
    </row>
    <row r="7571" spans="1:25">
      <c r="A7571" s="1">
        <v>7613</v>
      </c>
      <c r="C7571" t="s">
        <v>6291</v>
      </c>
      <c r="G7571" t="s">
        <v>10967</v>
      </c>
      <c r="H7571" t="s">
        <v>16198</v>
      </c>
      <c r="I7571" t="s">
        <v>18507</v>
      </c>
      <c r="J7571" t="s">
        <v>18510</v>
      </c>
      <c r="L7571" t="s">
        <v>20256</v>
      </c>
      <c r="N7571" t="s">
        <v>61</v>
      </c>
      <c r="P7571" t="s">
        <v>61</v>
      </c>
      <c r="Q7571" t="s">
        <v>21096</v>
      </c>
      <c r="W7571" t="s">
        <v>22947</v>
      </c>
    </row>
    <row r="7572" spans="1:25">
      <c r="A7572" s="1">
        <v>7614</v>
      </c>
      <c r="B7572" t="s">
        <v>61</v>
      </c>
      <c r="C7572" t="s">
        <v>6291</v>
      </c>
      <c r="D7572" t="s">
        <v>10386</v>
      </c>
      <c r="E7572" t="s">
        <v>10905</v>
      </c>
      <c r="F7572" t="s">
        <v>10948</v>
      </c>
      <c r="H7572" t="s">
        <v>16199</v>
      </c>
      <c r="V7572">
        <f>72862150 Í#0QfK2024041romainbrown023@gmail.com                            ENMLFException as file currently locked by another user for an Acct no 319151400000</f>
        <v>0</v>
      </c>
    </row>
    <row r="7573" spans="1:25">
      <c r="A7573" s="1">
        <v>7615</v>
      </c>
      <c r="C7573" t="s">
        <v>6292</v>
      </c>
      <c r="G7573" t="s">
        <v>10967</v>
      </c>
      <c r="H7573" t="s">
        <v>16200</v>
      </c>
      <c r="I7573" t="s">
        <v>18507</v>
      </c>
      <c r="J7573" t="s">
        <v>18509</v>
      </c>
      <c r="L7573" t="s">
        <v>20184</v>
      </c>
      <c r="O7573" t="s">
        <v>20888</v>
      </c>
      <c r="P7573" t="s">
        <v>65</v>
      </c>
      <c r="Q7573" t="s">
        <v>20990</v>
      </c>
      <c r="R7573" t="s">
        <v>21118</v>
      </c>
      <c r="S7573" t="s">
        <v>21153</v>
      </c>
      <c r="T7573" t="s">
        <v>21764</v>
      </c>
      <c r="U7573" t="s">
        <v>22033</v>
      </c>
    </row>
    <row r="7574" spans="1:25">
      <c r="A7574" s="1">
        <v>7616</v>
      </c>
      <c r="C7574" t="s">
        <v>6293</v>
      </c>
      <c r="G7574" t="s">
        <v>10967</v>
      </c>
      <c r="H7574" t="s">
        <v>16201</v>
      </c>
      <c r="I7574" t="s">
        <v>18507</v>
      </c>
      <c r="J7574" t="s">
        <v>18509</v>
      </c>
      <c r="L7574" t="s">
        <v>20174</v>
      </c>
      <c r="O7574" t="s">
        <v>20887</v>
      </c>
      <c r="P7574" t="s">
        <v>20919</v>
      </c>
      <c r="Q7574" t="s">
        <v>20989</v>
      </c>
      <c r="U7574" t="s">
        <v>22032</v>
      </c>
      <c r="W7574" t="s">
        <v>22917</v>
      </c>
      <c r="X7574" t="s">
        <v>23579</v>
      </c>
    </row>
    <row r="7575" spans="1:25">
      <c r="A7575" s="1">
        <v>7617</v>
      </c>
      <c r="C7575" t="s">
        <v>6294</v>
      </c>
      <c r="G7575" t="s">
        <v>10967</v>
      </c>
      <c r="H7575" t="s">
        <v>16201</v>
      </c>
      <c r="I7575" t="s">
        <v>18507</v>
      </c>
      <c r="J7575" t="s">
        <v>18509</v>
      </c>
      <c r="L7575" t="s">
        <v>20185</v>
      </c>
      <c r="O7575" t="s">
        <v>20888</v>
      </c>
      <c r="P7575" t="s">
        <v>20920</v>
      </c>
      <c r="Q7575" t="s">
        <v>20991</v>
      </c>
      <c r="U7575" t="s">
        <v>22034</v>
      </c>
      <c r="W7575" t="s">
        <v>22918</v>
      </c>
    </row>
    <row r="7576" spans="1:25">
      <c r="A7576" s="1">
        <v>7618</v>
      </c>
      <c r="C7576" t="s">
        <v>6295</v>
      </c>
      <c r="G7576" t="s">
        <v>10967</v>
      </c>
      <c r="H7576" t="s">
        <v>16202</v>
      </c>
      <c r="I7576" t="s">
        <v>18507</v>
      </c>
      <c r="J7576" t="s">
        <v>18509</v>
      </c>
      <c r="L7576" t="s">
        <v>20184</v>
      </c>
      <c r="O7576" t="s">
        <v>20888</v>
      </c>
      <c r="P7576" t="s">
        <v>65</v>
      </c>
      <c r="Q7576" t="s">
        <v>20990</v>
      </c>
      <c r="R7576" t="s">
        <v>21118</v>
      </c>
      <c r="S7576" t="s">
        <v>21153</v>
      </c>
      <c r="T7576" t="s">
        <v>21765</v>
      </c>
      <c r="U7576" t="s">
        <v>22033</v>
      </c>
    </row>
    <row r="7577" spans="1:25">
      <c r="A7577" s="1">
        <v>7619</v>
      </c>
      <c r="C7577" t="s">
        <v>6296</v>
      </c>
      <c r="G7577" t="s">
        <v>10967</v>
      </c>
      <c r="H7577" t="s">
        <v>16203</v>
      </c>
      <c r="I7577" t="s">
        <v>18507</v>
      </c>
      <c r="J7577" t="s">
        <v>18509</v>
      </c>
      <c r="L7577" t="s">
        <v>20185</v>
      </c>
      <c r="O7577" t="s">
        <v>20888</v>
      </c>
      <c r="P7577" t="s">
        <v>20920</v>
      </c>
      <c r="Q7577" t="s">
        <v>20991</v>
      </c>
      <c r="U7577" t="s">
        <v>22034</v>
      </c>
      <c r="W7577" t="s">
        <v>22918</v>
      </c>
    </row>
    <row r="7578" spans="1:25">
      <c r="A7578" s="1">
        <v>7620</v>
      </c>
      <c r="C7578" t="s">
        <v>6297</v>
      </c>
      <c r="G7578" t="s">
        <v>10967</v>
      </c>
      <c r="H7578" t="s">
        <v>16203</v>
      </c>
      <c r="I7578" t="s">
        <v>18507</v>
      </c>
      <c r="J7578" t="s">
        <v>18509</v>
      </c>
      <c r="L7578" t="s">
        <v>20155</v>
      </c>
      <c r="O7578" t="s">
        <v>20887</v>
      </c>
      <c r="P7578" t="s">
        <v>20919</v>
      </c>
      <c r="Q7578" t="s">
        <v>20989</v>
      </c>
      <c r="U7578" t="s">
        <v>22032</v>
      </c>
      <c r="W7578" t="s">
        <v>22917</v>
      </c>
      <c r="X7578" t="s">
        <v>23580</v>
      </c>
    </row>
    <row r="7579" spans="1:25">
      <c r="A7579" s="1">
        <v>7621</v>
      </c>
      <c r="C7579" t="s">
        <v>6298</v>
      </c>
      <c r="G7579" t="s">
        <v>10967</v>
      </c>
      <c r="H7579" t="s">
        <v>16204</v>
      </c>
      <c r="I7579" t="s">
        <v>18507</v>
      </c>
      <c r="J7579" t="s">
        <v>18509</v>
      </c>
      <c r="L7579" t="s">
        <v>20154</v>
      </c>
      <c r="O7579" t="s">
        <v>20887</v>
      </c>
      <c r="P7579" t="s">
        <v>20919</v>
      </c>
      <c r="Q7579" t="s">
        <v>20989</v>
      </c>
      <c r="U7579" t="s">
        <v>22032</v>
      </c>
      <c r="W7579" t="s">
        <v>22917</v>
      </c>
      <c r="X7579" t="s">
        <v>23581</v>
      </c>
    </row>
    <row r="7580" spans="1:25">
      <c r="A7580" s="1">
        <v>7622</v>
      </c>
      <c r="C7580" t="s">
        <v>6299</v>
      </c>
      <c r="G7580" t="s">
        <v>10967</v>
      </c>
      <c r="H7580" t="s">
        <v>16205</v>
      </c>
      <c r="I7580" t="s">
        <v>18507</v>
      </c>
      <c r="J7580" t="s">
        <v>18509</v>
      </c>
      <c r="L7580" t="s">
        <v>20184</v>
      </c>
      <c r="O7580" t="s">
        <v>20888</v>
      </c>
      <c r="P7580" t="s">
        <v>65</v>
      </c>
      <c r="Q7580" t="s">
        <v>20990</v>
      </c>
      <c r="R7580" t="s">
        <v>21118</v>
      </c>
      <c r="S7580" t="s">
        <v>21153</v>
      </c>
      <c r="T7580" t="s">
        <v>21766</v>
      </c>
      <c r="U7580" t="s">
        <v>22033</v>
      </c>
    </row>
    <row r="7581" spans="1:25">
      <c r="A7581" s="1">
        <v>7623</v>
      </c>
      <c r="C7581" t="s">
        <v>6300</v>
      </c>
      <c r="G7581" t="s">
        <v>10967</v>
      </c>
      <c r="H7581" t="s">
        <v>16206</v>
      </c>
      <c r="I7581" t="s">
        <v>18507</v>
      </c>
      <c r="J7581" t="s">
        <v>18509</v>
      </c>
      <c r="L7581" t="s">
        <v>20185</v>
      </c>
      <c r="O7581" t="s">
        <v>20888</v>
      </c>
      <c r="P7581" t="s">
        <v>20920</v>
      </c>
      <c r="Q7581" t="s">
        <v>20991</v>
      </c>
      <c r="U7581" t="s">
        <v>22034</v>
      </c>
      <c r="W7581" t="s">
        <v>22918</v>
      </c>
    </row>
    <row r="7582" spans="1:25">
      <c r="A7582" s="1">
        <v>7624</v>
      </c>
      <c r="C7582" t="s">
        <v>6301</v>
      </c>
      <c r="G7582" t="s">
        <v>10967</v>
      </c>
      <c r="H7582" t="s">
        <v>16207</v>
      </c>
      <c r="I7582" t="s">
        <v>18507</v>
      </c>
      <c r="J7582" t="s">
        <v>18509</v>
      </c>
      <c r="L7582" t="s">
        <v>20155</v>
      </c>
      <c r="O7582" t="s">
        <v>20887</v>
      </c>
      <c r="P7582" t="s">
        <v>20919</v>
      </c>
      <c r="Q7582" t="s">
        <v>20989</v>
      </c>
      <c r="U7582" t="s">
        <v>22032</v>
      </c>
      <c r="W7582" t="s">
        <v>22917</v>
      </c>
      <c r="X7582" t="s">
        <v>23582</v>
      </c>
    </row>
    <row r="7583" spans="1:25">
      <c r="A7583" s="1">
        <v>7625</v>
      </c>
      <c r="C7583" t="s">
        <v>6302</v>
      </c>
      <c r="G7583" t="s">
        <v>10967</v>
      </c>
      <c r="H7583" t="s">
        <v>16208</v>
      </c>
      <c r="I7583" t="s">
        <v>18507</v>
      </c>
      <c r="J7583" t="s">
        <v>18509</v>
      </c>
      <c r="L7583" t="s">
        <v>20154</v>
      </c>
      <c r="O7583" t="s">
        <v>20887</v>
      </c>
      <c r="P7583" t="s">
        <v>20919</v>
      </c>
      <c r="Q7583" t="s">
        <v>20989</v>
      </c>
      <c r="U7583" t="s">
        <v>22032</v>
      </c>
      <c r="W7583" t="s">
        <v>22917</v>
      </c>
      <c r="X7583" t="s">
        <v>23583</v>
      </c>
    </row>
    <row r="7584" spans="1:25">
      <c r="A7584" s="1">
        <v>7626</v>
      </c>
      <c r="C7584" t="s">
        <v>6303</v>
      </c>
      <c r="G7584" t="s">
        <v>10967</v>
      </c>
      <c r="H7584" t="s">
        <v>16209</v>
      </c>
      <c r="I7584" t="s">
        <v>18507</v>
      </c>
      <c r="J7584" t="s">
        <v>18509</v>
      </c>
      <c r="L7584" t="s">
        <v>20184</v>
      </c>
      <c r="O7584" t="s">
        <v>20888</v>
      </c>
      <c r="P7584" t="s">
        <v>65</v>
      </c>
      <c r="Q7584" t="s">
        <v>20990</v>
      </c>
      <c r="R7584" t="s">
        <v>21118</v>
      </c>
      <c r="S7584" t="s">
        <v>21153</v>
      </c>
      <c r="T7584" t="s">
        <v>21767</v>
      </c>
      <c r="U7584" t="s">
        <v>22033</v>
      </c>
    </row>
    <row r="7585" spans="1:24">
      <c r="A7585" s="1">
        <v>7627</v>
      </c>
      <c r="C7585" t="s">
        <v>6304</v>
      </c>
      <c r="G7585" t="s">
        <v>10967</v>
      </c>
      <c r="H7585" t="s">
        <v>16209</v>
      </c>
      <c r="I7585" t="s">
        <v>18507</v>
      </c>
      <c r="J7585" t="s">
        <v>18509</v>
      </c>
      <c r="L7585" t="s">
        <v>20185</v>
      </c>
      <c r="O7585" t="s">
        <v>20888</v>
      </c>
      <c r="P7585" t="s">
        <v>20920</v>
      </c>
      <c r="Q7585" t="s">
        <v>20991</v>
      </c>
      <c r="U7585" t="s">
        <v>22034</v>
      </c>
      <c r="W7585" t="s">
        <v>22918</v>
      </c>
    </row>
    <row r="7586" spans="1:24">
      <c r="A7586" s="1">
        <v>7628</v>
      </c>
      <c r="C7586" t="s">
        <v>6305</v>
      </c>
      <c r="G7586" t="s">
        <v>10967</v>
      </c>
      <c r="H7586" t="s">
        <v>16210</v>
      </c>
      <c r="I7586" t="s">
        <v>18507</v>
      </c>
      <c r="J7586" t="s">
        <v>18509</v>
      </c>
      <c r="L7586" t="s">
        <v>20145</v>
      </c>
      <c r="O7586" t="s">
        <v>20887</v>
      </c>
      <c r="P7586" t="s">
        <v>20919</v>
      </c>
      <c r="Q7586" t="s">
        <v>20989</v>
      </c>
      <c r="U7586" t="s">
        <v>22032</v>
      </c>
      <c r="W7586" t="s">
        <v>22917</v>
      </c>
      <c r="X7586" t="s">
        <v>23582</v>
      </c>
    </row>
    <row r="7587" spans="1:24">
      <c r="A7587" s="1">
        <v>7629</v>
      </c>
      <c r="C7587" t="s">
        <v>6306</v>
      </c>
      <c r="G7587" t="s">
        <v>10967</v>
      </c>
      <c r="H7587" t="s">
        <v>16211</v>
      </c>
      <c r="I7587" t="s">
        <v>18507</v>
      </c>
      <c r="J7587" t="s">
        <v>18509</v>
      </c>
      <c r="L7587" t="s">
        <v>20184</v>
      </c>
      <c r="O7587" t="s">
        <v>20888</v>
      </c>
      <c r="P7587" t="s">
        <v>65</v>
      </c>
      <c r="Q7587" t="s">
        <v>20990</v>
      </c>
      <c r="R7587" t="s">
        <v>21118</v>
      </c>
      <c r="S7587" t="s">
        <v>21153</v>
      </c>
      <c r="T7587" t="s">
        <v>21768</v>
      </c>
      <c r="U7587" t="s">
        <v>22033</v>
      </c>
    </row>
    <row r="7588" spans="1:24">
      <c r="A7588" s="1">
        <v>7630</v>
      </c>
      <c r="C7588" t="s">
        <v>6307</v>
      </c>
      <c r="G7588" t="s">
        <v>10967</v>
      </c>
      <c r="H7588" t="s">
        <v>16211</v>
      </c>
      <c r="I7588" t="s">
        <v>18507</v>
      </c>
      <c r="J7588" t="s">
        <v>18509</v>
      </c>
      <c r="L7588" t="s">
        <v>20185</v>
      </c>
      <c r="O7588" t="s">
        <v>20888</v>
      </c>
      <c r="P7588" t="s">
        <v>20920</v>
      </c>
      <c r="Q7588" t="s">
        <v>20991</v>
      </c>
      <c r="U7588" t="s">
        <v>22034</v>
      </c>
      <c r="W7588" t="s">
        <v>22918</v>
      </c>
    </row>
    <row r="7589" spans="1:24">
      <c r="A7589" s="1">
        <v>7631</v>
      </c>
      <c r="C7589" t="s">
        <v>6308</v>
      </c>
      <c r="G7589" t="s">
        <v>10967</v>
      </c>
      <c r="H7589" t="s">
        <v>16211</v>
      </c>
      <c r="I7589" t="s">
        <v>18507</v>
      </c>
      <c r="J7589" t="s">
        <v>18509</v>
      </c>
      <c r="L7589" t="s">
        <v>20155</v>
      </c>
      <c r="O7589" t="s">
        <v>20887</v>
      </c>
      <c r="P7589" t="s">
        <v>20919</v>
      </c>
      <c r="Q7589" t="s">
        <v>20989</v>
      </c>
      <c r="U7589" t="s">
        <v>22032</v>
      </c>
      <c r="W7589" t="s">
        <v>22917</v>
      </c>
      <c r="X7589" t="s">
        <v>23584</v>
      </c>
    </row>
    <row r="7590" spans="1:24">
      <c r="A7590" s="1">
        <v>7632</v>
      </c>
      <c r="C7590" t="s">
        <v>6309</v>
      </c>
      <c r="G7590" t="s">
        <v>10967</v>
      </c>
      <c r="H7590" t="s">
        <v>16212</v>
      </c>
      <c r="I7590" t="s">
        <v>18507</v>
      </c>
      <c r="J7590" t="s">
        <v>18553</v>
      </c>
      <c r="K7590" t="s">
        <v>18585</v>
      </c>
      <c r="L7590" t="s">
        <v>20257</v>
      </c>
      <c r="N7590" t="s">
        <v>38</v>
      </c>
      <c r="P7590" t="s">
        <v>20955</v>
      </c>
      <c r="Q7590" t="s">
        <v>21055</v>
      </c>
      <c r="U7590" t="s">
        <v>22838</v>
      </c>
      <c r="W7590" t="s">
        <v>22730</v>
      </c>
    </row>
    <row r="7591" spans="1:24">
      <c r="A7591" s="1">
        <v>7633</v>
      </c>
      <c r="C7591" t="s">
        <v>6310</v>
      </c>
      <c r="G7591" t="s">
        <v>10967</v>
      </c>
      <c r="H7591" t="s">
        <v>16213</v>
      </c>
      <c r="I7591" t="s">
        <v>18507</v>
      </c>
      <c r="J7591" t="s">
        <v>18553</v>
      </c>
      <c r="K7591" t="s">
        <v>18585</v>
      </c>
      <c r="L7591" t="s">
        <v>20257</v>
      </c>
      <c r="N7591" t="s">
        <v>38</v>
      </c>
      <c r="P7591" t="s">
        <v>20956</v>
      </c>
      <c r="Q7591" t="s">
        <v>21056</v>
      </c>
      <c r="U7591" t="s">
        <v>22839</v>
      </c>
      <c r="W7591" t="s">
        <v>22934</v>
      </c>
    </row>
    <row r="7592" spans="1:24">
      <c r="A7592" s="1">
        <v>7634</v>
      </c>
      <c r="B7592" t="s">
        <v>38</v>
      </c>
      <c r="C7592" t="s">
        <v>6310</v>
      </c>
      <c r="D7592" t="s">
        <v>10387</v>
      </c>
      <c r="E7592" t="s">
        <v>10905</v>
      </c>
      <c r="F7592" t="s">
        <v>10949</v>
      </c>
      <c r="H7592" t="s">
        <v>16213</v>
      </c>
    </row>
    <row r="7593" spans="1:24">
      <c r="A7593" s="1">
        <v>7635</v>
      </c>
      <c r="C7593" t="s">
        <v>6311</v>
      </c>
      <c r="G7593" t="s">
        <v>10967</v>
      </c>
      <c r="H7593" t="s">
        <v>16214</v>
      </c>
      <c r="I7593" t="s">
        <v>18507</v>
      </c>
      <c r="J7593" t="s">
        <v>18509</v>
      </c>
      <c r="L7593" t="s">
        <v>20174</v>
      </c>
      <c r="O7593" t="s">
        <v>20887</v>
      </c>
      <c r="P7593" t="s">
        <v>20919</v>
      </c>
      <c r="Q7593" t="s">
        <v>20989</v>
      </c>
      <c r="U7593" t="s">
        <v>22032</v>
      </c>
      <c r="W7593" t="s">
        <v>22917</v>
      </c>
      <c r="X7593" t="s">
        <v>23585</v>
      </c>
    </row>
    <row r="7594" spans="1:24">
      <c r="A7594" s="1">
        <v>7636</v>
      </c>
      <c r="C7594" t="s">
        <v>6312</v>
      </c>
      <c r="G7594" t="s">
        <v>10967</v>
      </c>
      <c r="H7594" t="s">
        <v>16214</v>
      </c>
      <c r="I7594" t="s">
        <v>18507</v>
      </c>
      <c r="J7594" t="s">
        <v>18509</v>
      </c>
      <c r="L7594" t="s">
        <v>20184</v>
      </c>
      <c r="O7594" t="s">
        <v>20888</v>
      </c>
      <c r="P7594" t="s">
        <v>65</v>
      </c>
      <c r="Q7594" t="s">
        <v>20990</v>
      </c>
      <c r="R7594" t="s">
        <v>21118</v>
      </c>
      <c r="S7594" t="s">
        <v>21153</v>
      </c>
      <c r="T7594" t="s">
        <v>21769</v>
      </c>
      <c r="U7594" t="s">
        <v>22033</v>
      </c>
    </row>
    <row r="7595" spans="1:24">
      <c r="A7595" s="1">
        <v>7637</v>
      </c>
      <c r="C7595" t="s">
        <v>6313</v>
      </c>
      <c r="G7595" t="s">
        <v>10967</v>
      </c>
      <c r="H7595" t="s">
        <v>16214</v>
      </c>
      <c r="I7595" t="s">
        <v>18507</v>
      </c>
      <c r="J7595" t="s">
        <v>18509</v>
      </c>
      <c r="L7595" t="s">
        <v>20146</v>
      </c>
      <c r="O7595" t="s">
        <v>20887</v>
      </c>
      <c r="P7595" t="s">
        <v>20919</v>
      </c>
      <c r="Q7595" t="s">
        <v>20989</v>
      </c>
      <c r="U7595" t="s">
        <v>22032</v>
      </c>
      <c r="W7595" t="s">
        <v>22917</v>
      </c>
      <c r="X7595" t="s">
        <v>23586</v>
      </c>
    </row>
    <row r="7596" spans="1:24">
      <c r="A7596" s="1">
        <v>7638</v>
      </c>
      <c r="C7596" t="s">
        <v>6314</v>
      </c>
      <c r="G7596" t="s">
        <v>10967</v>
      </c>
      <c r="H7596" t="s">
        <v>16215</v>
      </c>
      <c r="I7596" t="s">
        <v>18507</v>
      </c>
      <c r="J7596" t="s">
        <v>18509</v>
      </c>
      <c r="L7596" t="s">
        <v>20185</v>
      </c>
      <c r="O7596" t="s">
        <v>20888</v>
      </c>
      <c r="P7596" t="s">
        <v>20920</v>
      </c>
      <c r="Q7596" t="s">
        <v>20991</v>
      </c>
      <c r="U7596" t="s">
        <v>22034</v>
      </c>
      <c r="W7596" t="s">
        <v>22918</v>
      </c>
    </row>
    <row r="7597" spans="1:24">
      <c r="A7597" s="1">
        <v>7639</v>
      </c>
      <c r="C7597" t="s">
        <v>6315</v>
      </c>
      <c r="G7597" t="s">
        <v>10967</v>
      </c>
      <c r="H7597" t="s">
        <v>16216</v>
      </c>
      <c r="I7597" t="s">
        <v>18507</v>
      </c>
      <c r="J7597" t="s">
        <v>18509</v>
      </c>
      <c r="L7597" t="s">
        <v>20184</v>
      </c>
      <c r="O7597" t="s">
        <v>20888</v>
      </c>
      <c r="P7597" t="s">
        <v>65</v>
      </c>
      <c r="Q7597" t="s">
        <v>20990</v>
      </c>
      <c r="R7597" t="s">
        <v>21118</v>
      </c>
      <c r="S7597" t="s">
        <v>21153</v>
      </c>
      <c r="T7597" t="s">
        <v>21770</v>
      </c>
      <c r="U7597" t="s">
        <v>22033</v>
      </c>
    </row>
    <row r="7598" spans="1:24">
      <c r="A7598" s="1">
        <v>7640</v>
      </c>
      <c r="C7598" t="s">
        <v>6316</v>
      </c>
      <c r="G7598" t="s">
        <v>10967</v>
      </c>
      <c r="H7598" t="s">
        <v>16216</v>
      </c>
      <c r="I7598" t="s">
        <v>18507</v>
      </c>
      <c r="J7598" t="s">
        <v>18509</v>
      </c>
      <c r="L7598" t="s">
        <v>20185</v>
      </c>
      <c r="O7598" t="s">
        <v>20888</v>
      </c>
      <c r="P7598" t="s">
        <v>20920</v>
      </c>
      <c r="Q7598" t="s">
        <v>20991</v>
      </c>
      <c r="U7598" t="s">
        <v>22034</v>
      </c>
      <c r="W7598" t="s">
        <v>22918</v>
      </c>
    </row>
    <row r="7599" spans="1:24">
      <c r="A7599" s="1">
        <v>7641</v>
      </c>
      <c r="C7599" t="s">
        <v>6317</v>
      </c>
      <c r="G7599" t="s">
        <v>10967</v>
      </c>
      <c r="H7599" t="s">
        <v>16217</v>
      </c>
      <c r="I7599" t="s">
        <v>18507</v>
      </c>
      <c r="J7599" t="s">
        <v>18509</v>
      </c>
      <c r="L7599" t="s">
        <v>20184</v>
      </c>
      <c r="O7599" t="s">
        <v>20888</v>
      </c>
      <c r="P7599" t="s">
        <v>65</v>
      </c>
      <c r="Q7599" t="s">
        <v>20990</v>
      </c>
      <c r="R7599" t="s">
        <v>21118</v>
      </c>
      <c r="S7599" t="s">
        <v>21153</v>
      </c>
      <c r="T7599" t="s">
        <v>21769</v>
      </c>
      <c r="U7599" t="s">
        <v>22033</v>
      </c>
    </row>
    <row r="7600" spans="1:24">
      <c r="A7600" s="1">
        <v>7642</v>
      </c>
      <c r="C7600" t="s">
        <v>6318</v>
      </c>
      <c r="G7600" t="s">
        <v>10967</v>
      </c>
      <c r="H7600" t="s">
        <v>16217</v>
      </c>
      <c r="I7600" t="s">
        <v>18507</v>
      </c>
      <c r="J7600" t="s">
        <v>18509</v>
      </c>
      <c r="L7600" t="s">
        <v>20185</v>
      </c>
      <c r="O7600" t="s">
        <v>20888</v>
      </c>
      <c r="P7600" t="s">
        <v>20920</v>
      </c>
      <c r="Q7600" t="s">
        <v>20991</v>
      </c>
      <c r="U7600" t="s">
        <v>22034</v>
      </c>
      <c r="W7600" t="s">
        <v>22918</v>
      </c>
    </row>
    <row r="7601" spans="1:31">
      <c r="A7601" s="1">
        <v>7643</v>
      </c>
      <c r="C7601" t="s">
        <v>6319</v>
      </c>
      <c r="G7601" t="s">
        <v>10967</v>
      </c>
      <c r="H7601" t="s">
        <v>16218</v>
      </c>
      <c r="I7601" t="s">
        <v>18507</v>
      </c>
      <c r="J7601" t="s">
        <v>18509</v>
      </c>
      <c r="L7601" t="s">
        <v>20184</v>
      </c>
      <c r="O7601" t="s">
        <v>20888</v>
      </c>
      <c r="P7601" t="s">
        <v>65</v>
      </c>
      <c r="Q7601" t="s">
        <v>20990</v>
      </c>
      <c r="R7601" t="s">
        <v>21118</v>
      </c>
      <c r="S7601" t="s">
        <v>21153</v>
      </c>
      <c r="T7601" t="s">
        <v>21770</v>
      </c>
      <c r="U7601" t="s">
        <v>22033</v>
      </c>
    </row>
    <row r="7602" spans="1:31">
      <c r="A7602" s="1">
        <v>7644</v>
      </c>
      <c r="C7602" t="s">
        <v>6320</v>
      </c>
      <c r="G7602" t="s">
        <v>10967</v>
      </c>
      <c r="H7602" t="s">
        <v>16219</v>
      </c>
      <c r="I7602" t="s">
        <v>18507</v>
      </c>
      <c r="J7602" t="s">
        <v>18509</v>
      </c>
      <c r="L7602" t="s">
        <v>20185</v>
      </c>
      <c r="O7602" t="s">
        <v>20888</v>
      </c>
      <c r="P7602" t="s">
        <v>20920</v>
      </c>
      <c r="Q7602" t="s">
        <v>20991</v>
      </c>
      <c r="U7602" t="s">
        <v>22034</v>
      </c>
      <c r="W7602" t="s">
        <v>22918</v>
      </c>
    </row>
    <row r="7603" spans="1:31">
      <c r="A7603" s="1">
        <v>7645</v>
      </c>
      <c r="C7603" t="s">
        <v>6321</v>
      </c>
      <c r="G7603" t="s">
        <v>10967</v>
      </c>
      <c r="H7603" t="s">
        <v>16220</v>
      </c>
      <c r="I7603" t="s">
        <v>18507</v>
      </c>
      <c r="J7603" t="s">
        <v>18509</v>
      </c>
      <c r="L7603" t="s">
        <v>20154</v>
      </c>
      <c r="O7603" t="s">
        <v>20887</v>
      </c>
      <c r="P7603" t="s">
        <v>20919</v>
      </c>
      <c r="Q7603" t="s">
        <v>20989</v>
      </c>
      <c r="U7603" t="s">
        <v>22032</v>
      </c>
      <c r="W7603" t="s">
        <v>22917</v>
      </c>
      <c r="X7603" t="s">
        <v>23586</v>
      </c>
    </row>
    <row r="7604" spans="1:31">
      <c r="A7604" s="1">
        <v>7646</v>
      </c>
      <c r="C7604" t="s">
        <v>6322</v>
      </c>
      <c r="G7604" t="s">
        <v>10967</v>
      </c>
      <c r="H7604" t="s">
        <v>16220</v>
      </c>
      <c r="I7604" t="s">
        <v>18507</v>
      </c>
      <c r="J7604" t="s">
        <v>18509</v>
      </c>
      <c r="L7604" t="s">
        <v>20155</v>
      </c>
      <c r="O7604" t="s">
        <v>20887</v>
      </c>
      <c r="P7604" t="s">
        <v>20919</v>
      </c>
      <c r="Q7604" t="s">
        <v>20989</v>
      </c>
      <c r="U7604" t="s">
        <v>22032</v>
      </c>
      <c r="W7604" t="s">
        <v>22917</v>
      </c>
      <c r="X7604" t="s">
        <v>23585</v>
      </c>
    </row>
    <row r="7605" spans="1:31">
      <c r="A7605" s="1">
        <v>7647</v>
      </c>
      <c r="C7605" t="s">
        <v>6323</v>
      </c>
      <c r="G7605" t="s">
        <v>10967</v>
      </c>
      <c r="H7605" t="s">
        <v>16221</v>
      </c>
      <c r="I7605" t="s">
        <v>18507</v>
      </c>
      <c r="J7605" t="s">
        <v>18509</v>
      </c>
      <c r="L7605" t="s">
        <v>20184</v>
      </c>
      <c r="O7605" t="s">
        <v>20888</v>
      </c>
      <c r="P7605" t="s">
        <v>65</v>
      </c>
      <c r="Q7605" t="s">
        <v>20990</v>
      </c>
      <c r="R7605" t="s">
        <v>21118</v>
      </c>
      <c r="S7605" t="s">
        <v>21153</v>
      </c>
      <c r="T7605" t="s">
        <v>21770</v>
      </c>
      <c r="U7605" t="s">
        <v>22033</v>
      </c>
    </row>
    <row r="7606" spans="1:31">
      <c r="A7606" s="1">
        <v>7648</v>
      </c>
      <c r="C7606" t="s">
        <v>6324</v>
      </c>
      <c r="G7606" t="s">
        <v>10967</v>
      </c>
      <c r="H7606" t="s">
        <v>16221</v>
      </c>
      <c r="I7606" t="s">
        <v>18507</v>
      </c>
      <c r="J7606" t="s">
        <v>18509</v>
      </c>
      <c r="L7606" t="s">
        <v>20154</v>
      </c>
      <c r="O7606" t="s">
        <v>20887</v>
      </c>
      <c r="P7606" t="s">
        <v>20919</v>
      </c>
      <c r="Q7606" t="s">
        <v>20989</v>
      </c>
      <c r="U7606" t="s">
        <v>22032</v>
      </c>
      <c r="W7606" t="s">
        <v>22917</v>
      </c>
      <c r="X7606" t="s">
        <v>23586</v>
      </c>
    </row>
    <row r="7607" spans="1:31">
      <c r="A7607" s="1">
        <v>7649</v>
      </c>
      <c r="C7607" t="s">
        <v>6325</v>
      </c>
      <c r="G7607" t="s">
        <v>10967</v>
      </c>
      <c r="H7607" t="s">
        <v>16221</v>
      </c>
      <c r="I7607" t="s">
        <v>18507</v>
      </c>
      <c r="J7607" t="s">
        <v>18509</v>
      </c>
      <c r="L7607" t="s">
        <v>20185</v>
      </c>
      <c r="O7607" t="s">
        <v>20888</v>
      </c>
      <c r="P7607" t="s">
        <v>20920</v>
      </c>
      <c r="Q7607" t="s">
        <v>20991</v>
      </c>
      <c r="U7607" t="s">
        <v>22034</v>
      </c>
      <c r="W7607" t="s">
        <v>22918</v>
      </c>
    </row>
    <row r="7608" spans="1:31">
      <c r="A7608" s="1">
        <v>7650</v>
      </c>
      <c r="C7608" t="s">
        <v>6326</v>
      </c>
      <c r="G7608" t="s">
        <v>10967</v>
      </c>
      <c r="H7608" t="s">
        <v>16222</v>
      </c>
      <c r="I7608" t="s">
        <v>18507</v>
      </c>
      <c r="J7608" t="s">
        <v>18509</v>
      </c>
      <c r="L7608" t="s">
        <v>20155</v>
      </c>
      <c r="O7608" t="s">
        <v>20887</v>
      </c>
      <c r="P7608" t="s">
        <v>20919</v>
      </c>
      <c r="Q7608" t="s">
        <v>20989</v>
      </c>
      <c r="U7608" t="s">
        <v>22032</v>
      </c>
      <c r="W7608" t="s">
        <v>22917</v>
      </c>
      <c r="X7608" t="s">
        <v>23585</v>
      </c>
    </row>
    <row r="7609" spans="1:31">
      <c r="A7609" s="1">
        <v>7651</v>
      </c>
      <c r="C7609" t="s">
        <v>6327</v>
      </c>
      <c r="G7609" t="s">
        <v>10967</v>
      </c>
      <c r="H7609" t="s">
        <v>16223</v>
      </c>
      <c r="I7609" t="s">
        <v>18507</v>
      </c>
      <c r="J7609" t="s">
        <v>18509</v>
      </c>
      <c r="L7609" t="s">
        <v>20184</v>
      </c>
      <c r="O7609" t="s">
        <v>20888</v>
      </c>
      <c r="P7609" t="s">
        <v>65</v>
      </c>
      <c r="Q7609" t="s">
        <v>20990</v>
      </c>
      <c r="R7609" t="s">
        <v>21118</v>
      </c>
      <c r="S7609" t="s">
        <v>21153</v>
      </c>
      <c r="T7609" t="s">
        <v>21769</v>
      </c>
      <c r="U7609" t="s">
        <v>22033</v>
      </c>
    </row>
    <row r="7610" spans="1:31">
      <c r="A7610" s="1">
        <v>7652</v>
      </c>
      <c r="C7610" t="s">
        <v>6328</v>
      </c>
      <c r="G7610" t="s">
        <v>10967</v>
      </c>
      <c r="H7610" t="s">
        <v>16223</v>
      </c>
      <c r="I7610" t="s">
        <v>18507</v>
      </c>
      <c r="J7610" t="s">
        <v>18509</v>
      </c>
      <c r="L7610" t="s">
        <v>20185</v>
      </c>
      <c r="O7610" t="s">
        <v>20888</v>
      </c>
      <c r="P7610" t="s">
        <v>20920</v>
      </c>
      <c r="Q7610" t="s">
        <v>20991</v>
      </c>
      <c r="U7610" t="s">
        <v>22034</v>
      </c>
      <c r="W7610" t="s">
        <v>22918</v>
      </c>
    </row>
    <row r="7611" spans="1:31">
      <c r="A7611" s="1">
        <v>7653</v>
      </c>
      <c r="C7611" t="s">
        <v>6329</v>
      </c>
      <c r="G7611" t="s">
        <v>10967</v>
      </c>
      <c r="H7611" t="s">
        <v>16224</v>
      </c>
      <c r="I7611" t="s">
        <v>18507</v>
      </c>
      <c r="J7611" t="s">
        <v>18511</v>
      </c>
      <c r="L7611" t="s">
        <v>20258</v>
      </c>
      <c r="O7611" t="s">
        <v>20889</v>
      </c>
      <c r="P7611" t="s">
        <v>20889</v>
      </c>
      <c r="Q7611" t="s">
        <v>20994</v>
      </c>
      <c r="U7611" t="s">
        <v>22840</v>
      </c>
      <c r="W7611" t="s">
        <v>22730</v>
      </c>
    </row>
    <row r="7612" spans="1:31">
      <c r="A7612" s="1">
        <v>7654</v>
      </c>
      <c r="C7612" t="s">
        <v>6330</v>
      </c>
      <c r="G7612" t="s">
        <v>10967</v>
      </c>
      <c r="H7612" t="s">
        <v>16225</v>
      </c>
      <c r="I7612" t="s">
        <v>18507</v>
      </c>
      <c r="J7612" t="s">
        <v>18509</v>
      </c>
      <c r="L7612" t="s">
        <v>20145</v>
      </c>
      <c r="O7612" t="s">
        <v>20887</v>
      </c>
      <c r="P7612" t="s">
        <v>20919</v>
      </c>
      <c r="Q7612" t="s">
        <v>20989</v>
      </c>
      <c r="U7612" t="s">
        <v>22032</v>
      </c>
      <c r="W7612" t="s">
        <v>22917</v>
      </c>
      <c r="X7612" t="s">
        <v>23587</v>
      </c>
    </row>
    <row r="7613" spans="1:31">
      <c r="A7613" s="1">
        <v>7655</v>
      </c>
      <c r="C7613" t="s">
        <v>6331</v>
      </c>
      <c r="G7613" t="s">
        <v>10967</v>
      </c>
      <c r="H7613" t="s">
        <v>16226</v>
      </c>
      <c r="I7613" t="s">
        <v>18507</v>
      </c>
      <c r="J7613" t="s">
        <v>18509</v>
      </c>
      <c r="L7613" t="s">
        <v>20146</v>
      </c>
      <c r="O7613" t="s">
        <v>20887</v>
      </c>
      <c r="P7613" t="s">
        <v>20919</v>
      </c>
      <c r="Q7613" t="s">
        <v>20989</v>
      </c>
      <c r="U7613" t="s">
        <v>22032</v>
      </c>
      <c r="W7613" t="s">
        <v>22917</v>
      </c>
      <c r="X7613" t="s">
        <v>23587</v>
      </c>
    </row>
    <row r="7614" spans="1:31">
      <c r="A7614" s="1">
        <v>7656</v>
      </c>
      <c r="C7614" t="s">
        <v>6332</v>
      </c>
      <c r="G7614" t="s">
        <v>10967</v>
      </c>
      <c r="H7614" t="s">
        <v>16227</v>
      </c>
      <c r="I7614" t="s">
        <v>18507</v>
      </c>
      <c r="J7614" t="s">
        <v>18510</v>
      </c>
      <c r="L7614" t="s">
        <v>20259</v>
      </c>
      <c r="N7614" t="s">
        <v>49</v>
      </c>
      <c r="P7614" t="s">
        <v>20960</v>
      </c>
      <c r="Q7614" t="s">
        <v>21087</v>
      </c>
      <c r="U7614" t="s">
        <v>22841</v>
      </c>
      <c r="W7614" t="s">
        <v>22918</v>
      </c>
      <c r="AE7614" t="s">
        <v>23894</v>
      </c>
    </row>
    <row r="7615" spans="1:31">
      <c r="A7615" s="1">
        <v>7657</v>
      </c>
      <c r="B7615" t="s">
        <v>49</v>
      </c>
      <c r="C7615" t="s">
        <v>6332</v>
      </c>
      <c r="D7615" t="s">
        <v>10388</v>
      </c>
      <c r="E7615" t="s">
        <v>10905</v>
      </c>
      <c r="F7615" t="s">
        <v>10942</v>
      </c>
      <c r="H7615" t="s">
        <v>16227</v>
      </c>
      <c r="V7615">
        <f>72862191 ½SCRA HX3779E</f>
        <v>0</v>
      </c>
    </row>
    <row r="7616" spans="1:31">
      <c r="A7616" s="1">
        <v>7658</v>
      </c>
      <c r="C7616" t="s">
        <v>6333</v>
      </c>
      <c r="G7616" t="s">
        <v>10967</v>
      </c>
      <c r="H7616" t="s">
        <v>16228</v>
      </c>
      <c r="I7616" t="s">
        <v>18507</v>
      </c>
      <c r="J7616" t="s">
        <v>18549</v>
      </c>
      <c r="L7616" t="s">
        <v>20260</v>
      </c>
      <c r="N7616" t="s">
        <v>57</v>
      </c>
      <c r="P7616" t="s">
        <v>57</v>
      </c>
      <c r="Q7616" t="s">
        <v>21091</v>
      </c>
      <c r="U7616" t="s">
        <v>22827</v>
      </c>
      <c r="W7616" t="s">
        <v>22945</v>
      </c>
    </row>
    <row r="7617" spans="1:24">
      <c r="A7617" s="1">
        <v>7659</v>
      </c>
      <c r="B7617" t="s">
        <v>57</v>
      </c>
      <c r="C7617" t="s">
        <v>6333</v>
      </c>
      <c r="D7617" t="s">
        <v>10389</v>
      </c>
      <c r="E7617" t="s">
        <v>10905</v>
      </c>
      <c r="F7617" t="s">
        <v>10945</v>
      </c>
      <c r="H7617" t="s">
        <v>16228</v>
      </c>
      <c r="V7617">
        <f>72862192 HX3771E  KNRA g&gt;B¹N  WO90598</f>
        <v>0</v>
      </c>
    </row>
    <row r="7618" spans="1:24">
      <c r="A7618" s="1">
        <v>7660</v>
      </c>
      <c r="C7618" t="s">
        <v>6334</v>
      </c>
      <c r="G7618" t="s">
        <v>10967</v>
      </c>
      <c r="H7618" t="s">
        <v>16229</v>
      </c>
      <c r="I7618" t="s">
        <v>18507</v>
      </c>
      <c r="J7618" t="s">
        <v>18509</v>
      </c>
      <c r="L7618" t="s">
        <v>20174</v>
      </c>
      <c r="O7618" t="s">
        <v>20887</v>
      </c>
      <c r="P7618" t="s">
        <v>20919</v>
      </c>
      <c r="Q7618" t="s">
        <v>20989</v>
      </c>
      <c r="U7618" t="s">
        <v>22032</v>
      </c>
      <c r="W7618" t="s">
        <v>22917</v>
      </c>
      <c r="X7618" t="s">
        <v>22988</v>
      </c>
    </row>
    <row r="7619" spans="1:24">
      <c r="A7619" s="1">
        <v>7661</v>
      </c>
      <c r="C7619" t="s">
        <v>6335</v>
      </c>
      <c r="G7619" t="s">
        <v>10967</v>
      </c>
      <c r="H7619" t="s">
        <v>16230</v>
      </c>
      <c r="I7619" t="s">
        <v>18507</v>
      </c>
      <c r="J7619" t="s">
        <v>18509</v>
      </c>
      <c r="L7619" t="s">
        <v>20174</v>
      </c>
      <c r="O7619" t="s">
        <v>20887</v>
      </c>
      <c r="P7619" t="s">
        <v>20919</v>
      </c>
      <c r="Q7619" t="s">
        <v>20989</v>
      </c>
      <c r="U7619" t="s">
        <v>22032</v>
      </c>
      <c r="W7619" t="s">
        <v>22917</v>
      </c>
      <c r="X7619" t="s">
        <v>22988</v>
      </c>
    </row>
    <row r="7620" spans="1:24">
      <c r="A7620" s="1">
        <v>7662</v>
      </c>
      <c r="C7620" t="s">
        <v>6336</v>
      </c>
      <c r="G7620" t="s">
        <v>10967</v>
      </c>
      <c r="H7620" t="s">
        <v>16231</v>
      </c>
      <c r="I7620" t="s">
        <v>18507</v>
      </c>
      <c r="J7620" t="s">
        <v>18509</v>
      </c>
      <c r="L7620" t="s">
        <v>20184</v>
      </c>
      <c r="O7620" t="s">
        <v>20888</v>
      </c>
      <c r="P7620" t="s">
        <v>65</v>
      </c>
      <c r="Q7620" t="s">
        <v>20990</v>
      </c>
      <c r="R7620" t="s">
        <v>21118</v>
      </c>
      <c r="S7620" t="s">
        <v>21153</v>
      </c>
      <c r="T7620" t="s">
        <v>21771</v>
      </c>
      <c r="U7620" t="s">
        <v>22033</v>
      </c>
    </row>
    <row r="7621" spans="1:24">
      <c r="A7621" s="1">
        <v>7663</v>
      </c>
      <c r="C7621" t="s">
        <v>6337</v>
      </c>
      <c r="G7621" t="s">
        <v>10967</v>
      </c>
      <c r="H7621" t="s">
        <v>16232</v>
      </c>
      <c r="I7621" t="s">
        <v>18507</v>
      </c>
      <c r="J7621" t="s">
        <v>18509</v>
      </c>
      <c r="L7621" t="s">
        <v>20185</v>
      </c>
      <c r="O7621" t="s">
        <v>20888</v>
      </c>
      <c r="P7621" t="s">
        <v>20920</v>
      </c>
      <c r="Q7621" t="s">
        <v>20991</v>
      </c>
      <c r="U7621" t="s">
        <v>22034</v>
      </c>
      <c r="W7621" t="s">
        <v>22918</v>
      </c>
    </row>
    <row r="7622" spans="1:24">
      <c r="A7622" s="1">
        <v>7664</v>
      </c>
      <c r="C7622" t="s">
        <v>6338</v>
      </c>
      <c r="G7622" t="s">
        <v>10967</v>
      </c>
      <c r="H7622" t="s">
        <v>16233</v>
      </c>
      <c r="I7622" t="s">
        <v>18507</v>
      </c>
      <c r="J7622" t="s">
        <v>18509</v>
      </c>
      <c r="L7622" t="s">
        <v>20174</v>
      </c>
      <c r="O7622" t="s">
        <v>20887</v>
      </c>
      <c r="P7622" t="s">
        <v>20919</v>
      </c>
      <c r="Q7622" t="s">
        <v>20989</v>
      </c>
      <c r="U7622" t="s">
        <v>22032</v>
      </c>
      <c r="W7622" t="s">
        <v>22917</v>
      </c>
      <c r="X7622" t="s">
        <v>23588</v>
      </c>
    </row>
    <row r="7623" spans="1:24">
      <c r="A7623" s="1">
        <v>7665</v>
      </c>
      <c r="C7623" t="s">
        <v>6339</v>
      </c>
      <c r="G7623" t="s">
        <v>10967</v>
      </c>
      <c r="H7623" t="s">
        <v>16234</v>
      </c>
      <c r="I7623" t="s">
        <v>18507</v>
      </c>
      <c r="J7623" t="s">
        <v>18510</v>
      </c>
      <c r="L7623" t="s">
        <v>20261</v>
      </c>
      <c r="N7623" t="s">
        <v>40</v>
      </c>
      <c r="P7623" t="s">
        <v>20964</v>
      </c>
      <c r="Q7623" t="s">
        <v>21073</v>
      </c>
      <c r="R7623" t="s">
        <v>21140</v>
      </c>
      <c r="T7623" t="s">
        <v>21600</v>
      </c>
      <c r="U7623" t="s">
        <v>22033</v>
      </c>
    </row>
    <row r="7624" spans="1:24">
      <c r="A7624" s="1">
        <v>7666</v>
      </c>
      <c r="C7624" t="s">
        <v>6340</v>
      </c>
      <c r="G7624" t="s">
        <v>10967</v>
      </c>
      <c r="H7624" t="s">
        <v>16234</v>
      </c>
      <c r="I7624" t="s">
        <v>18507</v>
      </c>
      <c r="J7624" t="s">
        <v>18510</v>
      </c>
      <c r="L7624" t="s">
        <v>20262</v>
      </c>
      <c r="N7624" t="s">
        <v>40</v>
      </c>
      <c r="P7624" t="s">
        <v>20946</v>
      </c>
      <c r="Q7624" t="s">
        <v>21041</v>
      </c>
      <c r="U7624" t="s">
        <v>22716</v>
      </c>
      <c r="W7624" t="s">
        <v>22918</v>
      </c>
    </row>
    <row r="7625" spans="1:24">
      <c r="A7625" s="1">
        <v>7667</v>
      </c>
      <c r="B7625" t="s">
        <v>40</v>
      </c>
      <c r="C7625" t="s">
        <v>6340</v>
      </c>
      <c r="D7625" t="s">
        <v>10390</v>
      </c>
      <c r="E7625" t="s">
        <v>10905</v>
      </c>
      <c r="F7625" t="s">
        <v>10915</v>
      </c>
      <c r="H7625" t="s">
        <v>16234</v>
      </c>
      <c r="V7625">
        <f>72862199 CAXFDP 1081            PARz'k6AHB3716E,_)      N                     ently locked by another user for an Acct no 880032561400</f>
        <v>0</v>
      </c>
    </row>
    <row r="7626" spans="1:24">
      <c r="A7626" s="1">
        <v>7668</v>
      </c>
      <c r="C7626" t="s">
        <v>6341</v>
      </c>
      <c r="G7626" t="s">
        <v>10967</v>
      </c>
      <c r="H7626" t="s">
        <v>16235</v>
      </c>
      <c r="I7626" t="s">
        <v>18507</v>
      </c>
      <c r="J7626" t="s">
        <v>18553</v>
      </c>
      <c r="K7626" t="s">
        <v>18585</v>
      </c>
      <c r="L7626" t="s">
        <v>20263</v>
      </c>
      <c r="N7626" t="s">
        <v>38</v>
      </c>
      <c r="P7626" t="s">
        <v>20955</v>
      </c>
      <c r="Q7626" t="s">
        <v>21055</v>
      </c>
      <c r="U7626" t="s">
        <v>22838</v>
      </c>
      <c r="W7626" t="s">
        <v>22730</v>
      </c>
    </row>
    <row r="7627" spans="1:24">
      <c r="A7627" s="1">
        <v>7669</v>
      </c>
      <c r="C7627" t="s">
        <v>6342</v>
      </c>
      <c r="G7627" t="s">
        <v>10967</v>
      </c>
      <c r="H7627" t="s">
        <v>16235</v>
      </c>
      <c r="I7627" t="s">
        <v>18507</v>
      </c>
      <c r="J7627" t="s">
        <v>18553</v>
      </c>
      <c r="K7627" t="s">
        <v>18585</v>
      </c>
      <c r="L7627" t="s">
        <v>20263</v>
      </c>
      <c r="N7627" t="s">
        <v>38</v>
      </c>
      <c r="P7627" t="s">
        <v>20956</v>
      </c>
      <c r="Q7627" t="s">
        <v>21056</v>
      </c>
      <c r="U7627" t="s">
        <v>22839</v>
      </c>
      <c r="W7627" t="s">
        <v>22934</v>
      </c>
    </row>
    <row r="7628" spans="1:24">
      <c r="A7628" s="1">
        <v>7670</v>
      </c>
      <c r="B7628" t="s">
        <v>38</v>
      </c>
      <c r="C7628" t="s">
        <v>6342</v>
      </c>
      <c r="D7628" t="s">
        <v>10391</v>
      </c>
      <c r="E7628" t="s">
        <v>10905</v>
      </c>
      <c r="F7628" t="s">
        <v>10949</v>
      </c>
      <c r="H7628" t="s">
        <v>16235</v>
      </c>
    </row>
    <row r="7629" spans="1:24">
      <c r="A7629" s="1">
        <v>7671</v>
      </c>
      <c r="C7629" t="s">
        <v>6343</v>
      </c>
      <c r="G7629" t="s">
        <v>10967</v>
      </c>
      <c r="H7629" t="s">
        <v>16236</v>
      </c>
      <c r="I7629" t="s">
        <v>18507</v>
      </c>
      <c r="J7629" t="s">
        <v>18528</v>
      </c>
      <c r="L7629" t="s">
        <v>20264</v>
      </c>
      <c r="N7629" t="s">
        <v>39</v>
      </c>
      <c r="P7629" t="s">
        <v>20945</v>
      </c>
      <c r="Q7629" t="s">
        <v>21039</v>
      </c>
      <c r="U7629" t="s">
        <v>22714</v>
      </c>
      <c r="W7629" t="s">
        <v>22918</v>
      </c>
    </row>
    <row r="7630" spans="1:24">
      <c r="A7630" s="1">
        <v>7672</v>
      </c>
      <c r="C7630" t="s">
        <v>6344</v>
      </c>
      <c r="G7630" t="s">
        <v>10967</v>
      </c>
      <c r="H7630" t="s">
        <v>16237</v>
      </c>
      <c r="I7630" t="s">
        <v>18507</v>
      </c>
      <c r="J7630" t="s">
        <v>18528</v>
      </c>
      <c r="L7630" t="s">
        <v>20264</v>
      </c>
      <c r="N7630" t="s">
        <v>39</v>
      </c>
      <c r="P7630" t="s">
        <v>39</v>
      </c>
      <c r="Q7630" t="s">
        <v>21040</v>
      </c>
      <c r="U7630" t="s">
        <v>22715</v>
      </c>
      <c r="W7630" t="s">
        <v>22921</v>
      </c>
    </row>
    <row r="7631" spans="1:24">
      <c r="A7631" s="1">
        <v>7673</v>
      </c>
      <c r="B7631" t="s">
        <v>39</v>
      </c>
      <c r="C7631" t="s">
        <v>6344</v>
      </c>
      <c r="D7631" t="s">
        <v>10392</v>
      </c>
      <c r="E7631" t="s">
        <v>10905</v>
      </c>
      <c r="F7631" t="s">
        <v>10914</v>
      </c>
      <c r="H7631" t="s">
        <v>16237</v>
      </c>
      <c r="V7631">
        <f>72862203           0È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BROWN_ROC  YD     N                                                         </f>
        <v>0</v>
      </c>
    </row>
    <row r="7632" spans="1:24">
      <c r="A7632" s="1">
        <v>7674</v>
      </c>
      <c r="C7632" t="s">
        <v>6345</v>
      </c>
      <c r="G7632" t="s">
        <v>10967</v>
      </c>
      <c r="H7632" t="s">
        <v>16238</v>
      </c>
      <c r="I7632" t="s">
        <v>18507</v>
      </c>
      <c r="J7632" t="s">
        <v>18510</v>
      </c>
      <c r="L7632" t="s">
        <v>20265</v>
      </c>
      <c r="N7632" t="s">
        <v>40</v>
      </c>
      <c r="P7632" t="s">
        <v>20946</v>
      </c>
      <c r="Q7632" t="s">
        <v>21041</v>
      </c>
      <c r="U7632" t="s">
        <v>22716</v>
      </c>
      <c r="W7632" t="s">
        <v>22918</v>
      </c>
    </row>
    <row r="7633" spans="1:31">
      <c r="A7633" s="1">
        <v>7675</v>
      </c>
      <c r="B7633" t="s">
        <v>40</v>
      </c>
      <c r="C7633" t="s">
        <v>6345</v>
      </c>
      <c r="D7633" t="s">
        <v>10393</v>
      </c>
      <c r="E7633" t="s">
        <v>10905</v>
      </c>
      <c r="F7633" t="s">
        <v>10915</v>
      </c>
      <c r="H7633" t="s">
        <v>16239</v>
      </c>
      <c r="V7633">
        <f>72862204 SAXFDP 2179            PARæá@j6AHV0085E	Y      N                     ently locked by another user for an Acct no 344238270000</f>
        <v>0</v>
      </c>
    </row>
    <row r="7634" spans="1:31">
      <c r="A7634" s="1">
        <v>7676</v>
      </c>
      <c r="C7634" t="s">
        <v>6346</v>
      </c>
      <c r="G7634" t="s">
        <v>10967</v>
      </c>
      <c r="H7634" t="s">
        <v>16240</v>
      </c>
      <c r="I7634" t="s">
        <v>18507</v>
      </c>
      <c r="J7634" t="s">
        <v>18510</v>
      </c>
      <c r="L7634" t="s">
        <v>20266</v>
      </c>
      <c r="N7634" t="s">
        <v>33</v>
      </c>
      <c r="P7634" t="s">
        <v>20921</v>
      </c>
      <c r="Q7634" t="s">
        <v>20993</v>
      </c>
      <c r="U7634" t="s">
        <v>22755</v>
      </c>
      <c r="W7634" t="s">
        <v>22936</v>
      </c>
    </row>
    <row r="7635" spans="1:31">
      <c r="A7635" s="1">
        <v>7677</v>
      </c>
      <c r="B7635" t="s">
        <v>33</v>
      </c>
      <c r="C7635" t="s">
        <v>6346</v>
      </c>
      <c r="D7635" t="s">
        <v>10394</v>
      </c>
      <c r="E7635" t="s">
        <v>10905</v>
      </c>
      <c r="F7635" t="s">
        <v>10929</v>
      </c>
      <c r="H7635" t="s">
        <v>16241</v>
      </c>
      <c r="V7635">
        <f>72862205 CNI HI6375DPSCL FLTA@uI¹02317359                                    M                ÆFLT   </f>
        <v>0</v>
      </c>
    </row>
    <row r="7636" spans="1:31">
      <c r="A7636" s="1">
        <v>7678</v>
      </c>
      <c r="C7636" t="s">
        <v>6347</v>
      </c>
      <c r="G7636" t="s">
        <v>10967</v>
      </c>
      <c r="H7636" t="s">
        <v>16242</v>
      </c>
      <c r="I7636" t="s">
        <v>18507</v>
      </c>
      <c r="J7636" t="s">
        <v>18510</v>
      </c>
      <c r="L7636" t="s">
        <v>20267</v>
      </c>
      <c r="N7636" t="s">
        <v>43</v>
      </c>
      <c r="P7636" t="s">
        <v>43</v>
      </c>
      <c r="Q7636" t="s">
        <v>21047</v>
      </c>
      <c r="U7636" t="s">
        <v>22735</v>
      </c>
      <c r="W7636" t="s">
        <v>22931</v>
      </c>
    </row>
    <row r="7637" spans="1:31">
      <c r="A7637" s="1">
        <v>7679</v>
      </c>
      <c r="B7637" t="s">
        <v>43</v>
      </c>
      <c r="C7637" t="s">
        <v>6347</v>
      </c>
      <c r="D7637" t="s">
        <v>10395</v>
      </c>
      <c r="E7637" t="s">
        <v>10905</v>
      </c>
      <c r="F7637" t="s">
        <v>10925</v>
      </c>
      <c r="H7637" t="s">
        <v>16243</v>
      </c>
      <c r="V7637">
        <f>72862206 &amp;M</f>
        <v>0</v>
      </c>
    </row>
    <row r="7638" spans="1:31">
      <c r="A7638" s="1">
        <v>7681</v>
      </c>
      <c r="C7638" t="s">
        <v>6348</v>
      </c>
      <c r="G7638" t="s">
        <v>10967</v>
      </c>
      <c r="H7638" t="s">
        <v>16244</v>
      </c>
      <c r="I7638" t="s">
        <v>18507</v>
      </c>
      <c r="J7638" t="s">
        <v>18510</v>
      </c>
      <c r="L7638" t="s">
        <v>20268</v>
      </c>
      <c r="N7638" t="s">
        <v>40</v>
      </c>
      <c r="P7638" t="s">
        <v>20946</v>
      </c>
      <c r="Q7638" t="s">
        <v>21041</v>
      </c>
      <c r="U7638" t="s">
        <v>22716</v>
      </c>
      <c r="W7638" t="s">
        <v>22918</v>
      </c>
    </row>
    <row r="7639" spans="1:31">
      <c r="A7639" s="1">
        <v>7682</v>
      </c>
      <c r="B7639" t="s">
        <v>40</v>
      </c>
      <c r="C7639" t="s">
        <v>6348</v>
      </c>
      <c r="D7639" t="s">
        <v>10396</v>
      </c>
      <c r="E7639" t="s">
        <v>10905</v>
      </c>
      <c r="F7639" t="s">
        <v>10915</v>
      </c>
      <c r="H7639" t="s">
        <v>16244</v>
      </c>
      <c r="V7639">
        <f>72862207 SAXFDP 2179            PARæá@j6AHV0085E	      N                     ently locked by another user for an Acct no 880032561400</f>
        <v>0</v>
      </c>
    </row>
    <row r="7640" spans="1:31">
      <c r="A7640" s="1">
        <v>7683</v>
      </c>
      <c r="C7640" t="s">
        <v>6349</v>
      </c>
      <c r="G7640" t="s">
        <v>10967</v>
      </c>
      <c r="H7640" t="s">
        <v>16245</v>
      </c>
      <c r="I7640" t="s">
        <v>18507</v>
      </c>
      <c r="J7640" t="s">
        <v>18554</v>
      </c>
      <c r="K7640" t="s">
        <v>18585</v>
      </c>
      <c r="L7640" t="s">
        <v>20269</v>
      </c>
      <c r="N7640" t="s">
        <v>38</v>
      </c>
      <c r="P7640" t="s">
        <v>38</v>
      </c>
      <c r="Q7640" t="s">
        <v>21038</v>
      </c>
      <c r="U7640" t="s">
        <v>22842</v>
      </c>
      <c r="W7640" t="s">
        <v>22730</v>
      </c>
      <c r="AE7640" t="s">
        <v>23887</v>
      </c>
    </row>
    <row r="7641" spans="1:31">
      <c r="A7641" s="1">
        <v>7684</v>
      </c>
      <c r="B7641" t="s">
        <v>38</v>
      </c>
      <c r="C7641" t="s">
        <v>6349</v>
      </c>
      <c r="D7641" t="s">
        <v>10397</v>
      </c>
      <c r="E7641" t="s">
        <v>10905</v>
      </c>
      <c r="F7641" t="s">
        <v>10913</v>
      </c>
      <c r="H7641" t="s">
        <v>16245</v>
      </c>
      <c r="V7641">
        <f>72862208 M&amp;ÎfPRHL3788EKNS                                                                                           KNS N  Joan Williams              8765055358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7642" spans="1:31">
      <c r="A7642" s="1">
        <v>7685</v>
      </c>
      <c r="C7642" t="s">
        <v>6350</v>
      </c>
      <c r="G7642" t="s">
        <v>10967</v>
      </c>
      <c r="H7642" t="s">
        <v>16246</v>
      </c>
      <c r="I7642" t="s">
        <v>18507</v>
      </c>
      <c r="J7642" t="s">
        <v>18510</v>
      </c>
      <c r="L7642" t="s">
        <v>20270</v>
      </c>
      <c r="N7642" t="s">
        <v>40</v>
      </c>
      <c r="P7642" t="s">
        <v>20946</v>
      </c>
      <c r="Q7642" t="s">
        <v>21041</v>
      </c>
      <c r="U7642" t="s">
        <v>22716</v>
      </c>
      <c r="W7642" t="s">
        <v>22918</v>
      </c>
    </row>
    <row r="7643" spans="1:31">
      <c r="A7643" s="1">
        <v>7686</v>
      </c>
      <c r="B7643" t="s">
        <v>40</v>
      </c>
      <c r="C7643" t="s">
        <v>6350</v>
      </c>
      <c r="D7643" t="s">
        <v>10398</v>
      </c>
      <c r="E7643" t="s">
        <v>10905</v>
      </c>
      <c r="F7643" t="s">
        <v>10915</v>
      </c>
      <c r="H7643" t="s">
        <v>16246</v>
      </c>
      <c r="V7643">
        <f>72862209 HHXFDP 7145            PELözÿw0AHI3782E«l      N                     ently locked by another user for an Acct no 880032561400</f>
        <v>0</v>
      </c>
    </row>
    <row r="7644" spans="1:31">
      <c r="A7644" s="1">
        <v>7687</v>
      </c>
      <c r="C7644" t="s">
        <v>6351</v>
      </c>
      <c r="G7644" t="s">
        <v>10967</v>
      </c>
      <c r="H7644" t="s">
        <v>16247</v>
      </c>
      <c r="I7644" t="s">
        <v>18507</v>
      </c>
      <c r="J7644" t="s">
        <v>18509</v>
      </c>
      <c r="L7644" t="s">
        <v>20271</v>
      </c>
      <c r="O7644" t="s">
        <v>20887</v>
      </c>
      <c r="P7644" t="s">
        <v>20919</v>
      </c>
      <c r="Q7644" t="s">
        <v>20989</v>
      </c>
      <c r="U7644" t="s">
        <v>22032</v>
      </c>
      <c r="W7644" t="s">
        <v>22917</v>
      </c>
      <c r="X7644" t="s">
        <v>23584</v>
      </c>
    </row>
    <row r="7645" spans="1:31">
      <c r="A7645" s="1">
        <v>7688</v>
      </c>
      <c r="C7645" t="s">
        <v>6352</v>
      </c>
      <c r="G7645" t="s">
        <v>10967</v>
      </c>
      <c r="H7645" t="s">
        <v>16248</v>
      </c>
      <c r="I7645" t="s">
        <v>18507</v>
      </c>
      <c r="J7645" t="s">
        <v>18509</v>
      </c>
      <c r="L7645" t="s">
        <v>20184</v>
      </c>
      <c r="O7645" t="s">
        <v>20888</v>
      </c>
      <c r="P7645" t="s">
        <v>65</v>
      </c>
      <c r="Q7645" t="s">
        <v>20990</v>
      </c>
      <c r="R7645" t="s">
        <v>21118</v>
      </c>
      <c r="S7645" t="s">
        <v>21153</v>
      </c>
      <c r="T7645" t="s">
        <v>21768</v>
      </c>
      <c r="U7645" t="s">
        <v>22033</v>
      </c>
    </row>
    <row r="7646" spans="1:31">
      <c r="A7646" s="1">
        <v>7689</v>
      </c>
      <c r="C7646" t="s">
        <v>6353</v>
      </c>
      <c r="G7646" t="s">
        <v>10967</v>
      </c>
      <c r="H7646" t="s">
        <v>16249</v>
      </c>
      <c r="I7646" t="s">
        <v>18507</v>
      </c>
      <c r="J7646" t="s">
        <v>18509</v>
      </c>
      <c r="L7646" t="s">
        <v>20185</v>
      </c>
      <c r="O7646" t="s">
        <v>20888</v>
      </c>
      <c r="P7646" t="s">
        <v>20920</v>
      </c>
      <c r="Q7646" t="s">
        <v>20991</v>
      </c>
      <c r="U7646" t="s">
        <v>22034</v>
      </c>
      <c r="W7646" t="s">
        <v>22918</v>
      </c>
    </row>
    <row r="7647" spans="1:31">
      <c r="A7647" s="1">
        <v>7690</v>
      </c>
      <c r="C7647" t="s">
        <v>6354</v>
      </c>
      <c r="G7647" t="s">
        <v>10967</v>
      </c>
      <c r="H7647" t="s">
        <v>16250</v>
      </c>
      <c r="I7647" t="s">
        <v>18507</v>
      </c>
      <c r="J7647" t="s">
        <v>18509</v>
      </c>
      <c r="L7647" t="s">
        <v>20184</v>
      </c>
      <c r="O7647" t="s">
        <v>20888</v>
      </c>
      <c r="P7647" t="s">
        <v>65</v>
      </c>
      <c r="Q7647" t="s">
        <v>20990</v>
      </c>
      <c r="R7647" t="s">
        <v>21118</v>
      </c>
      <c r="S7647" t="s">
        <v>21153</v>
      </c>
      <c r="T7647" t="s">
        <v>21772</v>
      </c>
      <c r="U7647" t="s">
        <v>22033</v>
      </c>
    </row>
    <row r="7648" spans="1:31">
      <c r="A7648" s="1">
        <v>7691</v>
      </c>
      <c r="C7648" t="s">
        <v>6355</v>
      </c>
      <c r="G7648" t="s">
        <v>10967</v>
      </c>
      <c r="H7648" t="s">
        <v>16250</v>
      </c>
      <c r="I7648" t="s">
        <v>18507</v>
      </c>
      <c r="J7648" t="s">
        <v>18509</v>
      </c>
      <c r="L7648" t="s">
        <v>20272</v>
      </c>
      <c r="O7648" t="s">
        <v>20887</v>
      </c>
      <c r="P7648" t="s">
        <v>20919</v>
      </c>
      <c r="Q7648" t="s">
        <v>20989</v>
      </c>
      <c r="U7648" t="s">
        <v>22032</v>
      </c>
      <c r="W7648" t="s">
        <v>22917</v>
      </c>
      <c r="X7648" t="s">
        <v>23589</v>
      </c>
    </row>
    <row r="7649" spans="1:24">
      <c r="A7649" s="1">
        <v>7692</v>
      </c>
      <c r="C7649" t="s">
        <v>6356</v>
      </c>
      <c r="G7649" t="s">
        <v>10967</v>
      </c>
      <c r="H7649" t="s">
        <v>16251</v>
      </c>
      <c r="I7649" t="s">
        <v>18507</v>
      </c>
      <c r="J7649" t="s">
        <v>18509</v>
      </c>
      <c r="L7649" t="s">
        <v>20185</v>
      </c>
      <c r="O7649" t="s">
        <v>20888</v>
      </c>
      <c r="P7649" t="s">
        <v>20920</v>
      </c>
      <c r="Q7649" t="s">
        <v>20991</v>
      </c>
      <c r="U7649" t="s">
        <v>22034</v>
      </c>
      <c r="W7649" t="s">
        <v>22918</v>
      </c>
    </row>
    <row r="7650" spans="1:24">
      <c r="A7650" s="1">
        <v>7693</v>
      </c>
      <c r="C7650" t="s">
        <v>6357</v>
      </c>
      <c r="G7650" t="s">
        <v>10967</v>
      </c>
      <c r="H7650" t="s">
        <v>16252</v>
      </c>
      <c r="I7650" t="s">
        <v>18507</v>
      </c>
      <c r="J7650" t="s">
        <v>18509</v>
      </c>
      <c r="L7650" t="s">
        <v>20184</v>
      </c>
      <c r="O7650" t="s">
        <v>20888</v>
      </c>
      <c r="P7650" t="s">
        <v>65</v>
      </c>
      <c r="Q7650" t="s">
        <v>20990</v>
      </c>
      <c r="R7650" t="s">
        <v>21118</v>
      </c>
      <c r="S7650" t="s">
        <v>21153</v>
      </c>
      <c r="T7650" t="s">
        <v>21773</v>
      </c>
      <c r="U7650" t="s">
        <v>22033</v>
      </c>
    </row>
    <row r="7651" spans="1:24">
      <c r="A7651" s="1">
        <v>7694</v>
      </c>
      <c r="C7651" t="s">
        <v>6358</v>
      </c>
      <c r="G7651" t="s">
        <v>10967</v>
      </c>
      <c r="H7651" t="s">
        <v>16252</v>
      </c>
      <c r="I7651" t="s">
        <v>18507</v>
      </c>
      <c r="J7651" t="s">
        <v>18509</v>
      </c>
      <c r="L7651" t="s">
        <v>20155</v>
      </c>
      <c r="O7651" t="s">
        <v>20887</v>
      </c>
      <c r="P7651" t="s">
        <v>20919</v>
      </c>
      <c r="Q7651" t="s">
        <v>20989</v>
      </c>
      <c r="U7651" t="s">
        <v>22032</v>
      </c>
      <c r="W7651" t="s">
        <v>22917</v>
      </c>
      <c r="X7651" t="s">
        <v>23590</v>
      </c>
    </row>
    <row r="7652" spans="1:24">
      <c r="A7652" s="1">
        <v>7695</v>
      </c>
      <c r="C7652" t="s">
        <v>6359</v>
      </c>
      <c r="G7652" t="s">
        <v>10967</v>
      </c>
      <c r="H7652" t="s">
        <v>16253</v>
      </c>
      <c r="I7652" t="s">
        <v>18507</v>
      </c>
      <c r="J7652" t="s">
        <v>18509</v>
      </c>
      <c r="L7652" t="s">
        <v>20185</v>
      </c>
      <c r="O7652" t="s">
        <v>20888</v>
      </c>
      <c r="P7652" t="s">
        <v>20920</v>
      </c>
      <c r="Q7652" t="s">
        <v>20991</v>
      </c>
      <c r="U7652" t="s">
        <v>22034</v>
      </c>
      <c r="W7652" t="s">
        <v>22918</v>
      </c>
    </row>
    <row r="7653" spans="1:24">
      <c r="A7653" s="1">
        <v>7696</v>
      </c>
      <c r="C7653" t="s">
        <v>6360</v>
      </c>
      <c r="G7653" t="s">
        <v>10967</v>
      </c>
      <c r="H7653" t="s">
        <v>16254</v>
      </c>
      <c r="I7653" t="s">
        <v>18507</v>
      </c>
      <c r="J7653" t="s">
        <v>18509</v>
      </c>
      <c r="L7653" t="s">
        <v>20184</v>
      </c>
      <c r="O7653" t="s">
        <v>20888</v>
      </c>
      <c r="P7653" t="s">
        <v>65</v>
      </c>
      <c r="Q7653" t="s">
        <v>20990</v>
      </c>
      <c r="R7653" t="s">
        <v>21118</v>
      </c>
      <c r="S7653" t="s">
        <v>21153</v>
      </c>
      <c r="T7653" t="s">
        <v>21772</v>
      </c>
      <c r="U7653" t="s">
        <v>22033</v>
      </c>
    </row>
    <row r="7654" spans="1:24">
      <c r="A7654" s="1">
        <v>7697</v>
      </c>
      <c r="C7654" t="s">
        <v>6361</v>
      </c>
      <c r="G7654" t="s">
        <v>10967</v>
      </c>
      <c r="H7654" t="s">
        <v>16254</v>
      </c>
      <c r="I7654" t="s">
        <v>18507</v>
      </c>
      <c r="J7654" t="s">
        <v>18509</v>
      </c>
      <c r="L7654" t="s">
        <v>20145</v>
      </c>
      <c r="O7654" t="s">
        <v>20887</v>
      </c>
      <c r="P7654" t="s">
        <v>20919</v>
      </c>
      <c r="Q7654" t="s">
        <v>20989</v>
      </c>
      <c r="U7654" t="s">
        <v>22032</v>
      </c>
      <c r="W7654" t="s">
        <v>22917</v>
      </c>
      <c r="X7654" t="s">
        <v>23589</v>
      </c>
    </row>
    <row r="7655" spans="1:24">
      <c r="A7655" s="1">
        <v>7698</v>
      </c>
      <c r="C7655" t="s">
        <v>6362</v>
      </c>
      <c r="G7655" t="s">
        <v>10967</v>
      </c>
      <c r="H7655" t="s">
        <v>16255</v>
      </c>
      <c r="I7655" t="s">
        <v>18507</v>
      </c>
      <c r="J7655" t="s">
        <v>18509</v>
      </c>
      <c r="L7655" t="s">
        <v>20185</v>
      </c>
      <c r="O7655" t="s">
        <v>20888</v>
      </c>
      <c r="P7655" t="s">
        <v>20920</v>
      </c>
      <c r="Q7655" t="s">
        <v>20991</v>
      </c>
      <c r="U7655" t="s">
        <v>22034</v>
      </c>
      <c r="W7655" t="s">
        <v>22918</v>
      </c>
    </row>
    <row r="7656" spans="1:24">
      <c r="A7656" s="1">
        <v>7699</v>
      </c>
      <c r="C7656" t="s">
        <v>6363</v>
      </c>
      <c r="G7656" t="s">
        <v>10967</v>
      </c>
      <c r="H7656" t="s">
        <v>16256</v>
      </c>
      <c r="I7656" t="s">
        <v>18507</v>
      </c>
      <c r="J7656" t="s">
        <v>18509</v>
      </c>
      <c r="L7656" t="s">
        <v>20273</v>
      </c>
      <c r="O7656" t="s">
        <v>20887</v>
      </c>
      <c r="P7656" t="s">
        <v>20919</v>
      </c>
      <c r="Q7656" t="s">
        <v>20989</v>
      </c>
      <c r="U7656" t="s">
        <v>22032</v>
      </c>
      <c r="W7656" t="s">
        <v>22917</v>
      </c>
      <c r="X7656" t="s">
        <v>23591</v>
      </c>
    </row>
    <row r="7657" spans="1:24">
      <c r="A7657" s="1">
        <v>7700</v>
      </c>
      <c r="C7657" t="s">
        <v>6364</v>
      </c>
      <c r="G7657" t="s">
        <v>10967</v>
      </c>
      <c r="H7657" t="s">
        <v>16257</v>
      </c>
      <c r="I7657" t="s">
        <v>18507</v>
      </c>
      <c r="J7657" t="s">
        <v>18509</v>
      </c>
      <c r="L7657" t="s">
        <v>20184</v>
      </c>
      <c r="O7657" t="s">
        <v>20888</v>
      </c>
      <c r="P7657" t="s">
        <v>65</v>
      </c>
      <c r="Q7657" t="s">
        <v>20990</v>
      </c>
      <c r="R7657" t="s">
        <v>21118</v>
      </c>
      <c r="S7657" t="s">
        <v>21153</v>
      </c>
      <c r="T7657" t="s">
        <v>21774</v>
      </c>
      <c r="U7657" t="s">
        <v>22033</v>
      </c>
    </row>
    <row r="7658" spans="1:24">
      <c r="A7658" s="1">
        <v>7701</v>
      </c>
      <c r="C7658" t="s">
        <v>6365</v>
      </c>
      <c r="G7658" t="s">
        <v>10967</v>
      </c>
      <c r="H7658" t="s">
        <v>16257</v>
      </c>
      <c r="I7658" t="s">
        <v>18507</v>
      </c>
      <c r="J7658" t="s">
        <v>18509</v>
      </c>
      <c r="L7658" t="s">
        <v>20185</v>
      </c>
      <c r="O7658" t="s">
        <v>20888</v>
      </c>
      <c r="P7658" t="s">
        <v>20920</v>
      </c>
      <c r="Q7658" t="s">
        <v>20991</v>
      </c>
      <c r="U7658" t="s">
        <v>22034</v>
      </c>
      <c r="W7658" t="s">
        <v>22918</v>
      </c>
    </row>
    <row r="7659" spans="1:24">
      <c r="A7659" s="1">
        <v>7702</v>
      </c>
      <c r="C7659" t="s">
        <v>6366</v>
      </c>
      <c r="G7659" t="s">
        <v>10967</v>
      </c>
      <c r="H7659" t="s">
        <v>16258</v>
      </c>
      <c r="I7659" t="s">
        <v>18507</v>
      </c>
      <c r="J7659" t="s">
        <v>18509</v>
      </c>
      <c r="L7659" t="s">
        <v>20184</v>
      </c>
      <c r="O7659" t="s">
        <v>20888</v>
      </c>
      <c r="P7659" t="s">
        <v>65</v>
      </c>
      <c r="Q7659" t="s">
        <v>20990</v>
      </c>
      <c r="R7659" t="s">
        <v>21118</v>
      </c>
      <c r="S7659" t="s">
        <v>21153</v>
      </c>
      <c r="T7659" t="s">
        <v>21775</v>
      </c>
      <c r="U7659" t="s">
        <v>22033</v>
      </c>
    </row>
    <row r="7660" spans="1:24">
      <c r="A7660" s="1">
        <v>7703</v>
      </c>
      <c r="C7660" t="s">
        <v>6367</v>
      </c>
      <c r="G7660" t="s">
        <v>10967</v>
      </c>
      <c r="H7660" t="s">
        <v>16258</v>
      </c>
      <c r="I7660" t="s">
        <v>18507</v>
      </c>
      <c r="J7660" t="s">
        <v>18509</v>
      </c>
      <c r="L7660" t="s">
        <v>20185</v>
      </c>
      <c r="O7660" t="s">
        <v>20888</v>
      </c>
      <c r="P7660" t="s">
        <v>20920</v>
      </c>
      <c r="Q7660" t="s">
        <v>20991</v>
      </c>
      <c r="U7660" t="s">
        <v>22034</v>
      </c>
      <c r="W7660" t="s">
        <v>22918</v>
      </c>
    </row>
    <row r="7661" spans="1:24">
      <c r="A7661" s="1">
        <v>7704</v>
      </c>
      <c r="C7661" t="s">
        <v>6368</v>
      </c>
      <c r="G7661" t="s">
        <v>10967</v>
      </c>
      <c r="H7661" t="s">
        <v>16259</v>
      </c>
      <c r="I7661" t="s">
        <v>18507</v>
      </c>
      <c r="J7661" t="s">
        <v>18509</v>
      </c>
      <c r="L7661" t="s">
        <v>20174</v>
      </c>
      <c r="O7661" t="s">
        <v>20887</v>
      </c>
      <c r="P7661" t="s">
        <v>20919</v>
      </c>
      <c r="Q7661" t="s">
        <v>20989</v>
      </c>
      <c r="U7661" t="s">
        <v>22032</v>
      </c>
      <c r="W7661" t="s">
        <v>22917</v>
      </c>
      <c r="X7661" t="s">
        <v>23592</v>
      </c>
    </row>
    <row r="7662" spans="1:24">
      <c r="A7662" s="1">
        <v>7705</v>
      </c>
      <c r="C7662" t="s">
        <v>6369</v>
      </c>
      <c r="G7662" t="s">
        <v>10967</v>
      </c>
      <c r="H7662" t="s">
        <v>16260</v>
      </c>
      <c r="I7662" t="s">
        <v>18507</v>
      </c>
      <c r="J7662" t="s">
        <v>18509</v>
      </c>
      <c r="L7662" t="s">
        <v>20184</v>
      </c>
      <c r="O7662" t="s">
        <v>20888</v>
      </c>
      <c r="P7662" t="s">
        <v>65</v>
      </c>
      <c r="Q7662" t="s">
        <v>20990</v>
      </c>
      <c r="R7662" t="s">
        <v>21118</v>
      </c>
      <c r="S7662" t="s">
        <v>21153</v>
      </c>
      <c r="T7662" t="s">
        <v>21775</v>
      </c>
      <c r="U7662" t="s">
        <v>22033</v>
      </c>
    </row>
    <row r="7663" spans="1:24">
      <c r="A7663" s="1">
        <v>7706</v>
      </c>
      <c r="C7663" t="s">
        <v>6370</v>
      </c>
      <c r="G7663" t="s">
        <v>10967</v>
      </c>
      <c r="H7663" t="s">
        <v>16261</v>
      </c>
      <c r="I7663" t="s">
        <v>18507</v>
      </c>
      <c r="J7663" t="s">
        <v>18509</v>
      </c>
      <c r="L7663" t="s">
        <v>20185</v>
      </c>
      <c r="O7663" t="s">
        <v>20888</v>
      </c>
      <c r="P7663" t="s">
        <v>20920</v>
      </c>
      <c r="Q7663" t="s">
        <v>20991</v>
      </c>
      <c r="U7663" t="s">
        <v>22034</v>
      </c>
      <c r="W7663" t="s">
        <v>22918</v>
      </c>
    </row>
    <row r="7664" spans="1:24">
      <c r="A7664" s="1">
        <v>7707</v>
      </c>
      <c r="C7664" t="s">
        <v>6371</v>
      </c>
      <c r="G7664" t="s">
        <v>10967</v>
      </c>
      <c r="H7664" t="s">
        <v>16262</v>
      </c>
      <c r="I7664" t="s">
        <v>18507</v>
      </c>
      <c r="J7664" t="s">
        <v>18509</v>
      </c>
      <c r="L7664" t="s">
        <v>20154</v>
      </c>
      <c r="O7664" t="s">
        <v>20887</v>
      </c>
      <c r="P7664" t="s">
        <v>20919</v>
      </c>
      <c r="Q7664" t="s">
        <v>20989</v>
      </c>
      <c r="U7664" t="s">
        <v>22032</v>
      </c>
      <c r="W7664" t="s">
        <v>22917</v>
      </c>
      <c r="X7664" t="s">
        <v>23592</v>
      </c>
    </row>
    <row r="7665" spans="1:31">
      <c r="A7665" s="1">
        <v>7708</v>
      </c>
      <c r="C7665" t="s">
        <v>6372</v>
      </c>
      <c r="G7665" t="s">
        <v>10967</v>
      </c>
      <c r="H7665" t="s">
        <v>16263</v>
      </c>
      <c r="I7665" t="s">
        <v>18507</v>
      </c>
      <c r="J7665" t="s">
        <v>18509</v>
      </c>
      <c r="L7665" t="s">
        <v>20184</v>
      </c>
      <c r="O7665" t="s">
        <v>20888</v>
      </c>
      <c r="P7665" t="s">
        <v>65</v>
      </c>
      <c r="Q7665" t="s">
        <v>20990</v>
      </c>
      <c r="R7665" t="s">
        <v>21118</v>
      </c>
      <c r="S7665" t="s">
        <v>21153</v>
      </c>
      <c r="T7665" t="s">
        <v>21776</v>
      </c>
      <c r="U7665" t="s">
        <v>22033</v>
      </c>
    </row>
    <row r="7666" spans="1:31">
      <c r="A7666" s="1">
        <v>7709</v>
      </c>
      <c r="C7666" t="s">
        <v>6373</v>
      </c>
      <c r="G7666" t="s">
        <v>10967</v>
      </c>
      <c r="H7666" t="s">
        <v>16264</v>
      </c>
      <c r="I7666" t="s">
        <v>18507</v>
      </c>
      <c r="J7666" t="s">
        <v>18509</v>
      </c>
      <c r="L7666" t="s">
        <v>20185</v>
      </c>
      <c r="O7666" t="s">
        <v>20888</v>
      </c>
      <c r="P7666" t="s">
        <v>20920</v>
      </c>
      <c r="Q7666" t="s">
        <v>20991</v>
      </c>
      <c r="U7666" t="s">
        <v>22034</v>
      </c>
      <c r="W7666" t="s">
        <v>22918</v>
      </c>
    </row>
    <row r="7667" spans="1:31">
      <c r="A7667" s="1">
        <v>7710</v>
      </c>
      <c r="C7667" t="s">
        <v>6374</v>
      </c>
      <c r="G7667" t="s">
        <v>10967</v>
      </c>
      <c r="H7667" t="s">
        <v>16264</v>
      </c>
      <c r="I7667" t="s">
        <v>18507</v>
      </c>
      <c r="J7667" t="s">
        <v>18509</v>
      </c>
      <c r="L7667" t="s">
        <v>20174</v>
      </c>
      <c r="O7667" t="s">
        <v>20887</v>
      </c>
      <c r="P7667" t="s">
        <v>20919</v>
      </c>
      <c r="Q7667" t="s">
        <v>20989</v>
      </c>
      <c r="U7667" t="s">
        <v>22032</v>
      </c>
      <c r="W7667" t="s">
        <v>22917</v>
      </c>
      <c r="X7667" t="s">
        <v>23593</v>
      </c>
    </row>
    <row r="7668" spans="1:31">
      <c r="A7668" s="1">
        <v>7711</v>
      </c>
      <c r="C7668" t="s">
        <v>6375</v>
      </c>
      <c r="G7668" t="s">
        <v>10967</v>
      </c>
      <c r="H7668" t="s">
        <v>16265</v>
      </c>
      <c r="I7668" t="s">
        <v>18507</v>
      </c>
      <c r="J7668" t="s">
        <v>18509</v>
      </c>
      <c r="L7668" t="s">
        <v>20184</v>
      </c>
      <c r="O7668" t="s">
        <v>20888</v>
      </c>
      <c r="P7668" t="s">
        <v>65</v>
      </c>
      <c r="Q7668" t="s">
        <v>20990</v>
      </c>
      <c r="R7668" t="s">
        <v>21118</v>
      </c>
      <c r="S7668" t="s">
        <v>21153</v>
      </c>
      <c r="T7668" t="s">
        <v>21776</v>
      </c>
      <c r="U7668" t="s">
        <v>22033</v>
      </c>
    </row>
    <row r="7669" spans="1:31">
      <c r="A7669" s="1">
        <v>7712</v>
      </c>
      <c r="C7669" t="s">
        <v>6376</v>
      </c>
      <c r="G7669" t="s">
        <v>10967</v>
      </c>
      <c r="H7669" t="s">
        <v>16265</v>
      </c>
      <c r="I7669" t="s">
        <v>18507</v>
      </c>
      <c r="J7669" t="s">
        <v>18509</v>
      </c>
      <c r="L7669" t="s">
        <v>20185</v>
      </c>
      <c r="O7669" t="s">
        <v>20888</v>
      </c>
      <c r="P7669" t="s">
        <v>20920</v>
      </c>
      <c r="Q7669" t="s">
        <v>20991</v>
      </c>
      <c r="U7669" t="s">
        <v>22034</v>
      </c>
      <c r="W7669" t="s">
        <v>22918</v>
      </c>
    </row>
    <row r="7670" spans="1:31">
      <c r="A7670" s="1">
        <v>7713</v>
      </c>
      <c r="C7670" t="s">
        <v>6377</v>
      </c>
      <c r="G7670" t="s">
        <v>10967</v>
      </c>
      <c r="H7670" t="s">
        <v>16265</v>
      </c>
      <c r="I7670" t="s">
        <v>18507</v>
      </c>
      <c r="J7670" t="s">
        <v>18509</v>
      </c>
      <c r="L7670" t="s">
        <v>20273</v>
      </c>
      <c r="O7670" t="s">
        <v>20887</v>
      </c>
      <c r="P7670" t="s">
        <v>20919</v>
      </c>
      <c r="Q7670" t="s">
        <v>20989</v>
      </c>
      <c r="U7670" t="s">
        <v>22032</v>
      </c>
      <c r="W7670" t="s">
        <v>22917</v>
      </c>
      <c r="X7670" t="s">
        <v>23593</v>
      </c>
    </row>
    <row r="7671" spans="1:31">
      <c r="A7671" s="1">
        <v>7714</v>
      </c>
      <c r="C7671" t="s">
        <v>6378</v>
      </c>
      <c r="G7671" t="s">
        <v>10967</v>
      </c>
      <c r="H7671" t="s">
        <v>16266</v>
      </c>
      <c r="I7671" t="s">
        <v>18507</v>
      </c>
      <c r="J7671" t="s">
        <v>18510</v>
      </c>
      <c r="L7671" t="s">
        <v>20274</v>
      </c>
      <c r="N7671" t="s">
        <v>49</v>
      </c>
      <c r="P7671" t="s">
        <v>20960</v>
      </c>
      <c r="Q7671" t="s">
        <v>21087</v>
      </c>
      <c r="U7671" t="s">
        <v>22843</v>
      </c>
      <c r="W7671" t="s">
        <v>22918</v>
      </c>
      <c r="AE7671" t="s">
        <v>23895</v>
      </c>
    </row>
    <row r="7672" spans="1:31">
      <c r="A7672" s="1">
        <v>7715</v>
      </c>
      <c r="B7672" t="s">
        <v>49</v>
      </c>
      <c r="C7672" t="s">
        <v>6378</v>
      </c>
      <c r="D7672" t="s">
        <v>10399</v>
      </c>
      <c r="E7672" t="s">
        <v>10905</v>
      </c>
      <c r="F7672" t="s">
        <v>10942</v>
      </c>
      <c r="H7672" t="s">
        <v>16267</v>
      </c>
      <c r="V7672">
        <f>72862237 ½CNRA HJ3774E</f>
        <v>0</v>
      </c>
    </row>
    <row r="7673" spans="1:31">
      <c r="A7673" s="1">
        <v>7716</v>
      </c>
      <c r="C7673" t="s">
        <v>6379</v>
      </c>
      <c r="G7673" t="s">
        <v>10967</v>
      </c>
      <c r="H7673" t="s">
        <v>16268</v>
      </c>
      <c r="I7673" t="s">
        <v>18507</v>
      </c>
      <c r="J7673" t="s">
        <v>18510</v>
      </c>
      <c r="L7673" t="s">
        <v>20275</v>
      </c>
      <c r="N7673" t="s">
        <v>40</v>
      </c>
      <c r="P7673" t="s">
        <v>20946</v>
      </c>
      <c r="Q7673" t="s">
        <v>21041</v>
      </c>
      <c r="U7673" t="s">
        <v>22716</v>
      </c>
      <c r="W7673" t="s">
        <v>22918</v>
      </c>
    </row>
    <row r="7674" spans="1:31">
      <c r="A7674" s="1">
        <v>7717</v>
      </c>
      <c r="B7674" t="s">
        <v>40</v>
      </c>
      <c r="C7674" t="s">
        <v>6379</v>
      </c>
      <c r="D7674" t="s">
        <v>10400</v>
      </c>
      <c r="E7674" t="s">
        <v>10905</v>
      </c>
      <c r="F7674" t="s">
        <v>10915</v>
      </c>
      <c r="H7674" t="s">
        <v>16268</v>
      </c>
      <c r="V7674">
        <f>72862238 SAXONT 4178-2           PART««-~*AHF0085E      N                     ently locked by another user for an Acct no 316859080000</f>
        <v>0</v>
      </c>
    </row>
    <row r="7675" spans="1:31">
      <c r="A7675" s="1">
        <v>7718</v>
      </c>
      <c r="C7675" t="s">
        <v>6380</v>
      </c>
      <c r="G7675" t="s">
        <v>10967</v>
      </c>
      <c r="H7675" t="s">
        <v>16269</v>
      </c>
      <c r="I7675" t="s">
        <v>18507</v>
      </c>
      <c r="J7675" t="s">
        <v>18509</v>
      </c>
      <c r="L7675" t="s">
        <v>20184</v>
      </c>
      <c r="O7675" t="s">
        <v>20888</v>
      </c>
      <c r="P7675" t="s">
        <v>65</v>
      </c>
      <c r="Q7675" t="s">
        <v>20990</v>
      </c>
      <c r="R7675" t="s">
        <v>21118</v>
      </c>
      <c r="S7675" t="s">
        <v>21153</v>
      </c>
      <c r="T7675" t="s">
        <v>21777</v>
      </c>
      <c r="U7675" t="s">
        <v>22033</v>
      </c>
    </row>
    <row r="7676" spans="1:31">
      <c r="A7676" s="1">
        <v>7719</v>
      </c>
      <c r="C7676" t="s">
        <v>6381</v>
      </c>
      <c r="G7676" t="s">
        <v>10967</v>
      </c>
      <c r="H7676" t="s">
        <v>16269</v>
      </c>
      <c r="I7676" t="s">
        <v>18507</v>
      </c>
      <c r="J7676" t="s">
        <v>18509</v>
      </c>
      <c r="L7676" t="s">
        <v>20272</v>
      </c>
      <c r="O7676" t="s">
        <v>20887</v>
      </c>
      <c r="P7676" t="s">
        <v>20919</v>
      </c>
      <c r="Q7676" t="s">
        <v>20989</v>
      </c>
      <c r="U7676" t="s">
        <v>22032</v>
      </c>
      <c r="W7676" t="s">
        <v>22917</v>
      </c>
      <c r="X7676" t="s">
        <v>23594</v>
      </c>
    </row>
    <row r="7677" spans="1:31">
      <c r="A7677" s="1">
        <v>7720</v>
      </c>
      <c r="C7677" t="s">
        <v>6382</v>
      </c>
      <c r="G7677" t="s">
        <v>10967</v>
      </c>
      <c r="H7677" t="s">
        <v>16270</v>
      </c>
      <c r="I7677" t="s">
        <v>18507</v>
      </c>
      <c r="J7677" t="s">
        <v>18509</v>
      </c>
      <c r="L7677" t="s">
        <v>20185</v>
      </c>
      <c r="O7677" t="s">
        <v>20888</v>
      </c>
      <c r="P7677" t="s">
        <v>20920</v>
      </c>
      <c r="Q7677" t="s">
        <v>20991</v>
      </c>
      <c r="U7677" t="s">
        <v>22034</v>
      </c>
      <c r="W7677" t="s">
        <v>22918</v>
      </c>
    </row>
    <row r="7678" spans="1:31">
      <c r="A7678" s="1">
        <v>7721</v>
      </c>
      <c r="C7678" t="s">
        <v>6383</v>
      </c>
      <c r="G7678" t="s">
        <v>10967</v>
      </c>
      <c r="H7678" t="s">
        <v>16271</v>
      </c>
      <c r="I7678" t="s">
        <v>18507</v>
      </c>
      <c r="J7678" t="s">
        <v>18509</v>
      </c>
      <c r="L7678" t="s">
        <v>20145</v>
      </c>
      <c r="O7678" t="s">
        <v>20887</v>
      </c>
      <c r="P7678" t="s">
        <v>20919</v>
      </c>
      <c r="Q7678" t="s">
        <v>20989</v>
      </c>
      <c r="U7678" t="s">
        <v>22032</v>
      </c>
      <c r="W7678" t="s">
        <v>22917</v>
      </c>
      <c r="X7678" t="s">
        <v>23593</v>
      </c>
    </row>
    <row r="7679" spans="1:31">
      <c r="A7679" s="1">
        <v>7722</v>
      </c>
      <c r="C7679" t="s">
        <v>6384</v>
      </c>
      <c r="G7679" t="s">
        <v>10967</v>
      </c>
      <c r="H7679" t="s">
        <v>16271</v>
      </c>
      <c r="I7679" t="s">
        <v>18507</v>
      </c>
      <c r="J7679" t="s">
        <v>18509</v>
      </c>
      <c r="L7679" t="s">
        <v>20184</v>
      </c>
      <c r="O7679" t="s">
        <v>20888</v>
      </c>
      <c r="P7679" t="s">
        <v>65</v>
      </c>
      <c r="Q7679" t="s">
        <v>20990</v>
      </c>
      <c r="R7679" t="s">
        <v>21118</v>
      </c>
      <c r="S7679" t="s">
        <v>21153</v>
      </c>
      <c r="T7679" t="s">
        <v>21776</v>
      </c>
      <c r="U7679" t="s">
        <v>22033</v>
      </c>
    </row>
    <row r="7680" spans="1:31">
      <c r="A7680" s="1">
        <v>7723</v>
      </c>
      <c r="C7680" t="s">
        <v>6385</v>
      </c>
      <c r="G7680" t="s">
        <v>10967</v>
      </c>
      <c r="H7680" t="s">
        <v>16272</v>
      </c>
      <c r="I7680" t="s">
        <v>18507</v>
      </c>
      <c r="J7680" t="s">
        <v>18509</v>
      </c>
      <c r="L7680" t="s">
        <v>20273</v>
      </c>
      <c r="O7680" t="s">
        <v>20887</v>
      </c>
      <c r="P7680" t="s">
        <v>20919</v>
      </c>
      <c r="Q7680" t="s">
        <v>20989</v>
      </c>
      <c r="U7680" t="s">
        <v>22032</v>
      </c>
      <c r="W7680" t="s">
        <v>22917</v>
      </c>
      <c r="X7680" t="s">
        <v>23593</v>
      </c>
    </row>
    <row r="7681" spans="1:25">
      <c r="A7681" s="1">
        <v>7724</v>
      </c>
      <c r="C7681" t="s">
        <v>6386</v>
      </c>
      <c r="G7681" t="s">
        <v>10967</v>
      </c>
      <c r="H7681" t="s">
        <v>16272</v>
      </c>
      <c r="I7681" t="s">
        <v>18507</v>
      </c>
      <c r="J7681" t="s">
        <v>18509</v>
      </c>
      <c r="L7681" t="s">
        <v>20185</v>
      </c>
      <c r="O7681" t="s">
        <v>20888</v>
      </c>
      <c r="P7681" t="s">
        <v>20920</v>
      </c>
      <c r="Q7681" t="s">
        <v>20991</v>
      </c>
      <c r="U7681" t="s">
        <v>22034</v>
      </c>
      <c r="W7681" t="s">
        <v>22918</v>
      </c>
    </row>
    <row r="7682" spans="1:25">
      <c r="A7682" s="1">
        <v>7725</v>
      </c>
      <c r="C7682" t="s">
        <v>6387</v>
      </c>
      <c r="G7682" t="s">
        <v>10967</v>
      </c>
      <c r="H7682" t="s">
        <v>16273</v>
      </c>
      <c r="I7682" t="s">
        <v>18507</v>
      </c>
      <c r="J7682" t="s">
        <v>18509</v>
      </c>
      <c r="L7682" t="s">
        <v>20184</v>
      </c>
      <c r="O7682" t="s">
        <v>20888</v>
      </c>
      <c r="P7682" t="s">
        <v>65</v>
      </c>
      <c r="Q7682" t="s">
        <v>20990</v>
      </c>
      <c r="R7682" t="s">
        <v>21118</v>
      </c>
      <c r="S7682" t="s">
        <v>21153</v>
      </c>
      <c r="T7682" t="s">
        <v>21776</v>
      </c>
      <c r="U7682" t="s">
        <v>22033</v>
      </c>
    </row>
    <row r="7683" spans="1:25">
      <c r="A7683" s="1">
        <v>7726</v>
      </c>
      <c r="C7683" t="s">
        <v>6388</v>
      </c>
      <c r="G7683" t="s">
        <v>10967</v>
      </c>
      <c r="H7683" t="s">
        <v>16273</v>
      </c>
      <c r="I7683" t="s">
        <v>18507</v>
      </c>
      <c r="J7683" t="s">
        <v>18509</v>
      </c>
      <c r="L7683" t="s">
        <v>20185</v>
      </c>
      <c r="O7683" t="s">
        <v>20888</v>
      </c>
      <c r="P7683" t="s">
        <v>20920</v>
      </c>
      <c r="Q7683" t="s">
        <v>20991</v>
      </c>
      <c r="U7683" t="s">
        <v>22034</v>
      </c>
      <c r="W7683" t="s">
        <v>22918</v>
      </c>
    </row>
    <row r="7684" spans="1:25">
      <c r="A7684" s="1">
        <v>7727</v>
      </c>
      <c r="C7684" t="s">
        <v>6389</v>
      </c>
      <c r="G7684" t="s">
        <v>10967</v>
      </c>
      <c r="H7684" t="s">
        <v>16274</v>
      </c>
      <c r="I7684" t="s">
        <v>18507</v>
      </c>
      <c r="J7684" t="s">
        <v>18509</v>
      </c>
      <c r="L7684" t="s">
        <v>20184</v>
      </c>
      <c r="O7684" t="s">
        <v>20888</v>
      </c>
      <c r="P7684" t="s">
        <v>65</v>
      </c>
      <c r="Q7684" t="s">
        <v>20990</v>
      </c>
      <c r="R7684" t="s">
        <v>21118</v>
      </c>
      <c r="S7684" t="s">
        <v>21153</v>
      </c>
      <c r="T7684" t="s">
        <v>21776</v>
      </c>
      <c r="U7684" t="s">
        <v>22033</v>
      </c>
    </row>
    <row r="7685" spans="1:25">
      <c r="A7685" s="1">
        <v>7728</v>
      </c>
      <c r="C7685" t="s">
        <v>6390</v>
      </c>
      <c r="G7685" t="s">
        <v>10967</v>
      </c>
      <c r="H7685" t="s">
        <v>16275</v>
      </c>
      <c r="I7685" t="s">
        <v>18507</v>
      </c>
      <c r="J7685" t="s">
        <v>18509</v>
      </c>
      <c r="L7685" t="s">
        <v>20185</v>
      </c>
      <c r="O7685" t="s">
        <v>20888</v>
      </c>
      <c r="P7685" t="s">
        <v>20920</v>
      </c>
      <c r="Q7685" t="s">
        <v>20991</v>
      </c>
      <c r="U7685" t="s">
        <v>22034</v>
      </c>
      <c r="W7685" t="s">
        <v>22918</v>
      </c>
    </row>
    <row r="7686" spans="1:25">
      <c r="A7686" s="1">
        <v>7729</v>
      </c>
      <c r="C7686" t="s">
        <v>6391</v>
      </c>
      <c r="G7686" t="s">
        <v>10967</v>
      </c>
      <c r="H7686" t="s">
        <v>16275</v>
      </c>
      <c r="I7686" t="s">
        <v>18507</v>
      </c>
      <c r="J7686" t="s">
        <v>18509</v>
      </c>
      <c r="L7686" t="s">
        <v>20272</v>
      </c>
      <c r="O7686" t="s">
        <v>20887</v>
      </c>
      <c r="P7686" t="s">
        <v>20919</v>
      </c>
      <c r="Q7686" t="s">
        <v>20989</v>
      </c>
      <c r="U7686" t="s">
        <v>22032</v>
      </c>
      <c r="W7686" t="s">
        <v>22917</v>
      </c>
      <c r="X7686" t="s">
        <v>23593</v>
      </c>
    </row>
    <row r="7687" spans="1:25">
      <c r="A7687" s="1">
        <v>7730</v>
      </c>
      <c r="C7687" t="s">
        <v>6392</v>
      </c>
      <c r="G7687" t="s">
        <v>10967</v>
      </c>
      <c r="H7687" t="s">
        <v>16276</v>
      </c>
      <c r="I7687" t="s">
        <v>18507</v>
      </c>
      <c r="J7687" t="s">
        <v>18511</v>
      </c>
      <c r="L7687" t="s">
        <v>19687</v>
      </c>
      <c r="O7687" t="s">
        <v>20908</v>
      </c>
      <c r="P7687" t="s">
        <v>20949</v>
      </c>
      <c r="Q7687" t="s">
        <v>21061</v>
      </c>
      <c r="R7687" t="s">
        <v>21137</v>
      </c>
      <c r="S7687" t="s">
        <v>21159</v>
      </c>
      <c r="T7687" t="s">
        <v>21778</v>
      </c>
      <c r="U7687" t="s">
        <v>22033</v>
      </c>
    </row>
    <row r="7688" spans="1:25">
      <c r="A7688" s="1">
        <v>7731</v>
      </c>
      <c r="C7688" t="s">
        <v>6393</v>
      </c>
      <c r="G7688" t="s">
        <v>10967</v>
      </c>
      <c r="H7688" t="s">
        <v>16277</v>
      </c>
      <c r="I7688" t="s">
        <v>18507</v>
      </c>
      <c r="J7688" t="s">
        <v>18511</v>
      </c>
      <c r="L7688" t="s">
        <v>19687</v>
      </c>
      <c r="O7688" t="s">
        <v>20908</v>
      </c>
      <c r="P7688" t="s">
        <v>20949</v>
      </c>
      <c r="Q7688" t="s">
        <v>21061</v>
      </c>
      <c r="R7688" t="s">
        <v>21137</v>
      </c>
      <c r="S7688" t="s">
        <v>21159</v>
      </c>
      <c r="T7688" t="s">
        <v>21778</v>
      </c>
      <c r="U7688" t="s">
        <v>22033</v>
      </c>
    </row>
    <row r="7689" spans="1:25">
      <c r="A7689" s="1">
        <v>7732</v>
      </c>
      <c r="C7689" t="s">
        <v>6394</v>
      </c>
      <c r="G7689" t="s">
        <v>10967</v>
      </c>
      <c r="H7689" t="s">
        <v>16278</v>
      </c>
      <c r="I7689" t="s">
        <v>18507</v>
      </c>
      <c r="J7689" t="s">
        <v>18511</v>
      </c>
      <c r="L7689" t="s">
        <v>19687</v>
      </c>
      <c r="O7689" t="s">
        <v>20908</v>
      </c>
      <c r="P7689" t="s">
        <v>20949</v>
      </c>
      <c r="Q7689" t="s">
        <v>21061</v>
      </c>
      <c r="R7689" t="s">
        <v>21137</v>
      </c>
      <c r="S7689" t="s">
        <v>21159</v>
      </c>
      <c r="T7689" t="s">
        <v>21778</v>
      </c>
      <c r="U7689" t="s">
        <v>22033</v>
      </c>
    </row>
    <row r="7690" spans="1:25">
      <c r="A7690" s="1">
        <v>7733</v>
      </c>
      <c r="C7690" t="s">
        <v>6395</v>
      </c>
      <c r="G7690" t="s">
        <v>10967</v>
      </c>
      <c r="H7690" t="s">
        <v>16279</v>
      </c>
      <c r="I7690" t="s">
        <v>18507</v>
      </c>
      <c r="J7690" t="s">
        <v>18511</v>
      </c>
      <c r="L7690" t="s">
        <v>19687</v>
      </c>
      <c r="O7690" t="s">
        <v>20908</v>
      </c>
      <c r="P7690" t="s">
        <v>20949</v>
      </c>
      <c r="Q7690" t="s">
        <v>21061</v>
      </c>
      <c r="R7690" t="s">
        <v>21137</v>
      </c>
      <c r="S7690" t="s">
        <v>21159</v>
      </c>
      <c r="T7690" t="s">
        <v>21778</v>
      </c>
      <c r="U7690" t="s">
        <v>22033</v>
      </c>
    </row>
    <row r="7691" spans="1:25">
      <c r="A7691" s="1">
        <v>7734</v>
      </c>
      <c r="C7691" t="s">
        <v>6396</v>
      </c>
      <c r="G7691" t="s">
        <v>10967</v>
      </c>
      <c r="H7691" t="s">
        <v>16280</v>
      </c>
      <c r="I7691" t="s">
        <v>18507</v>
      </c>
      <c r="J7691" t="s">
        <v>18510</v>
      </c>
      <c r="L7691" t="s">
        <v>20276</v>
      </c>
      <c r="N7691" t="s">
        <v>32</v>
      </c>
      <c r="P7691" t="s">
        <v>32</v>
      </c>
      <c r="Q7691" t="s">
        <v>20992</v>
      </c>
      <c r="R7691" t="s">
        <v>21119</v>
      </c>
      <c r="S7691" t="s">
        <v>21154</v>
      </c>
      <c r="U7691" t="s">
        <v>22035</v>
      </c>
      <c r="Y7691" t="s">
        <v>23859</v>
      </c>
    </row>
    <row r="7692" spans="1:25">
      <c r="A7692" s="1">
        <v>7735</v>
      </c>
      <c r="B7692" t="s">
        <v>32</v>
      </c>
      <c r="C7692" t="s">
        <v>6396</v>
      </c>
      <c r="D7692" t="s">
        <v>10401</v>
      </c>
      <c r="E7692" t="s">
        <v>10905</v>
      </c>
      <c r="F7692" t="s">
        <v>10906</v>
      </c>
      <c r="H7692" t="s">
        <v>16280</v>
      </c>
      <c r="V7692">
        <f>72862255 pm¡Ã2024041krissy_g4@hotmail.com                              ANMLFException as file currently locked by another user for an Acct no 840012230000</f>
        <v>0</v>
      </c>
    </row>
    <row r="7693" spans="1:25">
      <c r="A7693" s="1">
        <v>7736</v>
      </c>
      <c r="C7693" t="s">
        <v>6397</v>
      </c>
      <c r="G7693" t="s">
        <v>10967</v>
      </c>
      <c r="H7693" t="s">
        <v>16281</v>
      </c>
      <c r="I7693" t="s">
        <v>18507</v>
      </c>
      <c r="J7693" t="s">
        <v>18510</v>
      </c>
      <c r="L7693" t="s">
        <v>20277</v>
      </c>
      <c r="N7693" t="s">
        <v>32</v>
      </c>
      <c r="P7693" t="s">
        <v>32</v>
      </c>
      <c r="Q7693" t="s">
        <v>20992</v>
      </c>
      <c r="R7693" t="s">
        <v>21119</v>
      </c>
      <c r="S7693" t="s">
        <v>21154</v>
      </c>
      <c r="U7693" t="s">
        <v>22035</v>
      </c>
      <c r="Y7693" t="s">
        <v>23860</v>
      </c>
    </row>
    <row r="7694" spans="1:25">
      <c r="A7694" s="1">
        <v>7737</v>
      </c>
      <c r="B7694" t="s">
        <v>32</v>
      </c>
      <c r="C7694" t="s">
        <v>6397</v>
      </c>
      <c r="D7694" t="s">
        <v>10402</v>
      </c>
      <c r="E7694" t="s">
        <v>10905</v>
      </c>
      <c r="F7694" t="s">
        <v>10906</v>
      </c>
      <c r="H7694" t="s">
        <v>16281</v>
      </c>
      <c r="V7694">
        <f>72862256 0&lt;I2024041djturanda@yahoo.com                               ANMLFException as file currently locked by another user for an Acct no 313660030000</f>
        <v>0</v>
      </c>
    </row>
    <row r="7695" spans="1:25">
      <c r="A7695" s="1">
        <v>7738</v>
      </c>
      <c r="C7695" t="s">
        <v>6398</v>
      </c>
      <c r="G7695" t="s">
        <v>10967</v>
      </c>
      <c r="H7695" t="s">
        <v>16282</v>
      </c>
      <c r="I7695" t="s">
        <v>18507</v>
      </c>
      <c r="J7695" t="s">
        <v>18510</v>
      </c>
      <c r="L7695" t="s">
        <v>20278</v>
      </c>
      <c r="N7695" t="s">
        <v>32</v>
      </c>
      <c r="P7695" t="s">
        <v>32</v>
      </c>
      <c r="Q7695" t="s">
        <v>20992</v>
      </c>
      <c r="R7695" t="s">
        <v>21119</v>
      </c>
      <c r="S7695" t="s">
        <v>21154</v>
      </c>
      <c r="U7695" t="s">
        <v>22035</v>
      </c>
      <c r="Y7695" t="s">
        <v>23861</v>
      </c>
    </row>
    <row r="7696" spans="1:25">
      <c r="A7696" s="1">
        <v>7739</v>
      </c>
      <c r="B7696" t="s">
        <v>32</v>
      </c>
      <c r="C7696" t="s">
        <v>6398</v>
      </c>
      <c r="D7696" t="s">
        <v>10403</v>
      </c>
      <c r="E7696" t="s">
        <v>10905</v>
      </c>
      <c r="F7696" t="s">
        <v>10906</v>
      </c>
      <c r="H7696" t="s">
        <v>16282</v>
      </c>
      <c r="V7696">
        <f>72862257 &gt;#Q2024041tampat74@gmail.com                               ANMLFException as file currently locked by another user for an Acct no 348079210000</f>
        <v>0</v>
      </c>
    </row>
    <row r="7697" spans="1:25">
      <c r="A7697" s="1">
        <v>7740</v>
      </c>
      <c r="C7697" t="s">
        <v>6399</v>
      </c>
      <c r="G7697" t="s">
        <v>10967</v>
      </c>
      <c r="H7697" t="s">
        <v>16283</v>
      </c>
      <c r="I7697" t="s">
        <v>18507</v>
      </c>
      <c r="J7697" t="s">
        <v>18510</v>
      </c>
      <c r="L7697" t="s">
        <v>20279</v>
      </c>
      <c r="N7697" t="s">
        <v>32</v>
      </c>
      <c r="P7697" t="s">
        <v>32</v>
      </c>
      <c r="Q7697" t="s">
        <v>20992</v>
      </c>
      <c r="R7697" t="s">
        <v>21119</v>
      </c>
      <c r="S7697" t="s">
        <v>21154</v>
      </c>
      <c r="U7697" t="s">
        <v>22035</v>
      </c>
      <c r="Y7697" t="s">
        <v>23862</v>
      </c>
    </row>
    <row r="7698" spans="1:25">
      <c r="A7698" s="1">
        <v>7741</v>
      </c>
      <c r="B7698" t="s">
        <v>32</v>
      </c>
      <c r="C7698" t="s">
        <v>6399</v>
      </c>
      <c r="D7698" t="s">
        <v>10404</v>
      </c>
      <c r="E7698" t="s">
        <v>10905</v>
      </c>
      <c r="F7698" t="s">
        <v>10906</v>
      </c>
      <c r="H7698" t="s">
        <v>16284</v>
      </c>
      <c r="V7698">
        <f>72862258 Ð`²¤O2024031moriehinds2@gmail.com                              BNMLFException as file currently locked by another user for an Acct no 342065570000</f>
        <v>0</v>
      </c>
    </row>
    <row r="7699" spans="1:25">
      <c r="A7699" s="1">
        <v>7742</v>
      </c>
      <c r="C7699" t="s">
        <v>6400</v>
      </c>
      <c r="G7699" t="s">
        <v>10967</v>
      </c>
      <c r="H7699" t="s">
        <v>16285</v>
      </c>
      <c r="I7699" t="s">
        <v>18507</v>
      </c>
      <c r="J7699" t="s">
        <v>18510</v>
      </c>
      <c r="L7699" t="s">
        <v>20280</v>
      </c>
      <c r="N7699" t="s">
        <v>32</v>
      </c>
      <c r="P7699" t="s">
        <v>32</v>
      </c>
      <c r="Q7699" t="s">
        <v>20992</v>
      </c>
      <c r="R7699" t="s">
        <v>21119</v>
      </c>
      <c r="S7699" t="s">
        <v>21154</v>
      </c>
      <c r="U7699" t="s">
        <v>22035</v>
      </c>
      <c r="Y7699" t="s">
        <v>23863</v>
      </c>
    </row>
    <row r="7700" spans="1:25">
      <c r="A7700" s="1">
        <v>7743</v>
      </c>
      <c r="B7700" t="s">
        <v>32</v>
      </c>
      <c r="C7700" t="s">
        <v>6400</v>
      </c>
      <c r="D7700" t="s">
        <v>10405</v>
      </c>
      <c r="E7700" t="s">
        <v>10905</v>
      </c>
      <c r="F7700" t="s">
        <v>10906</v>
      </c>
      <c r="H7700" t="s">
        <v>16285</v>
      </c>
      <c r="V7700">
        <f>72862259 @Ü'E2024041cavrilleogarro@yahoo.com                            BNMLFException as file currently locked by another user for an Acct no 297021480000</f>
        <v>0</v>
      </c>
    </row>
    <row r="7701" spans="1:25">
      <c r="A7701" s="1">
        <v>7744</v>
      </c>
      <c r="C7701" t="s">
        <v>6401</v>
      </c>
      <c r="G7701" t="s">
        <v>10967</v>
      </c>
      <c r="H7701" t="s">
        <v>16286</v>
      </c>
      <c r="I7701" t="s">
        <v>18507</v>
      </c>
      <c r="J7701" t="s">
        <v>18510</v>
      </c>
      <c r="L7701" t="s">
        <v>20281</v>
      </c>
      <c r="N7701" t="s">
        <v>32</v>
      </c>
      <c r="P7701" t="s">
        <v>32</v>
      </c>
      <c r="Q7701" t="s">
        <v>20992</v>
      </c>
      <c r="R7701" t="s">
        <v>21119</v>
      </c>
      <c r="S7701" t="s">
        <v>21154</v>
      </c>
      <c r="U7701" t="s">
        <v>22035</v>
      </c>
      <c r="Y7701" t="s">
        <v>23864</v>
      </c>
    </row>
    <row r="7702" spans="1:25">
      <c r="A7702" s="1">
        <v>7745</v>
      </c>
      <c r="B7702" t="s">
        <v>32</v>
      </c>
      <c r="C7702" t="s">
        <v>6401</v>
      </c>
      <c r="D7702" t="s">
        <v>10406</v>
      </c>
      <c r="E7702" t="s">
        <v>10905</v>
      </c>
      <c r="F7702" t="s">
        <v>10906</v>
      </c>
      <c r="H7702" t="s">
        <v>16287</v>
      </c>
      <c r="V7702">
        <f>72862260 ø8æÌ2024031tamika.campbell@ksac.gov.jm                           CNMLFException as file currently locked by another user for an Acct no 880032561400</f>
        <v>0</v>
      </c>
    </row>
    <row r="7703" spans="1:25">
      <c r="A7703" s="1">
        <v>7746</v>
      </c>
      <c r="C7703" t="s">
        <v>6402</v>
      </c>
      <c r="G7703" t="s">
        <v>10967</v>
      </c>
      <c r="H7703" t="s">
        <v>16288</v>
      </c>
      <c r="I7703" t="s">
        <v>18507</v>
      </c>
      <c r="J7703" t="s">
        <v>18510</v>
      </c>
      <c r="L7703" t="s">
        <v>20282</v>
      </c>
      <c r="N7703" t="s">
        <v>32</v>
      </c>
      <c r="P7703" t="s">
        <v>32</v>
      </c>
      <c r="Q7703" t="s">
        <v>20992</v>
      </c>
      <c r="R7703" t="s">
        <v>21119</v>
      </c>
      <c r="S7703" t="s">
        <v>21154</v>
      </c>
      <c r="U7703" t="s">
        <v>22035</v>
      </c>
      <c r="Y7703" t="s">
        <v>23865</v>
      </c>
    </row>
    <row r="7704" spans="1:25">
      <c r="A7704" s="1">
        <v>7747</v>
      </c>
      <c r="B7704" t="s">
        <v>32</v>
      </c>
      <c r="C7704" t="s">
        <v>6402</v>
      </c>
      <c r="D7704" t="s">
        <v>10407</v>
      </c>
      <c r="E7704" t="s">
        <v>10905</v>
      </c>
      <c r="F7704" t="s">
        <v>10906</v>
      </c>
      <c r="H7704" t="s">
        <v>16289</v>
      </c>
      <c r="V7704">
        <f>72862261 0@2024031kededradennis@gmail.com                             CNMLFException as file currently locked by another user for an Acct no 277429760000</f>
        <v>0</v>
      </c>
    </row>
    <row r="7705" spans="1:25">
      <c r="A7705" s="1">
        <v>7748</v>
      </c>
      <c r="C7705" t="s">
        <v>6403</v>
      </c>
      <c r="G7705" t="s">
        <v>10967</v>
      </c>
      <c r="H7705" t="s">
        <v>16290</v>
      </c>
      <c r="I7705" t="s">
        <v>18507</v>
      </c>
      <c r="J7705" t="s">
        <v>18510</v>
      </c>
      <c r="L7705" t="s">
        <v>20283</v>
      </c>
      <c r="N7705" t="s">
        <v>32</v>
      </c>
      <c r="P7705" t="s">
        <v>32</v>
      </c>
      <c r="Q7705" t="s">
        <v>20992</v>
      </c>
      <c r="R7705" t="s">
        <v>21119</v>
      </c>
      <c r="S7705" t="s">
        <v>21154</v>
      </c>
      <c r="U7705" t="s">
        <v>22035</v>
      </c>
      <c r="Y7705" t="s">
        <v>23866</v>
      </c>
    </row>
    <row r="7706" spans="1:25">
      <c r="A7706" s="1">
        <v>7749</v>
      </c>
      <c r="B7706" t="s">
        <v>32</v>
      </c>
      <c r="C7706" t="s">
        <v>6403</v>
      </c>
      <c r="D7706" t="s">
        <v>10408</v>
      </c>
      <c r="E7706" t="s">
        <v>10905</v>
      </c>
      <c r="F7706" t="s">
        <v>10906</v>
      </c>
      <c r="H7706" t="s">
        <v>16290</v>
      </c>
      <c r="V7706">
        <f>72862262 ÐEá\$2024041faypetgrave@cwjamica.com                            DNMLFException as file currently locked by another user for an Acct no 156177090000</f>
        <v>0</v>
      </c>
    </row>
    <row r="7707" spans="1:25">
      <c r="A7707" s="1">
        <v>7750</v>
      </c>
      <c r="C7707" t="s">
        <v>6404</v>
      </c>
      <c r="G7707" t="s">
        <v>10967</v>
      </c>
      <c r="H7707" t="s">
        <v>16291</v>
      </c>
      <c r="I7707" t="s">
        <v>18507</v>
      </c>
      <c r="J7707" t="s">
        <v>18510</v>
      </c>
      <c r="L7707" t="s">
        <v>20284</v>
      </c>
      <c r="N7707" t="s">
        <v>32</v>
      </c>
      <c r="P7707" t="s">
        <v>32</v>
      </c>
      <c r="Q7707" t="s">
        <v>20992</v>
      </c>
      <c r="R7707" t="s">
        <v>21119</v>
      </c>
      <c r="S7707" t="s">
        <v>21154</v>
      </c>
      <c r="U7707" t="s">
        <v>22035</v>
      </c>
      <c r="Y7707" t="s">
        <v>23868</v>
      </c>
    </row>
    <row r="7708" spans="1:25">
      <c r="A7708" s="1">
        <v>7751</v>
      </c>
      <c r="B7708" t="s">
        <v>32</v>
      </c>
      <c r="C7708" t="s">
        <v>6404</v>
      </c>
      <c r="D7708" t="s">
        <v>10409</v>
      </c>
      <c r="E7708" t="s">
        <v>10905</v>
      </c>
      <c r="F7708" t="s">
        <v>10906</v>
      </c>
      <c r="H7708" t="s">
        <v>16292</v>
      </c>
      <c r="V7708">
        <f>72862263 ÐÈQ(B2024041stamic123@gmail.com                               DNMLFException as file currently locked by another user for an Acct no 284144290000</f>
        <v>0</v>
      </c>
    </row>
    <row r="7709" spans="1:25">
      <c r="A7709" s="1">
        <v>7752</v>
      </c>
      <c r="C7709" t="s">
        <v>6405</v>
      </c>
      <c r="G7709" t="s">
        <v>10967</v>
      </c>
      <c r="H7709" t="s">
        <v>16293</v>
      </c>
      <c r="I7709" t="s">
        <v>18507</v>
      </c>
      <c r="J7709" t="s">
        <v>18510</v>
      </c>
      <c r="L7709" t="s">
        <v>20285</v>
      </c>
      <c r="N7709" t="s">
        <v>32</v>
      </c>
      <c r="P7709" t="s">
        <v>32</v>
      </c>
      <c r="Q7709" t="s">
        <v>20992</v>
      </c>
      <c r="R7709" t="s">
        <v>21119</v>
      </c>
      <c r="S7709" t="s">
        <v>21154</v>
      </c>
      <c r="U7709" t="s">
        <v>22035</v>
      </c>
      <c r="Y7709" t="s">
        <v>23867</v>
      </c>
    </row>
    <row r="7710" spans="1:25">
      <c r="A7710" s="1">
        <v>7753</v>
      </c>
      <c r="B7710" t="s">
        <v>32</v>
      </c>
      <c r="C7710" t="s">
        <v>6405</v>
      </c>
      <c r="D7710" t="s">
        <v>10410</v>
      </c>
      <c r="E7710" t="s">
        <v>10905</v>
      </c>
      <c r="F7710" t="s">
        <v>10906</v>
      </c>
      <c r="H7710" t="s">
        <v>16294</v>
      </c>
      <c r="V7710">
        <f>72862264 p°7ÖD2024041christinacaine1@gmail.com                            DNMLFException as file currently locked by another user for an Acct no 295651750000</f>
        <v>0</v>
      </c>
    </row>
    <row r="7711" spans="1:25">
      <c r="A7711" s="1">
        <v>7754</v>
      </c>
      <c r="C7711" t="s">
        <v>6406</v>
      </c>
      <c r="G7711" t="s">
        <v>10967</v>
      </c>
      <c r="H7711" t="s">
        <v>16295</v>
      </c>
      <c r="I7711" t="s">
        <v>18507</v>
      </c>
      <c r="J7711" t="s">
        <v>18510</v>
      </c>
      <c r="L7711" t="s">
        <v>20286</v>
      </c>
      <c r="N7711" t="s">
        <v>32</v>
      </c>
      <c r="P7711" t="s">
        <v>32</v>
      </c>
      <c r="Q7711" t="s">
        <v>20992</v>
      </c>
      <c r="R7711" t="s">
        <v>21119</v>
      </c>
      <c r="S7711" t="s">
        <v>21154</v>
      </c>
      <c r="U7711" t="s">
        <v>22035</v>
      </c>
      <c r="Y7711" t="s">
        <v>23869</v>
      </c>
    </row>
    <row r="7712" spans="1:25">
      <c r="A7712" s="1">
        <v>7755</v>
      </c>
      <c r="B7712" t="s">
        <v>32</v>
      </c>
      <c r="C7712" t="s">
        <v>6406</v>
      </c>
      <c r="D7712" t="s">
        <v>10411</v>
      </c>
      <c r="E7712" t="s">
        <v>10905</v>
      </c>
      <c r="F7712" t="s">
        <v>10906</v>
      </c>
      <c r="H7712" t="s">
        <v>16296</v>
      </c>
      <c r="V7712">
        <f>72862265 0&amp;3&amp;P2024041DUNROBPRIM@GMAIL.COM                              DNMLFException as file currently locked by another user for an Acct no 344238270000</f>
        <v>0</v>
      </c>
    </row>
    <row r="7713" spans="1:25">
      <c r="A7713" s="1">
        <v>7756</v>
      </c>
      <c r="C7713" t="s">
        <v>6407</v>
      </c>
      <c r="G7713" t="s">
        <v>10967</v>
      </c>
      <c r="H7713" t="s">
        <v>16297</v>
      </c>
      <c r="I7713" t="s">
        <v>18507</v>
      </c>
      <c r="J7713" t="s">
        <v>18510</v>
      </c>
      <c r="L7713" t="s">
        <v>20287</v>
      </c>
      <c r="N7713" t="s">
        <v>32</v>
      </c>
      <c r="P7713" t="s">
        <v>32</v>
      </c>
      <c r="Q7713" t="s">
        <v>20992</v>
      </c>
      <c r="R7713" t="s">
        <v>21119</v>
      </c>
      <c r="S7713" t="s">
        <v>21154</v>
      </c>
      <c r="U7713" t="s">
        <v>22035</v>
      </c>
      <c r="Y7713" t="s">
        <v>23872</v>
      </c>
    </row>
    <row r="7714" spans="1:25">
      <c r="A7714" s="1">
        <v>7757</v>
      </c>
      <c r="B7714" t="s">
        <v>32</v>
      </c>
      <c r="C7714" t="s">
        <v>6407</v>
      </c>
      <c r="D7714" t="s">
        <v>10412</v>
      </c>
      <c r="E7714" t="s">
        <v>10905</v>
      </c>
      <c r="F7714" t="s">
        <v>10906</v>
      </c>
      <c r="H7714" t="s">
        <v>16298</v>
      </c>
      <c r="V7714">
        <f>72862266 °7úA2024041ANDREHEPBURN_88@YAHOO.COM                            ENMLFException as file currently locked by another user for an Acct no 283368110000</f>
        <v>0</v>
      </c>
    </row>
    <row r="7715" spans="1:25">
      <c r="A7715" s="1">
        <v>7758</v>
      </c>
      <c r="C7715" t="s">
        <v>6408</v>
      </c>
      <c r="G7715" t="s">
        <v>10967</v>
      </c>
      <c r="H7715" t="s">
        <v>16299</v>
      </c>
      <c r="I7715" t="s">
        <v>18507</v>
      </c>
      <c r="J7715" t="s">
        <v>18510</v>
      </c>
      <c r="L7715" t="s">
        <v>20288</v>
      </c>
      <c r="N7715" t="s">
        <v>32</v>
      </c>
      <c r="P7715" t="s">
        <v>32</v>
      </c>
      <c r="Q7715" t="s">
        <v>20992</v>
      </c>
      <c r="R7715" t="s">
        <v>21119</v>
      </c>
      <c r="S7715" t="s">
        <v>21154</v>
      </c>
      <c r="U7715" t="s">
        <v>22035</v>
      </c>
      <c r="Y7715" t="s">
        <v>23871</v>
      </c>
    </row>
    <row r="7716" spans="1:25">
      <c r="A7716" s="1">
        <v>7759</v>
      </c>
      <c r="B7716" t="s">
        <v>32</v>
      </c>
      <c r="C7716" t="s">
        <v>6408</v>
      </c>
      <c r="D7716" t="s">
        <v>10413</v>
      </c>
      <c r="E7716" t="s">
        <v>10905</v>
      </c>
      <c r="F7716" t="s">
        <v>10906</v>
      </c>
      <c r="H7716" t="s">
        <v>16300</v>
      </c>
      <c r="V7716">
        <f>72862267 @å~\J2024041sexychrisann1@gmail.com                             ENMLFException as file currently locked by another user for an Acct no 319379400000</f>
        <v>0</v>
      </c>
    </row>
    <row r="7717" spans="1:25">
      <c r="A7717" s="1">
        <v>7760</v>
      </c>
      <c r="C7717" t="s">
        <v>6409</v>
      </c>
      <c r="G7717" t="s">
        <v>10967</v>
      </c>
      <c r="H7717" t="s">
        <v>16301</v>
      </c>
      <c r="I7717" t="s">
        <v>18507</v>
      </c>
      <c r="J7717" t="s">
        <v>18510</v>
      </c>
      <c r="L7717" t="s">
        <v>20289</v>
      </c>
      <c r="N7717" t="s">
        <v>32</v>
      </c>
      <c r="P7717" t="s">
        <v>32</v>
      </c>
      <c r="Q7717" t="s">
        <v>20992</v>
      </c>
      <c r="R7717" t="s">
        <v>21119</v>
      </c>
      <c r="S7717" t="s">
        <v>21154</v>
      </c>
      <c r="U7717" t="s">
        <v>22035</v>
      </c>
      <c r="Y7717" t="s">
        <v>23870</v>
      </c>
    </row>
    <row r="7718" spans="1:25">
      <c r="A7718" s="1">
        <v>7761</v>
      </c>
      <c r="B7718" t="s">
        <v>32</v>
      </c>
      <c r="C7718" t="s">
        <v>6409</v>
      </c>
      <c r="D7718" t="s">
        <v>10414</v>
      </c>
      <c r="E7718" t="s">
        <v>10905</v>
      </c>
      <c r="F7718" t="s">
        <v>10906</v>
      </c>
      <c r="H7718" t="s">
        <v>16301</v>
      </c>
      <c r="V7718">
        <f>72862268 @äçNJ2024041romainbrown023@gmail.com                            ENMLFException as file currently locked by another user for an Acct no 319151400000</f>
        <v>0</v>
      </c>
    </row>
    <row r="7719" spans="1:25">
      <c r="A7719" s="1">
        <v>7762</v>
      </c>
      <c r="C7719" t="s">
        <v>6410</v>
      </c>
      <c r="G7719" t="s">
        <v>10967</v>
      </c>
      <c r="H7719" t="s">
        <v>16302</v>
      </c>
      <c r="I7719" t="s">
        <v>18507</v>
      </c>
      <c r="J7719" t="s">
        <v>18510</v>
      </c>
      <c r="L7719" t="s">
        <v>20290</v>
      </c>
      <c r="N7719" t="s">
        <v>32</v>
      </c>
      <c r="P7719" t="s">
        <v>32</v>
      </c>
      <c r="Q7719" t="s">
        <v>20992</v>
      </c>
      <c r="R7719" t="s">
        <v>21119</v>
      </c>
      <c r="S7719" t="s">
        <v>21154</v>
      </c>
      <c r="U7719" t="s">
        <v>22035</v>
      </c>
      <c r="Y7719" t="s">
        <v>23873</v>
      </c>
    </row>
    <row r="7720" spans="1:25">
      <c r="A7720" s="1">
        <v>7763</v>
      </c>
      <c r="B7720" t="s">
        <v>32</v>
      </c>
      <c r="C7720" t="s">
        <v>6410</v>
      </c>
      <c r="D7720" t="s">
        <v>10415</v>
      </c>
      <c r="E7720" t="s">
        <v>10905</v>
      </c>
      <c r="F7720" t="s">
        <v>10906</v>
      </c>
      <c r="H7720" t="s">
        <v>16302</v>
      </c>
      <c r="V7720">
        <f>72862269 @ÝEÆI2024041orainthomas@gmail.com                              GNMLFException as file currently locked by another user for an Acct no 316859080000</f>
        <v>0</v>
      </c>
    </row>
    <row r="7721" spans="1:25">
      <c r="A7721" s="1">
        <v>7764</v>
      </c>
      <c r="C7721" t="s">
        <v>6411</v>
      </c>
      <c r="G7721" t="s">
        <v>10967</v>
      </c>
      <c r="H7721" t="s">
        <v>16303</v>
      </c>
      <c r="I7721" t="s">
        <v>18507</v>
      </c>
      <c r="J7721" t="s">
        <v>18509</v>
      </c>
      <c r="L7721" t="s">
        <v>20291</v>
      </c>
      <c r="O7721" t="s">
        <v>20887</v>
      </c>
      <c r="P7721" t="s">
        <v>20919</v>
      </c>
      <c r="Q7721" t="s">
        <v>20989</v>
      </c>
      <c r="U7721" t="s">
        <v>22032</v>
      </c>
      <c r="W7721" t="s">
        <v>22917</v>
      </c>
      <c r="X7721" t="s">
        <v>23595</v>
      </c>
    </row>
    <row r="7722" spans="1:25">
      <c r="A7722" s="1">
        <v>7765</v>
      </c>
      <c r="C7722" t="s">
        <v>6412</v>
      </c>
      <c r="G7722" t="s">
        <v>10967</v>
      </c>
      <c r="H7722" t="s">
        <v>16304</v>
      </c>
      <c r="I7722" t="s">
        <v>18507</v>
      </c>
      <c r="J7722" t="s">
        <v>18509</v>
      </c>
      <c r="L7722" t="s">
        <v>20184</v>
      </c>
      <c r="O7722" t="s">
        <v>20888</v>
      </c>
      <c r="P7722" t="s">
        <v>65</v>
      </c>
      <c r="Q7722" t="s">
        <v>20990</v>
      </c>
      <c r="R7722" t="s">
        <v>21118</v>
      </c>
      <c r="S7722" t="s">
        <v>21153</v>
      </c>
      <c r="T7722" t="s">
        <v>21779</v>
      </c>
      <c r="U7722" t="s">
        <v>22033</v>
      </c>
    </row>
    <row r="7723" spans="1:25">
      <c r="A7723" s="1">
        <v>7766</v>
      </c>
      <c r="C7723" t="s">
        <v>6413</v>
      </c>
      <c r="G7723" t="s">
        <v>10967</v>
      </c>
      <c r="H7723" t="s">
        <v>16304</v>
      </c>
      <c r="I7723" t="s">
        <v>18507</v>
      </c>
      <c r="J7723" t="s">
        <v>18509</v>
      </c>
      <c r="L7723" t="s">
        <v>20185</v>
      </c>
      <c r="O7723" t="s">
        <v>20888</v>
      </c>
      <c r="P7723" t="s">
        <v>20920</v>
      </c>
      <c r="Q7723" t="s">
        <v>20991</v>
      </c>
      <c r="U7723" t="s">
        <v>22034</v>
      </c>
      <c r="W7723" t="s">
        <v>22918</v>
      </c>
    </row>
    <row r="7724" spans="1:25">
      <c r="A7724" s="1">
        <v>7767</v>
      </c>
      <c r="C7724" t="s">
        <v>6414</v>
      </c>
      <c r="G7724" t="s">
        <v>10967</v>
      </c>
      <c r="H7724" t="s">
        <v>16305</v>
      </c>
      <c r="I7724" t="s">
        <v>18507</v>
      </c>
      <c r="J7724" t="s">
        <v>18509</v>
      </c>
      <c r="L7724" t="s">
        <v>20184</v>
      </c>
      <c r="O7724" t="s">
        <v>20888</v>
      </c>
      <c r="P7724" t="s">
        <v>65</v>
      </c>
      <c r="Q7724" t="s">
        <v>20990</v>
      </c>
      <c r="R7724" t="s">
        <v>21118</v>
      </c>
      <c r="S7724" t="s">
        <v>21153</v>
      </c>
      <c r="T7724" t="s">
        <v>21277</v>
      </c>
      <c r="U7724" t="s">
        <v>22033</v>
      </c>
    </row>
    <row r="7725" spans="1:25">
      <c r="A7725" s="1">
        <v>7768</v>
      </c>
      <c r="C7725" t="s">
        <v>6415</v>
      </c>
      <c r="G7725" t="s">
        <v>10967</v>
      </c>
      <c r="H7725" t="s">
        <v>16305</v>
      </c>
      <c r="I7725" t="s">
        <v>18507</v>
      </c>
      <c r="J7725" t="s">
        <v>18509</v>
      </c>
      <c r="L7725" t="s">
        <v>20292</v>
      </c>
      <c r="O7725" t="s">
        <v>20887</v>
      </c>
      <c r="P7725" t="s">
        <v>20919</v>
      </c>
      <c r="Q7725" t="s">
        <v>20989</v>
      </c>
      <c r="U7725" t="s">
        <v>22032</v>
      </c>
      <c r="W7725" t="s">
        <v>22917</v>
      </c>
      <c r="X7725" t="s">
        <v>23097</v>
      </c>
    </row>
    <row r="7726" spans="1:25">
      <c r="A7726" s="1">
        <v>7769</v>
      </c>
      <c r="C7726" t="s">
        <v>6416</v>
      </c>
      <c r="G7726" t="s">
        <v>10967</v>
      </c>
      <c r="H7726" t="s">
        <v>16306</v>
      </c>
      <c r="I7726" t="s">
        <v>18507</v>
      </c>
      <c r="J7726" t="s">
        <v>18509</v>
      </c>
      <c r="L7726" t="s">
        <v>20185</v>
      </c>
      <c r="O7726" t="s">
        <v>20888</v>
      </c>
      <c r="P7726" t="s">
        <v>20920</v>
      </c>
      <c r="Q7726" t="s">
        <v>20991</v>
      </c>
      <c r="U7726" t="s">
        <v>22034</v>
      </c>
      <c r="W7726" t="s">
        <v>22918</v>
      </c>
    </row>
    <row r="7727" spans="1:25">
      <c r="A7727" s="1">
        <v>7770</v>
      </c>
      <c r="C7727" t="s">
        <v>6417</v>
      </c>
      <c r="G7727" t="s">
        <v>10967</v>
      </c>
      <c r="H7727" t="s">
        <v>16307</v>
      </c>
      <c r="I7727" t="s">
        <v>18507</v>
      </c>
      <c r="J7727" t="s">
        <v>18509</v>
      </c>
      <c r="L7727" t="s">
        <v>20184</v>
      </c>
      <c r="O7727" t="s">
        <v>20888</v>
      </c>
      <c r="P7727" t="s">
        <v>65</v>
      </c>
      <c r="Q7727" t="s">
        <v>20990</v>
      </c>
      <c r="R7727" t="s">
        <v>21118</v>
      </c>
      <c r="S7727" t="s">
        <v>21153</v>
      </c>
      <c r="T7727" t="s">
        <v>21780</v>
      </c>
      <c r="U7727" t="s">
        <v>22033</v>
      </c>
    </row>
    <row r="7728" spans="1:25">
      <c r="A7728" s="1">
        <v>7771</v>
      </c>
      <c r="C7728" t="s">
        <v>6418</v>
      </c>
      <c r="G7728" t="s">
        <v>10967</v>
      </c>
      <c r="H7728" t="s">
        <v>16308</v>
      </c>
      <c r="I7728" t="s">
        <v>18507</v>
      </c>
      <c r="J7728" t="s">
        <v>18509</v>
      </c>
      <c r="L7728" t="s">
        <v>20155</v>
      </c>
      <c r="O7728" t="s">
        <v>20887</v>
      </c>
      <c r="P7728" t="s">
        <v>20919</v>
      </c>
      <c r="Q7728" t="s">
        <v>20989</v>
      </c>
      <c r="U7728" t="s">
        <v>22032</v>
      </c>
      <c r="W7728" t="s">
        <v>22917</v>
      </c>
      <c r="X7728" t="s">
        <v>23596</v>
      </c>
    </row>
    <row r="7729" spans="1:31">
      <c r="A7729" s="1">
        <v>7772</v>
      </c>
      <c r="C7729" t="s">
        <v>6419</v>
      </c>
      <c r="G7729" t="s">
        <v>10967</v>
      </c>
      <c r="H7729" t="s">
        <v>16308</v>
      </c>
      <c r="I7729" t="s">
        <v>18507</v>
      </c>
      <c r="J7729" t="s">
        <v>18509</v>
      </c>
      <c r="L7729" t="s">
        <v>20185</v>
      </c>
      <c r="O7729" t="s">
        <v>20888</v>
      </c>
      <c r="P7729" t="s">
        <v>20920</v>
      </c>
      <c r="Q7729" t="s">
        <v>20991</v>
      </c>
      <c r="U7729" t="s">
        <v>22034</v>
      </c>
      <c r="W7729" t="s">
        <v>22918</v>
      </c>
    </row>
    <row r="7730" spans="1:31">
      <c r="A7730" s="1">
        <v>7773</v>
      </c>
      <c r="C7730" t="s">
        <v>6420</v>
      </c>
      <c r="G7730" t="s">
        <v>10967</v>
      </c>
      <c r="H7730" t="s">
        <v>16309</v>
      </c>
      <c r="I7730" t="s">
        <v>18507</v>
      </c>
      <c r="J7730" t="s">
        <v>18509</v>
      </c>
      <c r="L7730" t="s">
        <v>20155</v>
      </c>
      <c r="O7730" t="s">
        <v>20887</v>
      </c>
      <c r="P7730" t="s">
        <v>20919</v>
      </c>
      <c r="Q7730" t="s">
        <v>20989</v>
      </c>
      <c r="U7730" t="s">
        <v>22032</v>
      </c>
      <c r="W7730" t="s">
        <v>22917</v>
      </c>
      <c r="X7730" t="s">
        <v>23567</v>
      </c>
    </row>
    <row r="7731" spans="1:31">
      <c r="A7731" s="1">
        <v>7774</v>
      </c>
      <c r="C7731" t="s">
        <v>6421</v>
      </c>
      <c r="G7731" t="s">
        <v>10967</v>
      </c>
      <c r="H7731" t="s">
        <v>16310</v>
      </c>
      <c r="I7731" t="s">
        <v>18507</v>
      </c>
      <c r="J7731" t="s">
        <v>18509</v>
      </c>
      <c r="L7731" t="s">
        <v>20272</v>
      </c>
      <c r="O7731" t="s">
        <v>20887</v>
      </c>
      <c r="P7731" t="s">
        <v>20919</v>
      </c>
      <c r="Q7731" t="s">
        <v>20989</v>
      </c>
      <c r="U7731" t="s">
        <v>22032</v>
      </c>
      <c r="W7731" t="s">
        <v>22917</v>
      </c>
      <c r="X7731" t="s">
        <v>23566</v>
      </c>
    </row>
    <row r="7732" spans="1:31">
      <c r="A7732" s="1">
        <v>7775</v>
      </c>
      <c r="C7732" t="s">
        <v>6422</v>
      </c>
      <c r="G7732" t="s">
        <v>10967</v>
      </c>
      <c r="H7732" t="s">
        <v>16311</v>
      </c>
      <c r="I7732" t="s">
        <v>18507</v>
      </c>
      <c r="J7732" t="s">
        <v>18509</v>
      </c>
      <c r="L7732" t="s">
        <v>20293</v>
      </c>
      <c r="O7732" t="s">
        <v>20887</v>
      </c>
      <c r="P7732" t="s">
        <v>20919</v>
      </c>
      <c r="Q7732" t="s">
        <v>20989</v>
      </c>
      <c r="U7732" t="s">
        <v>22032</v>
      </c>
      <c r="W7732" t="s">
        <v>22917</v>
      </c>
      <c r="X7732" t="s">
        <v>23565</v>
      </c>
    </row>
    <row r="7733" spans="1:31">
      <c r="A7733" s="1">
        <v>7776</v>
      </c>
      <c r="C7733" t="s">
        <v>6423</v>
      </c>
      <c r="G7733" t="s">
        <v>10967</v>
      </c>
      <c r="H7733" t="s">
        <v>16311</v>
      </c>
      <c r="I7733" t="s">
        <v>18507</v>
      </c>
      <c r="J7733" t="s">
        <v>18509</v>
      </c>
      <c r="L7733" t="s">
        <v>20184</v>
      </c>
      <c r="O7733" t="s">
        <v>20888</v>
      </c>
      <c r="P7733" t="s">
        <v>65</v>
      </c>
      <c r="Q7733" t="s">
        <v>20990</v>
      </c>
      <c r="R7733" t="s">
        <v>21118</v>
      </c>
      <c r="S7733" t="s">
        <v>21153</v>
      </c>
      <c r="T7733" t="s">
        <v>21739</v>
      </c>
      <c r="U7733" t="s">
        <v>22033</v>
      </c>
    </row>
    <row r="7734" spans="1:31">
      <c r="A7734" s="1">
        <v>7777</v>
      </c>
      <c r="C7734" t="s">
        <v>6424</v>
      </c>
      <c r="G7734" t="s">
        <v>10967</v>
      </c>
      <c r="H7734" t="s">
        <v>16312</v>
      </c>
      <c r="I7734" t="s">
        <v>18507</v>
      </c>
      <c r="J7734" t="s">
        <v>18509</v>
      </c>
      <c r="L7734" t="s">
        <v>20185</v>
      </c>
      <c r="O7734" t="s">
        <v>20888</v>
      </c>
      <c r="P7734" t="s">
        <v>20920</v>
      </c>
      <c r="Q7734" t="s">
        <v>20991</v>
      </c>
      <c r="U7734" t="s">
        <v>22034</v>
      </c>
      <c r="W7734" t="s">
        <v>22918</v>
      </c>
    </row>
    <row r="7735" spans="1:31">
      <c r="A7735" s="1">
        <v>7778</v>
      </c>
      <c r="C7735" t="s">
        <v>6425</v>
      </c>
      <c r="G7735" t="s">
        <v>10967</v>
      </c>
      <c r="H7735" t="s">
        <v>16313</v>
      </c>
      <c r="I7735" t="s">
        <v>18507</v>
      </c>
      <c r="J7735" t="s">
        <v>18509</v>
      </c>
      <c r="L7735" t="s">
        <v>20184</v>
      </c>
      <c r="O7735" t="s">
        <v>20888</v>
      </c>
      <c r="P7735" t="s">
        <v>65</v>
      </c>
      <c r="Q7735" t="s">
        <v>20990</v>
      </c>
      <c r="R7735" t="s">
        <v>21118</v>
      </c>
      <c r="S7735" t="s">
        <v>21153</v>
      </c>
      <c r="T7735" t="s">
        <v>21738</v>
      </c>
      <c r="U7735" t="s">
        <v>22033</v>
      </c>
    </row>
    <row r="7736" spans="1:31">
      <c r="A7736" s="1">
        <v>7779</v>
      </c>
      <c r="C7736" t="s">
        <v>6426</v>
      </c>
      <c r="G7736" t="s">
        <v>10967</v>
      </c>
      <c r="H7736" t="s">
        <v>16313</v>
      </c>
      <c r="I7736" t="s">
        <v>18507</v>
      </c>
      <c r="J7736" t="s">
        <v>18509</v>
      </c>
      <c r="L7736" t="s">
        <v>20185</v>
      </c>
      <c r="O7736" t="s">
        <v>20888</v>
      </c>
      <c r="P7736" t="s">
        <v>20920</v>
      </c>
      <c r="Q7736" t="s">
        <v>20991</v>
      </c>
      <c r="U7736" t="s">
        <v>22034</v>
      </c>
      <c r="W7736" t="s">
        <v>22918</v>
      </c>
    </row>
    <row r="7737" spans="1:31">
      <c r="A7737" s="1">
        <v>7780</v>
      </c>
      <c r="C7737" t="s">
        <v>6427</v>
      </c>
      <c r="G7737" t="s">
        <v>10967</v>
      </c>
      <c r="H7737" t="s">
        <v>16314</v>
      </c>
      <c r="I7737" t="s">
        <v>18507</v>
      </c>
      <c r="J7737" t="s">
        <v>18509</v>
      </c>
      <c r="L7737" t="s">
        <v>20154</v>
      </c>
      <c r="O7737" t="s">
        <v>20887</v>
      </c>
      <c r="P7737" t="s">
        <v>20919</v>
      </c>
      <c r="Q7737" t="s">
        <v>20989</v>
      </c>
      <c r="U7737" t="s">
        <v>22032</v>
      </c>
      <c r="W7737" t="s">
        <v>22917</v>
      </c>
      <c r="X7737" t="s">
        <v>23566</v>
      </c>
    </row>
    <row r="7738" spans="1:31">
      <c r="A7738" s="1">
        <v>7781</v>
      </c>
      <c r="C7738" t="s">
        <v>6428</v>
      </c>
      <c r="G7738" t="s">
        <v>10967</v>
      </c>
      <c r="H7738" t="s">
        <v>16315</v>
      </c>
      <c r="I7738" t="s">
        <v>18507</v>
      </c>
      <c r="J7738" t="s">
        <v>18509</v>
      </c>
      <c r="L7738" t="s">
        <v>20155</v>
      </c>
      <c r="O7738" t="s">
        <v>20887</v>
      </c>
      <c r="P7738" t="s">
        <v>20919</v>
      </c>
      <c r="Q7738" t="s">
        <v>20989</v>
      </c>
      <c r="U7738" t="s">
        <v>22032</v>
      </c>
      <c r="W7738" t="s">
        <v>22917</v>
      </c>
      <c r="X7738" t="s">
        <v>23567</v>
      </c>
    </row>
    <row r="7739" spans="1:31">
      <c r="A7739" s="1">
        <v>7782</v>
      </c>
      <c r="C7739" t="s">
        <v>6429</v>
      </c>
      <c r="G7739" t="s">
        <v>10967</v>
      </c>
      <c r="H7739" t="s">
        <v>16316</v>
      </c>
      <c r="I7739" t="s">
        <v>18507</v>
      </c>
      <c r="J7739" t="s">
        <v>18509</v>
      </c>
      <c r="L7739" t="s">
        <v>20184</v>
      </c>
      <c r="O7739" t="s">
        <v>20888</v>
      </c>
      <c r="P7739" t="s">
        <v>65</v>
      </c>
      <c r="Q7739" t="s">
        <v>20990</v>
      </c>
      <c r="R7739" t="s">
        <v>21118</v>
      </c>
      <c r="S7739" t="s">
        <v>21153</v>
      </c>
      <c r="T7739" t="s">
        <v>21739</v>
      </c>
      <c r="U7739" t="s">
        <v>22033</v>
      </c>
    </row>
    <row r="7740" spans="1:31">
      <c r="A7740" s="1">
        <v>7783</v>
      </c>
      <c r="C7740" t="s">
        <v>6430</v>
      </c>
      <c r="G7740" t="s">
        <v>10967</v>
      </c>
      <c r="H7740" t="s">
        <v>16317</v>
      </c>
      <c r="I7740" t="s">
        <v>18507</v>
      </c>
      <c r="J7740" t="s">
        <v>18509</v>
      </c>
      <c r="L7740" t="s">
        <v>20185</v>
      </c>
      <c r="O7740" t="s">
        <v>20888</v>
      </c>
      <c r="P7740" t="s">
        <v>20920</v>
      </c>
      <c r="Q7740" t="s">
        <v>20991</v>
      </c>
      <c r="U7740" t="s">
        <v>22034</v>
      </c>
      <c r="W7740" t="s">
        <v>22918</v>
      </c>
    </row>
    <row r="7741" spans="1:31">
      <c r="A7741" s="1">
        <v>7784</v>
      </c>
      <c r="C7741" t="s">
        <v>6431</v>
      </c>
      <c r="G7741" t="s">
        <v>10967</v>
      </c>
      <c r="H7741" t="s">
        <v>16318</v>
      </c>
      <c r="I7741" t="s">
        <v>18507</v>
      </c>
      <c r="J7741" t="s">
        <v>18509</v>
      </c>
      <c r="L7741" t="s">
        <v>20291</v>
      </c>
      <c r="O7741" t="s">
        <v>20887</v>
      </c>
      <c r="P7741" t="s">
        <v>20919</v>
      </c>
      <c r="Q7741" t="s">
        <v>20989</v>
      </c>
      <c r="U7741" t="s">
        <v>22032</v>
      </c>
      <c r="W7741" t="s">
        <v>22917</v>
      </c>
      <c r="X7741" t="s">
        <v>23565</v>
      </c>
    </row>
    <row r="7742" spans="1:31">
      <c r="A7742" s="1">
        <v>7785</v>
      </c>
      <c r="C7742" t="s">
        <v>6432</v>
      </c>
      <c r="G7742" t="s">
        <v>10967</v>
      </c>
      <c r="H7742" t="s">
        <v>16319</v>
      </c>
      <c r="I7742" t="s">
        <v>18507</v>
      </c>
      <c r="J7742" t="s">
        <v>18509</v>
      </c>
      <c r="L7742" t="s">
        <v>20184</v>
      </c>
      <c r="O7742" t="s">
        <v>20888</v>
      </c>
      <c r="P7742" t="s">
        <v>65</v>
      </c>
      <c r="Q7742" t="s">
        <v>20990</v>
      </c>
      <c r="R7742" t="s">
        <v>21118</v>
      </c>
      <c r="S7742" t="s">
        <v>21153</v>
      </c>
      <c r="T7742" t="s">
        <v>21738</v>
      </c>
      <c r="U7742" t="s">
        <v>22033</v>
      </c>
    </row>
    <row r="7743" spans="1:31">
      <c r="A7743" s="1">
        <v>7786</v>
      </c>
      <c r="C7743" t="s">
        <v>6433</v>
      </c>
      <c r="G7743" t="s">
        <v>10967</v>
      </c>
      <c r="H7743" t="s">
        <v>16320</v>
      </c>
      <c r="I7743" t="s">
        <v>18507</v>
      </c>
      <c r="J7743" t="s">
        <v>18509</v>
      </c>
      <c r="L7743" t="s">
        <v>20185</v>
      </c>
      <c r="O7743" t="s">
        <v>20888</v>
      </c>
      <c r="P7743" t="s">
        <v>20920</v>
      </c>
      <c r="Q7743" t="s">
        <v>20991</v>
      </c>
      <c r="U7743" t="s">
        <v>22034</v>
      </c>
      <c r="W7743" t="s">
        <v>22918</v>
      </c>
    </row>
    <row r="7744" spans="1:31">
      <c r="A7744" s="1">
        <v>7787</v>
      </c>
      <c r="C7744" t="s">
        <v>6434</v>
      </c>
      <c r="G7744" t="s">
        <v>10967</v>
      </c>
      <c r="H7744" t="s">
        <v>16321</v>
      </c>
      <c r="I7744" t="s">
        <v>18507</v>
      </c>
      <c r="J7744" t="s">
        <v>18528</v>
      </c>
      <c r="K7744" t="s">
        <v>18549</v>
      </c>
      <c r="L7744" t="s">
        <v>20294</v>
      </c>
      <c r="N7744" t="s">
        <v>38</v>
      </c>
      <c r="P7744" t="s">
        <v>38</v>
      </c>
      <c r="Q7744" t="s">
        <v>21038</v>
      </c>
      <c r="U7744" t="s">
        <v>22844</v>
      </c>
      <c r="W7744" t="s">
        <v>22730</v>
      </c>
      <c r="AE7744" t="s">
        <v>23887</v>
      </c>
    </row>
    <row r="7745" spans="1:31">
      <c r="A7745" s="1">
        <v>7788</v>
      </c>
      <c r="B7745" t="s">
        <v>38</v>
      </c>
      <c r="C7745" t="s">
        <v>6434</v>
      </c>
      <c r="D7745" t="s">
        <v>10416</v>
      </c>
      <c r="E7745" t="s">
        <v>10905</v>
      </c>
      <c r="F7745" t="s">
        <v>10913</v>
      </c>
      <c r="H7745" t="s">
        <v>16321</v>
      </c>
      <c r="V7745">
        <f>72862293 0ÈðÀºÏKRHV3792EKNS                                                                                           KNS N  Anna-Kay P Rodney            8762157637     N</f>
        <v>0</v>
      </c>
    </row>
    <row r="7746" spans="1:31">
      <c r="A7746" s="1">
        <v>7789</v>
      </c>
      <c r="C7746" t="s">
        <v>6435</v>
      </c>
      <c r="G7746" t="s">
        <v>10967</v>
      </c>
      <c r="H7746" t="s">
        <v>16322</v>
      </c>
      <c r="I7746" t="s">
        <v>18507</v>
      </c>
      <c r="J7746" t="s">
        <v>18555</v>
      </c>
      <c r="K7746" t="s">
        <v>18555</v>
      </c>
      <c r="L7746" t="s">
        <v>19583</v>
      </c>
      <c r="M7746" t="s">
        <v>20885</v>
      </c>
      <c r="P7746" t="s">
        <v>20950</v>
      </c>
      <c r="Q7746" t="s">
        <v>21097</v>
      </c>
      <c r="R7746" t="s">
        <v>21144</v>
      </c>
      <c r="S7746" t="s">
        <v>21157</v>
      </c>
      <c r="T7746" t="s">
        <v>21781</v>
      </c>
      <c r="U7746" t="s">
        <v>22845</v>
      </c>
    </row>
    <row r="7747" spans="1:31">
      <c r="A7747" s="1">
        <v>7790</v>
      </c>
      <c r="C7747" t="s">
        <v>6436</v>
      </c>
      <c r="G7747" t="s">
        <v>10967</v>
      </c>
      <c r="H7747" t="s">
        <v>16323</v>
      </c>
      <c r="I7747" t="s">
        <v>18507</v>
      </c>
      <c r="J7747" t="s">
        <v>18549</v>
      </c>
      <c r="L7747" t="s">
        <v>20295</v>
      </c>
      <c r="N7747" t="s">
        <v>57</v>
      </c>
      <c r="P7747" t="s">
        <v>57</v>
      </c>
      <c r="Q7747" t="s">
        <v>21091</v>
      </c>
      <c r="U7747" t="s">
        <v>22846</v>
      </c>
      <c r="W7747" t="s">
        <v>22945</v>
      </c>
    </row>
    <row r="7748" spans="1:31">
      <c r="A7748" s="1">
        <v>7791</v>
      </c>
      <c r="B7748" t="s">
        <v>57</v>
      </c>
      <c r="C7748" t="s">
        <v>6436</v>
      </c>
      <c r="D7748" t="s">
        <v>10417</v>
      </c>
      <c r="E7748" t="s">
        <v>10905</v>
      </c>
      <c r="F7748" t="s">
        <v>10950</v>
      </c>
      <c r="H7748" t="s">
        <v>16323</v>
      </c>
      <c r="V7748">
        <f>72862295 HH3772E  PCREDà"·áC¹   WO90598è&lt;¹               .Ó                Hè&lt;¹                     ALPh&amp;VY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f>
        <v>0</v>
      </c>
    </row>
    <row r="7749" spans="1:31">
      <c r="A7749" s="1">
        <v>7792</v>
      </c>
      <c r="C7749" t="s">
        <v>6437</v>
      </c>
      <c r="G7749" t="s">
        <v>10967</v>
      </c>
      <c r="H7749" t="s">
        <v>16324</v>
      </c>
      <c r="I7749" t="s">
        <v>18507</v>
      </c>
      <c r="J7749" t="s">
        <v>18528</v>
      </c>
      <c r="K7749" t="s">
        <v>18549</v>
      </c>
      <c r="L7749" t="s">
        <v>20296</v>
      </c>
      <c r="N7749" t="s">
        <v>38</v>
      </c>
      <c r="P7749" t="s">
        <v>38</v>
      </c>
      <c r="Q7749" t="s">
        <v>21038</v>
      </c>
      <c r="U7749" t="s">
        <v>22844</v>
      </c>
      <c r="W7749" t="s">
        <v>22730</v>
      </c>
      <c r="AE7749" t="s">
        <v>23887</v>
      </c>
    </row>
    <row r="7750" spans="1:31">
      <c r="A7750" s="1">
        <v>7793</v>
      </c>
      <c r="B7750" t="s">
        <v>38</v>
      </c>
      <c r="C7750" t="s">
        <v>6437</v>
      </c>
      <c r="D7750" t="s">
        <v>10418</v>
      </c>
      <c r="E7750" t="s">
        <v>10905</v>
      </c>
      <c r="F7750" t="s">
        <v>10913</v>
      </c>
      <c r="H7750" t="s">
        <v>16325</v>
      </c>
      <c r="V7750">
        <f>72862296 0ÈðÀºÏKRHV3792EKNS                                                                                           KNS N  Anna-Kay P Rodney            8762157637     N</f>
        <v>0</v>
      </c>
    </row>
    <row r="7751" spans="1:31">
      <c r="A7751" s="1">
        <v>7794</v>
      </c>
      <c r="C7751" t="s">
        <v>6438</v>
      </c>
      <c r="G7751" t="s">
        <v>10967</v>
      </c>
      <c r="H7751" t="s">
        <v>16326</v>
      </c>
      <c r="I7751" t="s">
        <v>18507</v>
      </c>
      <c r="J7751" t="s">
        <v>18509</v>
      </c>
      <c r="L7751" t="s">
        <v>20184</v>
      </c>
      <c r="O7751" t="s">
        <v>20888</v>
      </c>
      <c r="P7751" t="s">
        <v>65</v>
      </c>
      <c r="Q7751" t="s">
        <v>20990</v>
      </c>
      <c r="R7751" t="s">
        <v>21118</v>
      </c>
      <c r="S7751" t="s">
        <v>21153</v>
      </c>
      <c r="T7751" t="s">
        <v>21782</v>
      </c>
      <c r="U7751" t="s">
        <v>22033</v>
      </c>
    </row>
    <row r="7752" spans="1:31">
      <c r="A7752" s="1">
        <v>7795</v>
      </c>
      <c r="C7752" t="s">
        <v>6439</v>
      </c>
      <c r="G7752" t="s">
        <v>10967</v>
      </c>
      <c r="H7752" t="s">
        <v>16327</v>
      </c>
      <c r="I7752" t="s">
        <v>18507</v>
      </c>
      <c r="J7752" t="s">
        <v>18509</v>
      </c>
      <c r="L7752" t="s">
        <v>20273</v>
      </c>
      <c r="O7752" t="s">
        <v>20887</v>
      </c>
      <c r="P7752" t="s">
        <v>20919</v>
      </c>
      <c r="Q7752" t="s">
        <v>20989</v>
      </c>
      <c r="U7752" t="s">
        <v>22032</v>
      </c>
      <c r="W7752" t="s">
        <v>22917</v>
      </c>
      <c r="X7752" t="s">
        <v>23597</v>
      </c>
    </row>
    <row r="7753" spans="1:31">
      <c r="A7753" s="1">
        <v>7796</v>
      </c>
      <c r="C7753" t="s">
        <v>6440</v>
      </c>
      <c r="G7753" t="s">
        <v>10967</v>
      </c>
      <c r="H7753" t="s">
        <v>16327</v>
      </c>
      <c r="I7753" t="s">
        <v>18507</v>
      </c>
      <c r="J7753" t="s">
        <v>18509</v>
      </c>
      <c r="L7753" t="s">
        <v>20185</v>
      </c>
      <c r="O7753" t="s">
        <v>20888</v>
      </c>
      <c r="P7753" t="s">
        <v>20920</v>
      </c>
      <c r="Q7753" t="s">
        <v>20991</v>
      </c>
      <c r="U7753" t="s">
        <v>22034</v>
      </c>
      <c r="W7753" t="s">
        <v>22918</v>
      </c>
    </row>
    <row r="7754" spans="1:31">
      <c r="A7754" s="1">
        <v>7797</v>
      </c>
      <c r="C7754" t="s">
        <v>6441</v>
      </c>
      <c r="G7754" t="s">
        <v>10967</v>
      </c>
      <c r="H7754" t="s">
        <v>16328</v>
      </c>
      <c r="I7754" t="s">
        <v>18507</v>
      </c>
      <c r="J7754" t="s">
        <v>18511</v>
      </c>
      <c r="L7754" t="s">
        <v>20297</v>
      </c>
      <c r="O7754" t="s">
        <v>20889</v>
      </c>
      <c r="P7754" t="s">
        <v>20889</v>
      </c>
      <c r="Q7754" t="s">
        <v>20994</v>
      </c>
      <c r="U7754" t="s">
        <v>22041</v>
      </c>
      <c r="W7754" t="s">
        <v>22730</v>
      </c>
    </row>
    <row r="7755" spans="1:31">
      <c r="A7755" s="1">
        <v>7798</v>
      </c>
      <c r="C7755" t="s">
        <v>6442</v>
      </c>
      <c r="G7755" t="s">
        <v>10967</v>
      </c>
      <c r="H7755" t="s">
        <v>16329</v>
      </c>
      <c r="I7755" t="s">
        <v>18507</v>
      </c>
      <c r="J7755" t="s">
        <v>18510</v>
      </c>
      <c r="L7755" t="s">
        <v>20298</v>
      </c>
      <c r="N7755" t="s">
        <v>32</v>
      </c>
      <c r="P7755" t="s">
        <v>32</v>
      </c>
      <c r="Q7755" t="s">
        <v>20992</v>
      </c>
      <c r="R7755" t="s">
        <v>21119</v>
      </c>
      <c r="S7755" t="s">
        <v>21154</v>
      </c>
      <c r="U7755" t="s">
        <v>22035</v>
      </c>
      <c r="Y7755" t="s">
        <v>23859</v>
      </c>
    </row>
    <row r="7756" spans="1:31">
      <c r="A7756" s="1">
        <v>7799</v>
      </c>
      <c r="B7756" t="s">
        <v>32</v>
      </c>
      <c r="C7756" t="s">
        <v>6442</v>
      </c>
      <c r="D7756" t="s">
        <v>10419</v>
      </c>
      <c r="E7756" t="s">
        <v>10905</v>
      </c>
      <c r="F7756" t="s">
        <v>10906</v>
      </c>
      <c r="H7756" t="s">
        <v>16329</v>
      </c>
      <c r="V7756">
        <f>72862301 pm¡Ã2024041krissy_g4@hotmail.com                              ANMLFException as file currently locked by another user for an Acct no 840012230000</f>
        <v>0</v>
      </c>
    </row>
    <row r="7757" spans="1:31">
      <c r="A7757" s="1">
        <v>7800</v>
      </c>
      <c r="C7757" t="s">
        <v>6443</v>
      </c>
      <c r="G7757" t="s">
        <v>10967</v>
      </c>
      <c r="H7757" t="s">
        <v>16330</v>
      </c>
      <c r="I7757" t="s">
        <v>18507</v>
      </c>
      <c r="J7757" t="s">
        <v>18510</v>
      </c>
      <c r="L7757" t="s">
        <v>20299</v>
      </c>
      <c r="N7757" t="s">
        <v>32</v>
      </c>
      <c r="P7757" t="s">
        <v>32</v>
      </c>
      <c r="Q7757" t="s">
        <v>20992</v>
      </c>
      <c r="R7757" t="s">
        <v>21119</v>
      </c>
      <c r="S7757" t="s">
        <v>21154</v>
      </c>
      <c r="U7757" t="s">
        <v>22035</v>
      </c>
      <c r="Y7757" t="s">
        <v>23860</v>
      </c>
    </row>
    <row r="7758" spans="1:31">
      <c r="A7758" s="1">
        <v>7801</v>
      </c>
      <c r="B7758" t="s">
        <v>32</v>
      </c>
      <c r="C7758" t="s">
        <v>6443</v>
      </c>
      <c r="D7758" t="s">
        <v>10420</v>
      </c>
      <c r="E7758" t="s">
        <v>10905</v>
      </c>
      <c r="F7758" t="s">
        <v>10906</v>
      </c>
      <c r="H7758" t="s">
        <v>16331</v>
      </c>
      <c r="V7758">
        <f>72862302 0&lt;I2024041djturanda@yahoo.com                               ANMLFException as file currently locked by another user for an Acct no 313660030000</f>
        <v>0</v>
      </c>
    </row>
    <row r="7759" spans="1:31">
      <c r="A7759" s="1">
        <v>7802</v>
      </c>
      <c r="C7759" t="s">
        <v>6444</v>
      </c>
      <c r="G7759" t="s">
        <v>10967</v>
      </c>
      <c r="H7759" t="s">
        <v>16332</v>
      </c>
      <c r="I7759" t="s">
        <v>18507</v>
      </c>
      <c r="J7759" t="s">
        <v>18510</v>
      </c>
      <c r="L7759" t="s">
        <v>20300</v>
      </c>
      <c r="N7759" t="s">
        <v>32</v>
      </c>
      <c r="P7759" t="s">
        <v>32</v>
      </c>
      <c r="Q7759" t="s">
        <v>20992</v>
      </c>
      <c r="R7759" t="s">
        <v>21119</v>
      </c>
      <c r="S7759" t="s">
        <v>21154</v>
      </c>
      <c r="U7759" t="s">
        <v>22035</v>
      </c>
      <c r="Y7759" t="s">
        <v>23861</v>
      </c>
    </row>
    <row r="7760" spans="1:31">
      <c r="A7760" s="1">
        <v>7803</v>
      </c>
      <c r="B7760" t="s">
        <v>32</v>
      </c>
      <c r="C7760" t="s">
        <v>6444</v>
      </c>
      <c r="D7760" t="s">
        <v>10421</v>
      </c>
      <c r="E7760" t="s">
        <v>10905</v>
      </c>
      <c r="F7760" t="s">
        <v>10906</v>
      </c>
      <c r="H7760" t="s">
        <v>16333</v>
      </c>
      <c r="V7760">
        <f>72862303 &gt;#Q2024041tampat74@gmail.com                               ANMLFException as file currently locked by another user for an Acct no 348079210000</f>
        <v>0</v>
      </c>
    </row>
    <row r="7761" spans="1:25">
      <c r="A7761" s="1">
        <v>7804</v>
      </c>
      <c r="C7761" t="s">
        <v>6445</v>
      </c>
      <c r="G7761" t="s">
        <v>10967</v>
      </c>
      <c r="H7761" t="s">
        <v>16334</v>
      </c>
      <c r="I7761" t="s">
        <v>18507</v>
      </c>
      <c r="J7761" t="s">
        <v>18510</v>
      </c>
      <c r="L7761" t="s">
        <v>20301</v>
      </c>
      <c r="N7761" t="s">
        <v>32</v>
      </c>
      <c r="P7761" t="s">
        <v>32</v>
      </c>
      <c r="Q7761" t="s">
        <v>20992</v>
      </c>
      <c r="R7761" t="s">
        <v>21119</v>
      </c>
      <c r="S7761" t="s">
        <v>21154</v>
      </c>
      <c r="U7761" t="s">
        <v>22035</v>
      </c>
      <c r="Y7761" t="s">
        <v>23862</v>
      </c>
    </row>
    <row r="7762" spans="1:25">
      <c r="A7762" s="1">
        <v>7805</v>
      </c>
      <c r="B7762" t="s">
        <v>32</v>
      </c>
      <c r="C7762" t="s">
        <v>6445</v>
      </c>
      <c r="D7762" t="s">
        <v>10422</v>
      </c>
      <c r="E7762" t="s">
        <v>10905</v>
      </c>
      <c r="F7762" t="s">
        <v>10906</v>
      </c>
      <c r="H7762" t="s">
        <v>16334</v>
      </c>
      <c r="V7762">
        <f>72862304 Ð`²¤O2024031moriehinds2@gmail.com                              BNMLFException as file currently locked by another user for an Acct no 342065570000</f>
        <v>0</v>
      </c>
    </row>
    <row r="7763" spans="1:25">
      <c r="A7763" s="1">
        <v>7806</v>
      </c>
      <c r="C7763" t="s">
        <v>6446</v>
      </c>
      <c r="G7763" t="s">
        <v>10967</v>
      </c>
      <c r="H7763" t="s">
        <v>16335</v>
      </c>
      <c r="I7763" t="s">
        <v>18507</v>
      </c>
      <c r="J7763" t="s">
        <v>18510</v>
      </c>
      <c r="L7763" t="s">
        <v>20302</v>
      </c>
      <c r="N7763" t="s">
        <v>32</v>
      </c>
      <c r="P7763" t="s">
        <v>32</v>
      </c>
      <c r="Q7763" t="s">
        <v>20992</v>
      </c>
      <c r="R7763" t="s">
        <v>21119</v>
      </c>
      <c r="S7763" t="s">
        <v>21154</v>
      </c>
      <c r="U7763" t="s">
        <v>22035</v>
      </c>
      <c r="Y7763" t="s">
        <v>23863</v>
      </c>
    </row>
    <row r="7764" spans="1:25">
      <c r="A7764" s="1">
        <v>7807</v>
      </c>
      <c r="B7764" t="s">
        <v>32</v>
      </c>
      <c r="C7764" t="s">
        <v>6446</v>
      </c>
      <c r="D7764" t="s">
        <v>10423</v>
      </c>
      <c r="E7764" t="s">
        <v>10905</v>
      </c>
      <c r="F7764" t="s">
        <v>10906</v>
      </c>
      <c r="H7764" t="s">
        <v>16335</v>
      </c>
      <c r="V7764">
        <f>72862305 @Ü'E2024041cavrilleogarro@yahoo.com                            BNMLFException as file currently locked by another user for an Acct no 297021480000</f>
        <v>0</v>
      </c>
    </row>
    <row r="7765" spans="1:25">
      <c r="A7765" s="1">
        <v>7808</v>
      </c>
      <c r="C7765" t="s">
        <v>6447</v>
      </c>
      <c r="G7765" t="s">
        <v>10967</v>
      </c>
      <c r="H7765" t="s">
        <v>16336</v>
      </c>
      <c r="I7765" t="s">
        <v>18507</v>
      </c>
      <c r="J7765" t="s">
        <v>18510</v>
      </c>
      <c r="L7765" t="s">
        <v>20303</v>
      </c>
      <c r="N7765" t="s">
        <v>32</v>
      </c>
      <c r="P7765" t="s">
        <v>32</v>
      </c>
      <c r="Q7765" t="s">
        <v>20992</v>
      </c>
      <c r="R7765" t="s">
        <v>21119</v>
      </c>
      <c r="S7765" t="s">
        <v>21154</v>
      </c>
      <c r="U7765" t="s">
        <v>22035</v>
      </c>
      <c r="Y7765" t="s">
        <v>23864</v>
      </c>
    </row>
    <row r="7766" spans="1:25">
      <c r="A7766" s="1">
        <v>7809</v>
      </c>
      <c r="B7766" t="s">
        <v>32</v>
      </c>
      <c r="C7766" t="s">
        <v>6447</v>
      </c>
      <c r="D7766" t="s">
        <v>10424</v>
      </c>
      <c r="E7766" t="s">
        <v>10905</v>
      </c>
      <c r="F7766" t="s">
        <v>10906</v>
      </c>
      <c r="H7766" t="s">
        <v>16337</v>
      </c>
      <c r="V7766">
        <f>72862306 ø8æÌ2024031tamika.campbell@ksac.gov.jm                           CNMLFException as file currently locked by another user for an Acct no 880032561400</f>
        <v>0</v>
      </c>
    </row>
    <row r="7767" spans="1:25">
      <c r="A7767" s="1">
        <v>7810</v>
      </c>
      <c r="C7767" t="s">
        <v>6448</v>
      </c>
      <c r="G7767" t="s">
        <v>10967</v>
      </c>
      <c r="H7767" t="s">
        <v>16338</v>
      </c>
      <c r="I7767" t="s">
        <v>18507</v>
      </c>
      <c r="J7767" t="s">
        <v>18510</v>
      </c>
      <c r="L7767" t="s">
        <v>20304</v>
      </c>
      <c r="N7767" t="s">
        <v>32</v>
      </c>
      <c r="P7767" t="s">
        <v>32</v>
      </c>
      <c r="Q7767" t="s">
        <v>20992</v>
      </c>
      <c r="R7767" t="s">
        <v>21119</v>
      </c>
      <c r="S7767" t="s">
        <v>21154</v>
      </c>
      <c r="U7767" t="s">
        <v>22035</v>
      </c>
      <c r="Y7767" t="s">
        <v>23865</v>
      </c>
    </row>
    <row r="7768" spans="1:25">
      <c r="A7768" s="1">
        <v>7811</v>
      </c>
      <c r="B7768" t="s">
        <v>32</v>
      </c>
      <c r="C7768" t="s">
        <v>6448</v>
      </c>
      <c r="D7768" t="s">
        <v>10425</v>
      </c>
      <c r="E7768" t="s">
        <v>10905</v>
      </c>
      <c r="F7768" t="s">
        <v>10906</v>
      </c>
      <c r="H7768" t="s">
        <v>16339</v>
      </c>
      <c r="V7768">
        <f>72862307 0@2024031kededradennis@gmail.com                             CNMLFException as file currently locked by another user for an Acct no 277429760000</f>
        <v>0</v>
      </c>
    </row>
    <row r="7769" spans="1:25">
      <c r="A7769" s="1">
        <v>7812</v>
      </c>
      <c r="C7769" t="s">
        <v>6449</v>
      </c>
      <c r="G7769" t="s">
        <v>10967</v>
      </c>
      <c r="H7769" t="s">
        <v>16340</v>
      </c>
      <c r="I7769" t="s">
        <v>18507</v>
      </c>
      <c r="J7769" t="s">
        <v>18510</v>
      </c>
      <c r="L7769" t="s">
        <v>20305</v>
      </c>
      <c r="N7769" t="s">
        <v>32</v>
      </c>
      <c r="P7769" t="s">
        <v>32</v>
      </c>
      <c r="Q7769" t="s">
        <v>20992</v>
      </c>
      <c r="R7769" t="s">
        <v>21119</v>
      </c>
      <c r="S7769" t="s">
        <v>21154</v>
      </c>
      <c r="U7769" t="s">
        <v>22035</v>
      </c>
      <c r="Y7769" t="s">
        <v>23866</v>
      </c>
    </row>
    <row r="7770" spans="1:25">
      <c r="A7770" s="1">
        <v>7813</v>
      </c>
      <c r="B7770" t="s">
        <v>32</v>
      </c>
      <c r="C7770" t="s">
        <v>6449</v>
      </c>
      <c r="D7770" t="s">
        <v>10426</v>
      </c>
      <c r="E7770" t="s">
        <v>10905</v>
      </c>
      <c r="F7770" t="s">
        <v>10906</v>
      </c>
      <c r="H7770" t="s">
        <v>16341</v>
      </c>
      <c r="V7770">
        <f>72862308 ÐEá\$2024041faypetgrave@cwjamica.com                            DNMLFException as file currently locked by another user for an Acct no 156177090000</f>
        <v>0</v>
      </c>
    </row>
    <row r="7771" spans="1:25">
      <c r="A7771" s="1">
        <v>7814</v>
      </c>
      <c r="C7771" t="s">
        <v>6450</v>
      </c>
      <c r="G7771" t="s">
        <v>10967</v>
      </c>
      <c r="H7771" t="s">
        <v>16342</v>
      </c>
      <c r="I7771" t="s">
        <v>18507</v>
      </c>
      <c r="J7771" t="s">
        <v>18510</v>
      </c>
      <c r="L7771" t="s">
        <v>20306</v>
      </c>
      <c r="N7771" t="s">
        <v>32</v>
      </c>
      <c r="P7771" t="s">
        <v>32</v>
      </c>
      <c r="Q7771" t="s">
        <v>20992</v>
      </c>
      <c r="R7771" t="s">
        <v>21119</v>
      </c>
      <c r="S7771" t="s">
        <v>21154</v>
      </c>
      <c r="U7771" t="s">
        <v>22035</v>
      </c>
      <c r="Y7771" t="s">
        <v>23868</v>
      </c>
    </row>
    <row r="7772" spans="1:25">
      <c r="A7772" s="1">
        <v>7815</v>
      </c>
      <c r="B7772" t="s">
        <v>32</v>
      </c>
      <c r="C7772" t="s">
        <v>6450</v>
      </c>
      <c r="D7772" t="s">
        <v>10427</v>
      </c>
      <c r="E7772" t="s">
        <v>10905</v>
      </c>
      <c r="F7772" t="s">
        <v>10906</v>
      </c>
      <c r="H7772" t="s">
        <v>16343</v>
      </c>
      <c r="V7772">
        <f>72862309 ÐÈQ(B2024041stamic123@gmail.com                               DNMLFException as file currently locked by another user for an Acct no 284144290000</f>
        <v>0</v>
      </c>
    </row>
    <row r="7773" spans="1:25">
      <c r="A7773" s="1">
        <v>7816</v>
      </c>
      <c r="C7773" t="s">
        <v>6451</v>
      </c>
      <c r="G7773" t="s">
        <v>10967</v>
      </c>
      <c r="H7773" t="s">
        <v>16344</v>
      </c>
      <c r="I7773" t="s">
        <v>18507</v>
      </c>
      <c r="J7773" t="s">
        <v>18510</v>
      </c>
      <c r="L7773" t="s">
        <v>20307</v>
      </c>
      <c r="N7773" t="s">
        <v>32</v>
      </c>
      <c r="P7773" t="s">
        <v>32</v>
      </c>
      <c r="Q7773" t="s">
        <v>20992</v>
      </c>
      <c r="R7773" t="s">
        <v>21119</v>
      </c>
      <c r="S7773" t="s">
        <v>21154</v>
      </c>
      <c r="U7773" t="s">
        <v>22035</v>
      </c>
      <c r="Y7773" t="s">
        <v>23867</v>
      </c>
    </row>
    <row r="7774" spans="1:25">
      <c r="A7774" s="1">
        <v>7817</v>
      </c>
      <c r="B7774" t="s">
        <v>32</v>
      </c>
      <c r="C7774" t="s">
        <v>6451</v>
      </c>
      <c r="D7774" t="s">
        <v>10428</v>
      </c>
      <c r="E7774" t="s">
        <v>10905</v>
      </c>
      <c r="F7774" t="s">
        <v>10906</v>
      </c>
      <c r="H7774" t="s">
        <v>16345</v>
      </c>
      <c r="V7774">
        <f>72862310 p°7ÖD2024041christinacaine1@gmail.com                            DNMLFException as file currently locked by another user for an Acct no 295651750000</f>
        <v>0</v>
      </c>
    </row>
    <row r="7775" spans="1:25">
      <c r="A7775" s="1">
        <v>7818</v>
      </c>
      <c r="C7775" t="s">
        <v>6452</v>
      </c>
      <c r="G7775" t="s">
        <v>10967</v>
      </c>
      <c r="H7775" t="s">
        <v>16346</v>
      </c>
      <c r="I7775" t="s">
        <v>18507</v>
      </c>
      <c r="J7775" t="s">
        <v>18510</v>
      </c>
      <c r="L7775" t="s">
        <v>20308</v>
      </c>
      <c r="N7775" t="s">
        <v>32</v>
      </c>
      <c r="P7775" t="s">
        <v>32</v>
      </c>
      <c r="Q7775" t="s">
        <v>20992</v>
      </c>
      <c r="R7775" t="s">
        <v>21119</v>
      </c>
      <c r="S7775" t="s">
        <v>21154</v>
      </c>
      <c r="U7775" t="s">
        <v>22035</v>
      </c>
      <c r="Y7775" t="s">
        <v>23869</v>
      </c>
    </row>
    <row r="7776" spans="1:25">
      <c r="A7776" s="1">
        <v>7819</v>
      </c>
      <c r="B7776" t="s">
        <v>32</v>
      </c>
      <c r="C7776" t="s">
        <v>6452</v>
      </c>
      <c r="D7776" t="s">
        <v>10429</v>
      </c>
      <c r="E7776" t="s">
        <v>10905</v>
      </c>
      <c r="F7776" t="s">
        <v>10906</v>
      </c>
      <c r="H7776" t="s">
        <v>16347</v>
      </c>
      <c r="V7776">
        <f>72862311 0&amp;3&amp;P2024041DUNROBPRIM@GMAIL.COM                              DNMLFException as file currently locked by another user for an Acct no 344238270000</f>
        <v>0</v>
      </c>
    </row>
    <row r="7777" spans="1:25">
      <c r="A7777" s="1">
        <v>7820</v>
      </c>
      <c r="C7777" t="s">
        <v>6453</v>
      </c>
      <c r="G7777" t="s">
        <v>10967</v>
      </c>
      <c r="H7777" t="s">
        <v>16348</v>
      </c>
      <c r="I7777" t="s">
        <v>18507</v>
      </c>
      <c r="J7777" t="s">
        <v>18510</v>
      </c>
      <c r="L7777" t="s">
        <v>20309</v>
      </c>
      <c r="N7777" t="s">
        <v>32</v>
      </c>
      <c r="P7777" t="s">
        <v>32</v>
      </c>
      <c r="Q7777" t="s">
        <v>20992</v>
      </c>
      <c r="R7777" t="s">
        <v>21119</v>
      </c>
      <c r="S7777" t="s">
        <v>21154</v>
      </c>
      <c r="U7777" t="s">
        <v>22035</v>
      </c>
      <c r="Y7777" t="s">
        <v>23872</v>
      </c>
    </row>
    <row r="7778" spans="1:25">
      <c r="A7778" s="1">
        <v>7821</v>
      </c>
      <c r="B7778" t="s">
        <v>32</v>
      </c>
      <c r="C7778" t="s">
        <v>6453</v>
      </c>
      <c r="D7778" t="s">
        <v>10430</v>
      </c>
      <c r="E7778" t="s">
        <v>10905</v>
      </c>
      <c r="F7778" t="s">
        <v>10906</v>
      </c>
      <c r="H7778" t="s">
        <v>16348</v>
      </c>
      <c r="V7778">
        <f>72862312 °7úA2024041ANDREHEPBURN_88@YAHOO.COM                            ENMLFException as file currently locked by another user for an Acct no 283368110000</f>
        <v>0</v>
      </c>
    </row>
    <row r="7779" spans="1:25">
      <c r="A7779" s="1">
        <v>7822</v>
      </c>
      <c r="C7779" t="s">
        <v>6454</v>
      </c>
      <c r="G7779" t="s">
        <v>10967</v>
      </c>
      <c r="H7779" t="s">
        <v>16349</v>
      </c>
      <c r="I7779" t="s">
        <v>18507</v>
      </c>
      <c r="J7779" t="s">
        <v>18510</v>
      </c>
      <c r="L7779" t="s">
        <v>20310</v>
      </c>
      <c r="N7779" t="s">
        <v>32</v>
      </c>
      <c r="P7779" t="s">
        <v>32</v>
      </c>
      <c r="Q7779" t="s">
        <v>20992</v>
      </c>
      <c r="R7779" t="s">
        <v>21119</v>
      </c>
      <c r="S7779" t="s">
        <v>21154</v>
      </c>
      <c r="U7779" t="s">
        <v>22035</v>
      </c>
      <c r="Y7779" t="s">
        <v>23871</v>
      </c>
    </row>
    <row r="7780" spans="1:25">
      <c r="A7780" s="1">
        <v>7823</v>
      </c>
      <c r="B7780" t="s">
        <v>32</v>
      </c>
      <c r="C7780" t="s">
        <v>6454</v>
      </c>
      <c r="D7780" t="s">
        <v>10431</v>
      </c>
      <c r="E7780" t="s">
        <v>10905</v>
      </c>
      <c r="F7780" t="s">
        <v>10906</v>
      </c>
      <c r="H7780" t="s">
        <v>16349</v>
      </c>
      <c r="V7780">
        <f>72862313 @å~\J2024041sexychrisann1@gmail.com                             ENMLFException as file currently locked by another user for an Acct no 319379400000</f>
        <v>0</v>
      </c>
    </row>
    <row r="7781" spans="1:25">
      <c r="A7781" s="1">
        <v>7824</v>
      </c>
      <c r="C7781" t="s">
        <v>6455</v>
      </c>
      <c r="G7781" t="s">
        <v>10967</v>
      </c>
      <c r="H7781" t="s">
        <v>16350</v>
      </c>
      <c r="I7781" t="s">
        <v>18507</v>
      </c>
      <c r="J7781" t="s">
        <v>18510</v>
      </c>
      <c r="L7781" t="s">
        <v>20311</v>
      </c>
      <c r="N7781" t="s">
        <v>32</v>
      </c>
      <c r="P7781" t="s">
        <v>32</v>
      </c>
      <c r="Q7781" t="s">
        <v>20992</v>
      </c>
      <c r="R7781" t="s">
        <v>21119</v>
      </c>
      <c r="S7781" t="s">
        <v>21154</v>
      </c>
      <c r="U7781" t="s">
        <v>22035</v>
      </c>
      <c r="Y7781" t="s">
        <v>23870</v>
      </c>
    </row>
    <row r="7782" spans="1:25">
      <c r="A7782" s="1">
        <v>7825</v>
      </c>
      <c r="B7782" t="s">
        <v>32</v>
      </c>
      <c r="C7782" t="s">
        <v>6455</v>
      </c>
      <c r="D7782" t="s">
        <v>10432</v>
      </c>
      <c r="E7782" t="s">
        <v>10905</v>
      </c>
      <c r="F7782" t="s">
        <v>10906</v>
      </c>
      <c r="H7782" t="s">
        <v>16351</v>
      </c>
      <c r="V7782">
        <f>72862314 @äçNJ2024041romainbrown023@gmail.com                            ENMLFException as file currently locked by another user for an Acct no 319151400000</f>
        <v>0</v>
      </c>
    </row>
    <row r="7783" spans="1:25">
      <c r="A7783" s="1">
        <v>7826</v>
      </c>
      <c r="C7783" t="s">
        <v>6456</v>
      </c>
      <c r="G7783" t="s">
        <v>10967</v>
      </c>
      <c r="H7783" t="s">
        <v>16352</v>
      </c>
      <c r="I7783" t="s">
        <v>18507</v>
      </c>
      <c r="J7783" t="s">
        <v>18510</v>
      </c>
      <c r="L7783" t="s">
        <v>20312</v>
      </c>
      <c r="N7783" t="s">
        <v>32</v>
      </c>
      <c r="P7783" t="s">
        <v>32</v>
      </c>
      <c r="Q7783" t="s">
        <v>20992</v>
      </c>
      <c r="R7783" t="s">
        <v>21119</v>
      </c>
      <c r="S7783" t="s">
        <v>21154</v>
      </c>
      <c r="U7783" t="s">
        <v>22035</v>
      </c>
      <c r="Y7783" t="s">
        <v>23873</v>
      </c>
    </row>
    <row r="7784" spans="1:25">
      <c r="A7784" s="1">
        <v>7827</v>
      </c>
      <c r="B7784" t="s">
        <v>32</v>
      </c>
      <c r="C7784" t="s">
        <v>6456</v>
      </c>
      <c r="D7784" t="s">
        <v>10433</v>
      </c>
      <c r="E7784" t="s">
        <v>10905</v>
      </c>
      <c r="F7784" t="s">
        <v>10906</v>
      </c>
      <c r="H7784" t="s">
        <v>16353</v>
      </c>
      <c r="V7784">
        <f>72862315 @ÝEÆI2024041orainthomas@gmail.com                              GNMLFException as file currently locked by another user for an Acct no 316859080000</f>
        <v>0</v>
      </c>
    </row>
    <row r="7785" spans="1:25">
      <c r="A7785" s="1">
        <v>7828</v>
      </c>
      <c r="C7785" t="s">
        <v>6457</v>
      </c>
      <c r="G7785" t="s">
        <v>10967</v>
      </c>
      <c r="H7785" t="s">
        <v>16354</v>
      </c>
      <c r="I7785" t="s">
        <v>18507</v>
      </c>
      <c r="J7785" t="s">
        <v>18510</v>
      </c>
      <c r="L7785" t="s">
        <v>20313</v>
      </c>
      <c r="N7785" t="s">
        <v>43</v>
      </c>
      <c r="P7785" t="s">
        <v>43</v>
      </c>
      <c r="Q7785" t="s">
        <v>21047</v>
      </c>
      <c r="U7785" t="s">
        <v>22847</v>
      </c>
      <c r="W7785" t="s">
        <v>22931</v>
      </c>
    </row>
    <row r="7786" spans="1:25">
      <c r="A7786" s="1">
        <v>7829</v>
      </c>
      <c r="B7786" t="s">
        <v>43</v>
      </c>
      <c r="C7786" t="s">
        <v>6457</v>
      </c>
      <c r="D7786" t="s">
        <v>10434</v>
      </c>
      <c r="E7786" t="s">
        <v>10905</v>
      </c>
      <c r="F7786" t="s">
        <v>10925</v>
      </c>
      <c r="H7786" t="s">
        <v>16354</v>
      </c>
      <c r="V7786">
        <f>72862316 P-</f>
        <v>0</v>
      </c>
    </row>
    <row r="7787" spans="1:25">
      <c r="A7787" s="1">
        <v>7831</v>
      </c>
      <c r="C7787" t="s">
        <v>6458</v>
      </c>
      <c r="G7787" t="s">
        <v>10967</v>
      </c>
      <c r="H7787" t="s">
        <v>16355</v>
      </c>
      <c r="I7787" t="s">
        <v>18507</v>
      </c>
      <c r="J7787" t="s">
        <v>18511</v>
      </c>
      <c r="L7787" t="s">
        <v>20314</v>
      </c>
      <c r="O7787" t="s">
        <v>20889</v>
      </c>
      <c r="P7787" t="s">
        <v>20889</v>
      </c>
      <c r="Q7787" t="s">
        <v>20994</v>
      </c>
      <c r="U7787" t="s">
        <v>22041</v>
      </c>
      <c r="W7787" t="s">
        <v>22730</v>
      </c>
    </row>
    <row r="7788" spans="1:25">
      <c r="A7788" s="1">
        <v>7832</v>
      </c>
      <c r="C7788" t="s">
        <v>6459</v>
      </c>
      <c r="G7788" t="s">
        <v>10967</v>
      </c>
      <c r="H7788" t="s">
        <v>16356</v>
      </c>
      <c r="I7788" t="s">
        <v>18507</v>
      </c>
      <c r="J7788" t="s">
        <v>18510</v>
      </c>
      <c r="L7788" t="s">
        <v>20315</v>
      </c>
      <c r="N7788" t="s">
        <v>40</v>
      </c>
      <c r="P7788" t="s">
        <v>20964</v>
      </c>
      <c r="Q7788" t="s">
        <v>21073</v>
      </c>
      <c r="R7788" t="s">
        <v>21140</v>
      </c>
      <c r="T7788" t="s">
        <v>21600</v>
      </c>
      <c r="U7788" t="s">
        <v>22033</v>
      </c>
    </row>
    <row r="7789" spans="1:25">
      <c r="A7789" s="1">
        <v>7833</v>
      </c>
      <c r="C7789" t="s">
        <v>6460</v>
      </c>
      <c r="G7789" t="s">
        <v>10967</v>
      </c>
      <c r="H7789" t="s">
        <v>16356</v>
      </c>
      <c r="I7789" t="s">
        <v>18507</v>
      </c>
      <c r="J7789" t="s">
        <v>18510</v>
      </c>
      <c r="L7789" t="s">
        <v>20316</v>
      </c>
      <c r="N7789" t="s">
        <v>40</v>
      </c>
      <c r="P7789" t="s">
        <v>20946</v>
      </c>
      <c r="Q7789" t="s">
        <v>21041</v>
      </c>
      <c r="U7789" t="s">
        <v>22716</v>
      </c>
      <c r="W7789" t="s">
        <v>22918</v>
      </c>
    </row>
    <row r="7790" spans="1:25">
      <c r="A7790" s="1">
        <v>7834</v>
      </c>
      <c r="B7790" t="s">
        <v>40</v>
      </c>
      <c r="C7790" t="s">
        <v>6460</v>
      </c>
      <c r="D7790" t="s">
        <v>10435</v>
      </c>
      <c r="E7790" t="s">
        <v>10905</v>
      </c>
      <c r="F7790" t="s">
        <v>10915</v>
      </c>
      <c r="H7790" t="s">
        <v>16356</v>
      </c>
      <c r="V7790">
        <f>72862319 CAXFDP 1081            PARz'k6AHB3716E,_)      N                     ently locked by another user for an Acct no 284144290000</f>
        <v>0</v>
      </c>
    </row>
    <row r="7791" spans="1:25">
      <c r="A7791" s="1">
        <v>7835</v>
      </c>
      <c r="C7791" t="s">
        <v>6461</v>
      </c>
      <c r="G7791" t="s">
        <v>10967</v>
      </c>
      <c r="H7791" t="s">
        <v>16357</v>
      </c>
      <c r="I7791" t="s">
        <v>18507</v>
      </c>
      <c r="J7791" t="s">
        <v>18510</v>
      </c>
      <c r="L7791" t="s">
        <v>20317</v>
      </c>
      <c r="N7791" t="s">
        <v>43</v>
      </c>
      <c r="P7791" t="s">
        <v>43</v>
      </c>
      <c r="Q7791" t="s">
        <v>21047</v>
      </c>
      <c r="U7791" t="s">
        <v>22719</v>
      </c>
      <c r="W7791" t="s">
        <v>22931</v>
      </c>
    </row>
    <row r="7792" spans="1:25">
      <c r="A7792" s="1">
        <v>7836</v>
      </c>
      <c r="B7792" t="s">
        <v>43</v>
      </c>
      <c r="C7792" t="s">
        <v>6461</v>
      </c>
      <c r="D7792" t="s">
        <v>10436</v>
      </c>
      <c r="E7792" t="s">
        <v>10905</v>
      </c>
      <c r="F7792" t="s">
        <v>10918</v>
      </c>
      <c r="H7792" t="s">
        <v>16357</v>
      </c>
      <c r="V7792">
        <f>72862320 ]5%.?¥Å«8762909840   CACS CAC uPGFPN          R 2qE¹                                                                                                                                                        N/ÄPGFPN          R @4qE¹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7793" spans="1:31">
      <c r="A7793" s="1">
        <v>7837</v>
      </c>
      <c r="C7793" t="s">
        <v>6462</v>
      </c>
      <c r="G7793" t="s">
        <v>10967</v>
      </c>
      <c r="H7793" t="s">
        <v>16358</v>
      </c>
      <c r="I7793" t="s">
        <v>18507</v>
      </c>
      <c r="J7793" t="s">
        <v>18509</v>
      </c>
      <c r="L7793" t="s">
        <v>20291</v>
      </c>
      <c r="O7793" t="s">
        <v>20887</v>
      </c>
      <c r="P7793" t="s">
        <v>20919</v>
      </c>
      <c r="Q7793" t="s">
        <v>20989</v>
      </c>
      <c r="U7793" t="s">
        <v>22032</v>
      </c>
      <c r="W7793" t="s">
        <v>22917</v>
      </c>
      <c r="X7793" t="s">
        <v>23598</v>
      </c>
    </row>
    <row r="7794" spans="1:31">
      <c r="A7794" s="1">
        <v>7838</v>
      </c>
      <c r="C7794" t="s">
        <v>6463</v>
      </c>
      <c r="G7794" t="s">
        <v>10967</v>
      </c>
      <c r="H7794" t="s">
        <v>16359</v>
      </c>
      <c r="I7794" t="s">
        <v>18507</v>
      </c>
      <c r="J7794" t="s">
        <v>18509</v>
      </c>
      <c r="L7794" t="s">
        <v>20184</v>
      </c>
      <c r="O7794" t="s">
        <v>20888</v>
      </c>
      <c r="P7794" t="s">
        <v>65</v>
      </c>
      <c r="Q7794" t="s">
        <v>20990</v>
      </c>
      <c r="R7794" t="s">
        <v>21118</v>
      </c>
      <c r="S7794" t="s">
        <v>21153</v>
      </c>
      <c r="T7794" t="s">
        <v>21783</v>
      </c>
      <c r="U7794" t="s">
        <v>22033</v>
      </c>
    </row>
    <row r="7795" spans="1:31">
      <c r="A7795" s="1">
        <v>7839</v>
      </c>
      <c r="C7795" t="s">
        <v>6464</v>
      </c>
      <c r="G7795" t="s">
        <v>10967</v>
      </c>
      <c r="H7795" t="s">
        <v>16359</v>
      </c>
      <c r="I7795" t="s">
        <v>18507</v>
      </c>
      <c r="J7795" t="s">
        <v>18509</v>
      </c>
      <c r="L7795" t="s">
        <v>20185</v>
      </c>
      <c r="O7795" t="s">
        <v>20888</v>
      </c>
      <c r="P7795" t="s">
        <v>20920</v>
      </c>
      <c r="Q7795" t="s">
        <v>20991</v>
      </c>
      <c r="U7795" t="s">
        <v>22034</v>
      </c>
      <c r="W7795" t="s">
        <v>22918</v>
      </c>
    </row>
    <row r="7796" spans="1:31">
      <c r="A7796" s="1">
        <v>7840</v>
      </c>
      <c r="C7796" t="s">
        <v>6465</v>
      </c>
      <c r="G7796" t="s">
        <v>10967</v>
      </c>
      <c r="H7796" t="s">
        <v>16360</v>
      </c>
      <c r="I7796" t="s">
        <v>18507</v>
      </c>
      <c r="J7796" t="s">
        <v>18509</v>
      </c>
      <c r="L7796" t="s">
        <v>20184</v>
      </c>
      <c r="O7796" t="s">
        <v>20888</v>
      </c>
      <c r="P7796" t="s">
        <v>65</v>
      </c>
      <c r="Q7796" t="s">
        <v>20990</v>
      </c>
      <c r="R7796" t="s">
        <v>21118</v>
      </c>
      <c r="S7796" t="s">
        <v>21153</v>
      </c>
      <c r="T7796" t="s">
        <v>21783</v>
      </c>
      <c r="U7796" t="s">
        <v>22033</v>
      </c>
    </row>
    <row r="7797" spans="1:31">
      <c r="A7797" s="1">
        <v>7841</v>
      </c>
      <c r="C7797" t="s">
        <v>6466</v>
      </c>
      <c r="G7797" t="s">
        <v>10967</v>
      </c>
      <c r="H7797" t="s">
        <v>16360</v>
      </c>
      <c r="I7797" t="s">
        <v>18507</v>
      </c>
      <c r="J7797" t="s">
        <v>18509</v>
      </c>
      <c r="L7797" t="s">
        <v>20174</v>
      </c>
      <c r="O7797" t="s">
        <v>20887</v>
      </c>
      <c r="P7797" t="s">
        <v>20919</v>
      </c>
      <c r="Q7797" t="s">
        <v>20989</v>
      </c>
      <c r="U7797" t="s">
        <v>22032</v>
      </c>
      <c r="W7797" t="s">
        <v>22917</v>
      </c>
      <c r="X7797" t="s">
        <v>23598</v>
      </c>
    </row>
    <row r="7798" spans="1:31">
      <c r="A7798" s="1">
        <v>7842</v>
      </c>
      <c r="C7798" t="s">
        <v>6467</v>
      </c>
      <c r="G7798" t="s">
        <v>10967</v>
      </c>
      <c r="H7798" t="s">
        <v>16361</v>
      </c>
      <c r="I7798" t="s">
        <v>18507</v>
      </c>
      <c r="J7798" t="s">
        <v>18509</v>
      </c>
      <c r="L7798" t="s">
        <v>20185</v>
      </c>
      <c r="O7798" t="s">
        <v>20888</v>
      </c>
      <c r="P7798" t="s">
        <v>20920</v>
      </c>
      <c r="Q7798" t="s">
        <v>20991</v>
      </c>
      <c r="U7798" t="s">
        <v>22034</v>
      </c>
      <c r="W7798" t="s">
        <v>22918</v>
      </c>
    </row>
    <row r="7799" spans="1:31">
      <c r="A7799" s="1">
        <v>7843</v>
      </c>
      <c r="C7799" t="s">
        <v>6468</v>
      </c>
      <c r="G7799" t="s">
        <v>10967</v>
      </c>
      <c r="H7799" t="s">
        <v>16362</v>
      </c>
      <c r="I7799" t="s">
        <v>18507</v>
      </c>
      <c r="J7799" t="s">
        <v>18509</v>
      </c>
      <c r="L7799" t="s">
        <v>20272</v>
      </c>
      <c r="O7799" t="s">
        <v>20887</v>
      </c>
      <c r="P7799" t="s">
        <v>20919</v>
      </c>
      <c r="Q7799" t="s">
        <v>20989</v>
      </c>
      <c r="U7799" t="s">
        <v>22032</v>
      </c>
      <c r="W7799" t="s">
        <v>22917</v>
      </c>
      <c r="X7799" t="s">
        <v>23599</v>
      </c>
    </row>
    <row r="7800" spans="1:31">
      <c r="A7800" s="1">
        <v>7844</v>
      </c>
      <c r="C7800" t="s">
        <v>6469</v>
      </c>
      <c r="G7800" t="s">
        <v>10967</v>
      </c>
      <c r="H7800" t="s">
        <v>16363</v>
      </c>
      <c r="I7800" t="s">
        <v>18507</v>
      </c>
      <c r="J7800" t="s">
        <v>18509</v>
      </c>
      <c r="L7800" t="s">
        <v>20184</v>
      </c>
      <c r="O7800" t="s">
        <v>20888</v>
      </c>
      <c r="P7800" t="s">
        <v>65</v>
      </c>
      <c r="Q7800" t="s">
        <v>20990</v>
      </c>
      <c r="R7800" t="s">
        <v>21118</v>
      </c>
      <c r="S7800" t="s">
        <v>21153</v>
      </c>
      <c r="T7800" t="s">
        <v>21784</v>
      </c>
      <c r="U7800" t="s">
        <v>22033</v>
      </c>
    </row>
    <row r="7801" spans="1:31">
      <c r="A7801" s="1">
        <v>7845</v>
      </c>
      <c r="C7801" t="s">
        <v>6470</v>
      </c>
      <c r="G7801" t="s">
        <v>10967</v>
      </c>
      <c r="H7801" t="s">
        <v>16363</v>
      </c>
      <c r="I7801" t="s">
        <v>18507</v>
      </c>
      <c r="J7801" t="s">
        <v>18509</v>
      </c>
      <c r="L7801" t="s">
        <v>20185</v>
      </c>
      <c r="O7801" t="s">
        <v>20888</v>
      </c>
      <c r="P7801" t="s">
        <v>20920</v>
      </c>
      <c r="Q7801" t="s">
        <v>20991</v>
      </c>
      <c r="U7801" t="s">
        <v>22034</v>
      </c>
      <c r="W7801" t="s">
        <v>22918</v>
      </c>
    </row>
    <row r="7802" spans="1:31">
      <c r="A7802" s="1">
        <v>7846</v>
      </c>
      <c r="C7802" t="s">
        <v>6471</v>
      </c>
      <c r="G7802" t="s">
        <v>10967</v>
      </c>
      <c r="H7802" t="s">
        <v>16364</v>
      </c>
      <c r="I7802" t="s">
        <v>18507</v>
      </c>
      <c r="J7802" t="s">
        <v>18528</v>
      </c>
      <c r="K7802" t="s">
        <v>18549</v>
      </c>
      <c r="L7802" t="s">
        <v>20318</v>
      </c>
      <c r="N7802" t="s">
        <v>38</v>
      </c>
      <c r="P7802" t="s">
        <v>38</v>
      </c>
      <c r="Q7802" t="s">
        <v>21038</v>
      </c>
      <c r="U7802" t="s">
        <v>22848</v>
      </c>
      <c r="W7802" t="s">
        <v>22730</v>
      </c>
      <c r="AE7802" t="s">
        <v>23892</v>
      </c>
    </row>
    <row r="7803" spans="1:31">
      <c r="A7803" s="1">
        <v>7847</v>
      </c>
      <c r="B7803" t="s">
        <v>38</v>
      </c>
      <c r="C7803" t="s">
        <v>6471</v>
      </c>
      <c r="D7803" t="s">
        <v>10437</v>
      </c>
      <c r="E7803" t="s">
        <v>10905</v>
      </c>
      <c r="F7803" t="s">
        <v>10913</v>
      </c>
      <c r="H7803" t="s">
        <v>16364</v>
      </c>
      <c r="V7803">
        <f>72862330 0ÈðÀºÏKRHJ3794ECMAS                                                                                           CMAS N  -                    8762157637     N</f>
        <v>0</v>
      </c>
    </row>
    <row r="7804" spans="1:31">
      <c r="A7804" s="1">
        <v>7848</v>
      </c>
      <c r="C7804" t="s">
        <v>6472</v>
      </c>
      <c r="G7804" t="s">
        <v>10967</v>
      </c>
      <c r="H7804" t="s">
        <v>16365</v>
      </c>
      <c r="I7804" t="s">
        <v>18507</v>
      </c>
      <c r="J7804" t="s">
        <v>18510</v>
      </c>
      <c r="L7804" t="s">
        <v>20319</v>
      </c>
      <c r="N7804" t="s">
        <v>44</v>
      </c>
      <c r="P7804" t="s">
        <v>20952</v>
      </c>
      <c r="Q7804" t="s">
        <v>21050</v>
      </c>
      <c r="R7804" t="s">
        <v>21135</v>
      </c>
      <c r="S7804" t="s">
        <v>21153</v>
      </c>
      <c r="T7804" t="s">
        <v>21785</v>
      </c>
      <c r="U7804" t="s">
        <v>22033</v>
      </c>
    </row>
    <row r="7805" spans="1:31">
      <c r="A7805" s="1">
        <v>7849</v>
      </c>
      <c r="C7805" t="s">
        <v>6473</v>
      </c>
      <c r="G7805" t="s">
        <v>10967</v>
      </c>
      <c r="H7805" t="s">
        <v>16366</v>
      </c>
      <c r="I7805" t="s">
        <v>18507</v>
      </c>
      <c r="J7805" t="s">
        <v>18510</v>
      </c>
      <c r="L7805" t="s">
        <v>20320</v>
      </c>
      <c r="N7805" t="s">
        <v>44</v>
      </c>
      <c r="P7805" t="s">
        <v>44</v>
      </c>
      <c r="Q7805" t="s">
        <v>21051</v>
      </c>
      <c r="U7805" t="s">
        <v>22724</v>
      </c>
      <c r="W7805" t="s">
        <v>22918</v>
      </c>
    </row>
    <row r="7806" spans="1:31">
      <c r="A7806" s="1">
        <v>7850</v>
      </c>
      <c r="B7806" t="s">
        <v>44</v>
      </c>
      <c r="C7806" t="s">
        <v>6473</v>
      </c>
      <c r="D7806" t="s">
        <v>10438</v>
      </c>
      <c r="E7806" t="s">
        <v>10905</v>
      </c>
      <c r="F7806" t="s">
        <v>10920</v>
      </c>
      <c r="H7806" t="s">
        <v>16366</v>
      </c>
      <c r="V7806">
        <f>72862332 @QÃôE¹Y        HG1185e ,XPOUP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7807" spans="1:31">
      <c r="A7807" s="1">
        <v>7851</v>
      </c>
      <c r="C7807" t="s">
        <v>6474</v>
      </c>
      <c r="G7807" t="s">
        <v>10967</v>
      </c>
      <c r="H7807" t="s">
        <v>16367</v>
      </c>
      <c r="I7807" t="s">
        <v>18507</v>
      </c>
      <c r="J7807" t="s">
        <v>18509</v>
      </c>
      <c r="L7807" t="s">
        <v>20293</v>
      </c>
      <c r="O7807" t="s">
        <v>20887</v>
      </c>
      <c r="P7807" t="s">
        <v>20919</v>
      </c>
      <c r="Q7807" t="s">
        <v>20989</v>
      </c>
      <c r="U7807" t="s">
        <v>22032</v>
      </c>
      <c r="W7807" t="s">
        <v>22917</v>
      </c>
      <c r="X7807" t="s">
        <v>23600</v>
      </c>
    </row>
    <row r="7808" spans="1:31">
      <c r="A7808" s="1">
        <v>7852</v>
      </c>
      <c r="C7808" t="s">
        <v>6475</v>
      </c>
      <c r="G7808" t="s">
        <v>10967</v>
      </c>
      <c r="H7808" t="s">
        <v>16367</v>
      </c>
      <c r="I7808" t="s">
        <v>18507</v>
      </c>
      <c r="J7808" t="s">
        <v>18509</v>
      </c>
      <c r="L7808" t="s">
        <v>20184</v>
      </c>
      <c r="O7808" t="s">
        <v>20888</v>
      </c>
      <c r="P7808" t="s">
        <v>65</v>
      </c>
      <c r="Q7808" t="s">
        <v>20990</v>
      </c>
      <c r="R7808" t="s">
        <v>21118</v>
      </c>
      <c r="S7808" t="s">
        <v>21153</v>
      </c>
      <c r="T7808" t="s">
        <v>21786</v>
      </c>
      <c r="U7808" t="s">
        <v>22033</v>
      </c>
    </row>
    <row r="7809" spans="1:24">
      <c r="A7809" s="1">
        <v>7853</v>
      </c>
      <c r="C7809" t="s">
        <v>6476</v>
      </c>
      <c r="G7809" t="s">
        <v>10967</v>
      </c>
      <c r="H7809" t="s">
        <v>16367</v>
      </c>
      <c r="I7809" t="s">
        <v>18507</v>
      </c>
      <c r="J7809" t="s">
        <v>18509</v>
      </c>
      <c r="L7809" t="s">
        <v>20185</v>
      </c>
      <c r="O7809" t="s">
        <v>20888</v>
      </c>
      <c r="P7809" t="s">
        <v>20920</v>
      </c>
      <c r="Q7809" t="s">
        <v>20991</v>
      </c>
      <c r="U7809" t="s">
        <v>22034</v>
      </c>
      <c r="W7809" t="s">
        <v>22918</v>
      </c>
    </row>
    <row r="7810" spans="1:24">
      <c r="A7810" s="1">
        <v>7854</v>
      </c>
      <c r="C7810" t="s">
        <v>6477</v>
      </c>
      <c r="G7810" t="s">
        <v>10967</v>
      </c>
      <c r="H7810" t="s">
        <v>16368</v>
      </c>
      <c r="I7810" t="s">
        <v>18507</v>
      </c>
      <c r="J7810" t="s">
        <v>18509</v>
      </c>
      <c r="L7810" t="s">
        <v>20184</v>
      </c>
      <c r="O7810" t="s">
        <v>20888</v>
      </c>
      <c r="P7810" t="s">
        <v>65</v>
      </c>
      <c r="Q7810" t="s">
        <v>20990</v>
      </c>
      <c r="R7810" t="s">
        <v>21118</v>
      </c>
      <c r="S7810" t="s">
        <v>21153</v>
      </c>
      <c r="T7810" t="s">
        <v>21787</v>
      </c>
      <c r="U7810" t="s">
        <v>22033</v>
      </c>
    </row>
    <row r="7811" spans="1:24">
      <c r="A7811" s="1">
        <v>7855</v>
      </c>
      <c r="C7811" t="s">
        <v>6478</v>
      </c>
      <c r="G7811" t="s">
        <v>10967</v>
      </c>
      <c r="H7811" t="s">
        <v>16368</v>
      </c>
      <c r="I7811" t="s">
        <v>18507</v>
      </c>
      <c r="J7811" t="s">
        <v>18509</v>
      </c>
      <c r="L7811" t="s">
        <v>20185</v>
      </c>
      <c r="O7811" t="s">
        <v>20888</v>
      </c>
      <c r="P7811" t="s">
        <v>20920</v>
      </c>
      <c r="Q7811" t="s">
        <v>20991</v>
      </c>
      <c r="U7811" t="s">
        <v>22034</v>
      </c>
      <c r="W7811" t="s">
        <v>22918</v>
      </c>
    </row>
    <row r="7812" spans="1:24">
      <c r="A7812" s="1">
        <v>7856</v>
      </c>
      <c r="C7812" t="s">
        <v>6479</v>
      </c>
      <c r="G7812" t="s">
        <v>10967</v>
      </c>
      <c r="H7812" t="s">
        <v>16369</v>
      </c>
      <c r="I7812" t="s">
        <v>18507</v>
      </c>
      <c r="J7812" t="s">
        <v>18509</v>
      </c>
      <c r="L7812" t="s">
        <v>20146</v>
      </c>
      <c r="O7812" t="s">
        <v>20887</v>
      </c>
      <c r="P7812" t="s">
        <v>20919</v>
      </c>
      <c r="Q7812" t="s">
        <v>20989</v>
      </c>
      <c r="U7812" t="s">
        <v>22032</v>
      </c>
      <c r="W7812" t="s">
        <v>22917</v>
      </c>
      <c r="X7812" t="s">
        <v>23601</v>
      </c>
    </row>
    <row r="7813" spans="1:24">
      <c r="A7813" s="1">
        <v>7857</v>
      </c>
      <c r="C7813" t="s">
        <v>6480</v>
      </c>
      <c r="G7813" t="s">
        <v>10967</v>
      </c>
      <c r="H7813" t="s">
        <v>16370</v>
      </c>
      <c r="I7813" t="s">
        <v>18507</v>
      </c>
      <c r="J7813" t="s">
        <v>18509</v>
      </c>
      <c r="L7813" t="s">
        <v>20184</v>
      </c>
      <c r="O7813" t="s">
        <v>20888</v>
      </c>
      <c r="P7813" t="s">
        <v>65</v>
      </c>
      <c r="Q7813" t="s">
        <v>20990</v>
      </c>
      <c r="R7813" t="s">
        <v>21118</v>
      </c>
      <c r="S7813" t="s">
        <v>21153</v>
      </c>
      <c r="T7813" t="s">
        <v>21788</v>
      </c>
      <c r="U7813" t="s">
        <v>22033</v>
      </c>
    </row>
    <row r="7814" spans="1:24">
      <c r="A7814" s="1">
        <v>7858</v>
      </c>
      <c r="C7814" t="s">
        <v>6481</v>
      </c>
      <c r="G7814" t="s">
        <v>10967</v>
      </c>
      <c r="H7814" t="s">
        <v>16370</v>
      </c>
      <c r="I7814" t="s">
        <v>18507</v>
      </c>
      <c r="J7814" t="s">
        <v>18509</v>
      </c>
      <c r="L7814" t="s">
        <v>20145</v>
      </c>
      <c r="O7814" t="s">
        <v>20887</v>
      </c>
      <c r="P7814" t="s">
        <v>20919</v>
      </c>
      <c r="Q7814" t="s">
        <v>20989</v>
      </c>
      <c r="U7814" t="s">
        <v>22032</v>
      </c>
      <c r="W7814" t="s">
        <v>22917</v>
      </c>
      <c r="X7814" t="s">
        <v>23602</v>
      </c>
    </row>
    <row r="7815" spans="1:24">
      <c r="A7815" s="1">
        <v>7859</v>
      </c>
      <c r="C7815" t="s">
        <v>6482</v>
      </c>
      <c r="G7815" t="s">
        <v>10967</v>
      </c>
      <c r="H7815" t="s">
        <v>16371</v>
      </c>
      <c r="I7815" t="s">
        <v>18507</v>
      </c>
      <c r="J7815" t="s">
        <v>18509</v>
      </c>
      <c r="L7815" t="s">
        <v>20185</v>
      </c>
      <c r="O7815" t="s">
        <v>20888</v>
      </c>
      <c r="P7815" t="s">
        <v>20920</v>
      </c>
      <c r="Q7815" t="s">
        <v>20991</v>
      </c>
      <c r="U7815" t="s">
        <v>22034</v>
      </c>
      <c r="W7815" t="s">
        <v>22918</v>
      </c>
    </row>
    <row r="7816" spans="1:24">
      <c r="A7816" s="1">
        <v>7860</v>
      </c>
      <c r="C7816" t="s">
        <v>6483</v>
      </c>
      <c r="G7816" t="s">
        <v>10967</v>
      </c>
      <c r="H7816" t="s">
        <v>16372</v>
      </c>
      <c r="I7816" t="s">
        <v>18507</v>
      </c>
      <c r="J7816" t="s">
        <v>18509</v>
      </c>
      <c r="L7816" t="s">
        <v>20184</v>
      </c>
      <c r="O7816" t="s">
        <v>20888</v>
      </c>
      <c r="P7816" t="s">
        <v>65</v>
      </c>
      <c r="Q7816" t="s">
        <v>20990</v>
      </c>
      <c r="R7816" t="s">
        <v>21118</v>
      </c>
      <c r="S7816" t="s">
        <v>21153</v>
      </c>
      <c r="T7816" t="s">
        <v>21788</v>
      </c>
      <c r="U7816" t="s">
        <v>22033</v>
      </c>
    </row>
    <row r="7817" spans="1:24">
      <c r="A7817" s="1">
        <v>7861</v>
      </c>
      <c r="C7817" t="s">
        <v>6484</v>
      </c>
      <c r="G7817" t="s">
        <v>10967</v>
      </c>
      <c r="H7817" t="s">
        <v>16372</v>
      </c>
      <c r="I7817" t="s">
        <v>18507</v>
      </c>
      <c r="J7817" t="s">
        <v>18509</v>
      </c>
      <c r="L7817" t="s">
        <v>20174</v>
      </c>
      <c r="O7817" t="s">
        <v>20887</v>
      </c>
      <c r="P7817" t="s">
        <v>20919</v>
      </c>
      <c r="Q7817" t="s">
        <v>20989</v>
      </c>
      <c r="U7817" t="s">
        <v>22032</v>
      </c>
      <c r="W7817" t="s">
        <v>22917</v>
      </c>
      <c r="X7817" t="s">
        <v>23602</v>
      </c>
    </row>
    <row r="7818" spans="1:24">
      <c r="A7818" s="1">
        <v>7862</v>
      </c>
      <c r="C7818" t="s">
        <v>6485</v>
      </c>
      <c r="G7818" t="s">
        <v>10967</v>
      </c>
      <c r="H7818" t="s">
        <v>16373</v>
      </c>
      <c r="I7818" t="s">
        <v>18507</v>
      </c>
      <c r="J7818" t="s">
        <v>18509</v>
      </c>
      <c r="L7818" t="s">
        <v>20185</v>
      </c>
      <c r="O7818" t="s">
        <v>20888</v>
      </c>
      <c r="P7818" t="s">
        <v>20920</v>
      </c>
      <c r="Q7818" t="s">
        <v>20991</v>
      </c>
      <c r="U7818" t="s">
        <v>22034</v>
      </c>
      <c r="W7818" t="s">
        <v>22918</v>
      </c>
    </row>
    <row r="7819" spans="1:24">
      <c r="A7819" s="1">
        <v>7863</v>
      </c>
      <c r="C7819" t="s">
        <v>6486</v>
      </c>
      <c r="G7819" t="s">
        <v>10967</v>
      </c>
      <c r="H7819" t="s">
        <v>16374</v>
      </c>
      <c r="I7819" t="s">
        <v>18507</v>
      </c>
      <c r="J7819" t="s">
        <v>18509</v>
      </c>
      <c r="L7819" t="s">
        <v>20184</v>
      </c>
      <c r="O7819" t="s">
        <v>20888</v>
      </c>
      <c r="P7819" t="s">
        <v>65</v>
      </c>
      <c r="Q7819" t="s">
        <v>20990</v>
      </c>
      <c r="R7819" t="s">
        <v>21118</v>
      </c>
      <c r="S7819" t="s">
        <v>21153</v>
      </c>
      <c r="T7819" t="s">
        <v>21789</v>
      </c>
      <c r="U7819" t="s">
        <v>22033</v>
      </c>
    </row>
    <row r="7820" spans="1:24">
      <c r="A7820" s="1">
        <v>7864</v>
      </c>
      <c r="C7820" t="s">
        <v>6487</v>
      </c>
      <c r="G7820" t="s">
        <v>10967</v>
      </c>
      <c r="H7820" t="s">
        <v>16374</v>
      </c>
      <c r="I7820" t="s">
        <v>18507</v>
      </c>
      <c r="J7820" t="s">
        <v>18509</v>
      </c>
      <c r="L7820" t="s">
        <v>20185</v>
      </c>
      <c r="O7820" t="s">
        <v>20888</v>
      </c>
      <c r="P7820" t="s">
        <v>20920</v>
      </c>
      <c r="Q7820" t="s">
        <v>20991</v>
      </c>
      <c r="U7820" t="s">
        <v>22034</v>
      </c>
      <c r="W7820" t="s">
        <v>22918</v>
      </c>
    </row>
    <row r="7821" spans="1:24">
      <c r="A7821" s="1">
        <v>7865</v>
      </c>
      <c r="C7821" t="s">
        <v>6488</v>
      </c>
      <c r="G7821" t="s">
        <v>10967</v>
      </c>
      <c r="H7821" t="s">
        <v>16375</v>
      </c>
      <c r="I7821" t="s">
        <v>18507</v>
      </c>
      <c r="J7821" t="s">
        <v>18509</v>
      </c>
      <c r="L7821" t="s">
        <v>20184</v>
      </c>
      <c r="O7821" t="s">
        <v>20888</v>
      </c>
      <c r="P7821" t="s">
        <v>65</v>
      </c>
      <c r="Q7821" t="s">
        <v>20990</v>
      </c>
      <c r="R7821" t="s">
        <v>21118</v>
      </c>
      <c r="S7821" t="s">
        <v>21153</v>
      </c>
      <c r="T7821" t="s">
        <v>21789</v>
      </c>
      <c r="U7821" t="s">
        <v>22033</v>
      </c>
    </row>
    <row r="7822" spans="1:24">
      <c r="A7822" s="1">
        <v>7866</v>
      </c>
      <c r="C7822" t="s">
        <v>6489</v>
      </c>
      <c r="G7822" t="s">
        <v>10967</v>
      </c>
      <c r="H7822" t="s">
        <v>16376</v>
      </c>
      <c r="I7822" t="s">
        <v>18507</v>
      </c>
      <c r="J7822" t="s">
        <v>18509</v>
      </c>
      <c r="L7822" t="s">
        <v>20185</v>
      </c>
      <c r="O7822" t="s">
        <v>20888</v>
      </c>
      <c r="P7822" t="s">
        <v>20920</v>
      </c>
      <c r="Q7822" t="s">
        <v>20991</v>
      </c>
      <c r="U7822" t="s">
        <v>22034</v>
      </c>
      <c r="W7822" t="s">
        <v>22918</v>
      </c>
    </row>
    <row r="7823" spans="1:24">
      <c r="A7823" s="1">
        <v>7867</v>
      </c>
      <c r="C7823" t="s">
        <v>6490</v>
      </c>
      <c r="G7823" t="s">
        <v>10967</v>
      </c>
      <c r="H7823" t="s">
        <v>16376</v>
      </c>
      <c r="I7823" t="s">
        <v>18507</v>
      </c>
      <c r="J7823" t="s">
        <v>18509</v>
      </c>
      <c r="L7823" t="s">
        <v>20273</v>
      </c>
      <c r="O7823" t="s">
        <v>20887</v>
      </c>
      <c r="P7823" t="s">
        <v>20919</v>
      </c>
      <c r="Q7823" t="s">
        <v>20989</v>
      </c>
      <c r="U7823" t="s">
        <v>22032</v>
      </c>
      <c r="W7823" t="s">
        <v>22917</v>
      </c>
      <c r="X7823" t="s">
        <v>23603</v>
      </c>
    </row>
    <row r="7824" spans="1:24">
      <c r="A7824" s="1">
        <v>7868</v>
      </c>
      <c r="C7824" t="s">
        <v>6491</v>
      </c>
      <c r="G7824" t="s">
        <v>10967</v>
      </c>
      <c r="H7824" t="s">
        <v>16377</v>
      </c>
      <c r="I7824" t="s">
        <v>18507</v>
      </c>
      <c r="J7824" t="s">
        <v>18509</v>
      </c>
      <c r="L7824" t="s">
        <v>20272</v>
      </c>
      <c r="O7824" t="s">
        <v>20887</v>
      </c>
      <c r="P7824" t="s">
        <v>20919</v>
      </c>
      <c r="Q7824" t="s">
        <v>20989</v>
      </c>
      <c r="U7824" t="s">
        <v>22032</v>
      </c>
      <c r="W7824" t="s">
        <v>22917</v>
      </c>
      <c r="X7824" t="s">
        <v>23603</v>
      </c>
    </row>
    <row r="7825" spans="1:27">
      <c r="A7825" s="1">
        <v>7869</v>
      </c>
      <c r="C7825" t="s">
        <v>6492</v>
      </c>
      <c r="G7825" t="s">
        <v>10967</v>
      </c>
      <c r="H7825" t="s">
        <v>16378</v>
      </c>
      <c r="I7825" t="s">
        <v>18507</v>
      </c>
      <c r="J7825" t="s">
        <v>18509</v>
      </c>
      <c r="L7825" t="s">
        <v>20145</v>
      </c>
      <c r="O7825" t="s">
        <v>20887</v>
      </c>
      <c r="P7825" t="s">
        <v>20919</v>
      </c>
      <c r="Q7825" t="s">
        <v>20989</v>
      </c>
      <c r="U7825" t="s">
        <v>22032</v>
      </c>
      <c r="W7825" t="s">
        <v>22917</v>
      </c>
      <c r="X7825" t="s">
        <v>23604</v>
      </c>
    </row>
    <row r="7826" spans="1:27">
      <c r="A7826" s="1">
        <v>7870</v>
      </c>
      <c r="C7826" t="s">
        <v>6493</v>
      </c>
      <c r="G7826" t="s">
        <v>10967</v>
      </c>
      <c r="H7826" t="s">
        <v>16379</v>
      </c>
      <c r="I7826" t="s">
        <v>18507</v>
      </c>
      <c r="J7826" t="s">
        <v>18556</v>
      </c>
      <c r="K7826" t="s">
        <v>18584</v>
      </c>
      <c r="L7826" t="s">
        <v>20321</v>
      </c>
      <c r="N7826" t="s">
        <v>34</v>
      </c>
      <c r="P7826" t="s">
        <v>20924</v>
      </c>
      <c r="Q7826" t="s">
        <v>21031</v>
      </c>
      <c r="U7826" t="s">
        <v>22807</v>
      </c>
      <c r="W7826" t="s">
        <v>22930</v>
      </c>
    </row>
    <row r="7827" spans="1:27">
      <c r="A7827" s="1">
        <v>7871</v>
      </c>
      <c r="C7827" t="s">
        <v>6494</v>
      </c>
      <c r="G7827" t="s">
        <v>10967</v>
      </c>
      <c r="H7827" t="s">
        <v>16379</v>
      </c>
      <c r="I7827" t="s">
        <v>18507</v>
      </c>
      <c r="J7827" t="s">
        <v>18556</v>
      </c>
      <c r="K7827" t="s">
        <v>18584</v>
      </c>
      <c r="L7827" t="s">
        <v>20321</v>
      </c>
      <c r="N7827" t="s">
        <v>34</v>
      </c>
      <c r="P7827" t="s">
        <v>20925</v>
      </c>
      <c r="Q7827" t="s">
        <v>20997</v>
      </c>
      <c r="U7827" t="s">
        <v>22808</v>
      </c>
      <c r="W7827" t="s">
        <v>22921</v>
      </c>
      <c r="AA7827" t="s">
        <v>23879</v>
      </c>
    </row>
    <row r="7828" spans="1:27">
      <c r="A7828" s="1">
        <v>7872</v>
      </c>
      <c r="C7828" t="s">
        <v>6495</v>
      </c>
      <c r="G7828" t="s">
        <v>10967</v>
      </c>
      <c r="H7828" t="s">
        <v>16379</v>
      </c>
      <c r="I7828" t="s">
        <v>18507</v>
      </c>
      <c r="J7828" t="s">
        <v>18556</v>
      </c>
      <c r="K7828" t="s">
        <v>18584</v>
      </c>
      <c r="L7828" t="s">
        <v>20321</v>
      </c>
      <c r="N7828" t="s">
        <v>34</v>
      </c>
      <c r="P7828" t="s">
        <v>34</v>
      </c>
      <c r="Q7828" t="s">
        <v>20999</v>
      </c>
      <c r="U7828" t="s">
        <v>22040</v>
      </c>
      <c r="W7828" t="s">
        <v>22921</v>
      </c>
    </row>
    <row r="7829" spans="1:27">
      <c r="A7829" s="1">
        <v>7873</v>
      </c>
      <c r="B7829" t="s">
        <v>34</v>
      </c>
      <c r="C7829" t="s">
        <v>6495</v>
      </c>
      <c r="D7829" t="s">
        <v>10439</v>
      </c>
      <c r="E7829" t="s">
        <v>10905</v>
      </c>
      <c r="F7829" t="s">
        <v>10909</v>
      </c>
      <c r="H7829" t="s">
        <v>16379</v>
      </c>
      <c r="V7829">
        <f>72862354 ·xGHU3770EECCB p5¹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7830" spans="1:27">
      <c r="A7830" s="1">
        <v>7874</v>
      </c>
      <c r="C7830" t="s">
        <v>6496</v>
      </c>
      <c r="G7830" t="s">
        <v>10967</v>
      </c>
      <c r="H7830" t="s">
        <v>16380</v>
      </c>
      <c r="I7830" t="s">
        <v>18507</v>
      </c>
      <c r="J7830" t="s">
        <v>18509</v>
      </c>
      <c r="L7830" t="s">
        <v>20184</v>
      </c>
      <c r="O7830" t="s">
        <v>20888</v>
      </c>
      <c r="P7830" t="s">
        <v>65</v>
      </c>
      <c r="Q7830" t="s">
        <v>20990</v>
      </c>
      <c r="R7830" t="s">
        <v>21118</v>
      </c>
      <c r="S7830" t="s">
        <v>21153</v>
      </c>
      <c r="T7830" t="s">
        <v>21790</v>
      </c>
      <c r="U7830" t="s">
        <v>22033</v>
      </c>
    </row>
    <row r="7831" spans="1:27">
      <c r="A7831" s="1">
        <v>7875</v>
      </c>
      <c r="C7831" t="s">
        <v>6497</v>
      </c>
      <c r="G7831" t="s">
        <v>10967</v>
      </c>
      <c r="H7831" t="s">
        <v>16380</v>
      </c>
      <c r="I7831" t="s">
        <v>18507</v>
      </c>
      <c r="J7831" t="s">
        <v>18509</v>
      </c>
      <c r="L7831" t="s">
        <v>20185</v>
      </c>
      <c r="O7831" t="s">
        <v>20888</v>
      </c>
      <c r="P7831" t="s">
        <v>20920</v>
      </c>
      <c r="Q7831" t="s">
        <v>20991</v>
      </c>
      <c r="U7831" t="s">
        <v>22034</v>
      </c>
      <c r="W7831" t="s">
        <v>22918</v>
      </c>
    </row>
    <row r="7832" spans="1:27">
      <c r="A7832" s="1">
        <v>7876</v>
      </c>
      <c r="C7832" t="s">
        <v>6498</v>
      </c>
      <c r="G7832" t="s">
        <v>10967</v>
      </c>
      <c r="H7832" t="s">
        <v>16380</v>
      </c>
      <c r="I7832" t="s">
        <v>18507</v>
      </c>
      <c r="J7832" t="s">
        <v>18509</v>
      </c>
      <c r="L7832" t="s">
        <v>20273</v>
      </c>
      <c r="O7832" t="s">
        <v>20887</v>
      </c>
      <c r="P7832" t="s">
        <v>20919</v>
      </c>
      <c r="Q7832" t="s">
        <v>20989</v>
      </c>
      <c r="U7832" t="s">
        <v>22032</v>
      </c>
      <c r="W7832" t="s">
        <v>22917</v>
      </c>
      <c r="X7832" t="s">
        <v>23605</v>
      </c>
    </row>
    <row r="7833" spans="1:27">
      <c r="A7833" s="1">
        <v>7877</v>
      </c>
      <c r="C7833" t="s">
        <v>6499</v>
      </c>
      <c r="G7833" t="s">
        <v>10967</v>
      </c>
      <c r="H7833" t="s">
        <v>16381</v>
      </c>
      <c r="I7833" t="s">
        <v>18507</v>
      </c>
      <c r="J7833" t="s">
        <v>18509</v>
      </c>
      <c r="L7833" t="s">
        <v>20184</v>
      </c>
      <c r="O7833" t="s">
        <v>20888</v>
      </c>
      <c r="P7833" t="s">
        <v>65</v>
      </c>
      <c r="Q7833" t="s">
        <v>20990</v>
      </c>
      <c r="R7833" t="s">
        <v>21118</v>
      </c>
      <c r="S7833" t="s">
        <v>21153</v>
      </c>
      <c r="T7833" t="s">
        <v>21791</v>
      </c>
      <c r="U7833" t="s">
        <v>22033</v>
      </c>
    </row>
    <row r="7834" spans="1:27">
      <c r="A7834" s="1">
        <v>7878</v>
      </c>
      <c r="C7834" t="s">
        <v>6500</v>
      </c>
      <c r="G7834" t="s">
        <v>10967</v>
      </c>
      <c r="H7834" t="s">
        <v>16381</v>
      </c>
      <c r="I7834" t="s">
        <v>18507</v>
      </c>
      <c r="J7834" t="s">
        <v>18509</v>
      </c>
      <c r="L7834" t="s">
        <v>20185</v>
      </c>
      <c r="O7834" t="s">
        <v>20888</v>
      </c>
      <c r="P7834" t="s">
        <v>20920</v>
      </c>
      <c r="Q7834" t="s">
        <v>20991</v>
      </c>
      <c r="U7834" t="s">
        <v>22034</v>
      </c>
      <c r="W7834" t="s">
        <v>22918</v>
      </c>
    </row>
    <row r="7835" spans="1:27">
      <c r="A7835" s="1">
        <v>7879</v>
      </c>
      <c r="C7835" t="s">
        <v>6501</v>
      </c>
      <c r="G7835" t="s">
        <v>10967</v>
      </c>
      <c r="H7835" t="s">
        <v>16382</v>
      </c>
      <c r="I7835" t="s">
        <v>18507</v>
      </c>
      <c r="J7835" t="s">
        <v>18509</v>
      </c>
      <c r="L7835" t="s">
        <v>20272</v>
      </c>
      <c r="O7835" t="s">
        <v>20887</v>
      </c>
      <c r="P7835" t="s">
        <v>20919</v>
      </c>
      <c r="Q7835" t="s">
        <v>20989</v>
      </c>
      <c r="U7835" t="s">
        <v>22032</v>
      </c>
      <c r="W7835" t="s">
        <v>22917</v>
      </c>
      <c r="X7835" t="s">
        <v>23606</v>
      </c>
    </row>
    <row r="7836" spans="1:27">
      <c r="A7836" s="1">
        <v>7880</v>
      </c>
      <c r="C7836" t="s">
        <v>6502</v>
      </c>
      <c r="G7836" t="s">
        <v>10967</v>
      </c>
      <c r="H7836" t="s">
        <v>16383</v>
      </c>
      <c r="I7836" t="s">
        <v>18507</v>
      </c>
      <c r="J7836" t="s">
        <v>18509</v>
      </c>
      <c r="L7836" t="s">
        <v>20184</v>
      </c>
      <c r="O7836" t="s">
        <v>20888</v>
      </c>
      <c r="P7836" t="s">
        <v>65</v>
      </c>
      <c r="Q7836" t="s">
        <v>20990</v>
      </c>
      <c r="R7836" t="s">
        <v>21118</v>
      </c>
      <c r="S7836" t="s">
        <v>21153</v>
      </c>
      <c r="T7836" t="s">
        <v>21790</v>
      </c>
      <c r="U7836" t="s">
        <v>22033</v>
      </c>
    </row>
    <row r="7837" spans="1:27">
      <c r="A7837" s="1">
        <v>7881</v>
      </c>
      <c r="C7837" t="s">
        <v>6503</v>
      </c>
      <c r="G7837" t="s">
        <v>10967</v>
      </c>
      <c r="H7837" t="s">
        <v>16383</v>
      </c>
      <c r="I7837" t="s">
        <v>18507</v>
      </c>
      <c r="J7837" t="s">
        <v>18509</v>
      </c>
      <c r="L7837" t="s">
        <v>20185</v>
      </c>
      <c r="O7837" t="s">
        <v>20888</v>
      </c>
      <c r="P7837" t="s">
        <v>20920</v>
      </c>
      <c r="Q7837" t="s">
        <v>20991</v>
      </c>
      <c r="U7837" t="s">
        <v>22034</v>
      </c>
      <c r="W7837" t="s">
        <v>22918</v>
      </c>
    </row>
    <row r="7838" spans="1:27">
      <c r="A7838" s="1">
        <v>7882</v>
      </c>
      <c r="C7838" t="s">
        <v>6504</v>
      </c>
      <c r="G7838" t="s">
        <v>10967</v>
      </c>
      <c r="H7838" t="s">
        <v>16384</v>
      </c>
      <c r="I7838" t="s">
        <v>18507</v>
      </c>
      <c r="J7838" t="s">
        <v>18509</v>
      </c>
      <c r="L7838" t="s">
        <v>20154</v>
      </c>
      <c r="O7838" t="s">
        <v>20887</v>
      </c>
      <c r="P7838" t="s">
        <v>20919</v>
      </c>
      <c r="Q7838" t="s">
        <v>20989</v>
      </c>
      <c r="U7838" t="s">
        <v>22032</v>
      </c>
      <c r="W7838" t="s">
        <v>22917</v>
      </c>
      <c r="X7838" t="s">
        <v>23605</v>
      </c>
    </row>
    <row r="7839" spans="1:27">
      <c r="A7839" s="1">
        <v>7883</v>
      </c>
      <c r="C7839" t="s">
        <v>6505</v>
      </c>
      <c r="G7839" t="s">
        <v>10967</v>
      </c>
      <c r="H7839" t="s">
        <v>16385</v>
      </c>
      <c r="I7839" t="s">
        <v>18507</v>
      </c>
      <c r="J7839" t="s">
        <v>18509</v>
      </c>
      <c r="L7839" t="s">
        <v>20184</v>
      </c>
      <c r="O7839" t="s">
        <v>20888</v>
      </c>
      <c r="P7839" t="s">
        <v>65</v>
      </c>
      <c r="Q7839" t="s">
        <v>20990</v>
      </c>
      <c r="R7839" t="s">
        <v>21118</v>
      </c>
      <c r="S7839" t="s">
        <v>21153</v>
      </c>
      <c r="T7839" t="s">
        <v>21792</v>
      </c>
      <c r="U7839" t="s">
        <v>22033</v>
      </c>
    </row>
    <row r="7840" spans="1:27">
      <c r="A7840" s="1">
        <v>7884</v>
      </c>
      <c r="C7840" t="s">
        <v>6506</v>
      </c>
      <c r="G7840" t="s">
        <v>10967</v>
      </c>
      <c r="H7840" t="s">
        <v>16385</v>
      </c>
      <c r="I7840" t="s">
        <v>18507</v>
      </c>
      <c r="J7840" t="s">
        <v>18509</v>
      </c>
      <c r="L7840" t="s">
        <v>20293</v>
      </c>
      <c r="O7840" t="s">
        <v>20887</v>
      </c>
      <c r="P7840" t="s">
        <v>20919</v>
      </c>
      <c r="Q7840" t="s">
        <v>20989</v>
      </c>
      <c r="U7840" t="s">
        <v>22032</v>
      </c>
      <c r="W7840" t="s">
        <v>22917</v>
      </c>
      <c r="X7840" t="s">
        <v>23607</v>
      </c>
    </row>
    <row r="7841" spans="1:25">
      <c r="A7841" s="1">
        <v>7885</v>
      </c>
      <c r="C7841" t="s">
        <v>6507</v>
      </c>
      <c r="G7841" t="s">
        <v>10967</v>
      </c>
      <c r="H7841" t="s">
        <v>16386</v>
      </c>
      <c r="I7841" t="s">
        <v>18507</v>
      </c>
      <c r="J7841" t="s">
        <v>18509</v>
      </c>
      <c r="L7841" t="s">
        <v>20185</v>
      </c>
      <c r="O7841" t="s">
        <v>20888</v>
      </c>
      <c r="P7841" t="s">
        <v>20920</v>
      </c>
      <c r="Q7841" t="s">
        <v>20991</v>
      </c>
      <c r="U7841" t="s">
        <v>22034</v>
      </c>
      <c r="W7841" t="s">
        <v>22918</v>
      </c>
    </row>
    <row r="7842" spans="1:25">
      <c r="A7842" s="1">
        <v>7886</v>
      </c>
      <c r="C7842" t="s">
        <v>6508</v>
      </c>
      <c r="G7842" t="s">
        <v>10967</v>
      </c>
      <c r="H7842" t="s">
        <v>16387</v>
      </c>
      <c r="I7842" t="s">
        <v>18507</v>
      </c>
      <c r="J7842" t="s">
        <v>18509</v>
      </c>
      <c r="L7842" t="s">
        <v>20184</v>
      </c>
      <c r="O7842" t="s">
        <v>20888</v>
      </c>
      <c r="P7842" t="s">
        <v>65</v>
      </c>
      <c r="Q7842" t="s">
        <v>20990</v>
      </c>
      <c r="R7842" t="s">
        <v>21118</v>
      </c>
      <c r="S7842" t="s">
        <v>21153</v>
      </c>
      <c r="T7842" t="s">
        <v>21792</v>
      </c>
      <c r="U7842" t="s">
        <v>22033</v>
      </c>
    </row>
    <row r="7843" spans="1:25">
      <c r="A7843" s="1">
        <v>7887</v>
      </c>
      <c r="C7843" t="s">
        <v>6509</v>
      </c>
      <c r="G7843" t="s">
        <v>10967</v>
      </c>
      <c r="H7843" t="s">
        <v>16387</v>
      </c>
      <c r="I7843" t="s">
        <v>18507</v>
      </c>
      <c r="J7843" t="s">
        <v>18509</v>
      </c>
      <c r="L7843" t="s">
        <v>20272</v>
      </c>
      <c r="O7843" t="s">
        <v>20887</v>
      </c>
      <c r="P7843" t="s">
        <v>20919</v>
      </c>
      <c r="Q7843" t="s">
        <v>20989</v>
      </c>
      <c r="U7843" t="s">
        <v>22032</v>
      </c>
      <c r="W7843" t="s">
        <v>22917</v>
      </c>
      <c r="X7843" t="s">
        <v>23607</v>
      </c>
    </row>
    <row r="7844" spans="1:25">
      <c r="A7844" s="1">
        <v>7888</v>
      </c>
      <c r="C7844" t="s">
        <v>6510</v>
      </c>
      <c r="G7844" t="s">
        <v>10967</v>
      </c>
      <c r="H7844" t="s">
        <v>16388</v>
      </c>
      <c r="I7844" t="s">
        <v>18507</v>
      </c>
      <c r="J7844" t="s">
        <v>18509</v>
      </c>
      <c r="L7844" t="s">
        <v>20185</v>
      </c>
      <c r="O7844" t="s">
        <v>20888</v>
      </c>
      <c r="P7844" t="s">
        <v>20920</v>
      </c>
      <c r="Q7844" t="s">
        <v>20991</v>
      </c>
      <c r="U7844" t="s">
        <v>22034</v>
      </c>
      <c r="W7844" t="s">
        <v>22918</v>
      </c>
    </row>
    <row r="7845" spans="1:25">
      <c r="A7845" s="1">
        <v>7889</v>
      </c>
      <c r="C7845" t="s">
        <v>6511</v>
      </c>
      <c r="G7845" t="s">
        <v>10967</v>
      </c>
      <c r="H7845" t="s">
        <v>16389</v>
      </c>
      <c r="I7845" t="s">
        <v>18507</v>
      </c>
      <c r="J7845" t="s">
        <v>18509</v>
      </c>
      <c r="L7845" t="s">
        <v>20184</v>
      </c>
      <c r="O7845" t="s">
        <v>20888</v>
      </c>
      <c r="P7845" t="s">
        <v>65</v>
      </c>
      <c r="Q7845" t="s">
        <v>20990</v>
      </c>
      <c r="R7845" t="s">
        <v>21118</v>
      </c>
      <c r="S7845" t="s">
        <v>21153</v>
      </c>
      <c r="T7845" t="s">
        <v>21791</v>
      </c>
      <c r="U7845" t="s">
        <v>22033</v>
      </c>
    </row>
    <row r="7846" spans="1:25">
      <c r="A7846" s="1">
        <v>7890</v>
      </c>
      <c r="C7846" t="s">
        <v>6512</v>
      </c>
      <c r="G7846" t="s">
        <v>10967</v>
      </c>
      <c r="H7846" t="s">
        <v>16390</v>
      </c>
      <c r="I7846" t="s">
        <v>18507</v>
      </c>
      <c r="J7846" t="s">
        <v>18509</v>
      </c>
      <c r="L7846" t="s">
        <v>20185</v>
      </c>
      <c r="O7846" t="s">
        <v>20888</v>
      </c>
      <c r="P7846" t="s">
        <v>20920</v>
      </c>
      <c r="Q7846" t="s">
        <v>20991</v>
      </c>
      <c r="U7846" t="s">
        <v>22034</v>
      </c>
      <c r="W7846" t="s">
        <v>22918</v>
      </c>
    </row>
    <row r="7847" spans="1:25">
      <c r="A7847" s="1">
        <v>7891</v>
      </c>
      <c r="C7847" t="s">
        <v>6513</v>
      </c>
      <c r="G7847" t="s">
        <v>10967</v>
      </c>
      <c r="H7847" t="s">
        <v>16390</v>
      </c>
      <c r="I7847" t="s">
        <v>18507</v>
      </c>
      <c r="J7847" t="s">
        <v>18509</v>
      </c>
      <c r="L7847" t="s">
        <v>20291</v>
      </c>
      <c r="O7847" t="s">
        <v>20887</v>
      </c>
      <c r="P7847" t="s">
        <v>20919</v>
      </c>
      <c r="Q7847" t="s">
        <v>20989</v>
      </c>
      <c r="U7847" t="s">
        <v>22032</v>
      </c>
      <c r="W7847" t="s">
        <v>22917</v>
      </c>
      <c r="X7847" t="s">
        <v>23606</v>
      </c>
    </row>
    <row r="7848" spans="1:25">
      <c r="A7848" s="1">
        <v>7892</v>
      </c>
      <c r="C7848" t="s">
        <v>6514</v>
      </c>
      <c r="G7848" t="s">
        <v>10967</v>
      </c>
      <c r="H7848" t="s">
        <v>16391</v>
      </c>
      <c r="I7848" t="s">
        <v>18507</v>
      </c>
      <c r="J7848" t="s">
        <v>18509</v>
      </c>
      <c r="L7848" t="s">
        <v>20273</v>
      </c>
      <c r="O7848" t="s">
        <v>20887</v>
      </c>
      <c r="P7848" t="s">
        <v>20919</v>
      </c>
      <c r="Q7848" t="s">
        <v>20989</v>
      </c>
      <c r="U7848" t="s">
        <v>22032</v>
      </c>
      <c r="W7848" t="s">
        <v>22917</v>
      </c>
      <c r="X7848" t="s">
        <v>23608</v>
      </c>
    </row>
    <row r="7849" spans="1:25">
      <c r="A7849" s="1">
        <v>7893</v>
      </c>
      <c r="C7849" t="s">
        <v>6515</v>
      </c>
      <c r="G7849" t="s">
        <v>10967</v>
      </c>
      <c r="H7849" t="s">
        <v>16392</v>
      </c>
      <c r="I7849" t="s">
        <v>18507</v>
      </c>
      <c r="J7849" t="s">
        <v>18509</v>
      </c>
      <c r="L7849" t="s">
        <v>20184</v>
      </c>
      <c r="O7849" t="s">
        <v>20888</v>
      </c>
      <c r="P7849" t="s">
        <v>65</v>
      </c>
      <c r="Q7849" t="s">
        <v>20990</v>
      </c>
      <c r="R7849" t="s">
        <v>21118</v>
      </c>
      <c r="S7849" t="s">
        <v>21153</v>
      </c>
      <c r="T7849" t="s">
        <v>21793</v>
      </c>
      <c r="U7849" t="s">
        <v>22033</v>
      </c>
    </row>
    <row r="7850" spans="1:25">
      <c r="A7850" s="1">
        <v>7894</v>
      </c>
      <c r="C7850" t="s">
        <v>6516</v>
      </c>
      <c r="G7850" t="s">
        <v>10967</v>
      </c>
      <c r="H7850" t="s">
        <v>16393</v>
      </c>
      <c r="I7850" t="s">
        <v>18507</v>
      </c>
      <c r="J7850" t="s">
        <v>18509</v>
      </c>
      <c r="L7850" t="s">
        <v>20185</v>
      </c>
      <c r="O7850" t="s">
        <v>20888</v>
      </c>
      <c r="P7850" t="s">
        <v>20920</v>
      </c>
      <c r="Q7850" t="s">
        <v>20991</v>
      </c>
      <c r="U7850" t="s">
        <v>22034</v>
      </c>
      <c r="W7850" t="s">
        <v>22918</v>
      </c>
    </row>
    <row r="7851" spans="1:25">
      <c r="A7851" s="1">
        <v>7895</v>
      </c>
      <c r="C7851" t="s">
        <v>6517</v>
      </c>
      <c r="G7851" t="s">
        <v>10967</v>
      </c>
      <c r="H7851" t="s">
        <v>16394</v>
      </c>
      <c r="I7851" t="s">
        <v>18507</v>
      </c>
      <c r="J7851" t="s">
        <v>18509</v>
      </c>
      <c r="L7851" t="s">
        <v>20293</v>
      </c>
      <c r="O7851" t="s">
        <v>20887</v>
      </c>
      <c r="P7851" t="s">
        <v>20919</v>
      </c>
      <c r="Q7851" t="s">
        <v>20989</v>
      </c>
      <c r="U7851" t="s">
        <v>22032</v>
      </c>
      <c r="W7851" t="s">
        <v>22917</v>
      </c>
      <c r="X7851" t="s">
        <v>23609</v>
      </c>
    </row>
    <row r="7852" spans="1:25">
      <c r="A7852" s="1">
        <v>7896</v>
      </c>
      <c r="C7852" t="s">
        <v>6518</v>
      </c>
      <c r="G7852" t="s">
        <v>10967</v>
      </c>
      <c r="H7852" t="s">
        <v>16395</v>
      </c>
      <c r="I7852" t="s">
        <v>18507</v>
      </c>
      <c r="J7852" t="s">
        <v>18509</v>
      </c>
      <c r="L7852" t="s">
        <v>20184</v>
      </c>
      <c r="O7852" t="s">
        <v>20888</v>
      </c>
      <c r="P7852" t="s">
        <v>65</v>
      </c>
      <c r="Q7852" t="s">
        <v>20990</v>
      </c>
      <c r="R7852" t="s">
        <v>21118</v>
      </c>
      <c r="S7852" t="s">
        <v>21153</v>
      </c>
      <c r="T7852" t="s">
        <v>21794</v>
      </c>
      <c r="U7852" t="s">
        <v>22033</v>
      </c>
    </row>
    <row r="7853" spans="1:25">
      <c r="A7853" s="1">
        <v>7897</v>
      </c>
      <c r="C7853" t="s">
        <v>6519</v>
      </c>
      <c r="G7853" t="s">
        <v>10967</v>
      </c>
      <c r="H7853" t="s">
        <v>16395</v>
      </c>
      <c r="I7853" t="s">
        <v>18507</v>
      </c>
      <c r="J7853" t="s">
        <v>18509</v>
      </c>
      <c r="L7853" t="s">
        <v>20185</v>
      </c>
      <c r="O7853" t="s">
        <v>20888</v>
      </c>
      <c r="P7853" t="s">
        <v>20920</v>
      </c>
      <c r="Q7853" t="s">
        <v>20991</v>
      </c>
      <c r="U7853" t="s">
        <v>22034</v>
      </c>
      <c r="W7853" t="s">
        <v>22918</v>
      </c>
    </row>
    <row r="7854" spans="1:25">
      <c r="A7854" s="1">
        <v>7898</v>
      </c>
      <c r="C7854" t="s">
        <v>6520</v>
      </c>
      <c r="G7854" t="s">
        <v>10967</v>
      </c>
      <c r="H7854" t="s">
        <v>16396</v>
      </c>
      <c r="I7854" t="s">
        <v>18507</v>
      </c>
      <c r="J7854" t="s">
        <v>18510</v>
      </c>
      <c r="L7854" t="s">
        <v>20322</v>
      </c>
      <c r="N7854" t="s">
        <v>32</v>
      </c>
      <c r="P7854" t="s">
        <v>32</v>
      </c>
      <c r="Q7854" t="s">
        <v>20992</v>
      </c>
      <c r="R7854" t="s">
        <v>21119</v>
      </c>
      <c r="S7854" t="s">
        <v>21154</v>
      </c>
      <c r="U7854" t="s">
        <v>22035</v>
      </c>
      <c r="Y7854" t="s">
        <v>23859</v>
      </c>
    </row>
    <row r="7855" spans="1:25">
      <c r="A7855" s="1">
        <v>7899</v>
      </c>
      <c r="B7855" t="s">
        <v>32</v>
      </c>
      <c r="C7855" t="s">
        <v>6520</v>
      </c>
      <c r="D7855" t="s">
        <v>10440</v>
      </c>
      <c r="E7855" t="s">
        <v>10905</v>
      </c>
      <c r="F7855" t="s">
        <v>10906</v>
      </c>
      <c r="H7855" t="s">
        <v>16397</v>
      </c>
      <c r="V7855">
        <f>72862379 pm¡Ã2024041krissy_g4@hotmail.com                              ANMLFException as file currently locked by another user for an Acct no 840012230000</f>
        <v>0</v>
      </c>
    </row>
    <row r="7856" spans="1:25">
      <c r="A7856" s="1">
        <v>7900</v>
      </c>
      <c r="C7856" t="s">
        <v>6521</v>
      </c>
      <c r="G7856" t="s">
        <v>10967</v>
      </c>
      <c r="H7856" t="s">
        <v>16398</v>
      </c>
      <c r="I7856" t="s">
        <v>18507</v>
      </c>
      <c r="J7856" t="s">
        <v>18510</v>
      </c>
      <c r="L7856" t="s">
        <v>20323</v>
      </c>
      <c r="N7856" t="s">
        <v>32</v>
      </c>
      <c r="P7856" t="s">
        <v>32</v>
      </c>
      <c r="Q7856" t="s">
        <v>20992</v>
      </c>
      <c r="R7856" t="s">
        <v>21119</v>
      </c>
      <c r="S7856" t="s">
        <v>21154</v>
      </c>
      <c r="U7856" t="s">
        <v>22035</v>
      </c>
      <c r="Y7856" t="s">
        <v>23860</v>
      </c>
    </row>
    <row r="7857" spans="1:25">
      <c r="A7857" s="1">
        <v>7901</v>
      </c>
      <c r="B7857" t="s">
        <v>32</v>
      </c>
      <c r="C7857" t="s">
        <v>6521</v>
      </c>
      <c r="D7857" t="s">
        <v>10441</v>
      </c>
      <c r="E7857" t="s">
        <v>10905</v>
      </c>
      <c r="F7857" t="s">
        <v>10906</v>
      </c>
      <c r="H7857" t="s">
        <v>16399</v>
      </c>
      <c r="V7857">
        <f>72862380 0&lt;I2024041djturanda@yahoo.com                               ANMLFException as file currently locked by another user for an Acct no 313660030000</f>
        <v>0</v>
      </c>
    </row>
    <row r="7858" spans="1:25">
      <c r="A7858" s="1">
        <v>7902</v>
      </c>
      <c r="C7858" t="s">
        <v>6522</v>
      </c>
      <c r="G7858" t="s">
        <v>10967</v>
      </c>
      <c r="H7858" t="s">
        <v>16400</v>
      </c>
      <c r="I7858" t="s">
        <v>18507</v>
      </c>
      <c r="J7858" t="s">
        <v>18510</v>
      </c>
      <c r="L7858" t="s">
        <v>20324</v>
      </c>
      <c r="N7858" t="s">
        <v>32</v>
      </c>
      <c r="P7858" t="s">
        <v>32</v>
      </c>
      <c r="Q7858" t="s">
        <v>20992</v>
      </c>
      <c r="R7858" t="s">
        <v>21119</v>
      </c>
      <c r="S7858" t="s">
        <v>21154</v>
      </c>
      <c r="U7858" t="s">
        <v>22035</v>
      </c>
      <c r="Y7858" t="s">
        <v>23861</v>
      </c>
    </row>
    <row r="7859" spans="1:25">
      <c r="A7859" s="1">
        <v>7903</v>
      </c>
      <c r="B7859" t="s">
        <v>32</v>
      </c>
      <c r="C7859" t="s">
        <v>6522</v>
      </c>
      <c r="D7859" t="s">
        <v>10442</v>
      </c>
      <c r="E7859" t="s">
        <v>10905</v>
      </c>
      <c r="F7859" t="s">
        <v>10906</v>
      </c>
      <c r="H7859" t="s">
        <v>16400</v>
      </c>
      <c r="V7859">
        <f>72862381 &gt;#Q2024041tampat74@gmail.com                               ANMLFException as file currently locked by another user for an Acct no 348079210000</f>
        <v>0</v>
      </c>
    </row>
    <row r="7860" spans="1:25">
      <c r="A7860" s="1">
        <v>7904</v>
      </c>
      <c r="C7860" t="s">
        <v>6523</v>
      </c>
      <c r="G7860" t="s">
        <v>10967</v>
      </c>
      <c r="H7860" t="s">
        <v>16401</v>
      </c>
      <c r="I7860" t="s">
        <v>18507</v>
      </c>
      <c r="J7860" t="s">
        <v>18510</v>
      </c>
      <c r="L7860" t="s">
        <v>20325</v>
      </c>
      <c r="N7860" t="s">
        <v>32</v>
      </c>
      <c r="P7860" t="s">
        <v>32</v>
      </c>
      <c r="Q7860" t="s">
        <v>20992</v>
      </c>
      <c r="R7860" t="s">
        <v>21119</v>
      </c>
      <c r="S7860" t="s">
        <v>21154</v>
      </c>
      <c r="U7860" t="s">
        <v>22035</v>
      </c>
      <c r="Y7860" t="s">
        <v>23862</v>
      </c>
    </row>
    <row r="7861" spans="1:25">
      <c r="A7861" s="1">
        <v>7905</v>
      </c>
      <c r="B7861" t="s">
        <v>32</v>
      </c>
      <c r="C7861" t="s">
        <v>6523</v>
      </c>
      <c r="D7861" t="s">
        <v>10443</v>
      </c>
      <c r="E7861" t="s">
        <v>10905</v>
      </c>
      <c r="F7861" t="s">
        <v>10906</v>
      </c>
      <c r="H7861" t="s">
        <v>16401</v>
      </c>
      <c r="V7861">
        <f>72862382 Ð`²¤O2024031moriehinds2@gmail.com                              BNMLFException as file currently locked by another user for an Acct no 342065570000</f>
        <v>0</v>
      </c>
    </row>
    <row r="7862" spans="1:25">
      <c r="A7862" s="1">
        <v>7906</v>
      </c>
      <c r="C7862" t="s">
        <v>6524</v>
      </c>
      <c r="G7862" t="s">
        <v>10967</v>
      </c>
      <c r="H7862" t="s">
        <v>16402</v>
      </c>
      <c r="I7862" t="s">
        <v>18507</v>
      </c>
      <c r="J7862" t="s">
        <v>18510</v>
      </c>
      <c r="L7862" t="s">
        <v>20326</v>
      </c>
      <c r="N7862" t="s">
        <v>32</v>
      </c>
      <c r="P7862" t="s">
        <v>32</v>
      </c>
      <c r="Q7862" t="s">
        <v>20992</v>
      </c>
      <c r="R7862" t="s">
        <v>21119</v>
      </c>
      <c r="S7862" t="s">
        <v>21154</v>
      </c>
      <c r="U7862" t="s">
        <v>22035</v>
      </c>
      <c r="Y7862" t="s">
        <v>23863</v>
      </c>
    </row>
    <row r="7863" spans="1:25">
      <c r="A7863" s="1">
        <v>7907</v>
      </c>
      <c r="B7863" t="s">
        <v>32</v>
      </c>
      <c r="C7863" t="s">
        <v>6524</v>
      </c>
      <c r="D7863" t="s">
        <v>10444</v>
      </c>
      <c r="E7863" t="s">
        <v>10905</v>
      </c>
      <c r="F7863" t="s">
        <v>10906</v>
      </c>
      <c r="H7863" t="s">
        <v>16402</v>
      </c>
      <c r="V7863">
        <f>72862383 @Ü'E2024041cavrilleogarro@yahoo.com                            BNMLFException as file currently locked by another user for an Acct no 297021480000</f>
        <v>0</v>
      </c>
    </row>
    <row r="7864" spans="1:25">
      <c r="A7864" s="1">
        <v>7908</v>
      </c>
      <c r="C7864" t="s">
        <v>6525</v>
      </c>
      <c r="G7864" t="s">
        <v>10967</v>
      </c>
      <c r="H7864" t="s">
        <v>16403</v>
      </c>
      <c r="I7864" t="s">
        <v>18507</v>
      </c>
      <c r="J7864" t="s">
        <v>18510</v>
      </c>
      <c r="L7864" t="s">
        <v>20327</v>
      </c>
      <c r="N7864" t="s">
        <v>32</v>
      </c>
      <c r="P7864" t="s">
        <v>32</v>
      </c>
      <c r="Q7864" t="s">
        <v>20992</v>
      </c>
      <c r="R7864" t="s">
        <v>21119</v>
      </c>
      <c r="S7864" t="s">
        <v>21154</v>
      </c>
      <c r="U7864" t="s">
        <v>22035</v>
      </c>
      <c r="Y7864" t="s">
        <v>23864</v>
      </c>
    </row>
    <row r="7865" spans="1:25">
      <c r="A7865" s="1">
        <v>7909</v>
      </c>
      <c r="B7865" t="s">
        <v>32</v>
      </c>
      <c r="C7865" t="s">
        <v>6525</v>
      </c>
      <c r="D7865" t="s">
        <v>10445</v>
      </c>
      <c r="E7865" t="s">
        <v>10905</v>
      </c>
      <c r="F7865" t="s">
        <v>10906</v>
      </c>
      <c r="H7865" t="s">
        <v>16404</v>
      </c>
      <c r="V7865">
        <f>72862384 ø8æÌ2024031tamika.campbell@ksac.gov.jm                           CNMLFException as file currently locked by another user for an Acct no 880032561400</f>
        <v>0</v>
      </c>
    </row>
    <row r="7866" spans="1:25">
      <c r="A7866" s="1">
        <v>7910</v>
      </c>
      <c r="C7866" t="s">
        <v>6526</v>
      </c>
      <c r="G7866" t="s">
        <v>10967</v>
      </c>
      <c r="H7866" t="s">
        <v>16405</v>
      </c>
      <c r="I7866" t="s">
        <v>18507</v>
      </c>
      <c r="J7866" t="s">
        <v>18509</v>
      </c>
      <c r="L7866" t="s">
        <v>20184</v>
      </c>
      <c r="O7866" t="s">
        <v>20888</v>
      </c>
      <c r="P7866" t="s">
        <v>65</v>
      </c>
      <c r="Q7866" t="s">
        <v>20990</v>
      </c>
      <c r="R7866" t="s">
        <v>21118</v>
      </c>
      <c r="S7866" t="s">
        <v>21153</v>
      </c>
      <c r="T7866" t="s">
        <v>21795</v>
      </c>
      <c r="U7866" t="s">
        <v>22033</v>
      </c>
    </row>
    <row r="7867" spans="1:25">
      <c r="A7867" s="1">
        <v>7911</v>
      </c>
      <c r="C7867" t="s">
        <v>6527</v>
      </c>
      <c r="G7867" t="s">
        <v>10967</v>
      </c>
      <c r="H7867" t="s">
        <v>16405</v>
      </c>
      <c r="I7867" t="s">
        <v>18507</v>
      </c>
      <c r="J7867" t="s">
        <v>18509</v>
      </c>
      <c r="L7867" t="s">
        <v>20271</v>
      </c>
      <c r="O7867" t="s">
        <v>20887</v>
      </c>
      <c r="P7867" t="s">
        <v>20919</v>
      </c>
      <c r="Q7867" t="s">
        <v>20989</v>
      </c>
      <c r="U7867" t="s">
        <v>22032</v>
      </c>
      <c r="W7867" t="s">
        <v>22917</v>
      </c>
      <c r="X7867" t="s">
        <v>23610</v>
      </c>
    </row>
    <row r="7868" spans="1:25">
      <c r="A7868" s="1">
        <v>7912</v>
      </c>
      <c r="C7868" t="s">
        <v>6528</v>
      </c>
      <c r="G7868" t="s">
        <v>10967</v>
      </c>
      <c r="H7868" t="s">
        <v>16406</v>
      </c>
      <c r="I7868" t="s">
        <v>18507</v>
      </c>
      <c r="J7868" t="s">
        <v>18509</v>
      </c>
      <c r="L7868" t="s">
        <v>20185</v>
      </c>
      <c r="O7868" t="s">
        <v>20888</v>
      </c>
      <c r="P7868" t="s">
        <v>20920</v>
      </c>
      <c r="Q7868" t="s">
        <v>20991</v>
      </c>
      <c r="U7868" t="s">
        <v>22034</v>
      </c>
      <c r="W7868" t="s">
        <v>22918</v>
      </c>
    </row>
    <row r="7869" spans="1:25">
      <c r="A7869" s="1">
        <v>7913</v>
      </c>
      <c r="C7869" t="s">
        <v>6529</v>
      </c>
      <c r="G7869" t="s">
        <v>10967</v>
      </c>
      <c r="H7869" t="s">
        <v>16407</v>
      </c>
      <c r="I7869" t="s">
        <v>18507</v>
      </c>
      <c r="J7869" t="s">
        <v>18510</v>
      </c>
      <c r="L7869" t="s">
        <v>20328</v>
      </c>
      <c r="N7869" t="s">
        <v>32</v>
      </c>
      <c r="P7869" t="s">
        <v>32</v>
      </c>
      <c r="Q7869" t="s">
        <v>20992</v>
      </c>
      <c r="R7869" t="s">
        <v>21119</v>
      </c>
      <c r="S7869" t="s">
        <v>21154</v>
      </c>
      <c r="U7869" t="s">
        <v>22035</v>
      </c>
      <c r="Y7869" t="s">
        <v>23865</v>
      </c>
    </row>
    <row r="7870" spans="1:25">
      <c r="A7870" s="1">
        <v>7914</v>
      </c>
      <c r="B7870" t="s">
        <v>32</v>
      </c>
      <c r="C7870" t="s">
        <v>6529</v>
      </c>
      <c r="D7870" t="s">
        <v>10446</v>
      </c>
      <c r="E7870" t="s">
        <v>10905</v>
      </c>
      <c r="F7870" t="s">
        <v>10906</v>
      </c>
      <c r="H7870" t="s">
        <v>16407</v>
      </c>
      <c r="V7870">
        <f>72862388 0@2024031kededradennis@gmail.com                             CNMLFException as file currently locked by another user for an Acct no 277429760000</f>
        <v>0</v>
      </c>
    </row>
    <row r="7871" spans="1:25">
      <c r="A7871" s="1">
        <v>7915</v>
      </c>
      <c r="C7871" t="s">
        <v>6530</v>
      </c>
      <c r="G7871" t="s">
        <v>10967</v>
      </c>
      <c r="H7871" t="s">
        <v>16408</v>
      </c>
      <c r="I7871" t="s">
        <v>18507</v>
      </c>
      <c r="J7871" t="s">
        <v>18510</v>
      </c>
      <c r="L7871" t="s">
        <v>20329</v>
      </c>
      <c r="N7871" t="s">
        <v>32</v>
      </c>
      <c r="P7871" t="s">
        <v>32</v>
      </c>
      <c r="Q7871" t="s">
        <v>20992</v>
      </c>
      <c r="R7871" t="s">
        <v>21119</v>
      </c>
      <c r="S7871" t="s">
        <v>21154</v>
      </c>
      <c r="U7871" t="s">
        <v>22035</v>
      </c>
      <c r="Y7871" t="s">
        <v>23866</v>
      </c>
    </row>
    <row r="7872" spans="1:25">
      <c r="A7872" s="1">
        <v>7916</v>
      </c>
      <c r="B7872" t="s">
        <v>32</v>
      </c>
      <c r="C7872" t="s">
        <v>6530</v>
      </c>
      <c r="D7872" t="s">
        <v>10447</v>
      </c>
      <c r="E7872" t="s">
        <v>10905</v>
      </c>
      <c r="F7872" t="s">
        <v>10906</v>
      </c>
      <c r="H7872" t="s">
        <v>16409</v>
      </c>
      <c r="V7872">
        <f>72862389 ÐEá\$2024041faypetgrave@cwjamica.com                            DNMLFException as file currently locked by another user for an Acct no 156177090000</f>
        <v>0</v>
      </c>
    </row>
    <row r="7873" spans="1:25">
      <c r="A7873" s="1">
        <v>7917</v>
      </c>
      <c r="C7873" t="s">
        <v>6531</v>
      </c>
      <c r="G7873" t="s">
        <v>10967</v>
      </c>
      <c r="H7873" t="s">
        <v>16410</v>
      </c>
      <c r="I7873" t="s">
        <v>18507</v>
      </c>
      <c r="J7873" t="s">
        <v>18510</v>
      </c>
      <c r="L7873" t="s">
        <v>20330</v>
      </c>
      <c r="N7873" t="s">
        <v>32</v>
      </c>
      <c r="P7873" t="s">
        <v>32</v>
      </c>
      <c r="Q7873" t="s">
        <v>20992</v>
      </c>
      <c r="R7873" t="s">
        <v>21119</v>
      </c>
      <c r="S7873" t="s">
        <v>21154</v>
      </c>
      <c r="U7873" t="s">
        <v>22035</v>
      </c>
      <c r="Y7873" t="s">
        <v>23868</v>
      </c>
    </row>
    <row r="7874" spans="1:25">
      <c r="A7874" s="1">
        <v>7918</v>
      </c>
      <c r="B7874" t="s">
        <v>32</v>
      </c>
      <c r="C7874" t="s">
        <v>6531</v>
      </c>
      <c r="D7874" t="s">
        <v>10448</v>
      </c>
      <c r="E7874" t="s">
        <v>10905</v>
      </c>
      <c r="F7874" t="s">
        <v>10906</v>
      </c>
      <c r="H7874" t="s">
        <v>16411</v>
      </c>
      <c r="V7874">
        <f>72862390 ÐÈQ(B2024041stamic123@gmail.com                               DNMLFException as file currently locked by another user for an Acct no 284144290000</f>
        <v>0</v>
      </c>
    </row>
    <row r="7875" spans="1:25">
      <c r="A7875" s="1">
        <v>7919</v>
      </c>
      <c r="C7875" t="s">
        <v>6532</v>
      </c>
      <c r="G7875" t="s">
        <v>10967</v>
      </c>
      <c r="H7875" t="s">
        <v>16412</v>
      </c>
      <c r="I7875" t="s">
        <v>18507</v>
      </c>
      <c r="J7875" t="s">
        <v>18510</v>
      </c>
      <c r="L7875" t="s">
        <v>20331</v>
      </c>
      <c r="N7875" t="s">
        <v>32</v>
      </c>
      <c r="P7875" t="s">
        <v>32</v>
      </c>
      <c r="Q7875" t="s">
        <v>20992</v>
      </c>
      <c r="R7875" t="s">
        <v>21119</v>
      </c>
      <c r="S7875" t="s">
        <v>21154</v>
      </c>
      <c r="U7875" t="s">
        <v>22035</v>
      </c>
      <c r="Y7875" t="s">
        <v>23867</v>
      </c>
    </row>
    <row r="7876" spans="1:25">
      <c r="A7876" s="1">
        <v>7920</v>
      </c>
      <c r="B7876" t="s">
        <v>32</v>
      </c>
      <c r="C7876" t="s">
        <v>6532</v>
      </c>
      <c r="D7876" t="s">
        <v>10449</v>
      </c>
      <c r="E7876" t="s">
        <v>10905</v>
      </c>
      <c r="F7876" t="s">
        <v>10906</v>
      </c>
      <c r="H7876" t="s">
        <v>16413</v>
      </c>
      <c r="V7876">
        <f>72862391 p°7ÖD2024041christinacaine1@gmail.com                            DNMLFException as file currently locked by another user for an Acct no 295651750000</f>
        <v>0</v>
      </c>
    </row>
    <row r="7877" spans="1:25">
      <c r="A7877" s="1">
        <v>7921</v>
      </c>
      <c r="C7877" t="s">
        <v>6533</v>
      </c>
      <c r="G7877" t="s">
        <v>10967</v>
      </c>
      <c r="H7877" t="s">
        <v>16414</v>
      </c>
      <c r="I7877" t="s">
        <v>18507</v>
      </c>
      <c r="J7877" t="s">
        <v>18510</v>
      </c>
      <c r="L7877" t="s">
        <v>20332</v>
      </c>
      <c r="N7877" t="s">
        <v>32</v>
      </c>
      <c r="P7877" t="s">
        <v>32</v>
      </c>
      <c r="Q7877" t="s">
        <v>20992</v>
      </c>
      <c r="R7877" t="s">
        <v>21119</v>
      </c>
      <c r="S7877" t="s">
        <v>21154</v>
      </c>
      <c r="U7877" t="s">
        <v>22035</v>
      </c>
      <c r="Y7877" t="s">
        <v>23869</v>
      </c>
    </row>
    <row r="7878" spans="1:25">
      <c r="A7878" s="1">
        <v>7922</v>
      </c>
      <c r="B7878" t="s">
        <v>32</v>
      </c>
      <c r="C7878" t="s">
        <v>6533</v>
      </c>
      <c r="D7878" t="s">
        <v>10450</v>
      </c>
      <c r="E7878" t="s">
        <v>10905</v>
      </c>
      <c r="F7878" t="s">
        <v>10906</v>
      </c>
      <c r="H7878" t="s">
        <v>16415</v>
      </c>
      <c r="V7878">
        <f>72862392 0&amp;3&amp;P2024041DUNROBPRIM@GMAIL.COM                              DNMLFException as file currently locked by another user for an Acct no 344238270000</f>
        <v>0</v>
      </c>
    </row>
    <row r="7879" spans="1:25">
      <c r="A7879" s="1">
        <v>7923</v>
      </c>
      <c r="C7879" t="s">
        <v>6534</v>
      </c>
      <c r="G7879" t="s">
        <v>10967</v>
      </c>
      <c r="H7879" t="s">
        <v>16416</v>
      </c>
      <c r="I7879" t="s">
        <v>18507</v>
      </c>
      <c r="J7879" t="s">
        <v>18509</v>
      </c>
      <c r="L7879" t="s">
        <v>20154</v>
      </c>
      <c r="O7879" t="s">
        <v>20887</v>
      </c>
      <c r="P7879" t="s">
        <v>20919</v>
      </c>
      <c r="Q7879" t="s">
        <v>20989</v>
      </c>
      <c r="U7879" t="s">
        <v>22032</v>
      </c>
      <c r="W7879" t="s">
        <v>22917</v>
      </c>
      <c r="X7879" t="s">
        <v>23609</v>
      </c>
    </row>
    <row r="7880" spans="1:25">
      <c r="A7880" s="1">
        <v>7924</v>
      </c>
      <c r="C7880" t="s">
        <v>6535</v>
      </c>
      <c r="G7880" t="s">
        <v>10967</v>
      </c>
      <c r="H7880" t="s">
        <v>16417</v>
      </c>
      <c r="I7880" t="s">
        <v>18507</v>
      </c>
      <c r="J7880" t="s">
        <v>18509</v>
      </c>
      <c r="L7880" t="s">
        <v>20184</v>
      </c>
      <c r="O7880" t="s">
        <v>20888</v>
      </c>
      <c r="P7880" t="s">
        <v>65</v>
      </c>
      <c r="Q7880" t="s">
        <v>20990</v>
      </c>
      <c r="R7880" t="s">
        <v>21118</v>
      </c>
      <c r="S7880" t="s">
        <v>21153</v>
      </c>
      <c r="T7880" t="s">
        <v>21794</v>
      </c>
      <c r="U7880" t="s">
        <v>22033</v>
      </c>
    </row>
    <row r="7881" spans="1:25">
      <c r="A7881" s="1">
        <v>7925</v>
      </c>
      <c r="C7881" t="s">
        <v>6536</v>
      </c>
      <c r="G7881" t="s">
        <v>10967</v>
      </c>
      <c r="H7881" t="s">
        <v>16417</v>
      </c>
      <c r="I7881" t="s">
        <v>18507</v>
      </c>
      <c r="J7881" t="s">
        <v>18509</v>
      </c>
      <c r="L7881" t="s">
        <v>20185</v>
      </c>
      <c r="O7881" t="s">
        <v>20888</v>
      </c>
      <c r="P7881" t="s">
        <v>20920</v>
      </c>
      <c r="Q7881" t="s">
        <v>20991</v>
      </c>
      <c r="U7881" t="s">
        <v>22034</v>
      </c>
      <c r="W7881" t="s">
        <v>22918</v>
      </c>
    </row>
    <row r="7882" spans="1:25">
      <c r="A7882" s="1">
        <v>7926</v>
      </c>
      <c r="C7882" t="s">
        <v>6537</v>
      </c>
      <c r="G7882" t="s">
        <v>10967</v>
      </c>
      <c r="H7882" t="s">
        <v>16418</v>
      </c>
      <c r="I7882" t="s">
        <v>18507</v>
      </c>
      <c r="J7882" t="s">
        <v>18510</v>
      </c>
      <c r="L7882" t="s">
        <v>20333</v>
      </c>
      <c r="N7882" t="s">
        <v>32</v>
      </c>
      <c r="P7882" t="s">
        <v>32</v>
      </c>
      <c r="Q7882" t="s">
        <v>20992</v>
      </c>
      <c r="R7882" t="s">
        <v>21119</v>
      </c>
      <c r="S7882" t="s">
        <v>21154</v>
      </c>
      <c r="U7882" t="s">
        <v>22035</v>
      </c>
      <c r="Y7882" t="s">
        <v>23872</v>
      </c>
    </row>
    <row r="7883" spans="1:25">
      <c r="A7883" s="1">
        <v>7927</v>
      </c>
      <c r="B7883" t="s">
        <v>32</v>
      </c>
      <c r="C7883" t="s">
        <v>6537</v>
      </c>
      <c r="D7883" t="s">
        <v>10451</v>
      </c>
      <c r="E7883" t="s">
        <v>10905</v>
      </c>
      <c r="F7883" t="s">
        <v>10906</v>
      </c>
      <c r="H7883" t="s">
        <v>16419</v>
      </c>
      <c r="V7883">
        <f>72862396 °7úA2024041ANDREHEPBURN_88@YAHOO.COM                            ENMLFException as file currently locked by another user for an Acct no 283368110000</f>
        <v>0</v>
      </c>
    </row>
    <row r="7884" spans="1:25">
      <c r="A7884" s="1">
        <v>7928</v>
      </c>
      <c r="C7884" t="s">
        <v>6538</v>
      </c>
      <c r="G7884" t="s">
        <v>10967</v>
      </c>
      <c r="H7884" t="s">
        <v>16420</v>
      </c>
      <c r="I7884" t="s">
        <v>18507</v>
      </c>
      <c r="J7884" t="s">
        <v>18510</v>
      </c>
      <c r="L7884" t="s">
        <v>20334</v>
      </c>
      <c r="N7884" t="s">
        <v>32</v>
      </c>
      <c r="P7884" t="s">
        <v>32</v>
      </c>
      <c r="Q7884" t="s">
        <v>20992</v>
      </c>
      <c r="R7884" t="s">
        <v>21119</v>
      </c>
      <c r="S7884" t="s">
        <v>21154</v>
      </c>
      <c r="U7884" t="s">
        <v>22035</v>
      </c>
      <c r="Y7884" t="s">
        <v>23871</v>
      </c>
    </row>
    <row r="7885" spans="1:25">
      <c r="A7885" s="1">
        <v>7929</v>
      </c>
      <c r="B7885" t="s">
        <v>32</v>
      </c>
      <c r="C7885" t="s">
        <v>6538</v>
      </c>
      <c r="D7885" t="s">
        <v>10452</v>
      </c>
      <c r="E7885" t="s">
        <v>10905</v>
      </c>
      <c r="F7885" t="s">
        <v>10906</v>
      </c>
      <c r="H7885" t="s">
        <v>16420</v>
      </c>
      <c r="V7885">
        <f>72862397 @å~\J2024041sexychrisann1@gmail.com                             ENMLFException as file currently locked by another user for an Acct no 319379400000</f>
        <v>0</v>
      </c>
    </row>
    <row r="7886" spans="1:25">
      <c r="A7886" s="1">
        <v>7930</v>
      </c>
      <c r="C7886" t="s">
        <v>6539</v>
      </c>
      <c r="G7886" t="s">
        <v>10967</v>
      </c>
      <c r="H7886" t="s">
        <v>16421</v>
      </c>
      <c r="I7886" t="s">
        <v>18507</v>
      </c>
      <c r="J7886" t="s">
        <v>18510</v>
      </c>
      <c r="L7886" t="s">
        <v>20335</v>
      </c>
      <c r="N7886" t="s">
        <v>32</v>
      </c>
      <c r="P7886" t="s">
        <v>32</v>
      </c>
      <c r="Q7886" t="s">
        <v>20992</v>
      </c>
      <c r="R7886" t="s">
        <v>21119</v>
      </c>
      <c r="S7886" t="s">
        <v>21154</v>
      </c>
      <c r="U7886" t="s">
        <v>22035</v>
      </c>
      <c r="Y7886" t="s">
        <v>23870</v>
      </c>
    </row>
    <row r="7887" spans="1:25">
      <c r="A7887" s="1">
        <v>7931</v>
      </c>
      <c r="B7887" t="s">
        <v>32</v>
      </c>
      <c r="C7887" t="s">
        <v>6539</v>
      </c>
      <c r="D7887" t="s">
        <v>10453</v>
      </c>
      <c r="E7887" t="s">
        <v>10905</v>
      </c>
      <c r="F7887" t="s">
        <v>10906</v>
      </c>
      <c r="H7887" t="s">
        <v>16422</v>
      </c>
      <c r="V7887">
        <f>72862398 @äçNJ2024041romainbrown023@gmail.com                            ENMLFException as file currently locked by another user for an Acct no 319151400000</f>
        <v>0</v>
      </c>
    </row>
    <row r="7888" spans="1:25">
      <c r="A7888" s="1">
        <v>7932</v>
      </c>
      <c r="C7888" t="s">
        <v>6540</v>
      </c>
      <c r="G7888" t="s">
        <v>10967</v>
      </c>
      <c r="H7888" t="s">
        <v>16423</v>
      </c>
      <c r="I7888" t="s">
        <v>18507</v>
      </c>
      <c r="J7888" t="s">
        <v>18510</v>
      </c>
      <c r="L7888" t="s">
        <v>20336</v>
      </c>
      <c r="N7888" t="s">
        <v>32</v>
      </c>
      <c r="P7888" t="s">
        <v>32</v>
      </c>
      <c r="Q7888" t="s">
        <v>20992</v>
      </c>
      <c r="R7888" t="s">
        <v>21119</v>
      </c>
      <c r="S7888" t="s">
        <v>21154</v>
      </c>
      <c r="U7888" t="s">
        <v>22035</v>
      </c>
      <c r="Y7888" t="s">
        <v>23873</v>
      </c>
    </row>
    <row r="7889" spans="1:24">
      <c r="A7889" s="1">
        <v>7933</v>
      </c>
      <c r="B7889" t="s">
        <v>32</v>
      </c>
      <c r="C7889" t="s">
        <v>6540</v>
      </c>
      <c r="D7889" t="s">
        <v>10454</v>
      </c>
      <c r="E7889" t="s">
        <v>10905</v>
      </c>
      <c r="F7889" t="s">
        <v>10906</v>
      </c>
      <c r="H7889" t="s">
        <v>16424</v>
      </c>
      <c r="V7889">
        <f>72862399 @ÝEÆI2024041orainthomas@gmail.com                              GNMLFException as file currently locked by another user for an Acct no 316859080000</f>
        <v>0</v>
      </c>
    </row>
    <row r="7890" spans="1:24">
      <c r="A7890" s="1">
        <v>7934</v>
      </c>
      <c r="C7890" t="s">
        <v>6541</v>
      </c>
      <c r="G7890" t="s">
        <v>10967</v>
      </c>
      <c r="H7890" t="s">
        <v>16425</v>
      </c>
      <c r="I7890" t="s">
        <v>18507</v>
      </c>
      <c r="J7890" t="s">
        <v>18510</v>
      </c>
      <c r="L7890" t="s">
        <v>20337</v>
      </c>
      <c r="N7890" t="s">
        <v>62</v>
      </c>
      <c r="P7890" t="s">
        <v>62</v>
      </c>
      <c r="Q7890" t="s">
        <v>21098</v>
      </c>
      <c r="U7890" t="s">
        <v>22849</v>
      </c>
      <c r="W7890" t="s">
        <v>22948</v>
      </c>
    </row>
    <row r="7891" spans="1:24">
      <c r="A7891" s="1">
        <v>7935</v>
      </c>
      <c r="B7891" t="s">
        <v>62</v>
      </c>
      <c r="C7891" t="s">
        <v>6541</v>
      </c>
      <c r="D7891" t="s">
        <v>10455</v>
      </c>
      <c r="E7891" t="s">
        <v>10905</v>
      </c>
      <c r="F7891" t="s">
        <v>10951</v>
      </c>
      <c r="H7891" t="s">
        <v>16425</v>
      </c>
      <c r="V7891">
        <f>72862400 kKNS HB3788E4ECMAS                                                                                           CMAS N  -                    8762157637     N</f>
        <v>0</v>
      </c>
    </row>
    <row r="7892" spans="1:24">
      <c r="A7892" s="1">
        <v>7936</v>
      </c>
      <c r="C7892" t="s">
        <v>6542</v>
      </c>
      <c r="G7892" t="s">
        <v>10967</v>
      </c>
      <c r="H7892" t="s">
        <v>16426</v>
      </c>
      <c r="I7892" t="s">
        <v>18507</v>
      </c>
      <c r="J7892" t="s">
        <v>18510</v>
      </c>
      <c r="L7892" t="s">
        <v>20338</v>
      </c>
      <c r="N7892" t="s">
        <v>63</v>
      </c>
      <c r="P7892" t="s">
        <v>20975</v>
      </c>
      <c r="Q7892" t="s">
        <v>21099</v>
      </c>
      <c r="S7892" t="s">
        <v>21153</v>
      </c>
      <c r="T7892" t="s">
        <v>21796</v>
      </c>
      <c r="U7892" t="s">
        <v>22033</v>
      </c>
    </row>
    <row r="7893" spans="1:24">
      <c r="A7893" s="1">
        <v>7937</v>
      </c>
      <c r="B7893" t="s">
        <v>63</v>
      </c>
      <c r="C7893" t="s">
        <v>6542</v>
      </c>
      <c r="D7893" t="s">
        <v>10456</v>
      </c>
      <c r="E7893" t="s">
        <v>10905</v>
      </c>
      <c r="F7893" t="s">
        <v>10917</v>
      </c>
      <c r="H7893" t="s">
        <v>16426</v>
      </c>
      <c r="V7893">
        <f>72862401 8°;WJALL           </f>
        <v>0</v>
      </c>
    </row>
    <row r="7894" spans="1:24">
      <c r="A7894" s="1">
        <v>7938</v>
      </c>
      <c r="C7894" t="s">
        <v>6543</v>
      </c>
      <c r="G7894" t="s">
        <v>10967</v>
      </c>
      <c r="H7894" t="s">
        <v>16427</v>
      </c>
      <c r="I7894" t="s">
        <v>18507</v>
      </c>
      <c r="J7894" t="s">
        <v>18509</v>
      </c>
      <c r="L7894" t="s">
        <v>20184</v>
      </c>
      <c r="O7894" t="s">
        <v>20888</v>
      </c>
      <c r="P7894" t="s">
        <v>65</v>
      </c>
      <c r="Q7894" t="s">
        <v>20990</v>
      </c>
      <c r="R7894" t="s">
        <v>21118</v>
      </c>
      <c r="S7894" t="s">
        <v>21153</v>
      </c>
      <c r="T7894" t="s">
        <v>21797</v>
      </c>
      <c r="U7894" t="s">
        <v>22033</v>
      </c>
    </row>
    <row r="7895" spans="1:24">
      <c r="A7895" s="1">
        <v>7939</v>
      </c>
      <c r="C7895" t="s">
        <v>6544</v>
      </c>
      <c r="G7895" t="s">
        <v>10967</v>
      </c>
      <c r="H7895" t="s">
        <v>16427</v>
      </c>
      <c r="I7895" t="s">
        <v>18507</v>
      </c>
      <c r="J7895" t="s">
        <v>18509</v>
      </c>
      <c r="L7895" t="s">
        <v>20174</v>
      </c>
      <c r="O7895" t="s">
        <v>20887</v>
      </c>
      <c r="P7895" t="s">
        <v>20919</v>
      </c>
      <c r="Q7895" t="s">
        <v>20989</v>
      </c>
      <c r="U7895" t="s">
        <v>22032</v>
      </c>
      <c r="W7895" t="s">
        <v>22917</v>
      </c>
      <c r="X7895" t="s">
        <v>23611</v>
      </c>
    </row>
    <row r="7896" spans="1:24">
      <c r="A7896" s="1">
        <v>7940</v>
      </c>
      <c r="C7896" t="s">
        <v>6545</v>
      </c>
      <c r="G7896" t="s">
        <v>10967</v>
      </c>
      <c r="H7896" t="s">
        <v>16428</v>
      </c>
      <c r="I7896" t="s">
        <v>18507</v>
      </c>
      <c r="J7896" t="s">
        <v>18509</v>
      </c>
      <c r="L7896" t="s">
        <v>20293</v>
      </c>
      <c r="O7896" t="s">
        <v>20887</v>
      </c>
      <c r="P7896" t="s">
        <v>20919</v>
      </c>
      <c r="Q7896" t="s">
        <v>20989</v>
      </c>
      <c r="U7896" t="s">
        <v>22032</v>
      </c>
      <c r="W7896" t="s">
        <v>22917</v>
      </c>
      <c r="X7896" t="s">
        <v>23611</v>
      </c>
    </row>
    <row r="7897" spans="1:24">
      <c r="A7897" s="1">
        <v>7941</v>
      </c>
      <c r="C7897" t="s">
        <v>6546</v>
      </c>
      <c r="G7897" t="s">
        <v>10967</v>
      </c>
      <c r="H7897" t="s">
        <v>16428</v>
      </c>
      <c r="I7897" t="s">
        <v>18507</v>
      </c>
      <c r="J7897" t="s">
        <v>18509</v>
      </c>
      <c r="L7897" t="s">
        <v>20185</v>
      </c>
      <c r="O7897" t="s">
        <v>20888</v>
      </c>
      <c r="P7897" t="s">
        <v>20920</v>
      </c>
      <c r="Q7897" t="s">
        <v>20991</v>
      </c>
      <c r="U7897" t="s">
        <v>22034</v>
      </c>
      <c r="W7897" t="s">
        <v>22918</v>
      </c>
    </row>
    <row r="7898" spans="1:24">
      <c r="A7898" s="1">
        <v>7942</v>
      </c>
      <c r="C7898" t="s">
        <v>6547</v>
      </c>
      <c r="G7898" t="s">
        <v>10967</v>
      </c>
      <c r="H7898" t="s">
        <v>16428</v>
      </c>
      <c r="I7898" t="s">
        <v>18507</v>
      </c>
      <c r="J7898" t="s">
        <v>18509</v>
      </c>
      <c r="L7898" t="s">
        <v>20271</v>
      </c>
      <c r="O7898" t="s">
        <v>20887</v>
      </c>
      <c r="P7898" t="s">
        <v>20919</v>
      </c>
      <c r="Q7898" t="s">
        <v>20989</v>
      </c>
      <c r="U7898" t="s">
        <v>22032</v>
      </c>
      <c r="W7898" t="s">
        <v>22917</v>
      </c>
      <c r="X7898" t="s">
        <v>23611</v>
      </c>
    </row>
    <row r="7899" spans="1:24">
      <c r="A7899" s="1">
        <v>7943</v>
      </c>
      <c r="C7899" t="s">
        <v>6548</v>
      </c>
      <c r="G7899" t="s">
        <v>10967</v>
      </c>
      <c r="H7899" t="s">
        <v>16429</v>
      </c>
      <c r="I7899" t="s">
        <v>18507</v>
      </c>
      <c r="J7899" t="s">
        <v>18509</v>
      </c>
      <c r="L7899" t="s">
        <v>20184</v>
      </c>
      <c r="O7899" t="s">
        <v>20888</v>
      </c>
      <c r="P7899" t="s">
        <v>65</v>
      </c>
      <c r="Q7899" t="s">
        <v>20990</v>
      </c>
      <c r="R7899" t="s">
        <v>21118</v>
      </c>
      <c r="S7899" t="s">
        <v>21153</v>
      </c>
      <c r="T7899" t="s">
        <v>21797</v>
      </c>
      <c r="U7899" t="s">
        <v>22033</v>
      </c>
    </row>
    <row r="7900" spans="1:24">
      <c r="A7900" s="1">
        <v>7944</v>
      </c>
      <c r="C7900" t="s">
        <v>6549</v>
      </c>
      <c r="G7900" t="s">
        <v>10967</v>
      </c>
      <c r="H7900" t="s">
        <v>16430</v>
      </c>
      <c r="I7900" t="s">
        <v>18507</v>
      </c>
      <c r="J7900" t="s">
        <v>18509</v>
      </c>
      <c r="L7900" t="s">
        <v>20185</v>
      </c>
      <c r="O7900" t="s">
        <v>20888</v>
      </c>
      <c r="P7900" t="s">
        <v>20920</v>
      </c>
      <c r="Q7900" t="s">
        <v>20991</v>
      </c>
      <c r="U7900" t="s">
        <v>22034</v>
      </c>
      <c r="W7900" t="s">
        <v>22918</v>
      </c>
    </row>
    <row r="7901" spans="1:24">
      <c r="A7901" s="1">
        <v>7945</v>
      </c>
      <c r="C7901" t="s">
        <v>6550</v>
      </c>
      <c r="G7901" t="s">
        <v>10967</v>
      </c>
      <c r="H7901" t="s">
        <v>16431</v>
      </c>
      <c r="I7901" t="s">
        <v>18507</v>
      </c>
      <c r="J7901" t="s">
        <v>18509</v>
      </c>
      <c r="L7901" t="s">
        <v>20184</v>
      </c>
      <c r="O7901" t="s">
        <v>20888</v>
      </c>
      <c r="P7901" t="s">
        <v>65</v>
      </c>
      <c r="Q7901" t="s">
        <v>20990</v>
      </c>
      <c r="R7901" t="s">
        <v>21118</v>
      </c>
      <c r="S7901" t="s">
        <v>21153</v>
      </c>
      <c r="T7901" t="s">
        <v>21797</v>
      </c>
      <c r="U7901" t="s">
        <v>22033</v>
      </c>
    </row>
    <row r="7902" spans="1:24">
      <c r="A7902" s="1">
        <v>7946</v>
      </c>
      <c r="C7902" t="s">
        <v>6551</v>
      </c>
      <c r="G7902" t="s">
        <v>10967</v>
      </c>
      <c r="H7902" t="s">
        <v>16431</v>
      </c>
      <c r="I7902" t="s">
        <v>18507</v>
      </c>
      <c r="J7902" t="s">
        <v>18509</v>
      </c>
      <c r="L7902" t="s">
        <v>20185</v>
      </c>
      <c r="O7902" t="s">
        <v>20888</v>
      </c>
      <c r="P7902" t="s">
        <v>20920</v>
      </c>
      <c r="Q7902" t="s">
        <v>20991</v>
      </c>
      <c r="U7902" t="s">
        <v>22034</v>
      </c>
      <c r="W7902" t="s">
        <v>22918</v>
      </c>
    </row>
    <row r="7903" spans="1:24">
      <c r="A7903" s="1">
        <v>7947</v>
      </c>
      <c r="C7903" t="s">
        <v>6552</v>
      </c>
      <c r="G7903" t="s">
        <v>10967</v>
      </c>
      <c r="H7903" t="s">
        <v>16432</v>
      </c>
      <c r="I7903" t="s">
        <v>18507</v>
      </c>
      <c r="J7903" t="s">
        <v>18509</v>
      </c>
      <c r="L7903" t="s">
        <v>20184</v>
      </c>
      <c r="O7903" t="s">
        <v>20888</v>
      </c>
      <c r="P7903" t="s">
        <v>65</v>
      </c>
      <c r="Q7903" t="s">
        <v>20990</v>
      </c>
      <c r="R7903" t="s">
        <v>21118</v>
      </c>
      <c r="S7903" t="s">
        <v>21153</v>
      </c>
      <c r="T7903" t="s">
        <v>21797</v>
      </c>
      <c r="U7903" t="s">
        <v>22033</v>
      </c>
    </row>
    <row r="7904" spans="1:24">
      <c r="A7904" s="1">
        <v>7948</v>
      </c>
      <c r="C7904" t="s">
        <v>6553</v>
      </c>
      <c r="G7904" t="s">
        <v>10967</v>
      </c>
      <c r="H7904" t="s">
        <v>16433</v>
      </c>
      <c r="I7904" t="s">
        <v>18507</v>
      </c>
      <c r="J7904" t="s">
        <v>18509</v>
      </c>
      <c r="L7904" t="s">
        <v>20185</v>
      </c>
      <c r="O7904" t="s">
        <v>20888</v>
      </c>
      <c r="P7904" t="s">
        <v>20920</v>
      </c>
      <c r="Q7904" t="s">
        <v>20991</v>
      </c>
      <c r="U7904" t="s">
        <v>22034</v>
      </c>
      <c r="W7904" t="s">
        <v>22918</v>
      </c>
    </row>
    <row r="7905" spans="1:24">
      <c r="A7905" s="1">
        <v>7949</v>
      </c>
      <c r="C7905" t="s">
        <v>6554</v>
      </c>
      <c r="G7905" t="s">
        <v>10967</v>
      </c>
      <c r="H7905" t="s">
        <v>16434</v>
      </c>
      <c r="I7905" t="s">
        <v>18507</v>
      </c>
      <c r="J7905" t="s">
        <v>18509</v>
      </c>
      <c r="L7905" t="s">
        <v>20146</v>
      </c>
      <c r="O7905" t="s">
        <v>20887</v>
      </c>
      <c r="P7905" t="s">
        <v>20919</v>
      </c>
      <c r="Q7905" t="s">
        <v>20989</v>
      </c>
      <c r="U7905" t="s">
        <v>22032</v>
      </c>
      <c r="W7905" t="s">
        <v>22917</v>
      </c>
      <c r="X7905" t="s">
        <v>23611</v>
      </c>
    </row>
    <row r="7906" spans="1:24">
      <c r="A7906" s="1">
        <v>7950</v>
      </c>
      <c r="C7906" t="s">
        <v>6555</v>
      </c>
      <c r="G7906" t="s">
        <v>10967</v>
      </c>
      <c r="H7906" t="s">
        <v>16435</v>
      </c>
      <c r="I7906" t="s">
        <v>18507</v>
      </c>
      <c r="J7906" t="s">
        <v>18509</v>
      </c>
      <c r="L7906" t="s">
        <v>20154</v>
      </c>
      <c r="O7906" t="s">
        <v>20887</v>
      </c>
      <c r="P7906" t="s">
        <v>20919</v>
      </c>
      <c r="Q7906" t="s">
        <v>20989</v>
      </c>
      <c r="U7906" t="s">
        <v>22032</v>
      </c>
      <c r="W7906" t="s">
        <v>22917</v>
      </c>
      <c r="X7906" t="s">
        <v>23612</v>
      </c>
    </row>
    <row r="7907" spans="1:24">
      <c r="A7907" s="1">
        <v>7951</v>
      </c>
      <c r="C7907" t="s">
        <v>6556</v>
      </c>
      <c r="G7907" t="s">
        <v>10967</v>
      </c>
      <c r="H7907" t="s">
        <v>16435</v>
      </c>
      <c r="I7907" t="s">
        <v>18507</v>
      </c>
      <c r="J7907" t="s">
        <v>18509</v>
      </c>
      <c r="L7907" t="s">
        <v>20184</v>
      </c>
      <c r="O7907" t="s">
        <v>20888</v>
      </c>
      <c r="P7907" t="s">
        <v>65</v>
      </c>
      <c r="Q7907" t="s">
        <v>20990</v>
      </c>
      <c r="R7907" t="s">
        <v>21118</v>
      </c>
      <c r="S7907" t="s">
        <v>21153</v>
      </c>
      <c r="T7907" t="s">
        <v>21798</v>
      </c>
      <c r="U7907" t="s">
        <v>22033</v>
      </c>
    </row>
    <row r="7908" spans="1:24">
      <c r="A7908" s="1">
        <v>7952</v>
      </c>
      <c r="C7908" t="s">
        <v>6557</v>
      </c>
      <c r="G7908" t="s">
        <v>10967</v>
      </c>
      <c r="H7908" t="s">
        <v>16436</v>
      </c>
      <c r="I7908" t="s">
        <v>18507</v>
      </c>
      <c r="J7908" t="s">
        <v>18509</v>
      </c>
      <c r="L7908" t="s">
        <v>20185</v>
      </c>
      <c r="O7908" t="s">
        <v>20888</v>
      </c>
      <c r="P7908" t="s">
        <v>20920</v>
      </c>
      <c r="Q7908" t="s">
        <v>20991</v>
      </c>
      <c r="U7908" t="s">
        <v>22034</v>
      </c>
      <c r="W7908" t="s">
        <v>22918</v>
      </c>
    </row>
    <row r="7909" spans="1:24">
      <c r="A7909" s="1">
        <v>7953</v>
      </c>
      <c r="C7909" t="s">
        <v>6558</v>
      </c>
      <c r="G7909" t="s">
        <v>10967</v>
      </c>
      <c r="H7909" t="s">
        <v>16437</v>
      </c>
      <c r="I7909" t="s">
        <v>18507</v>
      </c>
      <c r="J7909" t="s">
        <v>18509</v>
      </c>
      <c r="L7909" t="s">
        <v>20184</v>
      </c>
      <c r="O7909" t="s">
        <v>20888</v>
      </c>
      <c r="P7909" t="s">
        <v>65</v>
      </c>
      <c r="Q7909" t="s">
        <v>20990</v>
      </c>
      <c r="R7909" t="s">
        <v>21118</v>
      </c>
      <c r="S7909" t="s">
        <v>21153</v>
      </c>
      <c r="T7909" t="s">
        <v>21798</v>
      </c>
      <c r="U7909" t="s">
        <v>22033</v>
      </c>
    </row>
    <row r="7910" spans="1:24">
      <c r="A7910" s="1">
        <v>7954</v>
      </c>
      <c r="C7910" t="s">
        <v>6559</v>
      </c>
      <c r="G7910" t="s">
        <v>10967</v>
      </c>
      <c r="H7910" t="s">
        <v>16437</v>
      </c>
      <c r="I7910" t="s">
        <v>18507</v>
      </c>
      <c r="J7910" t="s">
        <v>18509</v>
      </c>
      <c r="L7910" t="s">
        <v>20185</v>
      </c>
      <c r="O7910" t="s">
        <v>20888</v>
      </c>
      <c r="P7910" t="s">
        <v>20920</v>
      </c>
      <c r="Q7910" t="s">
        <v>20991</v>
      </c>
      <c r="U7910" t="s">
        <v>22034</v>
      </c>
      <c r="W7910" t="s">
        <v>22918</v>
      </c>
    </row>
    <row r="7911" spans="1:24">
      <c r="A7911" s="1">
        <v>7955</v>
      </c>
      <c r="C7911" t="s">
        <v>6560</v>
      </c>
      <c r="G7911" t="s">
        <v>10967</v>
      </c>
      <c r="H7911" t="s">
        <v>16438</v>
      </c>
      <c r="I7911" t="s">
        <v>18507</v>
      </c>
      <c r="J7911" t="s">
        <v>18509</v>
      </c>
      <c r="L7911" t="s">
        <v>20271</v>
      </c>
      <c r="O7911" t="s">
        <v>20887</v>
      </c>
      <c r="P7911" t="s">
        <v>20919</v>
      </c>
      <c r="Q7911" t="s">
        <v>20989</v>
      </c>
      <c r="U7911" t="s">
        <v>22032</v>
      </c>
      <c r="W7911" t="s">
        <v>22917</v>
      </c>
      <c r="X7911" t="s">
        <v>23612</v>
      </c>
    </row>
    <row r="7912" spans="1:24">
      <c r="A7912" s="1">
        <v>7956</v>
      </c>
      <c r="C7912" t="s">
        <v>6561</v>
      </c>
      <c r="G7912" t="s">
        <v>10967</v>
      </c>
      <c r="H7912" t="s">
        <v>16439</v>
      </c>
      <c r="I7912" t="s">
        <v>18507</v>
      </c>
      <c r="J7912" t="s">
        <v>18509</v>
      </c>
      <c r="L7912" t="s">
        <v>20293</v>
      </c>
      <c r="O7912" t="s">
        <v>20887</v>
      </c>
      <c r="P7912" t="s">
        <v>20919</v>
      </c>
      <c r="Q7912" t="s">
        <v>20989</v>
      </c>
      <c r="U7912" t="s">
        <v>22032</v>
      </c>
      <c r="W7912" t="s">
        <v>22917</v>
      </c>
      <c r="X7912" t="s">
        <v>23609</v>
      </c>
    </row>
    <row r="7913" spans="1:24">
      <c r="A7913" s="1">
        <v>7957</v>
      </c>
      <c r="C7913" t="s">
        <v>6562</v>
      </c>
      <c r="G7913" t="s">
        <v>10967</v>
      </c>
      <c r="H7913" t="s">
        <v>16440</v>
      </c>
      <c r="I7913" t="s">
        <v>18507</v>
      </c>
      <c r="J7913" t="s">
        <v>18509</v>
      </c>
      <c r="L7913" t="s">
        <v>20184</v>
      </c>
      <c r="O7913" t="s">
        <v>20888</v>
      </c>
      <c r="P7913" t="s">
        <v>65</v>
      </c>
      <c r="Q7913" t="s">
        <v>20990</v>
      </c>
      <c r="R7913" t="s">
        <v>21118</v>
      </c>
      <c r="S7913" t="s">
        <v>21153</v>
      </c>
      <c r="T7913" t="s">
        <v>21794</v>
      </c>
      <c r="U7913" t="s">
        <v>22033</v>
      </c>
    </row>
    <row r="7914" spans="1:24">
      <c r="A7914" s="1">
        <v>7958</v>
      </c>
      <c r="C7914" t="s">
        <v>6563</v>
      </c>
      <c r="G7914" t="s">
        <v>10967</v>
      </c>
      <c r="H7914" t="s">
        <v>16441</v>
      </c>
      <c r="I7914" t="s">
        <v>18507</v>
      </c>
      <c r="J7914" t="s">
        <v>18509</v>
      </c>
      <c r="L7914" t="s">
        <v>20185</v>
      </c>
      <c r="O7914" t="s">
        <v>20888</v>
      </c>
      <c r="P7914" t="s">
        <v>20920</v>
      </c>
      <c r="Q7914" t="s">
        <v>20991</v>
      </c>
      <c r="U7914" t="s">
        <v>22034</v>
      </c>
      <c r="W7914" t="s">
        <v>22918</v>
      </c>
    </row>
    <row r="7915" spans="1:24">
      <c r="A7915" s="1">
        <v>7959</v>
      </c>
      <c r="C7915" t="s">
        <v>6564</v>
      </c>
      <c r="G7915" t="s">
        <v>10967</v>
      </c>
      <c r="H7915" t="s">
        <v>16442</v>
      </c>
      <c r="I7915" t="s">
        <v>18507</v>
      </c>
      <c r="J7915" t="s">
        <v>18509</v>
      </c>
      <c r="L7915" t="s">
        <v>20184</v>
      </c>
      <c r="O7915" t="s">
        <v>20888</v>
      </c>
      <c r="P7915" t="s">
        <v>65</v>
      </c>
      <c r="Q7915" t="s">
        <v>20990</v>
      </c>
      <c r="R7915" t="s">
        <v>21118</v>
      </c>
      <c r="S7915" t="s">
        <v>21153</v>
      </c>
      <c r="T7915" t="s">
        <v>21799</v>
      </c>
      <c r="U7915" t="s">
        <v>22033</v>
      </c>
    </row>
    <row r="7916" spans="1:24">
      <c r="A7916" s="1">
        <v>7960</v>
      </c>
      <c r="C7916" t="s">
        <v>6565</v>
      </c>
      <c r="G7916" t="s">
        <v>10967</v>
      </c>
      <c r="H7916" t="s">
        <v>16442</v>
      </c>
      <c r="I7916" t="s">
        <v>18507</v>
      </c>
      <c r="J7916" t="s">
        <v>18509</v>
      </c>
      <c r="L7916" t="s">
        <v>20154</v>
      </c>
      <c r="O7916" t="s">
        <v>20887</v>
      </c>
      <c r="P7916" t="s">
        <v>20919</v>
      </c>
      <c r="Q7916" t="s">
        <v>20989</v>
      </c>
      <c r="U7916" t="s">
        <v>22032</v>
      </c>
      <c r="W7916" t="s">
        <v>22917</v>
      </c>
      <c r="X7916" t="s">
        <v>23613</v>
      </c>
    </row>
    <row r="7917" spans="1:24">
      <c r="A7917" s="1">
        <v>7961</v>
      </c>
      <c r="C7917" t="s">
        <v>6566</v>
      </c>
      <c r="G7917" t="s">
        <v>10967</v>
      </c>
      <c r="H7917" t="s">
        <v>16442</v>
      </c>
      <c r="I7917" t="s">
        <v>18507</v>
      </c>
      <c r="J7917" t="s">
        <v>18509</v>
      </c>
      <c r="L7917" t="s">
        <v>20185</v>
      </c>
      <c r="O7917" t="s">
        <v>20888</v>
      </c>
      <c r="P7917" t="s">
        <v>20920</v>
      </c>
      <c r="Q7917" t="s">
        <v>20991</v>
      </c>
      <c r="U7917" t="s">
        <v>22034</v>
      </c>
      <c r="W7917" t="s">
        <v>22918</v>
      </c>
    </row>
    <row r="7918" spans="1:24">
      <c r="A7918" s="1">
        <v>7962</v>
      </c>
      <c r="C7918" t="s">
        <v>6567</v>
      </c>
      <c r="G7918" t="s">
        <v>10967</v>
      </c>
      <c r="H7918" t="s">
        <v>16443</v>
      </c>
      <c r="I7918" t="s">
        <v>18507</v>
      </c>
      <c r="J7918" t="s">
        <v>18509</v>
      </c>
      <c r="L7918" t="s">
        <v>20146</v>
      </c>
      <c r="O7918" t="s">
        <v>20887</v>
      </c>
      <c r="P7918" t="s">
        <v>20919</v>
      </c>
      <c r="Q7918" t="s">
        <v>20989</v>
      </c>
      <c r="U7918" t="s">
        <v>22032</v>
      </c>
      <c r="W7918" t="s">
        <v>22917</v>
      </c>
      <c r="X7918" t="s">
        <v>23613</v>
      </c>
    </row>
    <row r="7919" spans="1:24">
      <c r="A7919" s="1">
        <v>7963</v>
      </c>
      <c r="C7919" t="s">
        <v>6568</v>
      </c>
      <c r="G7919" t="s">
        <v>10967</v>
      </c>
      <c r="H7919" t="s">
        <v>16443</v>
      </c>
      <c r="I7919" t="s">
        <v>18507</v>
      </c>
      <c r="J7919" t="s">
        <v>18509</v>
      </c>
      <c r="L7919" t="s">
        <v>20184</v>
      </c>
      <c r="O7919" t="s">
        <v>20888</v>
      </c>
      <c r="P7919" t="s">
        <v>65</v>
      </c>
      <c r="Q7919" t="s">
        <v>20990</v>
      </c>
      <c r="R7919" t="s">
        <v>21118</v>
      </c>
      <c r="S7919" t="s">
        <v>21153</v>
      </c>
      <c r="T7919" t="s">
        <v>21799</v>
      </c>
      <c r="U7919" t="s">
        <v>22033</v>
      </c>
    </row>
    <row r="7920" spans="1:24">
      <c r="A7920" s="1">
        <v>7964</v>
      </c>
      <c r="C7920" t="s">
        <v>6569</v>
      </c>
      <c r="G7920" t="s">
        <v>10967</v>
      </c>
      <c r="H7920" t="s">
        <v>16444</v>
      </c>
      <c r="I7920" t="s">
        <v>18507</v>
      </c>
      <c r="J7920" t="s">
        <v>18509</v>
      </c>
      <c r="L7920" t="s">
        <v>20185</v>
      </c>
      <c r="O7920" t="s">
        <v>20888</v>
      </c>
      <c r="P7920" t="s">
        <v>20920</v>
      </c>
      <c r="Q7920" t="s">
        <v>20991</v>
      </c>
      <c r="U7920" t="s">
        <v>22034</v>
      </c>
      <c r="W7920" t="s">
        <v>22918</v>
      </c>
    </row>
    <row r="7921" spans="1:31">
      <c r="A7921" s="1">
        <v>7965</v>
      </c>
      <c r="C7921" t="s">
        <v>6570</v>
      </c>
      <c r="G7921" t="s">
        <v>10967</v>
      </c>
      <c r="H7921" t="s">
        <v>16445</v>
      </c>
      <c r="I7921" t="s">
        <v>18507</v>
      </c>
      <c r="J7921" t="s">
        <v>18557</v>
      </c>
      <c r="K7921" t="s">
        <v>18549</v>
      </c>
      <c r="L7921" t="s">
        <v>20339</v>
      </c>
      <c r="N7921" t="s">
        <v>38</v>
      </c>
      <c r="P7921" t="s">
        <v>38</v>
      </c>
      <c r="Q7921" t="s">
        <v>21038</v>
      </c>
      <c r="U7921" t="s">
        <v>22850</v>
      </c>
      <c r="W7921" t="s">
        <v>22730</v>
      </c>
      <c r="AE7921" t="s">
        <v>23887</v>
      </c>
    </row>
    <row r="7922" spans="1:31">
      <c r="A7922" s="1">
        <v>7966</v>
      </c>
      <c r="B7922" t="s">
        <v>38</v>
      </c>
      <c r="C7922" t="s">
        <v>6570</v>
      </c>
      <c r="D7922" t="s">
        <v>10457</v>
      </c>
      <c r="E7922" t="s">
        <v>10905</v>
      </c>
      <c r="F7922" t="s">
        <v>10913</v>
      </c>
      <c r="H7922" t="s">
        <v>16445</v>
      </c>
      <c r="V7922">
        <f>72862429 aúÀJiPRHW3796EKNS                                                                                           KNS N  Erica Wilson              8763905239     N</f>
        <v>0</v>
      </c>
    </row>
    <row r="7923" spans="1:31">
      <c r="A7923" s="1">
        <v>7967</v>
      </c>
      <c r="C7923" t="s">
        <v>6571</v>
      </c>
      <c r="G7923" t="s">
        <v>10967</v>
      </c>
      <c r="H7923" t="s">
        <v>16446</v>
      </c>
      <c r="I7923" t="s">
        <v>18507</v>
      </c>
      <c r="J7923" t="s">
        <v>18509</v>
      </c>
      <c r="L7923" t="s">
        <v>20184</v>
      </c>
      <c r="O7923" t="s">
        <v>20888</v>
      </c>
      <c r="P7923" t="s">
        <v>65</v>
      </c>
      <c r="Q7923" t="s">
        <v>20990</v>
      </c>
      <c r="R7923" t="s">
        <v>21118</v>
      </c>
      <c r="S7923" t="s">
        <v>21153</v>
      </c>
      <c r="T7923" t="s">
        <v>21800</v>
      </c>
      <c r="U7923" t="s">
        <v>22033</v>
      </c>
    </row>
    <row r="7924" spans="1:31">
      <c r="A7924" s="1">
        <v>7968</v>
      </c>
      <c r="C7924" t="s">
        <v>6572</v>
      </c>
      <c r="G7924" t="s">
        <v>10967</v>
      </c>
      <c r="H7924" t="s">
        <v>16446</v>
      </c>
      <c r="I7924" t="s">
        <v>18507</v>
      </c>
      <c r="J7924" t="s">
        <v>18509</v>
      </c>
      <c r="L7924" t="s">
        <v>20146</v>
      </c>
      <c r="O7924" t="s">
        <v>20887</v>
      </c>
      <c r="P7924" t="s">
        <v>20919</v>
      </c>
      <c r="Q7924" t="s">
        <v>20989</v>
      </c>
      <c r="U7924" t="s">
        <v>22032</v>
      </c>
      <c r="W7924" t="s">
        <v>22917</v>
      </c>
      <c r="X7924" t="s">
        <v>23614</v>
      </c>
    </row>
    <row r="7925" spans="1:31">
      <c r="A7925" s="1">
        <v>7969</v>
      </c>
      <c r="C7925" t="s">
        <v>6573</v>
      </c>
      <c r="G7925" t="s">
        <v>10967</v>
      </c>
      <c r="H7925" t="s">
        <v>16446</v>
      </c>
      <c r="I7925" t="s">
        <v>18507</v>
      </c>
      <c r="J7925" t="s">
        <v>18509</v>
      </c>
      <c r="L7925" t="s">
        <v>20185</v>
      </c>
      <c r="O7925" t="s">
        <v>20888</v>
      </c>
      <c r="P7925" t="s">
        <v>20920</v>
      </c>
      <c r="Q7925" t="s">
        <v>20991</v>
      </c>
      <c r="U7925" t="s">
        <v>22034</v>
      </c>
      <c r="W7925" t="s">
        <v>22918</v>
      </c>
    </row>
    <row r="7926" spans="1:31">
      <c r="A7926" s="1">
        <v>7970</v>
      </c>
      <c r="C7926" t="s">
        <v>6574</v>
      </c>
      <c r="G7926" t="s">
        <v>10967</v>
      </c>
      <c r="H7926" t="s">
        <v>16447</v>
      </c>
      <c r="I7926" t="s">
        <v>18507</v>
      </c>
      <c r="J7926" t="s">
        <v>18509</v>
      </c>
      <c r="L7926" t="s">
        <v>20174</v>
      </c>
      <c r="O7926" t="s">
        <v>20887</v>
      </c>
      <c r="P7926" t="s">
        <v>20919</v>
      </c>
      <c r="Q7926" t="s">
        <v>20989</v>
      </c>
      <c r="U7926" t="s">
        <v>22032</v>
      </c>
      <c r="W7926" t="s">
        <v>22917</v>
      </c>
      <c r="X7926" t="s">
        <v>23614</v>
      </c>
    </row>
    <row r="7927" spans="1:31">
      <c r="A7927" s="1">
        <v>7971</v>
      </c>
      <c r="C7927" t="s">
        <v>6575</v>
      </c>
      <c r="G7927" t="s">
        <v>10967</v>
      </c>
      <c r="H7927" t="s">
        <v>16448</v>
      </c>
      <c r="I7927" t="s">
        <v>18507</v>
      </c>
      <c r="J7927" t="s">
        <v>18509</v>
      </c>
      <c r="L7927" t="s">
        <v>20184</v>
      </c>
      <c r="O7927" t="s">
        <v>20888</v>
      </c>
      <c r="P7927" t="s">
        <v>65</v>
      </c>
      <c r="Q7927" t="s">
        <v>20990</v>
      </c>
      <c r="R7927" t="s">
        <v>21118</v>
      </c>
      <c r="S7927" t="s">
        <v>21153</v>
      </c>
      <c r="T7927" t="s">
        <v>21800</v>
      </c>
      <c r="U7927" t="s">
        <v>22033</v>
      </c>
    </row>
    <row r="7928" spans="1:31">
      <c r="A7928" s="1">
        <v>7972</v>
      </c>
      <c r="C7928" t="s">
        <v>6576</v>
      </c>
      <c r="G7928" t="s">
        <v>10967</v>
      </c>
      <c r="H7928" t="s">
        <v>16448</v>
      </c>
      <c r="I7928" t="s">
        <v>18507</v>
      </c>
      <c r="J7928" t="s">
        <v>18509</v>
      </c>
      <c r="L7928" t="s">
        <v>20185</v>
      </c>
      <c r="O7928" t="s">
        <v>20888</v>
      </c>
      <c r="P7928" t="s">
        <v>20920</v>
      </c>
      <c r="Q7928" t="s">
        <v>20991</v>
      </c>
      <c r="U7928" t="s">
        <v>22034</v>
      </c>
      <c r="W7928" t="s">
        <v>22918</v>
      </c>
    </row>
    <row r="7929" spans="1:31">
      <c r="A7929" s="1">
        <v>7973</v>
      </c>
      <c r="C7929" t="s">
        <v>6577</v>
      </c>
      <c r="G7929" t="s">
        <v>10967</v>
      </c>
      <c r="H7929" t="s">
        <v>16449</v>
      </c>
      <c r="I7929" t="s">
        <v>18507</v>
      </c>
      <c r="J7929" t="s">
        <v>18510</v>
      </c>
      <c r="L7929" t="s">
        <v>20340</v>
      </c>
      <c r="N7929" t="s">
        <v>60</v>
      </c>
      <c r="P7929" t="s">
        <v>20967</v>
      </c>
      <c r="Q7929" t="s">
        <v>21078</v>
      </c>
      <c r="U7929" t="s">
        <v>22781</v>
      </c>
      <c r="W7929" t="s">
        <v>22918</v>
      </c>
    </row>
    <row r="7930" spans="1:31">
      <c r="A7930" s="1">
        <v>7974</v>
      </c>
      <c r="C7930" t="s">
        <v>6578</v>
      </c>
      <c r="G7930" t="s">
        <v>10967</v>
      </c>
      <c r="H7930" t="s">
        <v>16450</v>
      </c>
      <c r="I7930" t="s">
        <v>18507</v>
      </c>
      <c r="J7930" t="s">
        <v>18510</v>
      </c>
      <c r="L7930" t="s">
        <v>20340</v>
      </c>
      <c r="N7930" t="s">
        <v>60</v>
      </c>
      <c r="P7930" t="s">
        <v>20974</v>
      </c>
      <c r="Q7930" t="s">
        <v>21094</v>
      </c>
      <c r="U7930" t="s">
        <v>20967</v>
      </c>
      <c r="W7930" t="s">
        <v>22921</v>
      </c>
      <c r="Z7930" t="s">
        <v>23876</v>
      </c>
    </row>
    <row r="7931" spans="1:31">
      <c r="A7931" s="1">
        <v>7975</v>
      </c>
      <c r="C7931" t="s">
        <v>6579</v>
      </c>
      <c r="G7931" t="s">
        <v>10967</v>
      </c>
      <c r="H7931" t="s">
        <v>16450</v>
      </c>
      <c r="I7931" t="s">
        <v>18507</v>
      </c>
      <c r="J7931" t="s">
        <v>18510</v>
      </c>
      <c r="L7931" t="s">
        <v>20340</v>
      </c>
      <c r="N7931" t="s">
        <v>60</v>
      </c>
      <c r="P7931" t="s">
        <v>60</v>
      </c>
      <c r="Q7931" t="s">
        <v>21095</v>
      </c>
      <c r="U7931" t="s">
        <v>22837</v>
      </c>
      <c r="W7931" t="s">
        <v>22921</v>
      </c>
    </row>
    <row r="7932" spans="1:31">
      <c r="A7932" s="1">
        <v>7976</v>
      </c>
      <c r="B7932" t="s">
        <v>60</v>
      </c>
      <c r="C7932" t="s">
        <v>6579</v>
      </c>
      <c r="D7932" t="s">
        <v>10458</v>
      </c>
      <c r="E7932" t="s">
        <v>10905</v>
      </c>
      <c r="F7932" t="s">
        <v>10947</v>
      </c>
      <c r="H7932" t="s">
        <v>16450</v>
      </c>
      <c r="V7932">
        <f>72862438 HK4739D×</f>
        <v>0</v>
      </c>
    </row>
    <row r="7933" spans="1:31">
      <c r="A7933" s="1">
        <v>7977</v>
      </c>
      <c r="C7933" t="s">
        <v>6580</v>
      </c>
      <c r="G7933" t="s">
        <v>10967</v>
      </c>
      <c r="H7933" t="s">
        <v>16451</v>
      </c>
      <c r="I7933" t="s">
        <v>18507</v>
      </c>
      <c r="J7933" t="s">
        <v>18553</v>
      </c>
      <c r="K7933" t="s">
        <v>18586</v>
      </c>
      <c r="L7933" t="s">
        <v>20341</v>
      </c>
      <c r="N7933" t="s">
        <v>38</v>
      </c>
      <c r="P7933" t="s">
        <v>20955</v>
      </c>
      <c r="Q7933" t="s">
        <v>21055</v>
      </c>
      <c r="U7933" t="s">
        <v>22838</v>
      </c>
      <c r="W7933" t="s">
        <v>22730</v>
      </c>
    </row>
    <row r="7934" spans="1:31">
      <c r="A7934" s="1">
        <v>7978</v>
      </c>
      <c r="C7934" t="s">
        <v>6581</v>
      </c>
      <c r="G7934" t="s">
        <v>10967</v>
      </c>
      <c r="H7934" t="s">
        <v>16451</v>
      </c>
      <c r="I7934" t="s">
        <v>18507</v>
      </c>
      <c r="J7934" t="s">
        <v>18553</v>
      </c>
      <c r="K7934" t="s">
        <v>18586</v>
      </c>
      <c r="L7934" t="s">
        <v>20341</v>
      </c>
      <c r="N7934" t="s">
        <v>38</v>
      </c>
      <c r="P7934" t="s">
        <v>20956</v>
      </c>
      <c r="Q7934" t="s">
        <v>21056</v>
      </c>
      <c r="U7934" t="s">
        <v>22839</v>
      </c>
      <c r="W7934" t="s">
        <v>22934</v>
      </c>
    </row>
    <row r="7935" spans="1:31">
      <c r="A7935" s="1">
        <v>7979</v>
      </c>
      <c r="B7935" t="s">
        <v>38</v>
      </c>
      <c r="C7935" t="s">
        <v>6581</v>
      </c>
      <c r="D7935" t="s">
        <v>10459</v>
      </c>
      <c r="E7935" t="s">
        <v>10905</v>
      </c>
      <c r="F7935" t="s">
        <v>10952</v>
      </c>
      <c r="H7935" t="s">
        <v>16451</v>
      </c>
    </row>
    <row r="7936" spans="1:31">
      <c r="A7936" s="1">
        <v>7980</v>
      </c>
      <c r="C7936" t="s">
        <v>6582</v>
      </c>
      <c r="G7936" t="s">
        <v>10967</v>
      </c>
      <c r="H7936" t="s">
        <v>16452</v>
      </c>
      <c r="I7936" t="s">
        <v>18507</v>
      </c>
      <c r="J7936" t="s">
        <v>18510</v>
      </c>
      <c r="L7936" t="s">
        <v>20342</v>
      </c>
      <c r="N7936" t="s">
        <v>40</v>
      </c>
      <c r="P7936" t="s">
        <v>20976</v>
      </c>
      <c r="Q7936" t="s">
        <v>21100</v>
      </c>
      <c r="R7936" t="s">
        <v>21145</v>
      </c>
      <c r="S7936" t="s">
        <v>21153</v>
      </c>
      <c r="U7936" t="s">
        <v>22033</v>
      </c>
      <c r="AB7936" t="s">
        <v>21578</v>
      </c>
    </row>
    <row r="7937" spans="1:24">
      <c r="A7937" s="1">
        <v>7981</v>
      </c>
      <c r="B7937" t="s">
        <v>40</v>
      </c>
      <c r="C7937" t="s">
        <v>6582</v>
      </c>
      <c r="D7937" t="s">
        <v>10460</v>
      </c>
      <c r="E7937" t="s">
        <v>10905</v>
      </c>
      <c r="F7937" t="s">
        <v>10953</v>
      </c>
      <c r="H7937" t="s">
        <v>16453</v>
      </c>
      <c r="V7937">
        <f>72862441 BTXFDP 2262            PELUÒ°RÁAHD3798E|? bïH572262-15 Ynull        null        SCently locked by another user for an Acct no 344238270000</f>
        <v>0</v>
      </c>
    </row>
    <row r="7938" spans="1:24">
      <c r="A7938" s="1">
        <v>7982</v>
      </c>
      <c r="C7938" t="s">
        <v>6583</v>
      </c>
      <c r="G7938" t="s">
        <v>10967</v>
      </c>
      <c r="H7938" t="s">
        <v>16454</v>
      </c>
      <c r="I7938" t="s">
        <v>18507</v>
      </c>
      <c r="J7938" t="s">
        <v>18509</v>
      </c>
      <c r="L7938" t="s">
        <v>20184</v>
      </c>
      <c r="O7938" t="s">
        <v>20888</v>
      </c>
      <c r="P7938" t="s">
        <v>65</v>
      </c>
      <c r="Q7938" t="s">
        <v>20990</v>
      </c>
      <c r="R7938" t="s">
        <v>21118</v>
      </c>
      <c r="S7938" t="s">
        <v>21153</v>
      </c>
      <c r="T7938" t="s">
        <v>21801</v>
      </c>
      <c r="U7938" t="s">
        <v>22033</v>
      </c>
    </row>
    <row r="7939" spans="1:24">
      <c r="A7939" s="1">
        <v>7983</v>
      </c>
      <c r="C7939" t="s">
        <v>6584</v>
      </c>
      <c r="G7939" t="s">
        <v>10967</v>
      </c>
      <c r="H7939" t="s">
        <v>16455</v>
      </c>
      <c r="I7939" t="s">
        <v>18507</v>
      </c>
      <c r="J7939" t="s">
        <v>18509</v>
      </c>
      <c r="L7939" t="s">
        <v>20185</v>
      </c>
      <c r="O7939" t="s">
        <v>20888</v>
      </c>
      <c r="P7939" t="s">
        <v>20920</v>
      </c>
      <c r="Q7939" t="s">
        <v>20991</v>
      </c>
      <c r="U7939" t="s">
        <v>22034</v>
      </c>
      <c r="W7939" t="s">
        <v>22918</v>
      </c>
    </row>
    <row r="7940" spans="1:24">
      <c r="A7940" s="1">
        <v>7984</v>
      </c>
      <c r="C7940" t="s">
        <v>6585</v>
      </c>
      <c r="G7940" t="s">
        <v>10967</v>
      </c>
      <c r="H7940" t="s">
        <v>16455</v>
      </c>
      <c r="I7940" t="s">
        <v>18507</v>
      </c>
      <c r="J7940" t="s">
        <v>18509</v>
      </c>
      <c r="L7940" t="s">
        <v>20174</v>
      </c>
      <c r="O7940" t="s">
        <v>20887</v>
      </c>
      <c r="P7940" t="s">
        <v>20919</v>
      </c>
      <c r="Q7940" t="s">
        <v>20989</v>
      </c>
      <c r="U7940" t="s">
        <v>22032</v>
      </c>
      <c r="W7940" t="s">
        <v>22917</v>
      </c>
      <c r="X7940" t="s">
        <v>23615</v>
      </c>
    </row>
    <row r="7941" spans="1:24">
      <c r="A7941" s="1">
        <v>7985</v>
      </c>
      <c r="C7941" t="s">
        <v>6586</v>
      </c>
      <c r="G7941" t="s">
        <v>10967</v>
      </c>
      <c r="H7941" t="s">
        <v>16456</v>
      </c>
      <c r="I7941" t="s">
        <v>18507</v>
      </c>
      <c r="J7941" t="s">
        <v>18509</v>
      </c>
      <c r="L7941" t="s">
        <v>20184</v>
      </c>
      <c r="O7941" t="s">
        <v>20888</v>
      </c>
      <c r="P7941" t="s">
        <v>65</v>
      </c>
      <c r="Q7941" t="s">
        <v>20990</v>
      </c>
      <c r="R7941" t="s">
        <v>21118</v>
      </c>
      <c r="S7941" t="s">
        <v>21153</v>
      </c>
      <c r="T7941" t="s">
        <v>21802</v>
      </c>
      <c r="U7941" t="s">
        <v>22033</v>
      </c>
    </row>
    <row r="7942" spans="1:24">
      <c r="A7942" s="1">
        <v>7986</v>
      </c>
      <c r="C7942" t="s">
        <v>6587</v>
      </c>
      <c r="G7942" t="s">
        <v>10967</v>
      </c>
      <c r="H7942" t="s">
        <v>16456</v>
      </c>
      <c r="I7942" t="s">
        <v>18507</v>
      </c>
      <c r="J7942" t="s">
        <v>18509</v>
      </c>
      <c r="L7942" t="s">
        <v>20185</v>
      </c>
      <c r="O7942" t="s">
        <v>20888</v>
      </c>
      <c r="P7942" t="s">
        <v>20920</v>
      </c>
      <c r="Q7942" t="s">
        <v>20991</v>
      </c>
      <c r="U7942" t="s">
        <v>22034</v>
      </c>
      <c r="W7942" t="s">
        <v>22918</v>
      </c>
    </row>
    <row r="7943" spans="1:24">
      <c r="A7943" s="1">
        <v>7987</v>
      </c>
      <c r="C7943" t="s">
        <v>6588</v>
      </c>
      <c r="G7943" t="s">
        <v>10967</v>
      </c>
      <c r="H7943" t="s">
        <v>16457</v>
      </c>
      <c r="I7943" t="s">
        <v>18507</v>
      </c>
      <c r="J7943" t="s">
        <v>18509</v>
      </c>
      <c r="L7943" t="s">
        <v>20273</v>
      </c>
      <c r="O7943" t="s">
        <v>20887</v>
      </c>
      <c r="P7943" t="s">
        <v>20919</v>
      </c>
      <c r="Q7943" t="s">
        <v>20989</v>
      </c>
      <c r="U7943" t="s">
        <v>22032</v>
      </c>
      <c r="W7943" t="s">
        <v>22917</v>
      </c>
      <c r="X7943" t="s">
        <v>23616</v>
      </c>
    </row>
    <row r="7944" spans="1:24">
      <c r="A7944" s="1">
        <v>7988</v>
      </c>
      <c r="C7944" t="s">
        <v>6589</v>
      </c>
      <c r="G7944" t="s">
        <v>10967</v>
      </c>
      <c r="H7944" t="s">
        <v>16458</v>
      </c>
      <c r="I7944" t="s">
        <v>18507</v>
      </c>
      <c r="J7944" t="s">
        <v>18510</v>
      </c>
      <c r="L7944" t="s">
        <v>20343</v>
      </c>
      <c r="N7944" t="s">
        <v>40</v>
      </c>
      <c r="P7944" t="s">
        <v>20964</v>
      </c>
      <c r="Q7944" t="s">
        <v>21073</v>
      </c>
      <c r="R7944" t="s">
        <v>21140</v>
      </c>
      <c r="T7944" t="s">
        <v>21600</v>
      </c>
      <c r="U7944" t="s">
        <v>22033</v>
      </c>
    </row>
    <row r="7945" spans="1:24">
      <c r="A7945" s="1">
        <v>7989</v>
      </c>
      <c r="C7945" t="s">
        <v>6590</v>
      </c>
      <c r="G7945" t="s">
        <v>10967</v>
      </c>
      <c r="H7945" t="s">
        <v>16458</v>
      </c>
      <c r="I7945" t="s">
        <v>18507</v>
      </c>
      <c r="J7945" t="s">
        <v>18510</v>
      </c>
      <c r="L7945" t="s">
        <v>20344</v>
      </c>
      <c r="N7945" t="s">
        <v>40</v>
      </c>
      <c r="P7945" t="s">
        <v>20946</v>
      </c>
      <c r="Q7945" t="s">
        <v>21041</v>
      </c>
      <c r="U7945" t="s">
        <v>22716</v>
      </c>
      <c r="W7945" t="s">
        <v>22918</v>
      </c>
    </row>
    <row r="7946" spans="1:24">
      <c r="A7946" s="1">
        <v>7990</v>
      </c>
      <c r="B7946" t="s">
        <v>40</v>
      </c>
      <c r="C7946" t="s">
        <v>6590</v>
      </c>
      <c r="D7946" t="s">
        <v>10461</v>
      </c>
      <c r="E7946" t="s">
        <v>10905</v>
      </c>
      <c r="F7946" t="s">
        <v>10915</v>
      </c>
      <c r="H7946" t="s">
        <v>16458</v>
      </c>
      <c r="V7946">
        <f>72862449 CAXFDP 1081            PARz'k6AHB3716E,.      N                     ently locked by another user for an Acct no 319151400000</f>
        <v>0</v>
      </c>
    </row>
    <row r="7947" spans="1:24">
      <c r="A7947" s="1">
        <v>7991</v>
      </c>
      <c r="C7947" t="s">
        <v>6591</v>
      </c>
      <c r="G7947" t="s">
        <v>10967</v>
      </c>
      <c r="H7947" t="s">
        <v>16459</v>
      </c>
      <c r="I7947" t="s">
        <v>18507</v>
      </c>
      <c r="J7947" t="s">
        <v>18509</v>
      </c>
      <c r="L7947" t="s">
        <v>20292</v>
      </c>
      <c r="O7947" t="s">
        <v>20887</v>
      </c>
      <c r="P7947" t="s">
        <v>20919</v>
      </c>
      <c r="Q7947" t="s">
        <v>20989</v>
      </c>
      <c r="U7947" t="s">
        <v>22032</v>
      </c>
      <c r="W7947" t="s">
        <v>22917</v>
      </c>
      <c r="X7947" t="s">
        <v>23617</v>
      </c>
    </row>
    <row r="7948" spans="1:24">
      <c r="A7948" s="1">
        <v>7992</v>
      </c>
      <c r="C7948" t="s">
        <v>6592</v>
      </c>
      <c r="G7948" t="s">
        <v>10967</v>
      </c>
      <c r="H7948" t="s">
        <v>16460</v>
      </c>
      <c r="I7948" t="s">
        <v>18507</v>
      </c>
      <c r="J7948" t="s">
        <v>18509</v>
      </c>
      <c r="L7948" t="s">
        <v>20184</v>
      </c>
      <c r="O7948" t="s">
        <v>20888</v>
      </c>
      <c r="P7948" t="s">
        <v>65</v>
      </c>
      <c r="Q7948" t="s">
        <v>20990</v>
      </c>
      <c r="R7948" t="s">
        <v>21118</v>
      </c>
      <c r="S7948" t="s">
        <v>21153</v>
      </c>
      <c r="T7948" t="s">
        <v>21803</v>
      </c>
      <c r="U7948" t="s">
        <v>22033</v>
      </c>
    </row>
    <row r="7949" spans="1:24">
      <c r="A7949" s="1">
        <v>7993</v>
      </c>
      <c r="C7949" t="s">
        <v>6593</v>
      </c>
      <c r="G7949" t="s">
        <v>10967</v>
      </c>
      <c r="H7949" t="s">
        <v>16460</v>
      </c>
      <c r="I7949" t="s">
        <v>18507</v>
      </c>
      <c r="J7949" t="s">
        <v>18509</v>
      </c>
      <c r="L7949" t="s">
        <v>20185</v>
      </c>
      <c r="O7949" t="s">
        <v>20888</v>
      </c>
      <c r="P7949" t="s">
        <v>20920</v>
      </c>
      <c r="Q7949" t="s">
        <v>20991</v>
      </c>
      <c r="U7949" t="s">
        <v>22034</v>
      </c>
      <c r="W7949" t="s">
        <v>22918</v>
      </c>
    </row>
    <row r="7950" spans="1:24">
      <c r="A7950" s="1">
        <v>7994</v>
      </c>
      <c r="C7950" t="s">
        <v>6594</v>
      </c>
      <c r="G7950" t="s">
        <v>10967</v>
      </c>
      <c r="H7950" t="s">
        <v>16461</v>
      </c>
      <c r="I7950" t="s">
        <v>18507</v>
      </c>
      <c r="J7950" t="s">
        <v>18509</v>
      </c>
      <c r="L7950" t="s">
        <v>20184</v>
      </c>
      <c r="O7950" t="s">
        <v>20888</v>
      </c>
      <c r="P7950" t="s">
        <v>65</v>
      </c>
      <c r="Q7950" t="s">
        <v>20990</v>
      </c>
      <c r="R7950" t="s">
        <v>21118</v>
      </c>
      <c r="S7950" t="s">
        <v>21153</v>
      </c>
      <c r="T7950" t="s">
        <v>21804</v>
      </c>
      <c r="U7950" t="s">
        <v>22033</v>
      </c>
    </row>
    <row r="7951" spans="1:24">
      <c r="A7951" s="1">
        <v>7995</v>
      </c>
      <c r="C7951" t="s">
        <v>6595</v>
      </c>
      <c r="G7951" t="s">
        <v>10967</v>
      </c>
      <c r="H7951" t="s">
        <v>16461</v>
      </c>
      <c r="I7951" t="s">
        <v>18507</v>
      </c>
      <c r="J7951" t="s">
        <v>18509</v>
      </c>
      <c r="L7951" t="s">
        <v>20273</v>
      </c>
      <c r="O7951" t="s">
        <v>20887</v>
      </c>
      <c r="P7951" t="s">
        <v>20919</v>
      </c>
      <c r="Q7951" t="s">
        <v>20989</v>
      </c>
      <c r="U7951" t="s">
        <v>22032</v>
      </c>
      <c r="W7951" t="s">
        <v>22917</v>
      </c>
      <c r="X7951" t="s">
        <v>23618</v>
      </c>
    </row>
    <row r="7952" spans="1:24">
      <c r="A7952" s="1">
        <v>7996</v>
      </c>
      <c r="C7952" t="s">
        <v>6596</v>
      </c>
      <c r="G7952" t="s">
        <v>10967</v>
      </c>
      <c r="H7952" t="s">
        <v>16461</v>
      </c>
      <c r="I7952" t="s">
        <v>18507</v>
      </c>
      <c r="J7952" t="s">
        <v>18509</v>
      </c>
      <c r="L7952" t="s">
        <v>20185</v>
      </c>
      <c r="O7952" t="s">
        <v>20888</v>
      </c>
      <c r="P7952" t="s">
        <v>20920</v>
      </c>
      <c r="Q7952" t="s">
        <v>20991</v>
      </c>
      <c r="U7952" t="s">
        <v>22034</v>
      </c>
      <c r="W7952" t="s">
        <v>22918</v>
      </c>
    </row>
    <row r="7953" spans="1:25">
      <c r="A7953" s="1">
        <v>7997</v>
      </c>
      <c r="C7953" t="s">
        <v>6597</v>
      </c>
      <c r="G7953" t="s">
        <v>10967</v>
      </c>
      <c r="H7953" t="s">
        <v>16462</v>
      </c>
      <c r="I7953" t="s">
        <v>18507</v>
      </c>
      <c r="J7953" t="s">
        <v>18510</v>
      </c>
      <c r="L7953" t="s">
        <v>20345</v>
      </c>
      <c r="N7953" t="s">
        <v>32</v>
      </c>
      <c r="P7953" t="s">
        <v>32</v>
      </c>
      <c r="Q7953" t="s">
        <v>20992</v>
      </c>
      <c r="R7953" t="s">
        <v>21119</v>
      </c>
      <c r="S7953" t="s">
        <v>21154</v>
      </c>
      <c r="U7953" t="s">
        <v>22035</v>
      </c>
      <c r="Y7953" t="s">
        <v>23859</v>
      </c>
    </row>
    <row r="7954" spans="1:25">
      <c r="A7954" s="1">
        <v>7998</v>
      </c>
      <c r="B7954" t="s">
        <v>32</v>
      </c>
      <c r="C7954" t="s">
        <v>6597</v>
      </c>
      <c r="D7954" t="s">
        <v>10462</v>
      </c>
      <c r="E7954" t="s">
        <v>10905</v>
      </c>
      <c r="F7954" t="s">
        <v>10906</v>
      </c>
      <c r="H7954" t="s">
        <v>16462</v>
      </c>
      <c r="V7954">
        <f>72862456 pm¡Ã2024041krissy_g4@hotmail.com                              ANMLFException as file currently locked by another user for an Acct no 840012230000</f>
        <v>0</v>
      </c>
    </row>
    <row r="7955" spans="1:25">
      <c r="A7955" s="1">
        <v>7999</v>
      </c>
      <c r="C7955" t="s">
        <v>6598</v>
      </c>
      <c r="G7955" t="s">
        <v>10967</v>
      </c>
      <c r="H7955" t="s">
        <v>16463</v>
      </c>
      <c r="I7955" t="s">
        <v>18507</v>
      </c>
      <c r="J7955" t="s">
        <v>18510</v>
      </c>
      <c r="L7955" t="s">
        <v>20346</v>
      </c>
      <c r="N7955" t="s">
        <v>32</v>
      </c>
      <c r="P7955" t="s">
        <v>32</v>
      </c>
      <c r="Q7955" t="s">
        <v>20992</v>
      </c>
      <c r="R7955" t="s">
        <v>21119</v>
      </c>
      <c r="S7955" t="s">
        <v>21154</v>
      </c>
      <c r="U7955" t="s">
        <v>22035</v>
      </c>
      <c r="Y7955" t="s">
        <v>23860</v>
      </c>
    </row>
    <row r="7956" spans="1:25">
      <c r="A7956" s="1">
        <v>8000</v>
      </c>
      <c r="B7956" t="s">
        <v>32</v>
      </c>
      <c r="C7956" t="s">
        <v>6598</v>
      </c>
      <c r="D7956" t="s">
        <v>10463</v>
      </c>
      <c r="E7956" t="s">
        <v>10905</v>
      </c>
      <c r="F7956" t="s">
        <v>10906</v>
      </c>
      <c r="H7956" t="s">
        <v>16463</v>
      </c>
      <c r="V7956">
        <f>72862457 0&lt;I2024041djturanda@yahoo.com                               ANMLFException as file currently locked by another user for an Acct no 313660030000</f>
        <v>0</v>
      </c>
    </row>
    <row r="7957" spans="1:25">
      <c r="A7957" s="1">
        <v>8001</v>
      </c>
      <c r="C7957" t="s">
        <v>6599</v>
      </c>
      <c r="G7957" t="s">
        <v>10967</v>
      </c>
      <c r="H7957" t="s">
        <v>16464</v>
      </c>
      <c r="I7957" t="s">
        <v>18507</v>
      </c>
      <c r="J7957" t="s">
        <v>18510</v>
      </c>
      <c r="L7957" t="s">
        <v>20347</v>
      </c>
      <c r="N7957" t="s">
        <v>32</v>
      </c>
      <c r="P7957" t="s">
        <v>32</v>
      </c>
      <c r="Q7957" t="s">
        <v>20992</v>
      </c>
      <c r="R7957" t="s">
        <v>21119</v>
      </c>
      <c r="S7957" t="s">
        <v>21154</v>
      </c>
      <c r="U7957" t="s">
        <v>22035</v>
      </c>
      <c r="Y7957" t="s">
        <v>23861</v>
      </c>
    </row>
    <row r="7958" spans="1:25">
      <c r="A7958" s="1">
        <v>8002</v>
      </c>
      <c r="B7958" t="s">
        <v>32</v>
      </c>
      <c r="C7958" t="s">
        <v>6599</v>
      </c>
      <c r="D7958" t="s">
        <v>10464</v>
      </c>
      <c r="E7958" t="s">
        <v>10905</v>
      </c>
      <c r="F7958" t="s">
        <v>10906</v>
      </c>
      <c r="H7958" t="s">
        <v>16464</v>
      </c>
      <c r="V7958">
        <f>72862458 &gt;#Q2024041tampat74@gmail.com                               ANMLFException as file currently locked by another user for an Acct no 348079210000</f>
        <v>0</v>
      </c>
    </row>
    <row r="7959" spans="1:25">
      <c r="A7959" s="1">
        <v>8003</v>
      </c>
      <c r="C7959" t="s">
        <v>6600</v>
      </c>
      <c r="G7959" t="s">
        <v>10967</v>
      </c>
      <c r="H7959" t="s">
        <v>16465</v>
      </c>
      <c r="I7959" t="s">
        <v>18507</v>
      </c>
      <c r="J7959" t="s">
        <v>18510</v>
      </c>
      <c r="L7959" t="s">
        <v>20348</v>
      </c>
      <c r="N7959" t="s">
        <v>32</v>
      </c>
      <c r="P7959" t="s">
        <v>32</v>
      </c>
      <c r="Q7959" t="s">
        <v>20992</v>
      </c>
      <c r="R7959" t="s">
        <v>21119</v>
      </c>
      <c r="S7959" t="s">
        <v>21154</v>
      </c>
      <c r="U7959" t="s">
        <v>22035</v>
      </c>
      <c r="Y7959" t="s">
        <v>23862</v>
      </c>
    </row>
    <row r="7960" spans="1:25">
      <c r="A7960" s="1">
        <v>8004</v>
      </c>
      <c r="B7960" t="s">
        <v>32</v>
      </c>
      <c r="C7960" t="s">
        <v>6600</v>
      </c>
      <c r="D7960" t="s">
        <v>10465</v>
      </c>
      <c r="E7960" t="s">
        <v>10905</v>
      </c>
      <c r="F7960" t="s">
        <v>10906</v>
      </c>
      <c r="H7960" t="s">
        <v>16465</v>
      </c>
      <c r="V7960">
        <f>72862459 Ð`²¤O2024031moriehinds2@gmail.com                              BNMLFException as file currently locked by another user for an Acct no 342065570000</f>
        <v>0</v>
      </c>
    </row>
    <row r="7961" spans="1:25">
      <c r="A7961" s="1">
        <v>8005</v>
      </c>
      <c r="C7961" t="s">
        <v>6601</v>
      </c>
      <c r="G7961" t="s">
        <v>10967</v>
      </c>
      <c r="H7961" t="s">
        <v>16466</v>
      </c>
      <c r="I7961" t="s">
        <v>18507</v>
      </c>
      <c r="J7961" t="s">
        <v>18510</v>
      </c>
      <c r="L7961" t="s">
        <v>20349</v>
      </c>
      <c r="N7961" t="s">
        <v>32</v>
      </c>
      <c r="P7961" t="s">
        <v>32</v>
      </c>
      <c r="Q7961" t="s">
        <v>20992</v>
      </c>
      <c r="R7961" t="s">
        <v>21119</v>
      </c>
      <c r="S7961" t="s">
        <v>21154</v>
      </c>
      <c r="U7961" t="s">
        <v>22035</v>
      </c>
      <c r="Y7961" t="s">
        <v>23863</v>
      </c>
    </row>
    <row r="7962" spans="1:25">
      <c r="A7962" s="1">
        <v>8006</v>
      </c>
      <c r="B7962" t="s">
        <v>32</v>
      </c>
      <c r="C7962" t="s">
        <v>6601</v>
      </c>
      <c r="D7962" t="s">
        <v>10466</v>
      </c>
      <c r="E7962" t="s">
        <v>10905</v>
      </c>
      <c r="F7962" t="s">
        <v>10906</v>
      </c>
      <c r="H7962" t="s">
        <v>16466</v>
      </c>
      <c r="V7962">
        <f>72862460 @Ü'E2024041cavrilleogarro@yahoo.com                            BNMLFException as file currently locked by another user for an Acct no 297021480000</f>
        <v>0</v>
      </c>
    </row>
    <row r="7963" spans="1:25">
      <c r="A7963" s="1">
        <v>8007</v>
      </c>
      <c r="C7963" t="s">
        <v>6602</v>
      </c>
      <c r="G7963" t="s">
        <v>10967</v>
      </c>
      <c r="H7963" t="s">
        <v>16467</v>
      </c>
      <c r="I7963" t="s">
        <v>18507</v>
      </c>
      <c r="J7963" t="s">
        <v>18510</v>
      </c>
      <c r="L7963" t="s">
        <v>20350</v>
      </c>
      <c r="N7963" t="s">
        <v>32</v>
      </c>
      <c r="P7963" t="s">
        <v>32</v>
      </c>
      <c r="Q7963" t="s">
        <v>20992</v>
      </c>
      <c r="R7963" t="s">
        <v>21119</v>
      </c>
      <c r="S7963" t="s">
        <v>21154</v>
      </c>
      <c r="U7963" t="s">
        <v>22035</v>
      </c>
      <c r="Y7963" t="s">
        <v>23864</v>
      </c>
    </row>
    <row r="7964" spans="1:25">
      <c r="A7964" s="1">
        <v>8008</v>
      </c>
      <c r="B7964" t="s">
        <v>32</v>
      </c>
      <c r="C7964" t="s">
        <v>6602</v>
      </c>
      <c r="D7964" t="s">
        <v>10467</v>
      </c>
      <c r="E7964" t="s">
        <v>10905</v>
      </c>
      <c r="F7964" t="s">
        <v>10906</v>
      </c>
      <c r="H7964" t="s">
        <v>16467</v>
      </c>
      <c r="V7964">
        <f>72862461 ø8æÌ2024031tamika.campbell@ksac.gov.jm                           CNMLFException as file currently locked by another user for an Acct no 880032561400</f>
        <v>0</v>
      </c>
    </row>
    <row r="7965" spans="1:25">
      <c r="A7965" s="1">
        <v>8009</v>
      </c>
      <c r="C7965" t="s">
        <v>6603</v>
      </c>
      <c r="G7965" t="s">
        <v>10967</v>
      </c>
      <c r="H7965" t="s">
        <v>16468</v>
      </c>
      <c r="I7965" t="s">
        <v>18507</v>
      </c>
      <c r="J7965" t="s">
        <v>18510</v>
      </c>
      <c r="L7965" t="s">
        <v>20351</v>
      </c>
      <c r="N7965" t="s">
        <v>32</v>
      </c>
      <c r="P7965" t="s">
        <v>32</v>
      </c>
      <c r="Q7965" t="s">
        <v>20992</v>
      </c>
      <c r="R7965" t="s">
        <v>21119</v>
      </c>
      <c r="S7965" t="s">
        <v>21154</v>
      </c>
      <c r="U7965" t="s">
        <v>22035</v>
      </c>
      <c r="Y7965" t="s">
        <v>23865</v>
      </c>
    </row>
    <row r="7966" spans="1:25">
      <c r="A7966" s="1">
        <v>8010</v>
      </c>
      <c r="B7966" t="s">
        <v>32</v>
      </c>
      <c r="C7966" t="s">
        <v>6603</v>
      </c>
      <c r="D7966" t="s">
        <v>10468</v>
      </c>
      <c r="E7966" t="s">
        <v>10905</v>
      </c>
      <c r="F7966" t="s">
        <v>10906</v>
      </c>
      <c r="H7966" t="s">
        <v>16468</v>
      </c>
      <c r="V7966">
        <f>72862462 0@2024031kededradennis@gmail.com                             CNMLFException as file currently locked by another user for an Acct no 277429760000</f>
        <v>0</v>
      </c>
    </row>
    <row r="7967" spans="1:25">
      <c r="A7967" s="1">
        <v>8011</v>
      </c>
      <c r="C7967" t="s">
        <v>6604</v>
      </c>
      <c r="G7967" t="s">
        <v>10967</v>
      </c>
      <c r="H7967" t="s">
        <v>16469</v>
      </c>
      <c r="I7967" t="s">
        <v>18507</v>
      </c>
      <c r="J7967" t="s">
        <v>18510</v>
      </c>
      <c r="L7967" t="s">
        <v>20352</v>
      </c>
      <c r="N7967" t="s">
        <v>32</v>
      </c>
      <c r="P7967" t="s">
        <v>32</v>
      </c>
      <c r="Q7967" t="s">
        <v>20992</v>
      </c>
      <c r="R7967" t="s">
        <v>21119</v>
      </c>
      <c r="S7967" t="s">
        <v>21154</v>
      </c>
      <c r="U7967" t="s">
        <v>22035</v>
      </c>
      <c r="Y7967" t="s">
        <v>23866</v>
      </c>
    </row>
    <row r="7968" spans="1:25">
      <c r="A7968" s="1">
        <v>8012</v>
      </c>
      <c r="B7968" t="s">
        <v>32</v>
      </c>
      <c r="C7968" t="s">
        <v>6604</v>
      </c>
      <c r="D7968" t="s">
        <v>10469</v>
      </c>
      <c r="E7968" t="s">
        <v>10905</v>
      </c>
      <c r="F7968" t="s">
        <v>10906</v>
      </c>
      <c r="H7968" t="s">
        <v>16470</v>
      </c>
      <c r="V7968">
        <f>72862463 ÐEá\$2024041faypetgrave@cwjamica.com                            DNMLFException as file currently locked by another user for an Acct no 156177090000</f>
        <v>0</v>
      </c>
    </row>
    <row r="7969" spans="1:25">
      <c r="A7969" s="1">
        <v>8013</v>
      </c>
      <c r="C7969" t="s">
        <v>6605</v>
      </c>
      <c r="G7969" t="s">
        <v>10967</v>
      </c>
      <c r="H7969" t="s">
        <v>16471</v>
      </c>
      <c r="I7969" t="s">
        <v>18507</v>
      </c>
      <c r="J7969" t="s">
        <v>18510</v>
      </c>
      <c r="L7969" t="s">
        <v>20353</v>
      </c>
      <c r="N7969" t="s">
        <v>32</v>
      </c>
      <c r="P7969" t="s">
        <v>32</v>
      </c>
      <c r="Q7969" t="s">
        <v>20992</v>
      </c>
      <c r="R7969" t="s">
        <v>21119</v>
      </c>
      <c r="S7969" t="s">
        <v>21154</v>
      </c>
      <c r="U7969" t="s">
        <v>22035</v>
      </c>
      <c r="Y7969" t="s">
        <v>23868</v>
      </c>
    </row>
    <row r="7970" spans="1:25">
      <c r="A7970" s="1">
        <v>8014</v>
      </c>
      <c r="B7970" t="s">
        <v>32</v>
      </c>
      <c r="C7970" t="s">
        <v>6605</v>
      </c>
      <c r="D7970" t="s">
        <v>10470</v>
      </c>
      <c r="E7970" t="s">
        <v>10905</v>
      </c>
      <c r="F7970" t="s">
        <v>10906</v>
      </c>
      <c r="H7970" t="s">
        <v>16472</v>
      </c>
      <c r="V7970">
        <f>72862464 ÐÈQ(B2024041stamic123@gmail.com                               DNMLFException as file currently locked by another user for an Acct no 284144290000</f>
        <v>0</v>
      </c>
    </row>
    <row r="7971" spans="1:25">
      <c r="A7971" s="1">
        <v>8015</v>
      </c>
      <c r="C7971" t="s">
        <v>6606</v>
      </c>
      <c r="G7971" t="s">
        <v>10967</v>
      </c>
      <c r="H7971" t="s">
        <v>16473</v>
      </c>
      <c r="I7971" t="s">
        <v>18507</v>
      </c>
      <c r="J7971" t="s">
        <v>18510</v>
      </c>
      <c r="L7971" t="s">
        <v>20354</v>
      </c>
      <c r="N7971" t="s">
        <v>32</v>
      </c>
      <c r="P7971" t="s">
        <v>32</v>
      </c>
      <c r="Q7971" t="s">
        <v>20992</v>
      </c>
      <c r="R7971" t="s">
        <v>21119</v>
      </c>
      <c r="S7971" t="s">
        <v>21154</v>
      </c>
      <c r="U7971" t="s">
        <v>22035</v>
      </c>
      <c r="Y7971" t="s">
        <v>23867</v>
      </c>
    </row>
    <row r="7972" spans="1:25">
      <c r="A7972" s="1">
        <v>8016</v>
      </c>
      <c r="B7972" t="s">
        <v>32</v>
      </c>
      <c r="C7972" t="s">
        <v>6606</v>
      </c>
      <c r="D7972" t="s">
        <v>10471</v>
      </c>
      <c r="E7972" t="s">
        <v>10905</v>
      </c>
      <c r="F7972" t="s">
        <v>10906</v>
      </c>
      <c r="H7972" t="s">
        <v>16474</v>
      </c>
      <c r="V7972">
        <f>72862465 p°7ÖD2024041christinacaine1@gmail.com                            DNMLFException as file currently locked by another user for an Acct no 295651750000</f>
        <v>0</v>
      </c>
    </row>
    <row r="7973" spans="1:25">
      <c r="A7973" s="1">
        <v>8017</v>
      </c>
      <c r="C7973" t="s">
        <v>6607</v>
      </c>
      <c r="G7973" t="s">
        <v>10967</v>
      </c>
      <c r="H7973" t="s">
        <v>16475</v>
      </c>
      <c r="I7973" t="s">
        <v>18507</v>
      </c>
      <c r="J7973" t="s">
        <v>18510</v>
      </c>
      <c r="L7973" t="s">
        <v>20355</v>
      </c>
      <c r="N7973" t="s">
        <v>32</v>
      </c>
      <c r="P7973" t="s">
        <v>32</v>
      </c>
      <c r="Q7973" t="s">
        <v>20992</v>
      </c>
      <c r="R7973" t="s">
        <v>21119</v>
      </c>
      <c r="S7973" t="s">
        <v>21154</v>
      </c>
      <c r="U7973" t="s">
        <v>22035</v>
      </c>
      <c r="Y7973" t="s">
        <v>23869</v>
      </c>
    </row>
    <row r="7974" spans="1:25">
      <c r="A7974" s="1">
        <v>8018</v>
      </c>
      <c r="B7974" t="s">
        <v>32</v>
      </c>
      <c r="C7974" t="s">
        <v>6607</v>
      </c>
      <c r="D7974" t="s">
        <v>10472</v>
      </c>
      <c r="E7974" t="s">
        <v>10905</v>
      </c>
      <c r="F7974" t="s">
        <v>10906</v>
      </c>
      <c r="H7974" t="s">
        <v>16476</v>
      </c>
      <c r="V7974">
        <f>72862466 0&amp;3&amp;P2024041DUNROBPRIM@GMAIL.COM                              DNMLFException as file currently locked by another user for an Acct no 344238270000</f>
        <v>0</v>
      </c>
    </row>
    <row r="7975" spans="1:25">
      <c r="A7975" s="1">
        <v>8019</v>
      </c>
      <c r="C7975" t="s">
        <v>6608</v>
      </c>
      <c r="G7975" t="s">
        <v>10967</v>
      </c>
      <c r="H7975" t="s">
        <v>16477</v>
      </c>
      <c r="I7975" t="s">
        <v>18507</v>
      </c>
      <c r="J7975" t="s">
        <v>18509</v>
      </c>
      <c r="L7975" t="s">
        <v>20174</v>
      </c>
      <c r="O7975" t="s">
        <v>20887</v>
      </c>
      <c r="P7975" t="s">
        <v>20919</v>
      </c>
      <c r="Q7975" t="s">
        <v>20989</v>
      </c>
      <c r="U7975" t="s">
        <v>22032</v>
      </c>
      <c r="W7975" t="s">
        <v>22917</v>
      </c>
      <c r="X7975" t="s">
        <v>23619</v>
      </c>
    </row>
    <row r="7976" spans="1:25">
      <c r="A7976" s="1">
        <v>8020</v>
      </c>
      <c r="C7976" t="s">
        <v>6609</v>
      </c>
      <c r="G7976" t="s">
        <v>10967</v>
      </c>
      <c r="H7976" t="s">
        <v>16478</v>
      </c>
      <c r="I7976" t="s">
        <v>18507</v>
      </c>
      <c r="J7976" t="s">
        <v>18509</v>
      </c>
      <c r="L7976" t="s">
        <v>20184</v>
      </c>
      <c r="O7976" t="s">
        <v>20888</v>
      </c>
      <c r="P7976" t="s">
        <v>65</v>
      </c>
      <c r="Q7976" t="s">
        <v>20990</v>
      </c>
      <c r="R7976" t="s">
        <v>21118</v>
      </c>
      <c r="S7976" t="s">
        <v>21153</v>
      </c>
      <c r="T7976" t="s">
        <v>21805</v>
      </c>
      <c r="U7976" t="s">
        <v>22033</v>
      </c>
    </row>
    <row r="7977" spans="1:25">
      <c r="A7977" s="1">
        <v>8021</v>
      </c>
      <c r="C7977" t="s">
        <v>6610</v>
      </c>
      <c r="G7977" t="s">
        <v>10967</v>
      </c>
      <c r="H7977" t="s">
        <v>16478</v>
      </c>
      <c r="I7977" t="s">
        <v>18507</v>
      </c>
      <c r="J7977" t="s">
        <v>18509</v>
      </c>
      <c r="L7977" t="s">
        <v>20185</v>
      </c>
      <c r="O7977" t="s">
        <v>20888</v>
      </c>
      <c r="P7977" t="s">
        <v>20920</v>
      </c>
      <c r="Q7977" t="s">
        <v>20991</v>
      </c>
      <c r="U7977" t="s">
        <v>22034</v>
      </c>
      <c r="W7977" t="s">
        <v>22918</v>
      </c>
    </row>
    <row r="7978" spans="1:25">
      <c r="A7978" s="1">
        <v>8022</v>
      </c>
      <c r="C7978" t="s">
        <v>6611</v>
      </c>
      <c r="G7978" t="s">
        <v>10967</v>
      </c>
      <c r="H7978" t="s">
        <v>16479</v>
      </c>
      <c r="I7978" t="s">
        <v>18507</v>
      </c>
      <c r="J7978" t="s">
        <v>18510</v>
      </c>
      <c r="L7978" t="s">
        <v>20356</v>
      </c>
      <c r="N7978" t="s">
        <v>32</v>
      </c>
      <c r="P7978" t="s">
        <v>32</v>
      </c>
      <c r="Q7978" t="s">
        <v>20992</v>
      </c>
      <c r="R7978" t="s">
        <v>21119</v>
      </c>
      <c r="S7978" t="s">
        <v>21154</v>
      </c>
      <c r="U7978" t="s">
        <v>22035</v>
      </c>
      <c r="Y7978" t="s">
        <v>23872</v>
      </c>
    </row>
    <row r="7979" spans="1:25">
      <c r="A7979" s="1">
        <v>8023</v>
      </c>
      <c r="B7979" t="s">
        <v>32</v>
      </c>
      <c r="C7979" t="s">
        <v>6611</v>
      </c>
      <c r="D7979" t="s">
        <v>10473</v>
      </c>
      <c r="E7979" t="s">
        <v>10905</v>
      </c>
      <c r="F7979" t="s">
        <v>10906</v>
      </c>
      <c r="H7979" t="s">
        <v>16479</v>
      </c>
      <c r="V7979">
        <f>72862470 °7úA2024041ANDREHEPBURN_88@YAHOO.COM                            ENMLFException as file currently locked by another user for an Acct no 283368110000</f>
        <v>0</v>
      </c>
    </row>
    <row r="7980" spans="1:25">
      <c r="A7980" s="1">
        <v>8024</v>
      </c>
      <c r="C7980" t="s">
        <v>6612</v>
      </c>
      <c r="G7980" t="s">
        <v>10967</v>
      </c>
      <c r="H7980" t="s">
        <v>16480</v>
      </c>
      <c r="I7980" t="s">
        <v>18507</v>
      </c>
      <c r="J7980" t="s">
        <v>18510</v>
      </c>
      <c r="L7980" t="s">
        <v>20357</v>
      </c>
      <c r="N7980" t="s">
        <v>32</v>
      </c>
      <c r="P7980" t="s">
        <v>32</v>
      </c>
      <c r="Q7980" t="s">
        <v>20992</v>
      </c>
      <c r="R7980" t="s">
        <v>21119</v>
      </c>
      <c r="S7980" t="s">
        <v>21154</v>
      </c>
      <c r="U7980" t="s">
        <v>22035</v>
      </c>
      <c r="Y7980" t="s">
        <v>23871</v>
      </c>
    </row>
    <row r="7981" spans="1:25">
      <c r="A7981" s="1">
        <v>8025</v>
      </c>
      <c r="B7981" t="s">
        <v>32</v>
      </c>
      <c r="C7981" t="s">
        <v>6612</v>
      </c>
      <c r="D7981" t="s">
        <v>10474</v>
      </c>
      <c r="E7981" t="s">
        <v>10905</v>
      </c>
      <c r="F7981" t="s">
        <v>10906</v>
      </c>
      <c r="H7981" t="s">
        <v>16481</v>
      </c>
      <c r="V7981">
        <f>72862471 @å~\J2024041sexychrisann1@gmail.com                             ENMLFException as file currently locked by another user for an Acct no 319379400000</f>
        <v>0</v>
      </c>
    </row>
    <row r="7982" spans="1:25">
      <c r="A7982" s="1">
        <v>8026</v>
      </c>
      <c r="C7982" t="s">
        <v>6613</v>
      </c>
      <c r="G7982" t="s">
        <v>10967</v>
      </c>
      <c r="H7982" t="s">
        <v>16482</v>
      </c>
      <c r="I7982" t="s">
        <v>18507</v>
      </c>
      <c r="J7982" t="s">
        <v>18510</v>
      </c>
      <c r="L7982" t="s">
        <v>20358</v>
      </c>
      <c r="N7982" t="s">
        <v>32</v>
      </c>
      <c r="P7982" t="s">
        <v>32</v>
      </c>
      <c r="Q7982" t="s">
        <v>20992</v>
      </c>
      <c r="R7982" t="s">
        <v>21119</v>
      </c>
      <c r="S7982" t="s">
        <v>21154</v>
      </c>
      <c r="U7982" t="s">
        <v>22035</v>
      </c>
      <c r="Y7982" t="s">
        <v>23870</v>
      </c>
    </row>
    <row r="7983" spans="1:25">
      <c r="A7983" s="1">
        <v>8027</v>
      </c>
      <c r="B7983" t="s">
        <v>32</v>
      </c>
      <c r="C7983" t="s">
        <v>6613</v>
      </c>
      <c r="D7983" t="s">
        <v>10475</v>
      </c>
      <c r="E7983" t="s">
        <v>10905</v>
      </c>
      <c r="F7983" t="s">
        <v>10906</v>
      </c>
      <c r="H7983" t="s">
        <v>16482</v>
      </c>
      <c r="V7983">
        <f>72862472 @äçNJ2024041romainbrown023@gmail.com                            ENMLFException as file currently locked by another user for an Acct no 319151400000</f>
        <v>0</v>
      </c>
    </row>
    <row r="7984" spans="1:25">
      <c r="A7984" s="1">
        <v>8028</v>
      </c>
      <c r="C7984" t="s">
        <v>6614</v>
      </c>
      <c r="G7984" t="s">
        <v>10967</v>
      </c>
      <c r="H7984" t="s">
        <v>16483</v>
      </c>
      <c r="I7984" t="s">
        <v>18507</v>
      </c>
      <c r="J7984" t="s">
        <v>18510</v>
      </c>
      <c r="L7984" t="s">
        <v>20359</v>
      </c>
      <c r="N7984" t="s">
        <v>32</v>
      </c>
      <c r="P7984" t="s">
        <v>32</v>
      </c>
      <c r="Q7984" t="s">
        <v>20992</v>
      </c>
      <c r="R7984" t="s">
        <v>21119</v>
      </c>
      <c r="S7984" t="s">
        <v>21154</v>
      </c>
      <c r="U7984" t="s">
        <v>22035</v>
      </c>
      <c r="Y7984" t="s">
        <v>23873</v>
      </c>
    </row>
    <row r="7985" spans="1:24">
      <c r="A7985" s="1">
        <v>8029</v>
      </c>
      <c r="B7985" t="s">
        <v>32</v>
      </c>
      <c r="C7985" t="s">
        <v>6614</v>
      </c>
      <c r="D7985" t="s">
        <v>10476</v>
      </c>
      <c r="E7985" t="s">
        <v>10905</v>
      </c>
      <c r="F7985" t="s">
        <v>10906</v>
      </c>
      <c r="H7985" t="s">
        <v>16484</v>
      </c>
      <c r="V7985">
        <f>72862473 @ÝEÆI2024041orainthomas@gmail.com                              GNMLFException as file currently locked by another user for an Acct no 316859080000</f>
        <v>0</v>
      </c>
    </row>
    <row r="7986" spans="1:24">
      <c r="A7986" s="1">
        <v>8030</v>
      </c>
      <c r="C7986" t="s">
        <v>6615</v>
      </c>
      <c r="G7986" t="s">
        <v>10967</v>
      </c>
      <c r="H7986" t="s">
        <v>16485</v>
      </c>
      <c r="I7986" t="s">
        <v>18507</v>
      </c>
      <c r="J7986" t="s">
        <v>18510</v>
      </c>
      <c r="L7986" t="s">
        <v>20360</v>
      </c>
      <c r="N7986" t="s">
        <v>64</v>
      </c>
      <c r="P7986" t="s">
        <v>20977</v>
      </c>
      <c r="Q7986" t="s">
        <v>21101</v>
      </c>
      <c r="R7986" t="s">
        <v>21146</v>
      </c>
      <c r="T7986" t="s">
        <v>21806</v>
      </c>
      <c r="U7986" t="s">
        <v>22033</v>
      </c>
    </row>
    <row r="7987" spans="1:24">
      <c r="A7987" s="1">
        <v>8031</v>
      </c>
      <c r="C7987" t="s">
        <v>6616</v>
      </c>
      <c r="G7987" t="s">
        <v>10967</v>
      </c>
      <c r="H7987" t="s">
        <v>16485</v>
      </c>
      <c r="I7987" t="s">
        <v>18507</v>
      </c>
      <c r="J7987" t="s">
        <v>18510</v>
      </c>
      <c r="L7987" t="s">
        <v>20361</v>
      </c>
      <c r="N7987" t="s">
        <v>64</v>
      </c>
      <c r="P7987" t="s">
        <v>20978</v>
      </c>
      <c r="Q7987" t="s">
        <v>21102</v>
      </c>
      <c r="U7987" t="s">
        <v>22851</v>
      </c>
      <c r="W7987" t="s">
        <v>22918</v>
      </c>
    </row>
    <row r="7988" spans="1:24">
      <c r="A7988" s="1">
        <v>8032</v>
      </c>
      <c r="B7988" t="s">
        <v>64</v>
      </c>
      <c r="C7988" t="s">
        <v>6616</v>
      </c>
      <c r="D7988" t="s">
        <v>10477</v>
      </c>
      <c r="E7988" t="s">
        <v>10905</v>
      </c>
      <c r="F7988" t="s">
        <v>10954</v>
      </c>
      <c r="H7988" t="s">
        <v>16485</v>
      </c>
      <c r="V7988">
        <f>72862475    </f>
        <v>0</v>
      </c>
    </row>
    <row r="7989" spans="1:24">
      <c r="A7989" s="1">
        <v>8033</v>
      </c>
      <c r="C7989" t="s">
        <v>6617</v>
      </c>
      <c r="G7989" t="s">
        <v>10967</v>
      </c>
      <c r="H7989" t="s">
        <v>16486</v>
      </c>
      <c r="I7989" t="s">
        <v>18507</v>
      </c>
      <c r="J7989" t="s">
        <v>18509</v>
      </c>
      <c r="L7989" t="s">
        <v>20272</v>
      </c>
      <c r="O7989" t="s">
        <v>20887</v>
      </c>
      <c r="P7989" t="s">
        <v>20919</v>
      </c>
      <c r="Q7989" t="s">
        <v>20989</v>
      </c>
      <c r="U7989" t="s">
        <v>22032</v>
      </c>
      <c r="W7989" t="s">
        <v>22917</v>
      </c>
      <c r="X7989" t="s">
        <v>23620</v>
      </c>
    </row>
    <row r="7990" spans="1:24">
      <c r="A7990" s="1">
        <v>8034</v>
      </c>
      <c r="C7990" t="s">
        <v>6618</v>
      </c>
      <c r="G7990" t="s">
        <v>10967</v>
      </c>
      <c r="H7990" t="s">
        <v>16487</v>
      </c>
      <c r="I7990" t="s">
        <v>18507</v>
      </c>
      <c r="J7990" t="s">
        <v>18509</v>
      </c>
      <c r="L7990" t="s">
        <v>20184</v>
      </c>
      <c r="O7990" t="s">
        <v>20888</v>
      </c>
      <c r="P7990" t="s">
        <v>65</v>
      </c>
      <c r="Q7990" t="s">
        <v>20990</v>
      </c>
      <c r="R7990" t="s">
        <v>21118</v>
      </c>
      <c r="S7990" t="s">
        <v>21153</v>
      </c>
      <c r="T7990" t="s">
        <v>21807</v>
      </c>
      <c r="U7990" t="s">
        <v>22033</v>
      </c>
    </row>
    <row r="7991" spans="1:24">
      <c r="A7991" s="1">
        <v>8035</v>
      </c>
      <c r="C7991" t="s">
        <v>6619</v>
      </c>
      <c r="G7991" t="s">
        <v>10967</v>
      </c>
      <c r="H7991" t="s">
        <v>16488</v>
      </c>
      <c r="I7991" t="s">
        <v>18507</v>
      </c>
      <c r="J7991" t="s">
        <v>18509</v>
      </c>
      <c r="L7991" t="s">
        <v>20185</v>
      </c>
      <c r="O7991" t="s">
        <v>20888</v>
      </c>
      <c r="P7991" t="s">
        <v>20920</v>
      </c>
      <c r="Q7991" t="s">
        <v>20991</v>
      </c>
      <c r="U7991" t="s">
        <v>22034</v>
      </c>
      <c r="W7991" t="s">
        <v>22918</v>
      </c>
    </row>
    <row r="7992" spans="1:24">
      <c r="A7992" s="1">
        <v>8036</v>
      </c>
      <c r="C7992" t="s">
        <v>6620</v>
      </c>
      <c r="G7992" t="s">
        <v>10967</v>
      </c>
      <c r="H7992" t="s">
        <v>16489</v>
      </c>
      <c r="I7992" t="s">
        <v>18507</v>
      </c>
      <c r="J7992" t="s">
        <v>18546</v>
      </c>
      <c r="L7992" t="s">
        <v>20362</v>
      </c>
      <c r="N7992" t="s">
        <v>39</v>
      </c>
      <c r="P7992" t="s">
        <v>20945</v>
      </c>
      <c r="Q7992" t="s">
        <v>21039</v>
      </c>
      <c r="U7992" t="s">
        <v>22714</v>
      </c>
      <c r="W7992" t="s">
        <v>22918</v>
      </c>
    </row>
    <row r="7993" spans="1:24">
      <c r="A7993" s="1">
        <v>8037</v>
      </c>
      <c r="C7993" t="s">
        <v>6621</v>
      </c>
      <c r="G7993" t="s">
        <v>10967</v>
      </c>
      <c r="H7993" t="s">
        <v>16489</v>
      </c>
      <c r="I7993" t="s">
        <v>18507</v>
      </c>
      <c r="J7993" t="s">
        <v>18546</v>
      </c>
      <c r="L7993" t="s">
        <v>20362</v>
      </c>
      <c r="N7993" t="s">
        <v>39</v>
      </c>
      <c r="P7993" t="s">
        <v>39</v>
      </c>
      <c r="Q7993" t="s">
        <v>21040</v>
      </c>
      <c r="U7993" t="s">
        <v>22715</v>
      </c>
      <c r="W7993" t="s">
        <v>22921</v>
      </c>
    </row>
    <row r="7994" spans="1:24">
      <c r="A7994" s="1">
        <v>8038</v>
      </c>
      <c r="B7994" t="s">
        <v>39</v>
      </c>
      <c r="C7994" t="s">
        <v>6621</v>
      </c>
      <c r="D7994" t="s">
        <v>10478</v>
      </c>
      <c r="E7994" t="s">
        <v>10905</v>
      </c>
      <c r="F7994" t="s">
        <v>10914</v>
      </c>
      <c r="H7994" t="s">
        <v>16490</v>
      </c>
      <c r="V7994">
        <f>72862480           +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JONES_JAC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7995" spans="1:24">
      <c r="A7995" s="1">
        <v>8039</v>
      </c>
      <c r="C7995" t="s">
        <v>6622</v>
      </c>
      <c r="G7995" t="s">
        <v>10967</v>
      </c>
      <c r="H7995" t="s">
        <v>16491</v>
      </c>
      <c r="I7995" t="s">
        <v>18507</v>
      </c>
      <c r="J7995" t="s">
        <v>18509</v>
      </c>
      <c r="L7995" t="s">
        <v>20154</v>
      </c>
      <c r="O7995" t="s">
        <v>20887</v>
      </c>
      <c r="P7995" t="s">
        <v>20919</v>
      </c>
      <c r="Q7995" t="s">
        <v>20989</v>
      </c>
      <c r="U7995" t="s">
        <v>22032</v>
      </c>
      <c r="W7995" t="s">
        <v>22917</v>
      </c>
      <c r="X7995" t="s">
        <v>23621</v>
      </c>
    </row>
    <row r="7996" spans="1:24">
      <c r="A7996" s="1">
        <v>8040</v>
      </c>
      <c r="C7996" t="s">
        <v>6623</v>
      </c>
      <c r="G7996" t="s">
        <v>10967</v>
      </c>
      <c r="H7996" t="s">
        <v>16492</v>
      </c>
      <c r="I7996" t="s">
        <v>18507</v>
      </c>
      <c r="J7996" t="s">
        <v>18509</v>
      </c>
      <c r="L7996" t="s">
        <v>20293</v>
      </c>
      <c r="O7996" t="s">
        <v>20887</v>
      </c>
      <c r="P7996" t="s">
        <v>20919</v>
      </c>
      <c r="Q7996" t="s">
        <v>20989</v>
      </c>
      <c r="U7996" t="s">
        <v>22032</v>
      </c>
      <c r="W7996" t="s">
        <v>22917</v>
      </c>
      <c r="X7996" t="s">
        <v>23621</v>
      </c>
    </row>
    <row r="7997" spans="1:24">
      <c r="A7997" s="1">
        <v>8041</v>
      </c>
      <c r="C7997" t="s">
        <v>6624</v>
      </c>
      <c r="G7997" t="s">
        <v>10967</v>
      </c>
      <c r="H7997" t="s">
        <v>16493</v>
      </c>
      <c r="I7997" t="s">
        <v>18507</v>
      </c>
      <c r="J7997" t="s">
        <v>18509</v>
      </c>
      <c r="L7997" t="s">
        <v>20271</v>
      </c>
      <c r="O7997" t="s">
        <v>20887</v>
      </c>
      <c r="P7997" t="s">
        <v>20919</v>
      </c>
      <c r="Q7997" t="s">
        <v>20989</v>
      </c>
      <c r="U7997" t="s">
        <v>22032</v>
      </c>
      <c r="W7997" t="s">
        <v>22917</v>
      </c>
      <c r="X7997" t="s">
        <v>23622</v>
      </c>
    </row>
    <row r="7998" spans="1:24">
      <c r="A7998" s="1">
        <v>8042</v>
      </c>
      <c r="C7998" t="s">
        <v>6625</v>
      </c>
      <c r="G7998" t="s">
        <v>10967</v>
      </c>
      <c r="H7998" t="s">
        <v>16494</v>
      </c>
      <c r="I7998" t="s">
        <v>18507</v>
      </c>
      <c r="J7998" t="s">
        <v>18509</v>
      </c>
      <c r="L7998" t="s">
        <v>20184</v>
      </c>
      <c r="O7998" t="s">
        <v>20888</v>
      </c>
      <c r="P7998" t="s">
        <v>65</v>
      </c>
      <c r="Q7998" t="s">
        <v>20990</v>
      </c>
      <c r="R7998" t="s">
        <v>21118</v>
      </c>
      <c r="S7998" t="s">
        <v>21153</v>
      </c>
      <c r="T7998" t="s">
        <v>21808</v>
      </c>
      <c r="U7998" t="s">
        <v>22033</v>
      </c>
    </row>
    <row r="7999" spans="1:24">
      <c r="A7999" s="1">
        <v>8043</v>
      </c>
      <c r="C7999" t="s">
        <v>6626</v>
      </c>
      <c r="G7999" t="s">
        <v>10967</v>
      </c>
      <c r="H7999" t="s">
        <v>16495</v>
      </c>
      <c r="I7999" t="s">
        <v>18507</v>
      </c>
      <c r="J7999" t="s">
        <v>18509</v>
      </c>
      <c r="L7999" t="s">
        <v>20185</v>
      </c>
      <c r="O7999" t="s">
        <v>20888</v>
      </c>
      <c r="P7999" t="s">
        <v>20920</v>
      </c>
      <c r="Q7999" t="s">
        <v>20991</v>
      </c>
      <c r="U7999" t="s">
        <v>22034</v>
      </c>
      <c r="W7999" t="s">
        <v>22918</v>
      </c>
    </row>
    <row r="8000" spans="1:24">
      <c r="A8000" s="1">
        <v>8044</v>
      </c>
      <c r="C8000" t="s">
        <v>6627</v>
      </c>
      <c r="G8000" t="s">
        <v>10967</v>
      </c>
      <c r="H8000" t="s">
        <v>16496</v>
      </c>
      <c r="I8000" t="s">
        <v>18507</v>
      </c>
      <c r="J8000" t="s">
        <v>18509</v>
      </c>
      <c r="L8000" t="s">
        <v>20146</v>
      </c>
      <c r="O8000" t="s">
        <v>20887</v>
      </c>
      <c r="P8000" t="s">
        <v>20919</v>
      </c>
      <c r="Q8000" t="s">
        <v>20989</v>
      </c>
      <c r="U8000" t="s">
        <v>22032</v>
      </c>
      <c r="W8000" t="s">
        <v>22917</v>
      </c>
      <c r="X8000" t="s">
        <v>23622</v>
      </c>
    </row>
    <row r="8001" spans="1:24">
      <c r="A8001" s="1">
        <v>8045</v>
      </c>
      <c r="C8001" t="s">
        <v>6628</v>
      </c>
      <c r="G8001" t="s">
        <v>10967</v>
      </c>
      <c r="H8001" t="s">
        <v>16497</v>
      </c>
      <c r="I8001" t="s">
        <v>18507</v>
      </c>
      <c r="J8001" t="s">
        <v>18509</v>
      </c>
      <c r="L8001" t="s">
        <v>20184</v>
      </c>
      <c r="O8001" t="s">
        <v>20888</v>
      </c>
      <c r="P8001" t="s">
        <v>65</v>
      </c>
      <c r="Q8001" t="s">
        <v>20990</v>
      </c>
      <c r="R8001" t="s">
        <v>21118</v>
      </c>
      <c r="S8001" t="s">
        <v>21153</v>
      </c>
      <c r="T8001" t="s">
        <v>21808</v>
      </c>
      <c r="U8001" t="s">
        <v>22033</v>
      </c>
    </row>
    <row r="8002" spans="1:24">
      <c r="A8002" s="1">
        <v>8046</v>
      </c>
      <c r="C8002" t="s">
        <v>6629</v>
      </c>
      <c r="G8002" t="s">
        <v>10967</v>
      </c>
      <c r="H8002" t="s">
        <v>16497</v>
      </c>
      <c r="I8002" t="s">
        <v>18507</v>
      </c>
      <c r="J8002" t="s">
        <v>18509</v>
      </c>
      <c r="L8002" t="s">
        <v>20185</v>
      </c>
      <c r="O8002" t="s">
        <v>20888</v>
      </c>
      <c r="P8002" t="s">
        <v>20920</v>
      </c>
      <c r="Q8002" t="s">
        <v>20991</v>
      </c>
      <c r="U8002" t="s">
        <v>22034</v>
      </c>
      <c r="W8002" t="s">
        <v>22918</v>
      </c>
    </row>
    <row r="8003" spans="1:24">
      <c r="A8003" s="1">
        <v>8047</v>
      </c>
      <c r="C8003" t="s">
        <v>6630</v>
      </c>
      <c r="G8003" t="s">
        <v>10967</v>
      </c>
      <c r="H8003" t="s">
        <v>16498</v>
      </c>
      <c r="I8003" t="s">
        <v>18507</v>
      </c>
      <c r="J8003" t="s">
        <v>18509</v>
      </c>
      <c r="L8003" t="s">
        <v>20271</v>
      </c>
      <c r="O8003" t="s">
        <v>20887</v>
      </c>
      <c r="P8003" t="s">
        <v>20919</v>
      </c>
      <c r="Q8003" t="s">
        <v>20989</v>
      </c>
      <c r="U8003" t="s">
        <v>22032</v>
      </c>
      <c r="W8003" t="s">
        <v>22917</v>
      </c>
      <c r="X8003" t="s">
        <v>23623</v>
      </c>
    </row>
    <row r="8004" spans="1:24">
      <c r="A8004" s="1">
        <v>8048</v>
      </c>
      <c r="C8004" t="s">
        <v>6631</v>
      </c>
      <c r="G8004" t="s">
        <v>10967</v>
      </c>
      <c r="H8004" t="s">
        <v>16499</v>
      </c>
      <c r="I8004" t="s">
        <v>18507</v>
      </c>
      <c r="J8004" t="s">
        <v>18509</v>
      </c>
      <c r="L8004" t="s">
        <v>20184</v>
      </c>
      <c r="O8004" t="s">
        <v>20888</v>
      </c>
      <c r="P8004" t="s">
        <v>65</v>
      </c>
      <c r="Q8004" t="s">
        <v>20990</v>
      </c>
      <c r="R8004" t="s">
        <v>21118</v>
      </c>
      <c r="S8004" t="s">
        <v>21153</v>
      </c>
      <c r="T8004" t="s">
        <v>21809</v>
      </c>
      <c r="U8004" t="s">
        <v>22033</v>
      </c>
    </row>
    <row r="8005" spans="1:24">
      <c r="A8005" s="1">
        <v>8049</v>
      </c>
      <c r="C8005" t="s">
        <v>6632</v>
      </c>
      <c r="G8005" t="s">
        <v>10967</v>
      </c>
      <c r="H8005" t="s">
        <v>16500</v>
      </c>
      <c r="I8005" t="s">
        <v>18507</v>
      </c>
      <c r="J8005" t="s">
        <v>18509</v>
      </c>
      <c r="L8005" t="s">
        <v>20185</v>
      </c>
      <c r="O8005" t="s">
        <v>20888</v>
      </c>
      <c r="P8005" t="s">
        <v>20920</v>
      </c>
      <c r="Q8005" t="s">
        <v>20991</v>
      </c>
      <c r="U8005" t="s">
        <v>22034</v>
      </c>
      <c r="W8005" t="s">
        <v>22918</v>
      </c>
    </row>
    <row r="8006" spans="1:24">
      <c r="A8006" s="1">
        <v>8050</v>
      </c>
      <c r="C8006" t="s">
        <v>6633</v>
      </c>
      <c r="G8006" t="s">
        <v>10967</v>
      </c>
      <c r="H8006" t="s">
        <v>16501</v>
      </c>
      <c r="I8006" t="s">
        <v>18507</v>
      </c>
      <c r="J8006" t="s">
        <v>18509</v>
      </c>
      <c r="L8006" t="s">
        <v>20184</v>
      </c>
      <c r="O8006" t="s">
        <v>20888</v>
      </c>
      <c r="P8006" t="s">
        <v>65</v>
      </c>
      <c r="Q8006" t="s">
        <v>20990</v>
      </c>
      <c r="R8006" t="s">
        <v>21118</v>
      </c>
      <c r="S8006" t="s">
        <v>21153</v>
      </c>
      <c r="T8006" t="s">
        <v>21810</v>
      </c>
      <c r="U8006" t="s">
        <v>22033</v>
      </c>
    </row>
    <row r="8007" spans="1:24">
      <c r="A8007" s="1">
        <v>8051</v>
      </c>
      <c r="C8007" t="s">
        <v>6634</v>
      </c>
      <c r="G8007" t="s">
        <v>10967</v>
      </c>
      <c r="H8007" t="s">
        <v>16501</v>
      </c>
      <c r="I8007" t="s">
        <v>18507</v>
      </c>
      <c r="J8007" t="s">
        <v>18509</v>
      </c>
      <c r="L8007" t="s">
        <v>20145</v>
      </c>
      <c r="O8007" t="s">
        <v>20887</v>
      </c>
      <c r="P8007" t="s">
        <v>20919</v>
      </c>
      <c r="Q8007" t="s">
        <v>20989</v>
      </c>
      <c r="U8007" t="s">
        <v>22032</v>
      </c>
      <c r="W8007" t="s">
        <v>22917</v>
      </c>
      <c r="X8007" t="s">
        <v>23624</v>
      </c>
    </row>
    <row r="8008" spans="1:24">
      <c r="A8008" s="1">
        <v>8052</v>
      </c>
      <c r="C8008" t="s">
        <v>6635</v>
      </c>
      <c r="G8008" t="s">
        <v>10967</v>
      </c>
      <c r="H8008" t="s">
        <v>16502</v>
      </c>
      <c r="I8008" t="s">
        <v>18507</v>
      </c>
      <c r="J8008" t="s">
        <v>18509</v>
      </c>
      <c r="L8008" t="s">
        <v>20185</v>
      </c>
      <c r="O8008" t="s">
        <v>20888</v>
      </c>
      <c r="P8008" t="s">
        <v>20920</v>
      </c>
      <c r="Q8008" t="s">
        <v>20991</v>
      </c>
      <c r="U8008" t="s">
        <v>22034</v>
      </c>
      <c r="W8008" t="s">
        <v>22918</v>
      </c>
    </row>
    <row r="8009" spans="1:24">
      <c r="A8009" s="1">
        <v>8053</v>
      </c>
      <c r="C8009" t="s">
        <v>6636</v>
      </c>
      <c r="G8009" t="s">
        <v>10967</v>
      </c>
      <c r="H8009" t="s">
        <v>16503</v>
      </c>
      <c r="I8009" t="s">
        <v>18507</v>
      </c>
      <c r="J8009" t="s">
        <v>18509</v>
      </c>
      <c r="L8009" t="s">
        <v>20155</v>
      </c>
      <c r="O8009" t="s">
        <v>20887</v>
      </c>
      <c r="P8009" t="s">
        <v>20919</v>
      </c>
      <c r="Q8009" t="s">
        <v>20989</v>
      </c>
      <c r="U8009" t="s">
        <v>22032</v>
      </c>
      <c r="W8009" t="s">
        <v>22917</v>
      </c>
      <c r="X8009" t="s">
        <v>23623</v>
      </c>
    </row>
    <row r="8010" spans="1:24">
      <c r="A8010" s="1">
        <v>8054</v>
      </c>
      <c r="C8010" t="s">
        <v>6637</v>
      </c>
      <c r="G8010" t="s">
        <v>10967</v>
      </c>
      <c r="H8010" t="s">
        <v>16504</v>
      </c>
      <c r="I8010" t="s">
        <v>18507</v>
      </c>
      <c r="J8010" t="s">
        <v>18509</v>
      </c>
      <c r="L8010" t="s">
        <v>20184</v>
      </c>
      <c r="O8010" t="s">
        <v>20888</v>
      </c>
      <c r="P8010" t="s">
        <v>65</v>
      </c>
      <c r="Q8010" t="s">
        <v>20990</v>
      </c>
      <c r="R8010" t="s">
        <v>21118</v>
      </c>
      <c r="S8010" t="s">
        <v>21153</v>
      </c>
      <c r="T8010" t="s">
        <v>21809</v>
      </c>
      <c r="U8010" t="s">
        <v>22033</v>
      </c>
    </row>
    <row r="8011" spans="1:24">
      <c r="A8011" s="1">
        <v>8055</v>
      </c>
      <c r="C8011" t="s">
        <v>6638</v>
      </c>
      <c r="G8011" t="s">
        <v>10967</v>
      </c>
      <c r="H8011" t="s">
        <v>16504</v>
      </c>
      <c r="I8011" t="s">
        <v>18507</v>
      </c>
      <c r="J8011" t="s">
        <v>18509</v>
      </c>
      <c r="L8011" t="s">
        <v>20185</v>
      </c>
      <c r="O8011" t="s">
        <v>20888</v>
      </c>
      <c r="P8011" t="s">
        <v>20920</v>
      </c>
      <c r="Q8011" t="s">
        <v>20991</v>
      </c>
      <c r="U8011" t="s">
        <v>22034</v>
      </c>
      <c r="W8011" t="s">
        <v>22918</v>
      </c>
    </row>
    <row r="8012" spans="1:24">
      <c r="A8012" s="1">
        <v>8056</v>
      </c>
      <c r="C8012" t="s">
        <v>6639</v>
      </c>
      <c r="G8012" t="s">
        <v>10967</v>
      </c>
      <c r="H8012" t="s">
        <v>16505</v>
      </c>
      <c r="I8012" t="s">
        <v>18507</v>
      </c>
      <c r="J8012" t="s">
        <v>18509</v>
      </c>
      <c r="L8012" t="s">
        <v>20184</v>
      </c>
      <c r="O8012" t="s">
        <v>20888</v>
      </c>
      <c r="P8012" t="s">
        <v>65</v>
      </c>
      <c r="Q8012" t="s">
        <v>20990</v>
      </c>
      <c r="R8012" t="s">
        <v>21118</v>
      </c>
      <c r="S8012" t="s">
        <v>21153</v>
      </c>
      <c r="T8012" t="s">
        <v>21810</v>
      </c>
      <c r="U8012" t="s">
        <v>22033</v>
      </c>
    </row>
    <row r="8013" spans="1:24">
      <c r="A8013" s="1">
        <v>8057</v>
      </c>
      <c r="C8013" t="s">
        <v>6640</v>
      </c>
      <c r="G8013" t="s">
        <v>10967</v>
      </c>
      <c r="H8013" t="s">
        <v>16506</v>
      </c>
      <c r="I8013" t="s">
        <v>18507</v>
      </c>
      <c r="J8013" t="s">
        <v>18509</v>
      </c>
      <c r="L8013" t="s">
        <v>20185</v>
      </c>
      <c r="O8013" t="s">
        <v>20888</v>
      </c>
      <c r="P8013" t="s">
        <v>20920</v>
      </c>
      <c r="Q8013" t="s">
        <v>20991</v>
      </c>
      <c r="U8013" t="s">
        <v>22034</v>
      </c>
      <c r="W8013" t="s">
        <v>22918</v>
      </c>
    </row>
    <row r="8014" spans="1:24">
      <c r="A8014" s="1">
        <v>8058</v>
      </c>
      <c r="C8014" t="s">
        <v>6641</v>
      </c>
      <c r="G8014" t="s">
        <v>10967</v>
      </c>
      <c r="H8014" t="s">
        <v>16506</v>
      </c>
      <c r="I8014" t="s">
        <v>18507</v>
      </c>
      <c r="J8014" t="s">
        <v>18509</v>
      </c>
      <c r="L8014" t="s">
        <v>20293</v>
      </c>
      <c r="O8014" t="s">
        <v>20887</v>
      </c>
      <c r="P8014" t="s">
        <v>20919</v>
      </c>
      <c r="Q8014" t="s">
        <v>20989</v>
      </c>
      <c r="U8014" t="s">
        <v>22032</v>
      </c>
      <c r="W8014" t="s">
        <v>22917</v>
      </c>
      <c r="X8014" t="s">
        <v>23624</v>
      </c>
    </row>
    <row r="8015" spans="1:24">
      <c r="A8015" s="1">
        <v>8059</v>
      </c>
      <c r="C8015" t="s">
        <v>6642</v>
      </c>
      <c r="G8015" t="s">
        <v>10967</v>
      </c>
      <c r="H8015" t="s">
        <v>16507</v>
      </c>
      <c r="I8015" t="s">
        <v>18507</v>
      </c>
      <c r="J8015" t="s">
        <v>18509</v>
      </c>
      <c r="L8015" t="s">
        <v>20184</v>
      </c>
      <c r="O8015" t="s">
        <v>20888</v>
      </c>
      <c r="P8015" t="s">
        <v>65</v>
      </c>
      <c r="Q8015" t="s">
        <v>20990</v>
      </c>
      <c r="R8015" t="s">
        <v>21118</v>
      </c>
      <c r="S8015" t="s">
        <v>21153</v>
      </c>
      <c r="T8015" t="s">
        <v>21811</v>
      </c>
      <c r="U8015" t="s">
        <v>22033</v>
      </c>
    </row>
    <row r="8016" spans="1:24">
      <c r="A8016" s="1">
        <v>8060</v>
      </c>
      <c r="C8016" t="s">
        <v>6643</v>
      </c>
      <c r="G8016" t="s">
        <v>10967</v>
      </c>
      <c r="H8016" t="s">
        <v>16508</v>
      </c>
      <c r="I8016" t="s">
        <v>18507</v>
      </c>
      <c r="J8016" t="s">
        <v>18509</v>
      </c>
      <c r="L8016" t="s">
        <v>20185</v>
      </c>
      <c r="O8016" t="s">
        <v>20888</v>
      </c>
      <c r="P8016" t="s">
        <v>20920</v>
      </c>
      <c r="Q8016" t="s">
        <v>20991</v>
      </c>
      <c r="U8016" t="s">
        <v>22034</v>
      </c>
      <c r="W8016" t="s">
        <v>22918</v>
      </c>
    </row>
    <row r="8017" spans="1:24">
      <c r="A8017" s="1">
        <v>8061</v>
      </c>
      <c r="C8017" t="s">
        <v>6644</v>
      </c>
      <c r="G8017" t="s">
        <v>10967</v>
      </c>
      <c r="H8017" t="s">
        <v>16509</v>
      </c>
      <c r="I8017" t="s">
        <v>18507</v>
      </c>
      <c r="J8017" t="s">
        <v>18509</v>
      </c>
      <c r="L8017" t="s">
        <v>20155</v>
      </c>
      <c r="O8017" t="s">
        <v>20887</v>
      </c>
      <c r="P8017" t="s">
        <v>20919</v>
      </c>
      <c r="Q8017" t="s">
        <v>20989</v>
      </c>
      <c r="U8017" t="s">
        <v>22032</v>
      </c>
      <c r="W8017" t="s">
        <v>22917</v>
      </c>
      <c r="X8017" t="s">
        <v>23625</v>
      </c>
    </row>
    <row r="8018" spans="1:24">
      <c r="A8018" s="1">
        <v>8062</v>
      </c>
      <c r="C8018" t="s">
        <v>6645</v>
      </c>
      <c r="G8018" t="s">
        <v>10967</v>
      </c>
      <c r="H8018" t="s">
        <v>16510</v>
      </c>
      <c r="I8018" t="s">
        <v>18507</v>
      </c>
      <c r="J8018" t="s">
        <v>18509</v>
      </c>
      <c r="L8018" t="s">
        <v>20184</v>
      </c>
      <c r="O8018" t="s">
        <v>20888</v>
      </c>
      <c r="P8018" t="s">
        <v>65</v>
      </c>
      <c r="Q8018" t="s">
        <v>20990</v>
      </c>
      <c r="R8018" t="s">
        <v>21118</v>
      </c>
      <c r="S8018" t="s">
        <v>21153</v>
      </c>
      <c r="T8018" t="s">
        <v>21812</v>
      </c>
      <c r="U8018" t="s">
        <v>22033</v>
      </c>
    </row>
    <row r="8019" spans="1:24">
      <c r="A8019" s="1">
        <v>8063</v>
      </c>
      <c r="C8019" t="s">
        <v>6646</v>
      </c>
      <c r="G8019" t="s">
        <v>10967</v>
      </c>
      <c r="H8019" t="s">
        <v>16511</v>
      </c>
      <c r="I8019" t="s">
        <v>18507</v>
      </c>
      <c r="J8019" t="s">
        <v>18509</v>
      </c>
      <c r="L8019" t="s">
        <v>20185</v>
      </c>
      <c r="O8019" t="s">
        <v>20888</v>
      </c>
      <c r="P8019" t="s">
        <v>20920</v>
      </c>
      <c r="Q8019" t="s">
        <v>20991</v>
      </c>
      <c r="U8019" t="s">
        <v>22034</v>
      </c>
      <c r="W8019" t="s">
        <v>22918</v>
      </c>
    </row>
    <row r="8020" spans="1:24">
      <c r="A8020" s="1">
        <v>8064</v>
      </c>
      <c r="C8020" t="s">
        <v>6647</v>
      </c>
      <c r="G8020" t="s">
        <v>10967</v>
      </c>
      <c r="H8020" t="s">
        <v>16512</v>
      </c>
      <c r="I8020" t="s">
        <v>18507</v>
      </c>
      <c r="J8020" t="s">
        <v>18509</v>
      </c>
      <c r="L8020" t="s">
        <v>20174</v>
      </c>
      <c r="O8020" t="s">
        <v>20887</v>
      </c>
      <c r="P8020" t="s">
        <v>20919</v>
      </c>
      <c r="Q8020" t="s">
        <v>20989</v>
      </c>
      <c r="U8020" t="s">
        <v>22032</v>
      </c>
      <c r="W8020" t="s">
        <v>22917</v>
      </c>
      <c r="X8020" t="s">
        <v>23626</v>
      </c>
    </row>
    <row r="8021" spans="1:24">
      <c r="A8021" s="1">
        <v>8065</v>
      </c>
      <c r="C8021" t="s">
        <v>6648</v>
      </c>
      <c r="G8021" t="s">
        <v>10967</v>
      </c>
      <c r="H8021" t="s">
        <v>16513</v>
      </c>
      <c r="I8021" t="s">
        <v>18507</v>
      </c>
      <c r="J8021" t="s">
        <v>18509</v>
      </c>
      <c r="L8021" t="s">
        <v>20184</v>
      </c>
      <c r="O8021" t="s">
        <v>20888</v>
      </c>
      <c r="P8021" t="s">
        <v>65</v>
      </c>
      <c r="Q8021" t="s">
        <v>20990</v>
      </c>
      <c r="R8021" t="s">
        <v>21118</v>
      </c>
      <c r="S8021" t="s">
        <v>21153</v>
      </c>
      <c r="T8021" t="s">
        <v>21813</v>
      </c>
      <c r="U8021" t="s">
        <v>22033</v>
      </c>
    </row>
    <row r="8022" spans="1:24">
      <c r="A8022" s="1">
        <v>8066</v>
      </c>
      <c r="C8022" t="s">
        <v>6649</v>
      </c>
      <c r="G8022" t="s">
        <v>10967</v>
      </c>
      <c r="H8022" t="s">
        <v>16513</v>
      </c>
      <c r="I8022" t="s">
        <v>18507</v>
      </c>
      <c r="J8022" t="s">
        <v>18509</v>
      </c>
      <c r="L8022" t="s">
        <v>20272</v>
      </c>
      <c r="O8022" t="s">
        <v>20887</v>
      </c>
      <c r="P8022" t="s">
        <v>20919</v>
      </c>
      <c r="Q8022" t="s">
        <v>20989</v>
      </c>
      <c r="U8022" t="s">
        <v>22032</v>
      </c>
      <c r="W8022" t="s">
        <v>22917</v>
      </c>
      <c r="X8022" t="s">
        <v>23627</v>
      </c>
    </row>
    <row r="8023" spans="1:24">
      <c r="A8023" s="1">
        <v>8067</v>
      </c>
      <c r="C8023" t="s">
        <v>6650</v>
      </c>
      <c r="G8023" t="s">
        <v>10967</v>
      </c>
      <c r="H8023" t="s">
        <v>16514</v>
      </c>
      <c r="I8023" t="s">
        <v>18507</v>
      </c>
      <c r="J8023" t="s">
        <v>18509</v>
      </c>
      <c r="L8023" t="s">
        <v>20185</v>
      </c>
      <c r="O8023" t="s">
        <v>20888</v>
      </c>
      <c r="P8023" t="s">
        <v>20920</v>
      </c>
      <c r="Q8023" t="s">
        <v>20991</v>
      </c>
      <c r="U8023" t="s">
        <v>22034</v>
      </c>
      <c r="W8023" t="s">
        <v>22918</v>
      </c>
    </row>
    <row r="8024" spans="1:24">
      <c r="A8024" s="1">
        <v>8068</v>
      </c>
      <c r="C8024" t="s">
        <v>6651</v>
      </c>
      <c r="G8024" t="s">
        <v>10967</v>
      </c>
      <c r="H8024" t="s">
        <v>16515</v>
      </c>
      <c r="I8024" t="s">
        <v>18507</v>
      </c>
      <c r="J8024" t="s">
        <v>18509</v>
      </c>
      <c r="L8024" t="s">
        <v>20184</v>
      </c>
      <c r="O8024" t="s">
        <v>20888</v>
      </c>
      <c r="P8024" t="s">
        <v>65</v>
      </c>
      <c r="Q8024" t="s">
        <v>20990</v>
      </c>
      <c r="R8024" t="s">
        <v>21118</v>
      </c>
      <c r="S8024" t="s">
        <v>21153</v>
      </c>
      <c r="T8024" t="s">
        <v>21813</v>
      </c>
      <c r="U8024" t="s">
        <v>22033</v>
      </c>
    </row>
    <row r="8025" spans="1:24">
      <c r="A8025" s="1">
        <v>8069</v>
      </c>
      <c r="C8025" t="s">
        <v>6652</v>
      </c>
      <c r="G8025" t="s">
        <v>10967</v>
      </c>
      <c r="H8025" t="s">
        <v>16515</v>
      </c>
      <c r="I8025" t="s">
        <v>18507</v>
      </c>
      <c r="J8025" t="s">
        <v>18509</v>
      </c>
      <c r="L8025" t="s">
        <v>20146</v>
      </c>
      <c r="O8025" t="s">
        <v>20887</v>
      </c>
      <c r="P8025" t="s">
        <v>20919</v>
      </c>
      <c r="Q8025" t="s">
        <v>20989</v>
      </c>
      <c r="U8025" t="s">
        <v>22032</v>
      </c>
      <c r="W8025" t="s">
        <v>22917</v>
      </c>
      <c r="X8025" t="s">
        <v>23627</v>
      </c>
    </row>
    <row r="8026" spans="1:24">
      <c r="A8026" s="1">
        <v>8070</v>
      </c>
      <c r="C8026" t="s">
        <v>6653</v>
      </c>
      <c r="G8026" t="s">
        <v>10967</v>
      </c>
      <c r="H8026" t="s">
        <v>16516</v>
      </c>
      <c r="I8026" t="s">
        <v>18507</v>
      </c>
      <c r="J8026" t="s">
        <v>18509</v>
      </c>
      <c r="L8026" t="s">
        <v>20185</v>
      </c>
      <c r="O8026" t="s">
        <v>20888</v>
      </c>
      <c r="P8026" t="s">
        <v>20920</v>
      </c>
      <c r="Q8026" t="s">
        <v>20991</v>
      </c>
      <c r="U8026" t="s">
        <v>22034</v>
      </c>
      <c r="W8026" t="s">
        <v>22918</v>
      </c>
    </row>
    <row r="8027" spans="1:24">
      <c r="A8027" s="1">
        <v>8071</v>
      </c>
      <c r="C8027" t="s">
        <v>6654</v>
      </c>
      <c r="G8027" t="s">
        <v>10967</v>
      </c>
      <c r="H8027" t="s">
        <v>16517</v>
      </c>
      <c r="I8027" t="s">
        <v>18507</v>
      </c>
      <c r="J8027" t="s">
        <v>18509</v>
      </c>
      <c r="L8027" t="s">
        <v>20272</v>
      </c>
      <c r="O8027" t="s">
        <v>20887</v>
      </c>
      <c r="P8027" t="s">
        <v>20919</v>
      </c>
      <c r="Q8027" t="s">
        <v>20989</v>
      </c>
      <c r="U8027" t="s">
        <v>22032</v>
      </c>
      <c r="W8027" t="s">
        <v>22917</v>
      </c>
      <c r="X8027" t="s">
        <v>23627</v>
      </c>
    </row>
    <row r="8028" spans="1:24">
      <c r="A8028" s="1">
        <v>8072</v>
      </c>
      <c r="C8028" t="s">
        <v>6655</v>
      </c>
      <c r="G8028" t="s">
        <v>10967</v>
      </c>
      <c r="H8028" t="s">
        <v>16517</v>
      </c>
      <c r="I8028" t="s">
        <v>18507</v>
      </c>
      <c r="J8028" t="s">
        <v>18509</v>
      </c>
      <c r="L8028" t="s">
        <v>20184</v>
      </c>
      <c r="O8028" t="s">
        <v>20888</v>
      </c>
      <c r="P8028" t="s">
        <v>65</v>
      </c>
      <c r="Q8028" t="s">
        <v>20990</v>
      </c>
      <c r="R8028" t="s">
        <v>21118</v>
      </c>
      <c r="S8028" t="s">
        <v>21153</v>
      </c>
      <c r="T8028" t="s">
        <v>21813</v>
      </c>
      <c r="U8028" t="s">
        <v>22033</v>
      </c>
    </row>
    <row r="8029" spans="1:24">
      <c r="A8029" s="1">
        <v>8073</v>
      </c>
      <c r="C8029" t="s">
        <v>6656</v>
      </c>
      <c r="G8029" t="s">
        <v>10967</v>
      </c>
      <c r="H8029" t="s">
        <v>16518</v>
      </c>
      <c r="I8029" t="s">
        <v>18507</v>
      </c>
      <c r="J8029" t="s">
        <v>18509</v>
      </c>
      <c r="L8029" t="s">
        <v>20185</v>
      </c>
      <c r="O8029" t="s">
        <v>20888</v>
      </c>
      <c r="P8029" t="s">
        <v>20920</v>
      </c>
      <c r="Q8029" t="s">
        <v>20991</v>
      </c>
      <c r="U8029" t="s">
        <v>22034</v>
      </c>
      <c r="W8029" t="s">
        <v>22918</v>
      </c>
    </row>
    <row r="8030" spans="1:24">
      <c r="A8030" s="1">
        <v>8074</v>
      </c>
      <c r="C8030" t="s">
        <v>6657</v>
      </c>
      <c r="G8030" t="s">
        <v>10967</v>
      </c>
      <c r="H8030" t="s">
        <v>16519</v>
      </c>
      <c r="I8030" t="s">
        <v>18507</v>
      </c>
      <c r="J8030" t="s">
        <v>18509</v>
      </c>
      <c r="L8030" t="s">
        <v>20184</v>
      </c>
      <c r="O8030" t="s">
        <v>20888</v>
      </c>
      <c r="P8030" t="s">
        <v>65</v>
      </c>
      <c r="Q8030" t="s">
        <v>20990</v>
      </c>
      <c r="R8030" t="s">
        <v>21118</v>
      </c>
      <c r="S8030" t="s">
        <v>21153</v>
      </c>
      <c r="T8030" t="s">
        <v>21813</v>
      </c>
      <c r="U8030" t="s">
        <v>22033</v>
      </c>
    </row>
    <row r="8031" spans="1:24">
      <c r="A8031" s="1">
        <v>8075</v>
      </c>
      <c r="C8031" t="s">
        <v>6658</v>
      </c>
      <c r="G8031" t="s">
        <v>10967</v>
      </c>
      <c r="H8031" t="s">
        <v>16520</v>
      </c>
      <c r="I8031" t="s">
        <v>18507</v>
      </c>
      <c r="J8031" t="s">
        <v>18509</v>
      </c>
      <c r="L8031" t="s">
        <v>20291</v>
      </c>
      <c r="O8031" t="s">
        <v>20887</v>
      </c>
      <c r="P8031" t="s">
        <v>20919</v>
      </c>
      <c r="Q8031" t="s">
        <v>20989</v>
      </c>
      <c r="U8031" t="s">
        <v>22032</v>
      </c>
      <c r="W8031" t="s">
        <v>22917</v>
      </c>
      <c r="X8031" t="s">
        <v>23627</v>
      </c>
    </row>
    <row r="8032" spans="1:24">
      <c r="A8032" s="1">
        <v>8076</v>
      </c>
      <c r="C8032" t="s">
        <v>6659</v>
      </c>
      <c r="G8032" t="s">
        <v>10967</v>
      </c>
      <c r="H8032" t="s">
        <v>16520</v>
      </c>
      <c r="I8032" t="s">
        <v>18507</v>
      </c>
      <c r="J8032" t="s">
        <v>18509</v>
      </c>
      <c r="L8032" t="s">
        <v>20185</v>
      </c>
      <c r="O8032" t="s">
        <v>20888</v>
      </c>
      <c r="P8032" t="s">
        <v>20920</v>
      </c>
      <c r="Q8032" t="s">
        <v>20991</v>
      </c>
      <c r="U8032" t="s">
        <v>22034</v>
      </c>
      <c r="W8032" t="s">
        <v>22918</v>
      </c>
    </row>
    <row r="8033" spans="1:24">
      <c r="A8033" s="1">
        <v>8077</v>
      </c>
      <c r="C8033" t="s">
        <v>6660</v>
      </c>
      <c r="G8033" t="s">
        <v>10967</v>
      </c>
      <c r="H8033" t="s">
        <v>16521</v>
      </c>
      <c r="I8033" t="s">
        <v>18507</v>
      </c>
      <c r="J8033" t="s">
        <v>18509</v>
      </c>
      <c r="L8033" t="s">
        <v>20184</v>
      </c>
      <c r="O8033" t="s">
        <v>20888</v>
      </c>
      <c r="P8033" t="s">
        <v>65</v>
      </c>
      <c r="Q8033" t="s">
        <v>20990</v>
      </c>
      <c r="R8033" t="s">
        <v>21118</v>
      </c>
      <c r="S8033" t="s">
        <v>21153</v>
      </c>
      <c r="T8033" t="s">
        <v>21813</v>
      </c>
      <c r="U8033" t="s">
        <v>22033</v>
      </c>
    </row>
    <row r="8034" spans="1:24">
      <c r="A8034" s="1">
        <v>8078</v>
      </c>
      <c r="C8034" t="s">
        <v>6661</v>
      </c>
      <c r="G8034" t="s">
        <v>10967</v>
      </c>
      <c r="H8034" t="s">
        <v>16521</v>
      </c>
      <c r="I8034" t="s">
        <v>18507</v>
      </c>
      <c r="J8034" t="s">
        <v>18509</v>
      </c>
      <c r="L8034" t="s">
        <v>20155</v>
      </c>
      <c r="O8034" t="s">
        <v>20887</v>
      </c>
      <c r="P8034" t="s">
        <v>20919</v>
      </c>
      <c r="Q8034" t="s">
        <v>20989</v>
      </c>
      <c r="U8034" t="s">
        <v>22032</v>
      </c>
      <c r="W8034" t="s">
        <v>22917</v>
      </c>
      <c r="X8034" t="s">
        <v>23627</v>
      </c>
    </row>
    <row r="8035" spans="1:24">
      <c r="A8035" s="1">
        <v>8079</v>
      </c>
      <c r="C8035" t="s">
        <v>6662</v>
      </c>
      <c r="G8035" t="s">
        <v>10967</v>
      </c>
      <c r="H8035" t="s">
        <v>16521</v>
      </c>
      <c r="I8035" t="s">
        <v>18507</v>
      </c>
      <c r="J8035" t="s">
        <v>18509</v>
      </c>
      <c r="L8035" t="s">
        <v>20185</v>
      </c>
      <c r="O8035" t="s">
        <v>20888</v>
      </c>
      <c r="P8035" t="s">
        <v>20920</v>
      </c>
      <c r="Q8035" t="s">
        <v>20991</v>
      </c>
      <c r="U8035" t="s">
        <v>22034</v>
      </c>
      <c r="W8035" t="s">
        <v>22918</v>
      </c>
    </row>
    <row r="8036" spans="1:24">
      <c r="A8036" s="1">
        <v>8080</v>
      </c>
      <c r="C8036" t="s">
        <v>6663</v>
      </c>
      <c r="G8036" t="s">
        <v>10967</v>
      </c>
      <c r="H8036" t="s">
        <v>16522</v>
      </c>
      <c r="I8036" t="s">
        <v>18507</v>
      </c>
      <c r="J8036" t="s">
        <v>18509</v>
      </c>
      <c r="L8036" t="s">
        <v>20184</v>
      </c>
      <c r="O8036" t="s">
        <v>20888</v>
      </c>
      <c r="P8036" t="s">
        <v>65</v>
      </c>
      <c r="Q8036" t="s">
        <v>20990</v>
      </c>
      <c r="R8036" t="s">
        <v>21118</v>
      </c>
      <c r="S8036" t="s">
        <v>21153</v>
      </c>
      <c r="T8036" t="s">
        <v>21814</v>
      </c>
      <c r="U8036" t="s">
        <v>22033</v>
      </c>
    </row>
    <row r="8037" spans="1:24">
      <c r="A8037" s="1">
        <v>8081</v>
      </c>
      <c r="C8037" t="s">
        <v>6664</v>
      </c>
      <c r="G8037" t="s">
        <v>10967</v>
      </c>
      <c r="H8037" t="s">
        <v>16523</v>
      </c>
      <c r="I8037" t="s">
        <v>18507</v>
      </c>
      <c r="J8037" t="s">
        <v>18509</v>
      </c>
      <c r="L8037" t="s">
        <v>20292</v>
      </c>
      <c r="O8037" t="s">
        <v>20887</v>
      </c>
      <c r="P8037" t="s">
        <v>20919</v>
      </c>
      <c r="Q8037" t="s">
        <v>20989</v>
      </c>
      <c r="U8037" t="s">
        <v>22032</v>
      </c>
      <c r="W8037" t="s">
        <v>22917</v>
      </c>
      <c r="X8037" t="s">
        <v>23628</v>
      </c>
    </row>
    <row r="8038" spans="1:24">
      <c r="A8038" s="1">
        <v>8082</v>
      </c>
      <c r="C8038" t="s">
        <v>6665</v>
      </c>
      <c r="G8038" t="s">
        <v>10967</v>
      </c>
      <c r="H8038" t="s">
        <v>16523</v>
      </c>
      <c r="I8038" t="s">
        <v>18507</v>
      </c>
      <c r="J8038" t="s">
        <v>18509</v>
      </c>
      <c r="L8038" t="s">
        <v>20185</v>
      </c>
      <c r="O8038" t="s">
        <v>20888</v>
      </c>
      <c r="P8038" t="s">
        <v>20920</v>
      </c>
      <c r="Q8038" t="s">
        <v>20991</v>
      </c>
      <c r="U8038" t="s">
        <v>22034</v>
      </c>
      <c r="W8038" t="s">
        <v>22918</v>
      </c>
    </row>
    <row r="8039" spans="1:24">
      <c r="A8039" s="1">
        <v>8083</v>
      </c>
      <c r="C8039" t="s">
        <v>6666</v>
      </c>
      <c r="G8039" t="s">
        <v>10967</v>
      </c>
      <c r="H8039" t="s">
        <v>16524</v>
      </c>
      <c r="I8039" t="s">
        <v>18507</v>
      </c>
      <c r="J8039" t="s">
        <v>18509</v>
      </c>
      <c r="L8039" t="s">
        <v>20184</v>
      </c>
      <c r="O8039" t="s">
        <v>20888</v>
      </c>
      <c r="P8039" t="s">
        <v>65</v>
      </c>
      <c r="Q8039" t="s">
        <v>20990</v>
      </c>
      <c r="R8039" t="s">
        <v>21118</v>
      </c>
      <c r="S8039" t="s">
        <v>21153</v>
      </c>
      <c r="T8039" t="s">
        <v>21815</v>
      </c>
      <c r="U8039" t="s">
        <v>22033</v>
      </c>
    </row>
    <row r="8040" spans="1:24">
      <c r="A8040" s="1">
        <v>8084</v>
      </c>
      <c r="C8040" t="s">
        <v>6667</v>
      </c>
      <c r="G8040" t="s">
        <v>10967</v>
      </c>
      <c r="H8040" t="s">
        <v>16524</v>
      </c>
      <c r="I8040" t="s">
        <v>18507</v>
      </c>
      <c r="J8040" t="s">
        <v>18509</v>
      </c>
      <c r="L8040" t="s">
        <v>20185</v>
      </c>
      <c r="O8040" t="s">
        <v>20888</v>
      </c>
      <c r="P8040" t="s">
        <v>20920</v>
      </c>
      <c r="Q8040" t="s">
        <v>20991</v>
      </c>
      <c r="U8040" t="s">
        <v>22034</v>
      </c>
      <c r="W8040" t="s">
        <v>22918</v>
      </c>
    </row>
    <row r="8041" spans="1:24">
      <c r="A8041" s="1">
        <v>8085</v>
      </c>
      <c r="C8041" t="s">
        <v>6668</v>
      </c>
      <c r="G8041" t="s">
        <v>10967</v>
      </c>
      <c r="H8041" t="s">
        <v>16525</v>
      </c>
      <c r="I8041" t="s">
        <v>18507</v>
      </c>
      <c r="J8041" t="s">
        <v>18509</v>
      </c>
      <c r="L8041" t="s">
        <v>20146</v>
      </c>
      <c r="O8041" t="s">
        <v>20887</v>
      </c>
      <c r="P8041" t="s">
        <v>20919</v>
      </c>
      <c r="Q8041" t="s">
        <v>20989</v>
      </c>
      <c r="U8041" t="s">
        <v>22032</v>
      </c>
      <c r="W8041" t="s">
        <v>22917</v>
      </c>
      <c r="X8041" t="s">
        <v>23629</v>
      </c>
    </row>
    <row r="8042" spans="1:24">
      <c r="A8042" s="1">
        <v>8086</v>
      </c>
      <c r="C8042" t="s">
        <v>6669</v>
      </c>
      <c r="G8042" t="s">
        <v>10967</v>
      </c>
      <c r="H8042" t="s">
        <v>16526</v>
      </c>
      <c r="I8042" t="s">
        <v>18507</v>
      </c>
      <c r="J8042" t="s">
        <v>18509</v>
      </c>
      <c r="L8042" t="s">
        <v>20184</v>
      </c>
      <c r="O8042" t="s">
        <v>20888</v>
      </c>
      <c r="P8042" t="s">
        <v>65</v>
      </c>
      <c r="Q8042" t="s">
        <v>20990</v>
      </c>
      <c r="R8042" t="s">
        <v>21118</v>
      </c>
      <c r="S8042" t="s">
        <v>21153</v>
      </c>
      <c r="T8042" t="s">
        <v>21816</v>
      </c>
      <c r="U8042" t="s">
        <v>22033</v>
      </c>
    </row>
    <row r="8043" spans="1:24">
      <c r="A8043" s="1">
        <v>8087</v>
      </c>
      <c r="C8043" t="s">
        <v>6670</v>
      </c>
      <c r="G8043" t="s">
        <v>10967</v>
      </c>
      <c r="H8043" t="s">
        <v>16526</v>
      </c>
      <c r="I8043" t="s">
        <v>18507</v>
      </c>
      <c r="J8043" t="s">
        <v>18509</v>
      </c>
      <c r="L8043" t="s">
        <v>20185</v>
      </c>
      <c r="O8043" t="s">
        <v>20888</v>
      </c>
      <c r="P8043" t="s">
        <v>20920</v>
      </c>
      <c r="Q8043" t="s">
        <v>20991</v>
      </c>
      <c r="U8043" t="s">
        <v>22034</v>
      </c>
      <c r="W8043" t="s">
        <v>22918</v>
      </c>
    </row>
    <row r="8044" spans="1:24">
      <c r="A8044" s="1">
        <v>8088</v>
      </c>
      <c r="C8044" t="s">
        <v>6671</v>
      </c>
      <c r="G8044" t="s">
        <v>10967</v>
      </c>
      <c r="H8044" t="s">
        <v>16527</v>
      </c>
      <c r="I8044" t="s">
        <v>18507</v>
      </c>
      <c r="J8044" t="s">
        <v>18509</v>
      </c>
      <c r="L8044" t="s">
        <v>20271</v>
      </c>
      <c r="O8044" t="s">
        <v>20887</v>
      </c>
      <c r="P8044" t="s">
        <v>20919</v>
      </c>
      <c r="Q8044" t="s">
        <v>20989</v>
      </c>
      <c r="U8044" t="s">
        <v>22032</v>
      </c>
      <c r="W8044" t="s">
        <v>22917</v>
      </c>
      <c r="X8044" t="s">
        <v>23630</v>
      </c>
    </row>
    <row r="8045" spans="1:24">
      <c r="A8045" s="1">
        <v>8089</v>
      </c>
      <c r="C8045" t="s">
        <v>6672</v>
      </c>
      <c r="G8045" t="s">
        <v>10967</v>
      </c>
      <c r="H8045" t="s">
        <v>16528</v>
      </c>
      <c r="I8045" t="s">
        <v>18507</v>
      </c>
      <c r="J8045" t="s">
        <v>18509</v>
      </c>
      <c r="L8045" t="s">
        <v>20184</v>
      </c>
      <c r="O8045" t="s">
        <v>20888</v>
      </c>
      <c r="P8045" t="s">
        <v>65</v>
      </c>
      <c r="Q8045" t="s">
        <v>20990</v>
      </c>
      <c r="R8045" t="s">
        <v>21118</v>
      </c>
      <c r="S8045" t="s">
        <v>21153</v>
      </c>
      <c r="T8045" t="s">
        <v>21815</v>
      </c>
      <c r="U8045" t="s">
        <v>22033</v>
      </c>
    </row>
    <row r="8046" spans="1:24">
      <c r="A8046" s="1">
        <v>8090</v>
      </c>
      <c r="C8046" t="s">
        <v>6673</v>
      </c>
      <c r="G8046" t="s">
        <v>10967</v>
      </c>
      <c r="H8046" t="s">
        <v>16528</v>
      </c>
      <c r="I8046" t="s">
        <v>18507</v>
      </c>
      <c r="J8046" t="s">
        <v>18509</v>
      </c>
      <c r="L8046" t="s">
        <v>20273</v>
      </c>
      <c r="O8046" t="s">
        <v>20887</v>
      </c>
      <c r="P8046" t="s">
        <v>20919</v>
      </c>
      <c r="Q8046" t="s">
        <v>20989</v>
      </c>
      <c r="U8046" t="s">
        <v>22032</v>
      </c>
      <c r="W8046" t="s">
        <v>22917</v>
      </c>
      <c r="X8046" t="s">
        <v>23629</v>
      </c>
    </row>
    <row r="8047" spans="1:24">
      <c r="A8047" s="1">
        <v>8091</v>
      </c>
      <c r="C8047" t="s">
        <v>6674</v>
      </c>
      <c r="G8047" t="s">
        <v>10967</v>
      </c>
      <c r="H8047" t="s">
        <v>16529</v>
      </c>
      <c r="I8047" t="s">
        <v>18507</v>
      </c>
      <c r="J8047" t="s">
        <v>18509</v>
      </c>
      <c r="L8047" t="s">
        <v>20185</v>
      </c>
      <c r="O8047" t="s">
        <v>20888</v>
      </c>
      <c r="P8047" t="s">
        <v>20920</v>
      </c>
      <c r="Q8047" t="s">
        <v>20991</v>
      </c>
      <c r="U8047" t="s">
        <v>22034</v>
      </c>
      <c r="W8047" t="s">
        <v>22918</v>
      </c>
    </row>
    <row r="8048" spans="1:24">
      <c r="A8048" s="1">
        <v>8092</v>
      </c>
      <c r="C8048" t="s">
        <v>6675</v>
      </c>
      <c r="G8048" t="s">
        <v>10967</v>
      </c>
      <c r="H8048" t="s">
        <v>16530</v>
      </c>
      <c r="I8048" t="s">
        <v>18507</v>
      </c>
      <c r="J8048" t="s">
        <v>18509</v>
      </c>
      <c r="L8048" t="s">
        <v>20145</v>
      </c>
      <c r="O8048" t="s">
        <v>20887</v>
      </c>
      <c r="P8048" t="s">
        <v>20919</v>
      </c>
      <c r="Q8048" t="s">
        <v>20989</v>
      </c>
      <c r="U8048" t="s">
        <v>22032</v>
      </c>
      <c r="W8048" t="s">
        <v>22917</v>
      </c>
      <c r="X8048" t="s">
        <v>23630</v>
      </c>
    </row>
    <row r="8049" spans="1:31">
      <c r="A8049" s="1">
        <v>8093</v>
      </c>
      <c r="C8049" t="s">
        <v>6676</v>
      </c>
      <c r="G8049" t="s">
        <v>10967</v>
      </c>
      <c r="H8049" t="s">
        <v>16531</v>
      </c>
      <c r="I8049" t="s">
        <v>18507</v>
      </c>
      <c r="J8049" t="s">
        <v>18509</v>
      </c>
      <c r="L8049" t="s">
        <v>20184</v>
      </c>
      <c r="O8049" t="s">
        <v>20888</v>
      </c>
      <c r="P8049" t="s">
        <v>65</v>
      </c>
      <c r="Q8049" t="s">
        <v>20990</v>
      </c>
      <c r="R8049" t="s">
        <v>21118</v>
      </c>
      <c r="S8049" t="s">
        <v>21153</v>
      </c>
      <c r="T8049" t="s">
        <v>21816</v>
      </c>
      <c r="U8049" t="s">
        <v>22033</v>
      </c>
    </row>
    <row r="8050" spans="1:31">
      <c r="A8050" s="1">
        <v>8094</v>
      </c>
      <c r="C8050" t="s">
        <v>6677</v>
      </c>
      <c r="G8050" t="s">
        <v>10967</v>
      </c>
      <c r="H8050" t="s">
        <v>16532</v>
      </c>
      <c r="I8050" t="s">
        <v>18507</v>
      </c>
      <c r="J8050" t="s">
        <v>18509</v>
      </c>
      <c r="L8050" t="s">
        <v>20185</v>
      </c>
      <c r="O8050" t="s">
        <v>20888</v>
      </c>
      <c r="P8050" t="s">
        <v>20920</v>
      </c>
      <c r="Q8050" t="s">
        <v>20991</v>
      </c>
      <c r="U8050" t="s">
        <v>22034</v>
      </c>
      <c r="W8050" t="s">
        <v>22918</v>
      </c>
    </row>
    <row r="8051" spans="1:31">
      <c r="A8051" s="1">
        <v>8095</v>
      </c>
      <c r="C8051" t="s">
        <v>6678</v>
      </c>
      <c r="G8051" t="s">
        <v>10967</v>
      </c>
      <c r="H8051" t="s">
        <v>16533</v>
      </c>
      <c r="I8051" t="s">
        <v>18507</v>
      </c>
      <c r="J8051" t="s">
        <v>18509</v>
      </c>
      <c r="L8051" t="s">
        <v>20184</v>
      </c>
      <c r="O8051" t="s">
        <v>20888</v>
      </c>
      <c r="P8051" t="s">
        <v>65</v>
      </c>
      <c r="Q8051" t="s">
        <v>20990</v>
      </c>
      <c r="R8051" t="s">
        <v>21118</v>
      </c>
      <c r="S8051" t="s">
        <v>21153</v>
      </c>
      <c r="T8051" t="s">
        <v>21814</v>
      </c>
      <c r="U8051" t="s">
        <v>22033</v>
      </c>
    </row>
    <row r="8052" spans="1:31">
      <c r="A8052" s="1">
        <v>8096</v>
      </c>
      <c r="C8052" t="s">
        <v>6679</v>
      </c>
      <c r="G8052" t="s">
        <v>10967</v>
      </c>
      <c r="H8052" t="s">
        <v>16533</v>
      </c>
      <c r="I8052" t="s">
        <v>18507</v>
      </c>
      <c r="J8052" t="s">
        <v>18509</v>
      </c>
      <c r="L8052" t="s">
        <v>20154</v>
      </c>
      <c r="O8052" t="s">
        <v>20887</v>
      </c>
      <c r="P8052" t="s">
        <v>20919</v>
      </c>
      <c r="Q8052" t="s">
        <v>20989</v>
      </c>
      <c r="U8052" t="s">
        <v>22032</v>
      </c>
      <c r="W8052" t="s">
        <v>22917</v>
      </c>
      <c r="X8052" t="s">
        <v>23628</v>
      </c>
    </row>
    <row r="8053" spans="1:31">
      <c r="A8053" s="1">
        <v>8097</v>
      </c>
      <c r="C8053" t="s">
        <v>6680</v>
      </c>
      <c r="G8053" t="s">
        <v>10967</v>
      </c>
      <c r="H8053" t="s">
        <v>16533</v>
      </c>
      <c r="I8053" t="s">
        <v>18507</v>
      </c>
      <c r="J8053" t="s">
        <v>18509</v>
      </c>
      <c r="L8053" t="s">
        <v>20185</v>
      </c>
      <c r="O8053" t="s">
        <v>20888</v>
      </c>
      <c r="P8053" t="s">
        <v>20920</v>
      </c>
      <c r="Q8053" t="s">
        <v>20991</v>
      </c>
      <c r="U8053" t="s">
        <v>22034</v>
      </c>
      <c r="W8053" t="s">
        <v>22918</v>
      </c>
    </row>
    <row r="8054" spans="1:31">
      <c r="A8054" s="1">
        <v>8098</v>
      </c>
      <c r="C8054" t="s">
        <v>6681</v>
      </c>
      <c r="G8054" t="s">
        <v>10967</v>
      </c>
      <c r="H8054" t="s">
        <v>16534</v>
      </c>
      <c r="I8054" t="s">
        <v>18507</v>
      </c>
      <c r="J8054" t="s">
        <v>18558</v>
      </c>
      <c r="K8054" t="s">
        <v>18587</v>
      </c>
      <c r="L8054" t="s">
        <v>20363</v>
      </c>
      <c r="N8054" t="s">
        <v>38</v>
      </c>
      <c r="P8054" t="s">
        <v>38</v>
      </c>
      <c r="Q8054" t="s">
        <v>21038</v>
      </c>
      <c r="U8054" t="s">
        <v>22852</v>
      </c>
      <c r="W8054" t="s">
        <v>22730</v>
      </c>
      <c r="AE8054" t="s">
        <v>23887</v>
      </c>
    </row>
    <row r="8055" spans="1:31">
      <c r="A8055" s="1">
        <v>8099</v>
      </c>
      <c r="B8055" t="s">
        <v>38</v>
      </c>
      <c r="C8055" t="s">
        <v>6681</v>
      </c>
      <c r="D8055" t="s">
        <v>10479</v>
      </c>
      <c r="E8055" t="s">
        <v>10905</v>
      </c>
      <c r="F8055" t="s">
        <v>10913</v>
      </c>
      <c r="H8055" t="s">
        <v>16534</v>
      </c>
      <c r="V8055">
        <f>72862540 ×PÐß	KAHG3798EKNS                                                                                           KNS N  Ms Yanique Campbell           3314434/2294400   N</f>
        <v>0</v>
      </c>
    </row>
    <row r="8056" spans="1:31">
      <c r="A8056" s="1">
        <v>8100</v>
      </c>
      <c r="C8056" t="s">
        <v>6682</v>
      </c>
      <c r="G8056" t="s">
        <v>10967</v>
      </c>
      <c r="H8056" t="s">
        <v>16535</v>
      </c>
      <c r="I8056" t="s">
        <v>18507</v>
      </c>
      <c r="J8056" t="s">
        <v>18509</v>
      </c>
      <c r="L8056" t="s">
        <v>20174</v>
      </c>
      <c r="O8056" t="s">
        <v>20887</v>
      </c>
      <c r="P8056" t="s">
        <v>20919</v>
      </c>
      <c r="Q8056" t="s">
        <v>20989</v>
      </c>
      <c r="U8056" t="s">
        <v>22032</v>
      </c>
      <c r="W8056" t="s">
        <v>22917</v>
      </c>
      <c r="X8056" t="s">
        <v>23543</v>
      </c>
    </row>
    <row r="8057" spans="1:31">
      <c r="A8057" s="1">
        <v>8101</v>
      </c>
      <c r="C8057" t="s">
        <v>6683</v>
      </c>
      <c r="G8057" t="s">
        <v>10967</v>
      </c>
      <c r="H8057" t="s">
        <v>16535</v>
      </c>
      <c r="I8057" t="s">
        <v>18507</v>
      </c>
      <c r="J8057" t="s">
        <v>18509</v>
      </c>
      <c r="L8057" t="s">
        <v>20184</v>
      </c>
      <c r="O8057" t="s">
        <v>20888</v>
      </c>
      <c r="P8057" t="s">
        <v>65</v>
      </c>
      <c r="Q8057" t="s">
        <v>20990</v>
      </c>
      <c r="R8057" t="s">
        <v>21118</v>
      </c>
      <c r="S8057" t="s">
        <v>21153</v>
      </c>
      <c r="T8057" t="s">
        <v>21711</v>
      </c>
      <c r="U8057" t="s">
        <v>22033</v>
      </c>
    </row>
    <row r="8058" spans="1:31">
      <c r="A8058" s="1">
        <v>8102</v>
      </c>
      <c r="C8058" t="s">
        <v>6684</v>
      </c>
      <c r="G8058" t="s">
        <v>10967</v>
      </c>
      <c r="H8058" t="s">
        <v>16536</v>
      </c>
      <c r="I8058" t="s">
        <v>18507</v>
      </c>
      <c r="J8058" t="s">
        <v>18509</v>
      </c>
      <c r="L8058" t="s">
        <v>20185</v>
      </c>
      <c r="O8058" t="s">
        <v>20888</v>
      </c>
      <c r="P8058" t="s">
        <v>20920</v>
      </c>
      <c r="Q8058" t="s">
        <v>20991</v>
      </c>
      <c r="U8058" t="s">
        <v>22034</v>
      </c>
      <c r="W8058" t="s">
        <v>22918</v>
      </c>
    </row>
    <row r="8059" spans="1:31">
      <c r="A8059" s="1">
        <v>8103</v>
      </c>
      <c r="C8059" t="s">
        <v>6685</v>
      </c>
      <c r="G8059" t="s">
        <v>10967</v>
      </c>
      <c r="H8059" t="s">
        <v>16537</v>
      </c>
      <c r="I8059" t="s">
        <v>18507</v>
      </c>
      <c r="J8059" t="s">
        <v>18509</v>
      </c>
      <c r="L8059" t="s">
        <v>20292</v>
      </c>
      <c r="O8059" t="s">
        <v>20887</v>
      </c>
      <c r="P8059" t="s">
        <v>20919</v>
      </c>
      <c r="Q8059" t="s">
        <v>20989</v>
      </c>
      <c r="U8059" t="s">
        <v>22032</v>
      </c>
      <c r="W8059" t="s">
        <v>22917</v>
      </c>
      <c r="X8059" t="s">
        <v>23543</v>
      </c>
    </row>
    <row r="8060" spans="1:31">
      <c r="A8060" s="1">
        <v>8104</v>
      </c>
      <c r="C8060" t="s">
        <v>6686</v>
      </c>
      <c r="G8060" t="s">
        <v>10967</v>
      </c>
      <c r="H8060" t="s">
        <v>16537</v>
      </c>
      <c r="I8060" t="s">
        <v>18507</v>
      </c>
      <c r="J8060" t="s">
        <v>18509</v>
      </c>
      <c r="L8060" t="s">
        <v>20184</v>
      </c>
      <c r="O8060" t="s">
        <v>20888</v>
      </c>
      <c r="P8060" t="s">
        <v>65</v>
      </c>
      <c r="Q8060" t="s">
        <v>20990</v>
      </c>
      <c r="R8060" t="s">
        <v>21118</v>
      </c>
      <c r="S8060" t="s">
        <v>21153</v>
      </c>
      <c r="T8060" t="s">
        <v>21711</v>
      </c>
      <c r="U8060" t="s">
        <v>22033</v>
      </c>
    </row>
    <row r="8061" spans="1:31">
      <c r="A8061" s="1">
        <v>8105</v>
      </c>
      <c r="C8061" t="s">
        <v>6687</v>
      </c>
      <c r="G8061" t="s">
        <v>10967</v>
      </c>
      <c r="H8061" t="s">
        <v>16538</v>
      </c>
      <c r="I8061" t="s">
        <v>18507</v>
      </c>
      <c r="J8061" t="s">
        <v>18509</v>
      </c>
      <c r="L8061" t="s">
        <v>20185</v>
      </c>
      <c r="O8061" t="s">
        <v>20888</v>
      </c>
      <c r="P8061" t="s">
        <v>20920</v>
      </c>
      <c r="Q8061" t="s">
        <v>20991</v>
      </c>
      <c r="U8061" t="s">
        <v>22034</v>
      </c>
      <c r="W8061" t="s">
        <v>22918</v>
      </c>
    </row>
    <row r="8062" spans="1:31">
      <c r="A8062" s="1">
        <v>8106</v>
      </c>
      <c r="C8062" t="s">
        <v>6688</v>
      </c>
      <c r="G8062" t="s">
        <v>10967</v>
      </c>
      <c r="H8062" t="s">
        <v>16539</v>
      </c>
      <c r="I8062" t="s">
        <v>18507</v>
      </c>
      <c r="J8062" t="s">
        <v>18559</v>
      </c>
      <c r="K8062" t="s">
        <v>18549</v>
      </c>
      <c r="L8062" t="s">
        <v>20364</v>
      </c>
      <c r="N8062" t="s">
        <v>38</v>
      </c>
      <c r="P8062" t="s">
        <v>20955</v>
      </c>
      <c r="Q8062" t="s">
        <v>21055</v>
      </c>
      <c r="U8062" t="s">
        <v>22838</v>
      </c>
      <c r="W8062" t="s">
        <v>22730</v>
      </c>
    </row>
    <row r="8063" spans="1:31">
      <c r="A8063" s="1">
        <v>8107</v>
      </c>
      <c r="C8063" t="s">
        <v>6689</v>
      </c>
      <c r="G8063" t="s">
        <v>10967</v>
      </c>
      <c r="H8063" t="s">
        <v>16539</v>
      </c>
      <c r="I8063" t="s">
        <v>18507</v>
      </c>
      <c r="J8063" t="s">
        <v>18559</v>
      </c>
      <c r="K8063" t="s">
        <v>18549</v>
      </c>
      <c r="L8063" t="s">
        <v>20364</v>
      </c>
      <c r="N8063" t="s">
        <v>38</v>
      </c>
      <c r="P8063" t="s">
        <v>20956</v>
      </c>
      <c r="Q8063" t="s">
        <v>21056</v>
      </c>
      <c r="U8063" t="s">
        <v>22839</v>
      </c>
      <c r="W8063" t="s">
        <v>22934</v>
      </c>
    </row>
    <row r="8064" spans="1:31">
      <c r="A8064" s="1">
        <v>8108</v>
      </c>
      <c r="B8064" t="s">
        <v>38</v>
      </c>
      <c r="C8064" t="s">
        <v>6689</v>
      </c>
      <c r="D8064" t="s">
        <v>10480</v>
      </c>
      <c r="E8064" t="s">
        <v>10905</v>
      </c>
      <c r="F8064" t="s">
        <v>10955</v>
      </c>
      <c r="H8064" t="s">
        <v>16540</v>
      </c>
    </row>
    <row r="8065" spans="1:31">
      <c r="A8065" s="1">
        <v>8109</v>
      </c>
      <c r="C8065" t="s">
        <v>6690</v>
      </c>
      <c r="G8065" t="s">
        <v>10967</v>
      </c>
      <c r="H8065" t="s">
        <v>16541</v>
      </c>
      <c r="I8065" t="s">
        <v>18507</v>
      </c>
      <c r="J8065" t="s">
        <v>18510</v>
      </c>
      <c r="L8065" t="s">
        <v>20365</v>
      </c>
      <c r="N8065" t="s">
        <v>43</v>
      </c>
      <c r="P8065" t="s">
        <v>43</v>
      </c>
      <c r="Q8065" t="s">
        <v>21047</v>
      </c>
      <c r="U8065" t="s">
        <v>22853</v>
      </c>
      <c r="W8065" t="s">
        <v>22931</v>
      </c>
    </row>
    <row r="8066" spans="1:31">
      <c r="A8066" s="1">
        <v>8110</v>
      </c>
      <c r="B8066" t="s">
        <v>43</v>
      </c>
      <c r="C8066" t="s">
        <v>6690</v>
      </c>
      <c r="D8066" t="s">
        <v>10481</v>
      </c>
      <c r="E8066" t="s">
        <v>10905</v>
      </c>
      <c r="F8066" t="s">
        <v>10925</v>
      </c>
      <c r="H8066" t="s">
        <v>16541</v>
      </c>
      <c r="V8066">
        <f>72862549 +@§Fz8768181387   CMAS CMA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8067" spans="1:31">
      <c r="A8067" s="1">
        <v>8111</v>
      </c>
      <c r="C8067" t="s">
        <v>6691</v>
      </c>
      <c r="G8067" t="s">
        <v>10967</v>
      </c>
      <c r="H8067" t="s">
        <v>16542</v>
      </c>
      <c r="I8067" t="s">
        <v>18507</v>
      </c>
      <c r="J8067" t="s">
        <v>18511</v>
      </c>
      <c r="L8067" t="s">
        <v>20366</v>
      </c>
      <c r="O8067" t="s">
        <v>20889</v>
      </c>
      <c r="P8067" t="s">
        <v>20889</v>
      </c>
      <c r="Q8067" t="s">
        <v>20994</v>
      </c>
      <c r="U8067" t="s">
        <v>22854</v>
      </c>
      <c r="W8067" t="s">
        <v>22730</v>
      </c>
    </row>
    <row r="8068" spans="1:31">
      <c r="A8068" s="1">
        <v>8112</v>
      </c>
      <c r="C8068" t="s">
        <v>6692</v>
      </c>
      <c r="G8068" t="s">
        <v>10967</v>
      </c>
      <c r="H8068" t="s">
        <v>16543</v>
      </c>
      <c r="I8068" t="s">
        <v>18507</v>
      </c>
      <c r="J8068" t="s">
        <v>18560</v>
      </c>
      <c r="K8068" t="s">
        <v>18549</v>
      </c>
      <c r="L8068" t="s">
        <v>20367</v>
      </c>
      <c r="N8068" t="s">
        <v>38</v>
      </c>
      <c r="P8068" t="s">
        <v>38</v>
      </c>
      <c r="Q8068" t="s">
        <v>21038</v>
      </c>
      <c r="U8068" t="s">
        <v>22855</v>
      </c>
      <c r="W8068" t="s">
        <v>22730</v>
      </c>
      <c r="AE8068" t="s">
        <v>23893</v>
      </c>
    </row>
    <row r="8069" spans="1:31">
      <c r="A8069" s="1">
        <v>8113</v>
      </c>
      <c r="B8069" t="s">
        <v>38</v>
      </c>
      <c r="C8069" t="s">
        <v>6692</v>
      </c>
      <c r="D8069" t="s">
        <v>10482</v>
      </c>
      <c r="E8069" t="s">
        <v>10905</v>
      </c>
      <c r="F8069" t="s">
        <v>10913</v>
      </c>
      <c r="H8069" t="s">
        <v>16544</v>
      </c>
      <c r="V8069">
        <f>72862551 _Ö1&gt;®WHF3798ECBS                                                                                           CBS N  Richard Thompson            8763839040     N</f>
        <v>0</v>
      </c>
    </row>
    <row r="8070" spans="1:31">
      <c r="A8070" s="1">
        <v>8114</v>
      </c>
      <c r="C8070" t="s">
        <v>6693</v>
      </c>
      <c r="G8070" t="s">
        <v>10967</v>
      </c>
      <c r="H8070" t="s">
        <v>16545</v>
      </c>
      <c r="I8070" t="s">
        <v>18507</v>
      </c>
      <c r="J8070" t="s">
        <v>18509</v>
      </c>
      <c r="L8070" t="s">
        <v>20184</v>
      </c>
      <c r="O8070" t="s">
        <v>20888</v>
      </c>
      <c r="P8070" t="s">
        <v>65</v>
      </c>
      <c r="Q8070" t="s">
        <v>20990</v>
      </c>
      <c r="R8070" t="s">
        <v>21118</v>
      </c>
      <c r="S8070" t="s">
        <v>21153</v>
      </c>
      <c r="T8070" t="s">
        <v>21817</v>
      </c>
      <c r="U8070" t="s">
        <v>22033</v>
      </c>
    </row>
    <row r="8071" spans="1:31">
      <c r="A8071" s="1">
        <v>8115</v>
      </c>
      <c r="C8071" t="s">
        <v>6694</v>
      </c>
      <c r="G8071" t="s">
        <v>10967</v>
      </c>
      <c r="H8071" t="s">
        <v>16546</v>
      </c>
      <c r="I8071" t="s">
        <v>18507</v>
      </c>
      <c r="J8071" t="s">
        <v>18509</v>
      </c>
      <c r="L8071" t="s">
        <v>20291</v>
      </c>
      <c r="O8071" t="s">
        <v>20887</v>
      </c>
      <c r="P8071" t="s">
        <v>20919</v>
      </c>
      <c r="Q8071" t="s">
        <v>20989</v>
      </c>
      <c r="U8071" t="s">
        <v>22032</v>
      </c>
      <c r="W8071" t="s">
        <v>22917</v>
      </c>
      <c r="X8071" t="s">
        <v>23631</v>
      </c>
    </row>
    <row r="8072" spans="1:31">
      <c r="A8072" s="1">
        <v>8116</v>
      </c>
      <c r="C8072" t="s">
        <v>6695</v>
      </c>
      <c r="G8072" t="s">
        <v>10967</v>
      </c>
      <c r="H8072" t="s">
        <v>16546</v>
      </c>
      <c r="I8072" t="s">
        <v>18507</v>
      </c>
      <c r="J8072" t="s">
        <v>18509</v>
      </c>
      <c r="L8072" t="s">
        <v>20185</v>
      </c>
      <c r="O8072" t="s">
        <v>20888</v>
      </c>
      <c r="P8072" t="s">
        <v>20920</v>
      </c>
      <c r="Q8072" t="s">
        <v>20991</v>
      </c>
      <c r="U8072" t="s">
        <v>22034</v>
      </c>
      <c r="W8072" t="s">
        <v>22918</v>
      </c>
    </row>
    <row r="8073" spans="1:31">
      <c r="A8073" s="1">
        <v>8117</v>
      </c>
      <c r="C8073" t="s">
        <v>6696</v>
      </c>
      <c r="G8073" t="s">
        <v>10967</v>
      </c>
      <c r="H8073" t="s">
        <v>16547</v>
      </c>
      <c r="I8073" t="s">
        <v>18507</v>
      </c>
      <c r="J8073" t="s">
        <v>18509</v>
      </c>
      <c r="L8073" t="s">
        <v>20293</v>
      </c>
      <c r="O8073" t="s">
        <v>20887</v>
      </c>
      <c r="P8073" t="s">
        <v>20919</v>
      </c>
      <c r="Q8073" t="s">
        <v>20989</v>
      </c>
      <c r="U8073" t="s">
        <v>22032</v>
      </c>
      <c r="W8073" t="s">
        <v>22917</v>
      </c>
      <c r="X8073" t="s">
        <v>23631</v>
      </c>
    </row>
    <row r="8074" spans="1:31">
      <c r="A8074" s="1">
        <v>8118</v>
      </c>
      <c r="C8074" t="s">
        <v>6697</v>
      </c>
      <c r="G8074" t="s">
        <v>10967</v>
      </c>
      <c r="H8074" t="s">
        <v>16548</v>
      </c>
      <c r="I8074" t="s">
        <v>18507</v>
      </c>
      <c r="J8074" t="s">
        <v>18509</v>
      </c>
      <c r="L8074" t="s">
        <v>20184</v>
      </c>
      <c r="O8074" t="s">
        <v>20888</v>
      </c>
      <c r="P8074" t="s">
        <v>65</v>
      </c>
      <c r="Q8074" t="s">
        <v>20990</v>
      </c>
      <c r="R8074" t="s">
        <v>21118</v>
      </c>
      <c r="S8074" t="s">
        <v>21153</v>
      </c>
      <c r="T8074" t="s">
        <v>21817</v>
      </c>
      <c r="U8074" t="s">
        <v>22033</v>
      </c>
    </row>
    <row r="8075" spans="1:31">
      <c r="A8075" s="1">
        <v>8119</v>
      </c>
      <c r="C8075" t="s">
        <v>6698</v>
      </c>
      <c r="G8075" t="s">
        <v>10967</v>
      </c>
      <c r="H8075" t="s">
        <v>16549</v>
      </c>
      <c r="I8075" t="s">
        <v>18507</v>
      </c>
      <c r="J8075" t="s">
        <v>18509</v>
      </c>
      <c r="L8075" t="s">
        <v>20185</v>
      </c>
      <c r="O8075" t="s">
        <v>20888</v>
      </c>
      <c r="P8075" t="s">
        <v>20920</v>
      </c>
      <c r="Q8075" t="s">
        <v>20991</v>
      </c>
      <c r="U8075" t="s">
        <v>22034</v>
      </c>
      <c r="W8075" t="s">
        <v>22918</v>
      </c>
    </row>
    <row r="8076" spans="1:31">
      <c r="A8076" s="1">
        <v>8120</v>
      </c>
      <c r="C8076" t="s">
        <v>6699</v>
      </c>
      <c r="G8076" t="s">
        <v>10967</v>
      </c>
      <c r="H8076" t="s">
        <v>16550</v>
      </c>
      <c r="I8076" t="s">
        <v>18507</v>
      </c>
      <c r="J8076" t="s">
        <v>18509</v>
      </c>
      <c r="L8076" t="s">
        <v>20184</v>
      </c>
      <c r="O8076" t="s">
        <v>20888</v>
      </c>
      <c r="P8076" t="s">
        <v>65</v>
      </c>
      <c r="Q8076" t="s">
        <v>20990</v>
      </c>
      <c r="R8076" t="s">
        <v>21118</v>
      </c>
      <c r="S8076" t="s">
        <v>21153</v>
      </c>
      <c r="T8076" t="s">
        <v>21809</v>
      </c>
      <c r="U8076" t="s">
        <v>22033</v>
      </c>
    </row>
    <row r="8077" spans="1:31">
      <c r="A8077" s="1">
        <v>8121</v>
      </c>
      <c r="C8077" t="s">
        <v>6700</v>
      </c>
      <c r="G8077" t="s">
        <v>10967</v>
      </c>
      <c r="H8077" t="s">
        <v>16550</v>
      </c>
      <c r="I8077" t="s">
        <v>18507</v>
      </c>
      <c r="J8077" t="s">
        <v>18509</v>
      </c>
      <c r="L8077" t="s">
        <v>20185</v>
      </c>
      <c r="O8077" t="s">
        <v>20888</v>
      </c>
      <c r="P8077" t="s">
        <v>20920</v>
      </c>
      <c r="Q8077" t="s">
        <v>20991</v>
      </c>
      <c r="U8077" t="s">
        <v>22034</v>
      </c>
      <c r="W8077" t="s">
        <v>22918</v>
      </c>
    </row>
    <row r="8078" spans="1:31">
      <c r="A8078" s="1">
        <v>8122</v>
      </c>
      <c r="C8078" t="s">
        <v>6701</v>
      </c>
      <c r="G8078" t="s">
        <v>10967</v>
      </c>
      <c r="H8078" t="s">
        <v>16551</v>
      </c>
      <c r="I8078" t="s">
        <v>18507</v>
      </c>
      <c r="J8078" t="s">
        <v>18509</v>
      </c>
      <c r="L8078" t="s">
        <v>20272</v>
      </c>
      <c r="O8078" t="s">
        <v>20887</v>
      </c>
      <c r="P8078" t="s">
        <v>20919</v>
      </c>
      <c r="Q8078" t="s">
        <v>20989</v>
      </c>
      <c r="U8078" t="s">
        <v>22032</v>
      </c>
      <c r="W8078" t="s">
        <v>22917</v>
      </c>
      <c r="X8078" t="s">
        <v>23623</v>
      </c>
    </row>
    <row r="8079" spans="1:31">
      <c r="A8079" s="1">
        <v>8123</v>
      </c>
      <c r="C8079" t="s">
        <v>6702</v>
      </c>
      <c r="G8079" t="s">
        <v>10967</v>
      </c>
      <c r="H8079" t="s">
        <v>16551</v>
      </c>
      <c r="I8079" t="s">
        <v>18507</v>
      </c>
      <c r="J8079" t="s">
        <v>18509</v>
      </c>
      <c r="L8079" t="s">
        <v>20154</v>
      </c>
      <c r="O8079" t="s">
        <v>20887</v>
      </c>
      <c r="P8079" t="s">
        <v>20919</v>
      </c>
      <c r="Q8079" t="s">
        <v>20989</v>
      </c>
      <c r="U8079" t="s">
        <v>22032</v>
      </c>
      <c r="W8079" t="s">
        <v>22917</v>
      </c>
      <c r="X8079" t="s">
        <v>23624</v>
      </c>
    </row>
    <row r="8080" spans="1:31">
      <c r="A8080" s="1">
        <v>8124</v>
      </c>
      <c r="C8080" t="s">
        <v>6703</v>
      </c>
      <c r="G8080" t="s">
        <v>10967</v>
      </c>
      <c r="H8080" t="s">
        <v>16552</v>
      </c>
      <c r="I8080" t="s">
        <v>18507</v>
      </c>
      <c r="J8080" t="s">
        <v>18509</v>
      </c>
      <c r="L8080" t="s">
        <v>20184</v>
      </c>
      <c r="O8080" t="s">
        <v>20888</v>
      </c>
      <c r="P8080" t="s">
        <v>65</v>
      </c>
      <c r="Q8080" t="s">
        <v>20990</v>
      </c>
      <c r="R8080" t="s">
        <v>21118</v>
      </c>
      <c r="S8080" t="s">
        <v>21153</v>
      </c>
      <c r="T8080" t="s">
        <v>21810</v>
      </c>
      <c r="U8080" t="s">
        <v>22033</v>
      </c>
    </row>
    <row r="8081" spans="1:24">
      <c r="A8081" s="1">
        <v>8125</v>
      </c>
      <c r="C8081" t="s">
        <v>6704</v>
      </c>
      <c r="G8081" t="s">
        <v>10967</v>
      </c>
      <c r="H8081" t="s">
        <v>16553</v>
      </c>
      <c r="I8081" t="s">
        <v>18507</v>
      </c>
      <c r="J8081" t="s">
        <v>18509</v>
      </c>
      <c r="L8081" t="s">
        <v>20185</v>
      </c>
      <c r="O8081" t="s">
        <v>20888</v>
      </c>
      <c r="P8081" t="s">
        <v>20920</v>
      </c>
      <c r="Q8081" t="s">
        <v>20991</v>
      </c>
      <c r="U8081" t="s">
        <v>22034</v>
      </c>
      <c r="W8081" t="s">
        <v>22918</v>
      </c>
    </row>
    <row r="8082" spans="1:24">
      <c r="A8082" s="1">
        <v>8126</v>
      </c>
      <c r="C8082" t="s">
        <v>6705</v>
      </c>
      <c r="G8082" t="s">
        <v>10967</v>
      </c>
      <c r="H8082" t="s">
        <v>16554</v>
      </c>
      <c r="I8082" t="s">
        <v>18507</v>
      </c>
      <c r="J8082" t="s">
        <v>18559</v>
      </c>
      <c r="K8082" t="s">
        <v>18584</v>
      </c>
      <c r="L8082" t="s">
        <v>20368</v>
      </c>
      <c r="N8082" t="s">
        <v>38</v>
      </c>
      <c r="P8082" t="s">
        <v>20955</v>
      </c>
      <c r="Q8082" t="s">
        <v>21055</v>
      </c>
      <c r="U8082" t="s">
        <v>22838</v>
      </c>
      <c r="W8082" t="s">
        <v>22730</v>
      </c>
    </row>
    <row r="8083" spans="1:24">
      <c r="A8083" s="1">
        <v>8127</v>
      </c>
      <c r="C8083" t="s">
        <v>6706</v>
      </c>
      <c r="G8083" t="s">
        <v>10967</v>
      </c>
      <c r="H8083" t="s">
        <v>16555</v>
      </c>
      <c r="I8083" t="s">
        <v>18507</v>
      </c>
      <c r="J8083" t="s">
        <v>18559</v>
      </c>
      <c r="K8083" t="s">
        <v>18584</v>
      </c>
      <c r="L8083" t="s">
        <v>20368</v>
      </c>
      <c r="N8083" t="s">
        <v>38</v>
      </c>
      <c r="P8083" t="s">
        <v>20956</v>
      </c>
      <c r="Q8083" t="s">
        <v>21056</v>
      </c>
      <c r="U8083" t="s">
        <v>22839</v>
      </c>
      <c r="W8083" t="s">
        <v>22934</v>
      </c>
    </row>
    <row r="8084" spans="1:24">
      <c r="A8084" s="1">
        <v>8128</v>
      </c>
      <c r="B8084" t="s">
        <v>38</v>
      </c>
      <c r="C8084" t="s">
        <v>6706</v>
      </c>
      <c r="D8084" t="s">
        <v>10483</v>
      </c>
      <c r="E8084" t="s">
        <v>10905</v>
      </c>
      <c r="F8084" t="s">
        <v>10955</v>
      </c>
      <c r="H8084" t="s">
        <v>16555</v>
      </c>
    </row>
    <row r="8085" spans="1:24">
      <c r="A8085" s="1">
        <v>8129</v>
      </c>
      <c r="C8085" t="s">
        <v>6707</v>
      </c>
      <c r="G8085" t="s">
        <v>10967</v>
      </c>
      <c r="H8085" t="s">
        <v>16556</v>
      </c>
      <c r="I8085" t="s">
        <v>18507</v>
      </c>
      <c r="J8085" t="s">
        <v>18509</v>
      </c>
      <c r="L8085" t="s">
        <v>20184</v>
      </c>
      <c r="O8085" t="s">
        <v>20888</v>
      </c>
      <c r="P8085" t="s">
        <v>65</v>
      </c>
      <c r="Q8085" t="s">
        <v>20990</v>
      </c>
      <c r="R8085" t="s">
        <v>21118</v>
      </c>
      <c r="S8085" t="s">
        <v>21153</v>
      </c>
      <c r="T8085" t="s">
        <v>21818</v>
      </c>
      <c r="U8085" t="s">
        <v>22033</v>
      </c>
    </row>
    <row r="8086" spans="1:24">
      <c r="A8086" s="1">
        <v>8130</v>
      </c>
      <c r="C8086" t="s">
        <v>6708</v>
      </c>
      <c r="G8086" t="s">
        <v>10967</v>
      </c>
      <c r="H8086" t="s">
        <v>16556</v>
      </c>
      <c r="I8086" t="s">
        <v>18507</v>
      </c>
      <c r="J8086" t="s">
        <v>18509</v>
      </c>
      <c r="L8086" t="s">
        <v>20271</v>
      </c>
      <c r="O8086" t="s">
        <v>20887</v>
      </c>
      <c r="P8086" t="s">
        <v>20919</v>
      </c>
      <c r="Q8086" t="s">
        <v>20989</v>
      </c>
      <c r="U8086" t="s">
        <v>22032</v>
      </c>
      <c r="W8086" t="s">
        <v>22917</v>
      </c>
      <c r="X8086" t="s">
        <v>23632</v>
      </c>
    </row>
    <row r="8087" spans="1:24">
      <c r="A8087" s="1">
        <v>8131</v>
      </c>
      <c r="C8087" t="s">
        <v>6709</v>
      </c>
      <c r="G8087" t="s">
        <v>10967</v>
      </c>
      <c r="H8087" t="s">
        <v>16556</v>
      </c>
      <c r="I8087" t="s">
        <v>18507</v>
      </c>
      <c r="J8087" t="s">
        <v>18509</v>
      </c>
      <c r="L8087" t="s">
        <v>20185</v>
      </c>
      <c r="O8087" t="s">
        <v>20888</v>
      </c>
      <c r="P8087" t="s">
        <v>20920</v>
      </c>
      <c r="Q8087" t="s">
        <v>20991</v>
      </c>
      <c r="U8087" t="s">
        <v>22034</v>
      </c>
      <c r="W8087" t="s">
        <v>22918</v>
      </c>
    </row>
    <row r="8088" spans="1:24">
      <c r="A8088" s="1">
        <v>8132</v>
      </c>
      <c r="C8088" t="s">
        <v>6710</v>
      </c>
      <c r="G8088" t="s">
        <v>10967</v>
      </c>
      <c r="H8088" t="s">
        <v>16557</v>
      </c>
      <c r="I8088" t="s">
        <v>18507</v>
      </c>
      <c r="J8088" t="s">
        <v>18509</v>
      </c>
      <c r="L8088" t="s">
        <v>20184</v>
      </c>
      <c r="O8088" t="s">
        <v>20888</v>
      </c>
      <c r="P8088" t="s">
        <v>65</v>
      </c>
      <c r="Q8088" t="s">
        <v>20990</v>
      </c>
      <c r="R8088" t="s">
        <v>21118</v>
      </c>
      <c r="S8088" t="s">
        <v>21153</v>
      </c>
      <c r="T8088" t="s">
        <v>21818</v>
      </c>
      <c r="U8088" t="s">
        <v>22033</v>
      </c>
    </row>
    <row r="8089" spans="1:24">
      <c r="A8089" s="1">
        <v>8133</v>
      </c>
      <c r="C8089" t="s">
        <v>6711</v>
      </c>
      <c r="G8089" t="s">
        <v>10967</v>
      </c>
      <c r="H8089" t="s">
        <v>16558</v>
      </c>
      <c r="I8089" t="s">
        <v>18507</v>
      </c>
      <c r="J8089" t="s">
        <v>18509</v>
      </c>
      <c r="L8089" t="s">
        <v>20185</v>
      </c>
      <c r="O8089" t="s">
        <v>20888</v>
      </c>
      <c r="P8089" t="s">
        <v>20920</v>
      </c>
      <c r="Q8089" t="s">
        <v>20991</v>
      </c>
      <c r="U8089" t="s">
        <v>22034</v>
      </c>
      <c r="W8089" t="s">
        <v>22918</v>
      </c>
    </row>
    <row r="8090" spans="1:24">
      <c r="A8090" s="1">
        <v>8134</v>
      </c>
      <c r="C8090" t="s">
        <v>6712</v>
      </c>
      <c r="G8090" t="s">
        <v>10967</v>
      </c>
      <c r="H8090" t="s">
        <v>16559</v>
      </c>
      <c r="I8090" t="s">
        <v>18507</v>
      </c>
      <c r="J8090" t="s">
        <v>18509</v>
      </c>
      <c r="L8090" t="s">
        <v>20184</v>
      </c>
      <c r="O8090" t="s">
        <v>20888</v>
      </c>
      <c r="P8090" t="s">
        <v>65</v>
      </c>
      <c r="Q8090" t="s">
        <v>20990</v>
      </c>
      <c r="R8090" t="s">
        <v>21118</v>
      </c>
      <c r="S8090" t="s">
        <v>21153</v>
      </c>
      <c r="T8090" t="s">
        <v>21818</v>
      </c>
      <c r="U8090" t="s">
        <v>22033</v>
      </c>
    </row>
    <row r="8091" spans="1:24">
      <c r="A8091" s="1">
        <v>8135</v>
      </c>
      <c r="C8091" t="s">
        <v>6713</v>
      </c>
      <c r="G8091" t="s">
        <v>10967</v>
      </c>
      <c r="H8091" t="s">
        <v>16559</v>
      </c>
      <c r="I8091" t="s">
        <v>18507</v>
      </c>
      <c r="J8091" t="s">
        <v>18509</v>
      </c>
      <c r="L8091" t="s">
        <v>20185</v>
      </c>
      <c r="O8091" t="s">
        <v>20888</v>
      </c>
      <c r="P8091" t="s">
        <v>20920</v>
      </c>
      <c r="Q8091" t="s">
        <v>20991</v>
      </c>
      <c r="U8091" t="s">
        <v>22034</v>
      </c>
      <c r="W8091" t="s">
        <v>22918</v>
      </c>
    </row>
    <row r="8092" spans="1:24">
      <c r="A8092" s="1">
        <v>8136</v>
      </c>
      <c r="C8092" t="s">
        <v>6714</v>
      </c>
      <c r="G8092" t="s">
        <v>10967</v>
      </c>
      <c r="H8092" t="s">
        <v>16560</v>
      </c>
      <c r="I8092" t="s">
        <v>18507</v>
      </c>
      <c r="J8092" t="s">
        <v>18509</v>
      </c>
      <c r="L8092" t="s">
        <v>20174</v>
      </c>
      <c r="O8092" t="s">
        <v>20887</v>
      </c>
      <c r="P8092" t="s">
        <v>20919</v>
      </c>
      <c r="Q8092" t="s">
        <v>20989</v>
      </c>
      <c r="U8092" t="s">
        <v>22032</v>
      </c>
      <c r="W8092" t="s">
        <v>22917</v>
      </c>
      <c r="X8092" t="s">
        <v>23632</v>
      </c>
    </row>
    <row r="8093" spans="1:24">
      <c r="A8093" s="1">
        <v>8137</v>
      </c>
      <c r="C8093" t="s">
        <v>6715</v>
      </c>
      <c r="G8093" t="s">
        <v>10967</v>
      </c>
      <c r="H8093" t="s">
        <v>16561</v>
      </c>
      <c r="I8093" t="s">
        <v>18507</v>
      </c>
      <c r="J8093" t="s">
        <v>18509</v>
      </c>
      <c r="L8093" t="s">
        <v>20272</v>
      </c>
      <c r="O8093" t="s">
        <v>20887</v>
      </c>
      <c r="P8093" t="s">
        <v>20919</v>
      </c>
      <c r="Q8093" t="s">
        <v>20989</v>
      </c>
      <c r="U8093" t="s">
        <v>22032</v>
      </c>
      <c r="W8093" t="s">
        <v>22917</v>
      </c>
      <c r="X8093" t="s">
        <v>23632</v>
      </c>
    </row>
    <row r="8094" spans="1:24">
      <c r="A8094" s="1">
        <v>8138</v>
      </c>
      <c r="C8094" t="s">
        <v>6716</v>
      </c>
      <c r="G8094" t="s">
        <v>10967</v>
      </c>
      <c r="H8094" t="s">
        <v>16562</v>
      </c>
      <c r="I8094" t="s">
        <v>18507</v>
      </c>
      <c r="J8094" t="s">
        <v>18509</v>
      </c>
      <c r="L8094" t="s">
        <v>20184</v>
      </c>
      <c r="O8094" t="s">
        <v>20888</v>
      </c>
      <c r="P8094" t="s">
        <v>65</v>
      </c>
      <c r="Q8094" t="s">
        <v>20990</v>
      </c>
      <c r="R8094" t="s">
        <v>21118</v>
      </c>
      <c r="S8094" t="s">
        <v>21153</v>
      </c>
      <c r="T8094" t="s">
        <v>21818</v>
      </c>
      <c r="U8094" t="s">
        <v>22033</v>
      </c>
    </row>
    <row r="8095" spans="1:24">
      <c r="A8095" s="1">
        <v>8139</v>
      </c>
      <c r="C8095" t="s">
        <v>6717</v>
      </c>
      <c r="G8095" t="s">
        <v>10967</v>
      </c>
      <c r="H8095" t="s">
        <v>16563</v>
      </c>
      <c r="I8095" t="s">
        <v>18507</v>
      </c>
      <c r="J8095" t="s">
        <v>18509</v>
      </c>
      <c r="L8095" t="s">
        <v>20185</v>
      </c>
      <c r="O8095" t="s">
        <v>20888</v>
      </c>
      <c r="P8095" t="s">
        <v>20920</v>
      </c>
      <c r="Q8095" t="s">
        <v>20991</v>
      </c>
      <c r="U8095" t="s">
        <v>22034</v>
      </c>
      <c r="W8095" t="s">
        <v>22918</v>
      </c>
    </row>
    <row r="8096" spans="1:24">
      <c r="A8096" s="1">
        <v>8140</v>
      </c>
      <c r="C8096" t="s">
        <v>6718</v>
      </c>
      <c r="G8096" t="s">
        <v>10967</v>
      </c>
      <c r="H8096" t="s">
        <v>16564</v>
      </c>
      <c r="I8096" t="s">
        <v>18507</v>
      </c>
      <c r="J8096" t="s">
        <v>18509</v>
      </c>
      <c r="L8096" t="s">
        <v>20292</v>
      </c>
      <c r="O8096" t="s">
        <v>20887</v>
      </c>
      <c r="P8096" t="s">
        <v>20919</v>
      </c>
      <c r="Q8096" t="s">
        <v>20989</v>
      </c>
      <c r="U8096" t="s">
        <v>22032</v>
      </c>
      <c r="W8096" t="s">
        <v>22917</v>
      </c>
      <c r="X8096" t="s">
        <v>23632</v>
      </c>
    </row>
    <row r="8097" spans="1:31">
      <c r="A8097" s="1">
        <v>8141</v>
      </c>
      <c r="C8097" t="s">
        <v>6719</v>
      </c>
      <c r="G8097" t="s">
        <v>10967</v>
      </c>
      <c r="H8097" t="s">
        <v>16565</v>
      </c>
      <c r="I8097" t="s">
        <v>18507</v>
      </c>
      <c r="J8097" t="s">
        <v>18510</v>
      </c>
      <c r="L8097" t="s">
        <v>20369</v>
      </c>
      <c r="N8097" t="s">
        <v>43</v>
      </c>
      <c r="P8097" t="s">
        <v>43</v>
      </c>
      <c r="Q8097" t="s">
        <v>21047</v>
      </c>
      <c r="U8097" t="s">
        <v>22856</v>
      </c>
      <c r="W8097" t="s">
        <v>22931</v>
      </c>
    </row>
    <row r="8098" spans="1:31">
      <c r="A8098" s="1">
        <v>8142</v>
      </c>
      <c r="B8098" t="s">
        <v>43</v>
      </c>
      <c r="C8098" t="s">
        <v>6719</v>
      </c>
      <c r="D8098" t="s">
        <v>10484</v>
      </c>
      <c r="E8098" t="s">
        <v>10905</v>
      </c>
      <c r="F8098" t="s">
        <v>10918</v>
      </c>
      <c r="H8098" t="s">
        <v>16566</v>
      </c>
      <c r="V8098">
        <f>72862578 ¤hp,Û#P#u8762312010   CMAS CMA .ÄPGFPN          R  ¥eyJ¹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8099" spans="1:31">
      <c r="A8099" s="1">
        <v>8143</v>
      </c>
      <c r="C8099" t="s">
        <v>6720</v>
      </c>
      <c r="G8099" t="s">
        <v>10967</v>
      </c>
      <c r="H8099" t="s">
        <v>16567</v>
      </c>
      <c r="I8099" t="s">
        <v>18507</v>
      </c>
      <c r="J8099" t="s">
        <v>18546</v>
      </c>
      <c r="K8099" t="s">
        <v>18549</v>
      </c>
      <c r="L8099" t="s">
        <v>20370</v>
      </c>
      <c r="N8099" t="s">
        <v>38</v>
      </c>
      <c r="P8099" t="s">
        <v>38</v>
      </c>
      <c r="Q8099" t="s">
        <v>21038</v>
      </c>
      <c r="U8099" t="s">
        <v>22857</v>
      </c>
      <c r="W8099" t="s">
        <v>22730</v>
      </c>
      <c r="AE8099" t="s">
        <v>23892</v>
      </c>
    </row>
    <row r="8100" spans="1:31">
      <c r="A8100" s="1">
        <v>8144</v>
      </c>
      <c r="B8100" t="s">
        <v>38</v>
      </c>
      <c r="C8100" t="s">
        <v>6720</v>
      </c>
      <c r="D8100" t="s">
        <v>10485</v>
      </c>
      <c r="E8100" t="s">
        <v>10905</v>
      </c>
      <c r="F8100" t="s">
        <v>10913</v>
      </c>
      <c r="H8100" t="s">
        <v>16568</v>
      </c>
      <c r="V8100">
        <f>72862579 +@§FRHQ3800ECMAS                                                                                           CMAS N  MISS SHARON R BALL           8768181387     N</f>
        <v>0</v>
      </c>
    </row>
    <row r="8101" spans="1:31">
      <c r="A8101" s="1">
        <v>8145</v>
      </c>
      <c r="C8101" t="s">
        <v>6721</v>
      </c>
      <c r="G8101" t="s">
        <v>10967</v>
      </c>
      <c r="H8101" t="s">
        <v>16569</v>
      </c>
      <c r="I8101" t="s">
        <v>18507</v>
      </c>
      <c r="J8101" t="s">
        <v>18509</v>
      </c>
      <c r="L8101" t="s">
        <v>20272</v>
      </c>
      <c r="O8101" t="s">
        <v>20887</v>
      </c>
      <c r="P8101" t="s">
        <v>20919</v>
      </c>
      <c r="Q8101" t="s">
        <v>20989</v>
      </c>
      <c r="U8101" t="s">
        <v>22032</v>
      </c>
      <c r="W8101" t="s">
        <v>22917</v>
      </c>
      <c r="X8101" t="s">
        <v>23632</v>
      </c>
    </row>
    <row r="8102" spans="1:31">
      <c r="A8102" s="1">
        <v>8146</v>
      </c>
      <c r="C8102" t="s">
        <v>6722</v>
      </c>
      <c r="G8102" t="s">
        <v>10967</v>
      </c>
      <c r="H8102" t="s">
        <v>16570</v>
      </c>
      <c r="I8102" t="s">
        <v>18507</v>
      </c>
      <c r="J8102" t="s">
        <v>18509</v>
      </c>
      <c r="L8102" t="s">
        <v>20184</v>
      </c>
      <c r="O8102" t="s">
        <v>20888</v>
      </c>
      <c r="P8102" t="s">
        <v>65</v>
      </c>
      <c r="Q8102" t="s">
        <v>20990</v>
      </c>
      <c r="R8102" t="s">
        <v>21118</v>
      </c>
      <c r="S8102" t="s">
        <v>21153</v>
      </c>
      <c r="T8102" t="s">
        <v>21818</v>
      </c>
      <c r="U8102" t="s">
        <v>22033</v>
      </c>
    </row>
    <row r="8103" spans="1:31">
      <c r="A8103" s="1">
        <v>8147</v>
      </c>
      <c r="C8103" t="s">
        <v>6723</v>
      </c>
      <c r="G8103" t="s">
        <v>10967</v>
      </c>
      <c r="H8103" t="s">
        <v>16570</v>
      </c>
      <c r="I8103" t="s">
        <v>18507</v>
      </c>
      <c r="J8103" t="s">
        <v>18509</v>
      </c>
      <c r="L8103" t="s">
        <v>20185</v>
      </c>
      <c r="O8103" t="s">
        <v>20888</v>
      </c>
      <c r="P8103" t="s">
        <v>20920</v>
      </c>
      <c r="Q8103" t="s">
        <v>20991</v>
      </c>
      <c r="U8103" t="s">
        <v>22034</v>
      </c>
      <c r="W8103" t="s">
        <v>22918</v>
      </c>
    </row>
    <row r="8104" spans="1:31">
      <c r="A8104" s="1">
        <v>8148</v>
      </c>
      <c r="C8104" t="s">
        <v>6724</v>
      </c>
      <c r="G8104" t="s">
        <v>10967</v>
      </c>
      <c r="H8104" t="s">
        <v>16571</v>
      </c>
      <c r="I8104" t="s">
        <v>18507</v>
      </c>
      <c r="J8104" t="s">
        <v>18509</v>
      </c>
      <c r="L8104" t="s">
        <v>20291</v>
      </c>
      <c r="O8104" t="s">
        <v>20887</v>
      </c>
      <c r="P8104" t="s">
        <v>20919</v>
      </c>
      <c r="Q8104" t="s">
        <v>20989</v>
      </c>
      <c r="U8104" t="s">
        <v>22032</v>
      </c>
      <c r="W8104" t="s">
        <v>22917</v>
      </c>
      <c r="X8104" t="s">
        <v>23632</v>
      </c>
    </row>
    <row r="8105" spans="1:31">
      <c r="A8105" s="1">
        <v>8149</v>
      </c>
      <c r="C8105" t="s">
        <v>6725</v>
      </c>
      <c r="G8105" t="s">
        <v>10967</v>
      </c>
      <c r="H8105" t="s">
        <v>16572</v>
      </c>
      <c r="I8105" t="s">
        <v>18507</v>
      </c>
      <c r="J8105" t="s">
        <v>18509</v>
      </c>
      <c r="L8105" t="s">
        <v>20184</v>
      </c>
      <c r="O8105" t="s">
        <v>20888</v>
      </c>
      <c r="P8105" t="s">
        <v>65</v>
      </c>
      <c r="Q8105" t="s">
        <v>20990</v>
      </c>
      <c r="R8105" t="s">
        <v>21118</v>
      </c>
      <c r="S8105" t="s">
        <v>21153</v>
      </c>
      <c r="T8105" t="s">
        <v>21818</v>
      </c>
      <c r="U8105" t="s">
        <v>22033</v>
      </c>
    </row>
    <row r="8106" spans="1:31">
      <c r="A8106" s="1">
        <v>8150</v>
      </c>
      <c r="C8106" t="s">
        <v>6726</v>
      </c>
      <c r="G8106" t="s">
        <v>10967</v>
      </c>
      <c r="H8106" t="s">
        <v>16573</v>
      </c>
      <c r="I8106" t="s">
        <v>18507</v>
      </c>
      <c r="J8106" t="s">
        <v>18509</v>
      </c>
      <c r="L8106" t="s">
        <v>20185</v>
      </c>
      <c r="O8106" t="s">
        <v>20888</v>
      </c>
      <c r="P8106" t="s">
        <v>20920</v>
      </c>
      <c r="Q8106" t="s">
        <v>20991</v>
      </c>
      <c r="U8106" t="s">
        <v>22034</v>
      </c>
      <c r="W8106" t="s">
        <v>22918</v>
      </c>
    </row>
    <row r="8107" spans="1:31">
      <c r="A8107" s="1">
        <v>8151</v>
      </c>
      <c r="C8107" t="s">
        <v>6727</v>
      </c>
      <c r="G8107" t="s">
        <v>10967</v>
      </c>
      <c r="H8107" t="s">
        <v>16574</v>
      </c>
      <c r="I8107" t="s">
        <v>18507</v>
      </c>
      <c r="J8107" t="s">
        <v>18509</v>
      </c>
      <c r="L8107" t="s">
        <v>20292</v>
      </c>
      <c r="O8107" t="s">
        <v>20887</v>
      </c>
      <c r="P8107" t="s">
        <v>20919</v>
      </c>
      <c r="Q8107" t="s">
        <v>20989</v>
      </c>
      <c r="U8107" t="s">
        <v>22032</v>
      </c>
      <c r="W8107" t="s">
        <v>22917</v>
      </c>
      <c r="X8107" t="s">
        <v>23632</v>
      </c>
    </row>
    <row r="8108" spans="1:31">
      <c r="A8108" s="1">
        <v>8152</v>
      </c>
      <c r="C8108" t="s">
        <v>6728</v>
      </c>
      <c r="G8108" t="s">
        <v>10967</v>
      </c>
      <c r="H8108" t="s">
        <v>16575</v>
      </c>
      <c r="I8108" t="s">
        <v>18507</v>
      </c>
      <c r="J8108" t="s">
        <v>18509</v>
      </c>
      <c r="L8108" t="s">
        <v>20184</v>
      </c>
      <c r="O8108" t="s">
        <v>20888</v>
      </c>
      <c r="P8108" t="s">
        <v>65</v>
      </c>
      <c r="Q8108" t="s">
        <v>20990</v>
      </c>
      <c r="R8108" t="s">
        <v>21118</v>
      </c>
      <c r="S8108" t="s">
        <v>21153</v>
      </c>
      <c r="T8108" t="s">
        <v>21818</v>
      </c>
      <c r="U8108" t="s">
        <v>22033</v>
      </c>
    </row>
    <row r="8109" spans="1:31">
      <c r="A8109" s="1">
        <v>8153</v>
      </c>
      <c r="C8109" t="s">
        <v>6729</v>
      </c>
      <c r="G8109" t="s">
        <v>10967</v>
      </c>
      <c r="H8109" t="s">
        <v>16576</v>
      </c>
      <c r="I8109" t="s">
        <v>18507</v>
      </c>
      <c r="J8109" t="s">
        <v>18509</v>
      </c>
      <c r="L8109" t="s">
        <v>20185</v>
      </c>
      <c r="O8109" t="s">
        <v>20888</v>
      </c>
      <c r="P8109" t="s">
        <v>20920</v>
      </c>
      <c r="Q8109" t="s">
        <v>20991</v>
      </c>
      <c r="U8109" t="s">
        <v>22034</v>
      </c>
      <c r="W8109" t="s">
        <v>22918</v>
      </c>
    </row>
    <row r="8110" spans="1:31">
      <c r="A8110" s="1">
        <v>8154</v>
      </c>
      <c r="C8110" t="s">
        <v>6730</v>
      </c>
      <c r="G8110" t="s">
        <v>10967</v>
      </c>
      <c r="H8110" t="s">
        <v>16577</v>
      </c>
      <c r="I8110" t="s">
        <v>18507</v>
      </c>
      <c r="J8110" t="s">
        <v>18509</v>
      </c>
      <c r="L8110" t="s">
        <v>20292</v>
      </c>
      <c r="O8110" t="s">
        <v>20887</v>
      </c>
      <c r="P8110" t="s">
        <v>20919</v>
      </c>
      <c r="Q8110" t="s">
        <v>20989</v>
      </c>
      <c r="U8110" t="s">
        <v>22032</v>
      </c>
      <c r="W8110" t="s">
        <v>22917</v>
      </c>
      <c r="X8110" t="s">
        <v>23633</v>
      </c>
    </row>
    <row r="8111" spans="1:31">
      <c r="A8111" s="1">
        <v>8155</v>
      </c>
      <c r="C8111" t="s">
        <v>6731</v>
      </c>
      <c r="G8111" t="s">
        <v>10967</v>
      </c>
      <c r="H8111" t="s">
        <v>16578</v>
      </c>
      <c r="I8111" t="s">
        <v>18507</v>
      </c>
      <c r="J8111" t="s">
        <v>18509</v>
      </c>
      <c r="L8111" t="s">
        <v>20293</v>
      </c>
      <c r="O8111" t="s">
        <v>20887</v>
      </c>
      <c r="P8111" t="s">
        <v>20919</v>
      </c>
      <c r="Q8111" t="s">
        <v>20989</v>
      </c>
      <c r="U8111" t="s">
        <v>22032</v>
      </c>
      <c r="W8111" t="s">
        <v>22917</v>
      </c>
      <c r="X8111" t="s">
        <v>23634</v>
      </c>
    </row>
    <row r="8112" spans="1:31">
      <c r="A8112" s="1">
        <v>8156</v>
      </c>
      <c r="C8112" t="s">
        <v>6732</v>
      </c>
      <c r="G8112" t="s">
        <v>10967</v>
      </c>
      <c r="H8112" t="s">
        <v>16579</v>
      </c>
      <c r="I8112" t="s">
        <v>18507</v>
      </c>
      <c r="J8112" t="s">
        <v>18509</v>
      </c>
      <c r="L8112" t="s">
        <v>20184</v>
      </c>
      <c r="O8112" t="s">
        <v>20888</v>
      </c>
      <c r="P8112" t="s">
        <v>65</v>
      </c>
      <c r="Q8112" t="s">
        <v>20990</v>
      </c>
      <c r="R8112" t="s">
        <v>21118</v>
      </c>
      <c r="S8112" t="s">
        <v>21153</v>
      </c>
      <c r="T8112" t="s">
        <v>21819</v>
      </c>
      <c r="U8112" t="s">
        <v>22033</v>
      </c>
    </row>
    <row r="8113" spans="1:31">
      <c r="A8113" s="1">
        <v>8157</v>
      </c>
      <c r="C8113" t="s">
        <v>6733</v>
      </c>
      <c r="G8113" t="s">
        <v>10967</v>
      </c>
      <c r="H8113" t="s">
        <v>16579</v>
      </c>
      <c r="I8113" t="s">
        <v>18507</v>
      </c>
      <c r="J8113" t="s">
        <v>18509</v>
      </c>
      <c r="L8113" t="s">
        <v>20185</v>
      </c>
      <c r="O8113" t="s">
        <v>20888</v>
      </c>
      <c r="P8113" t="s">
        <v>20920</v>
      </c>
      <c r="Q8113" t="s">
        <v>20991</v>
      </c>
      <c r="U8113" t="s">
        <v>22034</v>
      </c>
      <c r="W8113" t="s">
        <v>22918</v>
      </c>
    </row>
    <row r="8114" spans="1:31">
      <c r="A8114" s="1">
        <v>8158</v>
      </c>
      <c r="C8114" t="s">
        <v>6734</v>
      </c>
      <c r="G8114" t="s">
        <v>10967</v>
      </c>
      <c r="H8114" t="s">
        <v>16580</v>
      </c>
      <c r="I8114" t="s">
        <v>18507</v>
      </c>
      <c r="J8114" t="s">
        <v>18509</v>
      </c>
      <c r="L8114" t="s">
        <v>20184</v>
      </c>
      <c r="O8114" t="s">
        <v>20888</v>
      </c>
      <c r="P8114" t="s">
        <v>65</v>
      </c>
      <c r="Q8114" t="s">
        <v>20990</v>
      </c>
      <c r="R8114" t="s">
        <v>21118</v>
      </c>
      <c r="S8114" t="s">
        <v>21153</v>
      </c>
      <c r="T8114" t="s">
        <v>21820</v>
      </c>
      <c r="U8114" t="s">
        <v>22033</v>
      </c>
    </row>
    <row r="8115" spans="1:31">
      <c r="A8115" s="1">
        <v>8159</v>
      </c>
      <c r="C8115" t="s">
        <v>6735</v>
      </c>
      <c r="G8115" t="s">
        <v>10967</v>
      </c>
      <c r="H8115" t="s">
        <v>16580</v>
      </c>
      <c r="I8115" t="s">
        <v>18507</v>
      </c>
      <c r="J8115" t="s">
        <v>18509</v>
      </c>
      <c r="L8115" t="s">
        <v>20146</v>
      </c>
      <c r="O8115" t="s">
        <v>20887</v>
      </c>
      <c r="P8115" t="s">
        <v>20919</v>
      </c>
      <c r="Q8115" t="s">
        <v>20989</v>
      </c>
      <c r="U8115" t="s">
        <v>22032</v>
      </c>
      <c r="W8115" t="s">
        <v>22917</v>
      </c>
      <c r="X8115" t="s">
        <v>23635</v>
      </c>
    </row>
    <row r="8116" spans="1:31">
      <c r="A8116" s="1">
        <v>8160</v>
      </c>
      <c r="C8116" t="s">
        <v>6736</v>
      </c>
      <c r="G8116" t="s">
        <v>10967</v>
      </c>
      <c r="H8116" t="s">
        <v>16580</v>
      </c>
      <c r="I8116" t="s">
        <v>18507</v>
      </c>
      <c r="J8116" t="s">
        <v>18509</v>
      </c>
      <c r="L8116" t="s">
        <v>20185</v>
      </c>
      <c r="O8116" t="s">
        <v>20888</v>
      </c>
      <c r="P8116" t="s">
        <v>20920</v>
      </c>
      <c r="Q8116" t="s">
        <v>20991</v>
      </c>
      <c r="U8116" t="s">
        <v>22034</v>
      </c>
      <c r="W8116" t="s">
        <v>22918</v>
      </c>
    </row>
    <row r="8117" spans="1:31">
      <c r="A8117" s="1">
        <v>8161</v>
      </c>
      <c r="C8117" t="s">
        <v>6737</v>
      </c>
      <c r="G8117" t="s">
        <v>10967</v>
      </c>
      <c r="H8117" t="s">
        <v>16581</v>
      </c>
      <c r="I8117" t="s">
        <v>18507</v>
      </c>
      <c r="J8117" t="s">
        <v>18509</v>
      </c>
      <c r="L8117" t="s">
        <v>20184</v>
      </c>
      <c r="O8117" t="s">
        <v>20888</v>
      </c>
      <c r="P8117" t="s">
        <v>65</v>
      </c>
      <c r="Q8117" t="s">
        <v>20990</v>
      </c>
      <c r="R8117" t="s">
        <v>21118</v>
      </c>
      <c r="S8117" t="s">
        <v>21153</v>
      </c>
      <c r="T8117" t="s">
        <v>21821</v>
      </c>
      <c r="U8117" t="s">
        <v>22033</v>
      </c>
    </row>
    <row r="8118" spans="1:31">
      <c r="A8118" s="1">
        <v>8162</v>
      </c>
      <c r="C8118" t="s">
        <v>6738</v>
      </c>
      <c r="G8118" t="s">
        <v>10967</v>
      </c>
      <c r="H8118" t="s">
        <v>16582</v>
      </c>
      <c r="I8118" t="s">
        <v>18507</v>
      </c>
      <c r="J8118" t="s">
        <v>18509</v>
      </c>
      <c r="L8118" t="s">
        <v>20185</v>
      </c>
      <c r="O8118" t="s">
        <v>20888</v>
      </c>
      <c r="P8118" t="s">
        <v>20920</v>
      </c>
      <c r="Q8118" t="s">
        <v>20991</v>
      </c>
      <c r="U8118" t="s">
        <v>22034</v>
      </c>
      <c r="W8118" t="s">
        <v>22918</v>
      </c>
    </row>
    <row r="8119" spans="1:31">
      <c r="A8119" s="1">
        <v>8163</v>
      </c>
      <c r="C8119" t="s">
        <v>6739</v>
      </c>
      <c r="G8119" t="s">
        <v>10967</v>
      </c>
      <c r="H8119" t="s">
        <v>16582</v>
      </c>
      <c r="I8119" t="s">
        <v>18507</v>
      </c>
      <c r="J8119" t="s">
        <v>18509</v>
      </c>
      <c r="L8119" t="s">
        <v>20154</v>
      </c>
      <c r="O8119" t="s">
        <v>20887</v>
      </c>
      <c r="P8119" t="s">
        <v>20919</v>
      </c>
      <c r="Q8119" t="s">
        <v>20989</v>
      </c>
      <c r="U8119" t="s">
        <v>22032</v>
      </c>
      <c r="W8119" t="s">
        <v>22917</v>
      </c>
      <c r="X8119" t="s">
        <v>23636</v>
      </c>
    </row>
    <row r="8120" spans="1:31">
      <c r="A8120" s="1">
        <v>8164</v>
      </c>
      <c r="C8120" t="s">
        <v>6740</v>
      </c>
      <c r="G8120" t="s">
        <v>10967</v>
      </c>
      <c r="H8120" t="s">
        <v>16583</v>
      </c>
      <c r="I8120" t="s">
        <v>18507</v>
      </c>
      <c r="J8120" t="s">
        <v>18509</v>
      </c>
      <c r="L8120" t="s">
        <v>20184</v>
      </c>
      <c r="O8120" t="s">
        <v>20888</v>
      </c>
      <c r="P8120" t="s">
        <v>65</v>
      </c>
      <c r="Q8120" t="s">
        <v>20990</v>
      </c>
      <c r="R8120" t="s">
        <v>21118</v>
      </c>
      <c r="S8120" t="s">
        <v>21153</v>
      </c>
      <c r="T8120" t="s">
        <v>21821</v>
      </c>
      <c r="U8120" t="s">
        <v>22033</v>
      </c>
    </row>
    <row r="8121" spans="1:31">
      <c r="A8121" s="1">
        <v>8165</v>
      </c>
      <c r="C8121" t="s">
        <v>6741</v>
      </c>
      <c r="G8121" t="s">
        <v>10967</v>
      </c>
      <c r="H8121" t="s">
        <v>16583</v>
      </c>
      <c r="I8121" t="s">
        <v>18507</v>
      </c>
      <c r="J8121" t="s">
        <v>18509</v>
      </c>
      <c r="L8121" t="s">
        <v>20145</v>
      </c>
      <c r="O8121" t="s">
        <v>20887</v>
      </c>
      <c r="P8121" t="s">
        <v>20919</v>
      </c>
      <c r="Q8121" t="s">
        <v>20989</v>
      </c>
      <c r="U8121" t="s">
        <v>22032</v>
      </c>
      <c r="W8121" t="s">
        <v>22917</v>
      </c>
      <c r="X8121" t="s">
        <v>23636</v>
      </c>
    </row>
    <row r="8122" spans="1:31">
      <c r="A8122" s="1">
        <v>8166</v>
      </c>
      <c r="C8122" t="s">
        <v>6742</v>
      </c>
      <c r="G8122" t="s">
        <v>10967</v>
      </c>
      <c r="H8122" t="s">
        <v>16584</v>
      </c>
      <c r="I8122" t="s">
        <v>18507</v>
      </c>
      <c r="J8122" t="s">
        <v>18509</v>
      </c>
      <c r="L8122" t="s">
        <v>20185</v>
      </c>
      <c r="O8122" t="s">
        <v>20888</v>
      </c>
      <c r="P8122" t="s">
        <v>20920</v>
      </c>
      <c r="Q8122" t="s">
        <v>20991</v>
      </c>
      <c r="U8122" t="s">
        <v>22034</v>
      </c>
      <c r="W8122" t="s">
        <v>22918</v>
      </c>
    </row>
    <row r="8123" spans="1:31">
      <c r="A8123" s="1">
        <v>8167</v>
      </c>
      <c r="C8123" t="s">
        <v>6743</v>
      </c>
      <c r="G8123" t="s">
        <v>10967</v>
      </c>
      <c r="H8123" t="s">
        <v>16585</v>
      </c>
      <c r="I8123" t="s">
        <v>18507</v>
      </c>
      <c r="J8123" t="s">
        <v>18546</v>
      </c>
      <c r="K8123" t="s">
        <v>18584</v>
      </c>
      <c r="L8123" t="s">
        <v>20371</v>
      </c>
      <c r="N8123" t="s">
        <v>38</v>
      </c>
      <c r="P8123" t="s">
        <v>38</v>
      </c>
      <c r="Q8123" t="s">
        <v>21038</v>
      </c>
      <c r="U8123" t="s">
        <v>22857</v>
      </c>
      <c r="W8123" t="s">
        <v>22730</v>
      </c>
      <c r="AE8123" t="s">
        <v>23892</v>
      </c>
    </row>
    <row r="8124" spans="1:31">
      <c r="A8124" s="1">
        <v>8168</v>
      </c>
      <c r="B8124" t="s">
        <v>38</v>
      </c>
      <c r="C8124" t="s">
        <v>6743</v>
      </c>
      <c r="D8124" t="s">
        <v>10486</v>
      </c>
      <c r="E8124" t="s">
        <v>10905</v>
      </c>
      <c r="F8124" t="s">
        <v>10913</v>
      </c>
      <c r="H8124" t="s">
        <v>16585</v>
      </c>
      <c r="V8124">
        <f>72862602 +@§FRHQ3800ECMAS                                                                                           CMAS N  MISS SHARON R BALL           8768181387     N</f>
        <v>0</v>
      </c>
    </row>
    <row r="8125" spans="1:31">
      <c r="A8125" s="1">
        <v>8169</v>
      </c>
      <c r="C8125" t="s">
        <v>6744</v>
      </c>
      <c r="G8125" t="s">
        <v>10967</v>
      </c>
      <c r="H8125" t="s">
        <v>16586</v>
      </c>
      <c r="I8125" t="s">
        <v>18507</v>
      </c>
      <c r="J8125" t="s">
        <v>18509</v>
      </c>
      <c r="L8125" t="s">
        <v>20184</v>
      </c>
      <c r="O8125" t="s">
        <v>20888</v>
      </c>
      <c r="P8125" t="s">
        <v>65</v>
      </c>
      <c r="Q8125" t="s">
        <v>20990</v>
      </c>
      <c r="R8125" t="s">
        <v>21118</v>
      </c>
      <c r="S8125" t="s">
        <v>21153</v>
      </c>
      <c r="T8125" t="s">
        <v>21820</v>
      </c>
      <c r="U8125" t="s">
        <v>22033</v>
      </c>
    </row>
    <row r="8126" spans="1:31">
      <c r="A8126" s="1">
        <v>8170</v>
      </c>
      <c r="C8126" t="s">
        <v>6745</v>
      </c>
      <c r="G8126" t="s">
        <v>10967</v>
      </c>
      <c r="H8126" t="s">
        <v>16586</v>
      </c>
      <c r="I8126" t="s">
        <v>18507</v>
      </c>
      <c r="J8126" t="s">
        <v>18509</v>
      </c>
      <c r="L8126" t="s">
        <v>20185</v>
      </c>
      <c r="O8126" t="s">
        <v>20888</v>
      </c>
      <c r="P8126" t="s">
        <v>20920</v>
      </c>
      <c r="Q8126" t="s">
        <v>20991</v>
      </c>
      <c r="U8126" t="s">
        <v>22034</v>
      </c>
      <c r="W8126" t="s">
        <v>22918</v>
      </c>
    </row>
    <row r="8127" spans="1:31">
      <c r="A8127" s="1">
        <v>8171</v>
      </c>
      <c r="C8127" t="s">
        <v>6746</v>
      </c>
      <c r="G8127" t="s">
        <v>10967</v>
      </c>
      <c r="H8127" t="s">
        <v>16587</v>
      </c>
      <c r="I8127" t="s">
        <v>18507</v>
      </c>
      <c r="J8127" t="s">
        <v>18509</v>
      </c>
      <c r="L8127" t="s">
        <v>20273</v>
      </c>
      <c r="O8127" t="s">
        <v>20887</v>
      </c>
      <c r="P8127" t="s">
        <v>20919</v>
      </c>
      <c r="Q8127" t="s">
        <v>20989</v>
      </c>
      <c r="U8127" t="s">
        <v>22032</v>
      </c>
      <c r="W8127" t="s">
        <v>22917</v>
      </c>
      <c r="X8127" t="s">
        <v>23635</v>
      </c>
    </row>
    <row r="8128" spans="1:31">
      <c r="A8128" s="1">
        <v>8172</v>
      </c>
      <c r="C8128" t="s">
        <v>6747</v>
      </c>
      <c r="G8128" t="s">
        <v>10967</v>
      </c>
      <c r="H8128" t="s">
        <v>16588</v>
      </c>
      <c r="I8128" t="s">
        <v>18507</v>
      </c>
      <c r="J8128" t="s">
        <v>18509</v>
      </c>
      <c r="L8128" t="s">
        <v>20272</v>
      </c>
      <c r="O8128" t="s">
        <v>20887</v>
      </c>
      <c r="P8128" t="s">
        <v>20919</v>
      </c>
      <c r="Q8128" t="s">
        <v>20989</v>
      </c>
      <c r="U8128" t="s">
        <v>22032</v>
      </c>
      <c r="W8128" t="s">
        <v>22917</v>
      </c>
      <c r="X8128" t="s">
        <v>23633</v>
      </c>
    </row>
    <row r="8129" spans="1:24">
      <c r="A8129" s="1">
        <v>8173</v>
      </c>
      <c r="C8129" t="s">
        <v>6748</v>
      </c>
      <c r="G8129" t="s">
        <v>10967</v>
      </c>
      <c r="H8129" t="s">
        <v>16589</v>
      </c>
      <c r="I8129" t="s">
        <v>18507</v>
      </c>
      <c r="J8129" t="s">
        <v>18509</v>
      </c>
      <c r="L8129" t="s">
        <v>20184</v>
      </c>
      <c r="O8129" t="s">
        <v>20888</v>
      </c>
      <c r="P8129" t="s">
        <v>65</v>
      </c>
      <c r="Q8129" t="s">
        <v>20990</v>
      </c>
      <c r="R8129" t="s">
        <v>21118</v>
      </c>
      <c r="S8129" t="s">
        <v>21153</v>
      </c>
      <c r="T8129" t="s">
        <v>21819</v>
      </c>
      <c r="U8129" t="s">
        <v>22033</v>
      </c>
    </row>
    <row r="8130" spans="1:24">
      <c r="A8130" s="1">
        <v>8174</v>
      </c>
      <c r="C8130" t="s">
        <v>6749</v>
      </c>
      <c r="G8130" t="s">
        <v>10967</v>
      </c>
      <c r="H8130" t="s">
        <v>16589</v>
      </c>
      <c r="I8130" t="s">
        <v>18507</v>
      </c>
      <c r="J8130" t="s">
        <v>18509</v>
      </c>
      <c r="L8130" t="s">
        <v>20291</v>
      </c>
      <c r="O8130" t="s">
        <v>20887</v>
      </c>
      <c r="P8130" t="s">
        <v>20919</v>
      </c>
      <c r="Q8130" t="s">
        <v>20989</v>
      </c>
      <c r="U8130" t="s">
        <v>22032</v>
      </c>
      <c r="W8130" t="s">
        <v>22917</v>
      </c>
      <c r="X8130" t="s">
        <v>23634</v>
      </c>
    </row>
    <row r="8131" spans="1:24">
      <c r="A8131" s="1">
        <v>8175</v>
      </c>
      <c r="C8131" t="s">
        <v>6750</v>
      </c>
      <c r="G8131" t="s">
        <v>10967</v>
      </c>
      <c r="H8131" t="s">
        <v>16589</v>
      </c>
      <c r="I8131" t="s">
        <v>18507</v>
      </c>
      <c r="J8131" t="s">
        <v>18509</v>
      </c>
      <c r="L8131" t="s">
        <v>20185</v>
      </c>
      <c r="O8131" t="s">
        <v>20888</v>
      </c>
      <c r="P8131" t="s">
        <v>20920</v>
      </c>
      <c r="Q8131" t="s">
        <v>20991</v>
      </c>
      <c r="U8131" t="s">
        <v>22034</v>
      </c>
      <c r="W8131" t="s">
        <v>22918</v>
      </c>
    </row>
    <row r="8132" spans="1:24">
      <c r="A8132" s="1">
        <v>8176</v>
      </c>
      <c r="C8132" t="s">
        <v>6751</v>
      </c>
      <c r="G8132" t="s">
        <v>10967</v>
      </c>
      <c r="H8132" t="s">
        <v>16590</v>
      </c>
      <c r="I8132" t="s">
        <v>18507</v>
      </c>
      <c r="J8132" t="s">
        <v>18511</v>
      </c>
      <c r="L8132" t="s">
        <v>20372</v>
      </c>
      <c r="O8132" t="s">
        <v>20917</v>
      </c>
      <c r="P8132" t="s">
        <v>20917</v>
      </c>
      <c r="Q8132" t="s">
        <v>21069</v>
      </c>
      <c r="U8132" t="s">
        <v>22858</v>
      </c>
      <c r="W8132" t="s">
        <v>22938</v>
      </c>
    </row>
    <row r="8133" spans="1:24">
      <c r="A8133" s="1">
        <v>8177</v>
      </c>
      <c r="C8133" t="s">
        <v>6752</v>
      </c>
      <c r="G8133" t="s">
        <v>10967</v>
      </c>
      <c r="H8133" t="s">
        <v>16591</v>
      </c>
      <c r="I8133" t="s">
        <v>18507</v>
      </c>
      <c r="J8133" t="s">
        <v>18509</v>
      </c>
      <c r="L8133" t="s">
        <v>20184</v>
      </c>
      <c r="O8133" t="s">
        <v>20888</v>
      </c>
      <c r="P8133" t="s">
        <v>65</v>
      </c>
      <c r="Q8133" t="s">
        <v>20990</v>
      </c>
      <c r="R8133" t="s">
        <v>21118</v>
      </c>
      <c r="S8133" t="s">
        <v>21153</v>
      </c>
      <c r="T8133" t="s">
        <v>21732</v>
      </c>
      <c r="U8133" t="s">
        <v>22033</v>
      </c>
    </row>
    <row r="8134" spans="1:24">
      <c r="A8134" s="1">
        <v>8178</v>
      </c>
      <c r="C8134" t="s">
        <v>6753</v>
      </c>
      <c r="G8134" t="s">
        <v>10967</v>
      </c>
      <c r="H8134" t="s">
        <v>16592</v>
      </c>
      <c r="I8134" t="s">
        <v>18507</v>
      </c>
      <c r="J8134" t="s">
        <v>18509</v>
      </c>
      <c r="L8134" t="s">
        <v>20146</v>
      </c>
      <c r="O8134" t="s">
        <v>20887</v>
      </c>
      <c r="P8134" t="s">
        <v>20919</v>
      </c>
      <c r="Q8134" t="s">
        <v>20989</v>
      </c>
      <c r="U8134" t="s">
        <v>22032</v>
      </c>
      <c r="W8134" t="s">
        <v>22917</v>
      </c>
      <c r="X8134" t="s">
        <v>23561</v>
      </c>
    </row>
    <row r="8135" spans="1:24">
      <c r="A8135" s="1">
        <v>8179</v>
      </c>
      <c r="C8135" t="s">
        <v>6754</v>
      </c>
      <c r="G8135" t="s">
        <v>10967</v>
      </c>
      <c r="H8135" t="s">
        <v>16592</v>
      </c>
      <c r="I8135" t="s">
        <v>18507</v>
      </c>
      <c r="J8135" t="s">
        <v>18509</v>
      </c>
      <c r="L8135" t="s">
        <v>20185</v>
      </c>
      <c r="O8135" t="s">
        <v>20888</v>
      </c>
      <c r="P8135" t="s">
        <v>20920</v>
      </c>
      <c r="Q8135" t="s">
        <v>20991</v>
      </c>
      <c r="U8135" t="s">
        <v>22034</v>
      </c>
      <c r="W8135" t="s">
        <v>22918</v>
      </c>
    </row>
    <row r="8136" spans="1:24">
      <c r="A8136" s="1">
        <v>8180</v>
      </c>
      <c r="C8136" t="s">
        <v>6755</v>
      </c>
      <c r="G8136" t="s">
        <v>10967</v>
      </c>
      <c r="H8136" t="s">
        <v>16593</v>
      </c>
      <c r="I8136" t="s">
        <v>18507</v>
      </c>
      <c r="J8136" t="s">
        <v>18509</v>
      </c>
      <c r="L8136" t="s">
        <v>20184</v>
      </c>
      <c r="O8136" t="s">
        <v>20888</v>
      </c>
      <c r="P8136" t="s">
        <v>65</v>
      </c>
      <c r="Q8136" t="s">
        <v>20990</v>
      </c>
      <c r="R8136" t="s">
        <v>21118</v>
      </c>
      <c r="S8136" t="s">
        <v>21153</v>
      </c>
      <c r="T8136" t="s">
        <v>21732</v>
      </c>
      <c r="U8136" t="s">
        <v>22033</v>
      </c>
    </row>
    <row r="8137" spans="1:24">
      <c r="A8137" s="1">
        <v>8181</v>
      </c>
      <c r="C8137" t="s">
        <v>6756</v>
      </c>
      <c r="G8137" t="s">
        <v>10967</v>
      </c>
      <c r="H8137" t="s">
        <v>16594</v>
      </c>
      <c r="I8137" t="s">
        <v>18507</v>
      </c>
      <c r="J8137" t="s">
        <v>18509</v>
      </c>
      <c r="L8137" t="s">
        <v>20145</v>
      </c>
      <c r="O8137" t="s">
        <v>20887</v>
      </c>
      <c r="P8137" t="s">
        <v>20919</v>
      </c>
      <c r="Q8137" t="s">
        <v>20989</v>
      </c>
      <c r="U8137" t="s">
        <v>22032</v>
      </c>
      <c r="W8137" t="s">
        <v>22917</v>
      </c>
      <c r="X8137" t="s">
        <v>23561</v>
      </c>
    </row>
    <row r="8138" spans="1:24">
      <c r="A8138" s="1">
        <v>8182</v>
      </c>
      <c r="C8138" t="s">
        <v>6757</v>
      </c>
      <c r="G8138" t="s">
        <v>10967</v>
      </c>
      <c r="H8138" t="s">
        <v>16594</v>
      </c>
      <c r="I8138" t="s">
        <v>18507</v>
      </c>
      <c r="J8138" t="s">
        <v>18509</v>
      </c>
      <c r="L8138" t="s">
        <v>20185</v>
      </c>
      <c r="O8138" t="s">
        <v>20888</v>
      </c>
      <c r="P8138" t="s">
        <v>20920</v>
      </c>
      <c r="Q8138" t="s">
        <v>20991</v>
      </c>
      <c r="U8138" t="s">
        <v>22034</v>
      </c>
      <c r="W8138" t="s">
        <v>22918</v>
      </c>
    </row>
    <row r="8139" spans="1:24">
      <c r="A8139" s="1">
        <v>8183</v>
      </c>
      <c r="C8139" t="s">
        <v>6758</v>
      </c>
      <c r="G8139" t="s">
        <v>10967</v>
      </c>
      <c r="H8139" t="s">
        <v>16595</v>
      </c>
      <c r="I8139" t="s">
        <v>18507</v>
      </c>
      <c r="J8139" t="s">
        <v>18509</v>
      </c>
      <c r="L8139" t="s">
        <v>20184</v>
      </c>
      <c r="O8139" t="s">
        <v>20888</v>
      </c>
      <c r="P8139" t="s">
        <v>65</v>
      </c>
      <c r="Q8139" t="s">
        <v>20990</v>
      </c>
      <c r="R8139" t="s">
        <v>21118</v>
      </c>
      <c r="S8139" t="s">
        <v>21153</v>
      </c>
      <c r="T8139" t="s">
        <v>21822</v>
      </c>
      <c r="U8139" t="s">
        <v>22033</v>
      </c>
    </row>
    <row r="8140" spans="1:24">
      <c r="A8140" s="1">
        <v>8184</v>
      </c>
      <c r="C8140" t="s">
        <v>6759</v>
      </c>
      <c r="G8140" t="s">
        <v>10967</v>
      </c>
      <c r="H8140" t="s">
        <v>16595</v>
      </c>
      <c r="I8140" t="s">
        <v>18507</v>
      </c>
      <c r="J8140" t="s">
        <v>18509</v>
      </c>
      <c r="L8140" t="s">
        <v>20174</v>
      </c>
      <c r="O8140" t="s">
        <v>20887</v>
      </c>
      <c r="P8140" t="s">
        <v>20919</v>
      </c>
      <c r="Q8140" t="s">
        <v>20989</v>
      </c>
      <c r="U8140" t="s">
        <v>22032</v>
      </c>
      <c r="W8140" t="s">
        <v>22917</v>
      </c>
      <c r="X8140" t="s">
        <v>23637</v>
      </c>
    </row>
    <row r="8141" spans="1:24">
      <c r="A8141" s="1">
        <v>8185</v>
      </c>
      <c r="C8141" t="s">
        <v>6760</v>
      </c>
      <c r="G8141" t="s">
        <v>10967</v>
      </c>
      <c r="H8141" t="s">
        <v>16596</v>
      </c>
      <c r="I8141" t="s">
        <v>18507</v>
      </c>
      <c r="J8141" t="s">
        <v>18509</v>
      </c>
      <c r="L8141" t="s">
        <v>20185</v>
      </c>
      <c r="O8141" t="s">
        <v>20888</v>
      </c>
      <c r="P8141" t="s">
        <v>20920</v>
      </c>
      <c r="Q8141" t="s">
        <v>20991</v>
      </c>
      <c r="U8141" t="s">
        <v>22034</v>
      </c>
      <c r="W8141" t="s">
        <v>22918</v>
      </c>
    </row>
    <row r="8142" spans="1:24">
      <c r="A8142" s="1">
        <v>8186</v>
      </c>
      <c r="C8142" t="s">
        <v>6761</v>
      </c>
      <c r="G8142" t="s">
        <v>10967</v>
      </c>
      <c r="H8142" t="s">
        <v>16596</v>
      </c>
      <c r="I8142" t="s">
        <v>18507</v>
      </c>
      <c r="J8142" t="s">
        <v>18509</v>
      </c>
      <c r="L8142" t="s">
        <v>20293</v>
      </c>
      <c r="O8142" t="s">
        <v>20887</v>
      </c>
      <c r="P8142" t="s">
        <v>20919</v>
      </c>
      <c r="Q8142" t="s">
        <v>20989</v>
      </c>
      <c r="U8142" t="s">
        <v>22032</v>
      </c>
      <c r="W8142" t="s">
        <v>22917</v>
      </c>
      <c r="X8142" t="s">
        <v>23637</v>
      </c>
    </row>
    <row r="8143" spans="1:24">
      <c r="A8143" s="1">
        <v>8187</v>
      </c>
      <c r="C8143" t="s">
        <v>6762</v>
      </c>
      <c r="G8143" t="s">
        <v>10967</v>
      </c>
      <c r="H8143" t="s">
        <v>16597</v>
      </c>
      <c r="I8143" t="s">
        <v>18507</v>
      </c>
      <c r="J8143" t="s">
        <v>18509</v>
      </c>
      <c r="L8143" t="s">
        <v>20184</v>
      </c>
      <c r="O8143" t="s">
        <v>20888</v>
      </c>
      <c r="P8143" t="s">
        <v>65</v>
      </c>
      <c r="Q8143" t="s">
        <v>20990</v>
      </c>
      <c r="R8143" t="s">
        <v>21118</v>
      </c>
      <c r="S8143" t="s">
        <v>21153</v>
      </c>
      <c r="T8143" t="s">
        <v>21822</v>
      </c>
      <c r="U8143" t="s">
        <v>22033</v>
      </c>
    </row>
    <row r="8144" spans="1:24">
      <c r="A8144" s="1">
        <v>8188</v>
      </c>
      <c r="C8144" t="s">
        <v>6763</v>
      </c>
      <c r="G8144" t="s">
        <v>10967</v>
      </c>
      <c r="H8144" t="s">
        <v>16597</v>
      </c>
      <c r="I8144" t="s">
        <v>18507</v>
      </c>
      <c r="J8144" t="s">
        <v>18509</v>
      </c>
      <c r="L8144" t="s">
        <v>20185</v>
      </c>
      <c r="O8144" t="s">
        <v>20888</v>
      </c>
      <c r="P8144" t="s">
        <v>20920</v>
      </c>
      <c r="Q8144" t="s">
        <v>20991</v>
      </c>
      <c r="U8144" t="s">
        <v>22034</v>
      </c>
      <c r="W8144" t="s">
        <v>22918</v>
      </c>
    </row>
    <row r="8145" spans="1:25">
      <c r="A8145" s="1">
        <v>8189</v>
      </c>
      <c r="C8145" t="s">
        <v>6764</v>
      </c>
      <c r="G8145" t="s">
        <v>10967</v>
      </c>
      <c r="H8145" t="s">
        <v>16598</v>
      </c>
      <c r="I8145" t="s">
        <v>18507</v>
      </c>
      <c r="L8145" t="s">
        <v>20373</v>
      </c>
      <c r="N8145" t="s">
        <v>47</v>
      </c>
      <c r="P8145" t="s">
        <v>20957</v>
      </c>
      <c r="Q8145" t="s">
        <v>21057</v>
      </c>
      <c r="U8145" t="s">
        <v>22736</v>
      </c>
      <c r="W8145" t="s">
        <v>22935</v>
      </c>
    </row>
    <row r="8146" spans="1:25">
      <c r="A8146" s="1">
        <v>8190</v>
      </c>
      <c r="C8146" t="s">
        <v>6765</v>
      </c>
      <c r="G8146" t="s">
        <v>10967</v>
      </c>
      <c r="H8146" t="s">
        <v>16598</v>
      </c>
      <c r="I8146" t="s">
        <v>18507</v>
      </c>
      <c r="J8146" t="s">
        <v>18510</v>
      </c>
      <c r="L8146" t="s">
        <v>20373</v>
      </c>
      <c r="N8146" t="s">
        <v>47</v>
      </c>
      <c r="P8146" t="s">
        <v>47</v>
      </c>
      <c r="Q8146" t="s">
        <v>21058</v>
      </c>
      <c r="U8146" t="s">
        <v>22737</v>
      </c>
      <c r="W8146" t="s">
        <v>22921</v>
      </c>
    </row>
    <row r="8147" spans="1:25">
      <c r="A8147" s="1">
        <v>8191</v>
      </c>
      <c r="B8147" t="s">
        <v>47</v>
      </c>
      <c r="C8147" t="s">
        <v>6765</v>
      </c>
      <c r="D8147" t="s">
        <v>10487</v>
      </c>
      <c r="E8147" t="s">
        <v>10905</v>
      </c>
      <c r="F8147" t="s">
        <v>10926</v>
      </c>
      <c r="H8147" t="s">
        <v>16598</v>
      </c>
      <c r="V8147">
        <f>72862624 BIF</f>
        <v>0</v>
      </c>
    </row>
    <row r="8148" spans="1:25">
      <c r="A8148" s="1">
        <v>8192</v>
      </c>
      <c r="C8148" t="s">
        <v>6766</v>
      </c>
      <c r="G8148" t="s">
        <v>10967</v>
      </c>
      <c r="H8148" t="s">
        <v>16599</v>
      </c>
      <c r="I8148" t="s">
        <v>18507</v>
      </c>
      <c r="J8148" t="s">
        <v>18509</v>
      </c>
      <c r="L8148" t="s">
        <v>20293</v>
      </c>
      <c r="O8148" t="s">
        <v>20887</v>
      </c>
      <c r="P8148" t="s">
        <v>20919</v>
      </c>
      <c r="Q8148" t="s">
        <v>20989</v>
      </c>
      <c r="U8148" t="s">
        <v>22032</v>
      </c>
      <c r="W8148" t="s">
        <v>22917</v>
      </c>
      <c r="X8148" t="s">
        <v>23632</v>
      </c>
    </row>
    <row r="8149" spans="1:25">
      <c r="A8149" s="1">
        <v>8193</v>
      </c>
      <c r="C8149" t="s">
        <v>6767</v>
      </c>
      <c r="G8149" t="s">
        <v>10967</v>
      </c>
      <c r="H8149" t="s">
        <v>16600</v>
      </c>
      <c r="I8149" t="s">
        <v>18507</v>
      </c>
      <c r="J8149" t="s">
        <v>18509</v>
      </c>
      <c r="L8149" t="s">
        <v>20272</v>
      </c>
      <c r="O8149" t="s">
        <v>20887</v>
      </c>
      <c r="P8149" t="s">
        <v>20919</v>
      </c>
      <c r="Q8149" t="s">
        <v>20989</v>
      </c>
      <c r="U8149" t="s">
        <v>22032</v>
      </c>
      <c r="W8149" t="s">
        <v>22917</v>
      </c>
      <c r="X8149" t="s">
        <v>23632</v>
      </c>
    </row>
    <row r="8150" spans="1:25">
      <c r="A8150" s="1">
        <v>8194</v>
      </c>
      <c r="C8150" t="s">
        <v>6768</v>
      </c>
      <c r="G8150" t="s">
        <v>10967</v>
      </c>
      <c r="H8150" t="s">
        <v>16601</v>
      </c>
      <c r="I8150" t="s">
        <v>18507</v>
      </c>
      <c r="J8150" t="s">
        <v>18509</v>
      </c>
      <c r="L8150" t="s">
        <v>20184</v>
      </c>
      <c r="O8150" t="s">
        <v>20888</v>
      </c>
      <c r="P8150" t="s">
        <v>65</v>
      </c>
      <c r="Q8150" t="s">
        <v>20990</v>
      </c>
      <c r="R8150" t="s">
        <v>21118</v>
      </c>
      <c r="S8150" t="s">
        <v>21153</v>
      </c>
      <c r="T8150" t="s">
        <v>21818</v>
      </c>
      <c r="U8150" t="s">
        <v>22033</v>
      </c>
    </row>
    <row r="8151" spans="1:25">
      <c r="A8151" s="1">
        <v>8195</v>
      </c>
      <c r="C8151" t="s">
        <v>6769</v>
      </c>
      <c r="G8151" t="s">
        <v>10967</v>
      </c>
      <c r="H8151" t="s">
        <v>16602</v>
      </c>
      <c r="I8151" t="s">
        <v>18507</v>
      </c>
      <c r="J8151" t="s">
        <v>18509</v>
      </c>
      <c r="L8151" t="s">
        <v>20185</v>
      </c>
      <c r="O8151" t="s">
        <v>20888</v>
      </c>
      <c r="P8151" t="s">
        <v>20920</v>
      </c>
      <c r="Q8151" t="s">
        <v>20991</v>
      </c>
      <c r="U8151" t="s">
        <v>22034</v>
      </c>
      <c r="W8151" t="s">
        <v>22918</v>
      </c>
    </row>
    <row r="8152" spans="1:25">
      <c r="A8152" s="1">
        <v>8196</v>
      </c>
      <c r="C8152" t="s">
        <v>6770</v>
      </c>
      <c r="G8152" t="s">
        <v>10967</v>
      </c>
      <c r="H8152" t="s">
        <v>16603</v>
      </c>
      <c r="I8152" t="s">
        <v>18507</v>
      </c>
      <c r="J8152" t="s">
        <v>18509</v>
      </c>
      <c r="L8152" t="s">
        <v>20184</v>
      </c>
      <c r="O8152" t="s">
        <v>20888</v>
      </c>
      <c r="P8152" t="s">
        <v>65</v>
      </c>
      <c r="Q8152" t="s">
        <v>20990</v>
      </c>
      <c r="R8152" t="s">
        <v>21118</v>
      </c>
      <c r="S8152" t="s">
        <v>21153</v>
      </c>
      <c r="T8152" t="s">
        <v>21818</v>
      </c>
      <c r="U8152" t="s">
        <v>22033</v>
      </c>
    </row>
    <row r="8153" spans="1:25">
      <c r="A8153" s="1">
        <v>8197</v>
      </c>
      <c r="C8153" t="s">
        <v>6771</v>
      </c>
      <c r="G8153" t="s">
        <v>10967</v>
      </c>
      <c r="H8153" t="s">
        <v>16603</v>
      </c>
      <c r="I8153" t="s">
        <v>18507</v>
      </c>
      <c r="J8153" t="s">
        <v>18509</v>
      </c>
      <c r="L8153" t="s">
        <v>20185</v>
      </c>
      <c r="O8153" t="s">
        <v>20888</v>
      </c>
      <c r="P8153" t="s">
        <v>20920</v>
      </c>
      <c r="Q8153" t="s">
        <v>20991</v>
      </c>
      <c r="U8153" t="s">
        <v>22034</v>
      </c>
      <c r="W8153" t="s">
        <v>22918</v>
      </c>
    </row>
    <row r="8154" spans="1:25">
      <c r="A8154" s="1">
        <v>8198</v>
      </c>
      <c r="C8154" t="s">
        <v>6772</v>
      </c>
      <c r="G8154" t="s">
        <v>10967</v>
      </c>
      <c r="H8154" t="s">
        <v>16604</v>
      </c>
      <c r="I8154" t="s">
        <v>18507</v>
      </c>
      <c r="J8154" t="s">
        <v>18510</v>
      </c>
      <c r="L8154" t="s">
        <v>20374</v>
      </c>
      <c r="N8154" t="s">
        <v>32</v>
      </c>
      <c r="P8154" t="s">
        <v>32</v>
      </c>
      <c r="Q8154" t="s">
        <v>20992</v>
      </c>
      <c r="R8154" t="s">
        <v>21119</v>
      </c>
      <c r="S8154" t="s">
        <v>21154</v>
      </c>
      <c r="U8154" t="s">
        <v>22035</v>
      </c>
      <c r="Y8154" t="s">
        <v>23859</v>
      </c>
    </row>
    <row r="8155" spans="1:25">
      <c r="A8155" s="1">
        <v>8199</v>
      </c>
      <c r="B8155" t="s">
        <v>32</v>
      </c>
      <c r="C8155" t="s">
        <v>6772</v>
      </c>
      <c r="D8155" t="s">
        <v>10488</v>
      </c>
      <c r="E8155" t="s">
        <v>10905</v>
      </c>
      <c r="F8155" t="s">
        <v>10906</v>
      </c>
      <c r="H8155" t="s">
        <v>16605</v>
      </c>
      <c r="V8155">
        <f>72862631 pm¡Ã2024041krissy_g4@hotmail.com                              ANMLFException as file currently locked by another user for an Acct no 840012230000</f>
        <v>0</v>
      </c>
    </row>
    <row r="8156" spans="1:25">
      <c r="A8156" s="1">
        <v>8200</v>
      </c>
      <c r="C8156" t="s">
        <v>6773</v>
      </c>
      <c r="G8156" t="s">
        <v>10967</v>
      </c>
      <c r="H8156" t="s">
        <v>16606</v>
      </c>
      <c r="I8156" t="s">
        <v>18507</v>
      </c>
      <c r="J8156" t="s">
        <v>18510</v>
      </c>
      <c r="L8156" t="s">
        <v>20375</v>
      </c>
      <c r="N8156" t="s">
        <v>32</v>
      </c>
      <c r="P8156" t="s">
        <v>32</v>
      </c>
      <c r="Q8156" t="s">
        <v>20992</v>
      </c>
      <c r="R8156" t="s">
        <v>21119</v>
      </c>
      <c r="S8156" t="s">
        <v>21154</v>
      </c>
      <c r="U8156" t="s">
        <v>22035</v>
      </c>
      <c r="Y8156" t="s">
        <v>23860</v>
      </c>
    </row>
    <row r="8157" spans="1:25">
      <c r="A8157" s="1">
        <v>8201</v>
      </c>
      <c r="B8157" t="s">
        <v>32</v>
      </c>
      <c r="C8157" t="s">
        <v>6773</v>
      </c>
      <c r="D8157" t="s">
        <v>10489</v>
      </c>
      <c r="E8157" t="s">
        <v>10905</v>
      </c>
      <c r="F8157" t="s">
        <v>10906</v>
      </c>
      <c r="H8157" t="s">
        <v>16606</v>
      </c>
      <c r="V8157">
        <f>72862632 0&lt;I2024041djturanda@yahoo.com                               ANMLFException as file currently locked by another user for an Acct no 313660030000</f>
        <v>0</v>
      </c>
    </row>
    <row r="8158" spans="1:25">
      <c r="A8158" s="1">
        <v>8202</v>
      </c>
      <c r="C8158" t="s">
        <v>6774</v>
      </c>
      <c r="G8158" t="s">
        <v>10967</v>
      </c>
      <c r="H8158" t="s">
        <v>16607</v>
      </c>
      <c r="I8158" t="s">
        <v>18507</v>
      </c>
      <c r="J8158" t="s">
        <v>18510</v>
      </c>
      <c r="L8158" t="s">
        <v>20376</v>
      </c>
      <c r="N8158" t="s">
        <v>32</v>
      </c>
      <c r="P8158" t="s">
        <v>32</v>
      </c>
      <c r="Q8158" t="s">
        <v>20992</v>
      </c>
      <c r="R8158" t="s">
        <v>21119</v>
      </c>
      <c r="S8158" t="s">
        <v>21154</v>
      </c>
      <c r="U8158" t="s">
        <v>22035</v>
      </c>
      <c r="Y8158" t="s">
        <v>23861</v>
      </c>
    </row>
    <row r="8159" spans="1:25">
      <c r="A8159" s="1">
        <v>8203</v>
      </c>
      <c r="B8159" t="s">
        <v>32</v>
      </c>
      <c r="C8159" t="s">
        <v>6774</v>
      </c>
      <c r="D8159" t="s">
        <v>10490</v>
      </c>
      <c r="E8159" t="s">
        <v>10905</v>
      </c>
      <c r="F8159" t="s">
        <v>10906</v>
      </c>
      <c r="H8159" t="s">
        <v>16608</v>
      </c>
      <c r="V8159">
        <f>72862633 &gt;#Q2024041tampat74@gmail.com                               ANMLFException as file currently locked by another user for an Acct no 348079210000</f>
        <v>0</v>
      </c>
    </row>
    <row r="8160" spans="1:25">
      <c r="A8160" s="1">
        <v>8204</v>
      </c>
      <c r="C8160" t="s">
        <v>6775</v>
      </c>
      <c r="G8160" t="s">
        <v>10967</v>
      </c>
      <c r="H8160" t="s">
        <v>16609</v>
      </c>
      <c r="I8160" t="s">
        <v>18507</v>
      </c>
      <c r="J8160" t="s">
        <v>18510</v>
      </c>
      <c r="L8160" t="s">
        <v>20377</v>
      </c>
      <c r="N8160" t="s">
        <v>32</v>
      </c>
      <c r="P8160" t="s">
        <v>32</v>
      </c>
      <c r="Q8160" t="s">
        <v>20992</v>
      </c>
      <c r="R8160" t="s">
        <v>21119</v>
      </c>
      <c r="S8160" t="s">
        <v>21154</v>
      </c>
      <c r="U8160" t="s">
        <v>22035</v>
      </c>
      <c r="Y8160" t="s">
        <v>23862</v>
      </c>
    </row>
    <row r="8161" spans="1:25">
      <c r="A8161" s="1">
        <v>8205</v>
      </c>
      <c r="B8161" t="s">
        <v>32</v>
      </c>
      <c r="C8161" t="s">
        <v>6775</v>
      </c>
      <c r="D8161" t="s">
        <v>10491</v>
      </c>
      <c r="E8161" t="s">
        <v>10905</v>
      </c>
      <c r="F8161" t="s">
        <v>10906</v>
      </c>
      <c r="H8161" t="s">
        <v>16609</v>
      </c>
      <c r="V8161">
        <f>72862634 Ð`²¤O2024031moriehinds2@gmail.com                              BNMLFException as file currently locked by another user for an Acct no 342065570000</f>
        <v>0</v>
      </c>
    </row>
    <row r="8162" spans="1:25">
      <c r="A8162" s="1">
        <v>8206</v>
      </c>
      <c r="C8162" t="s">
        <v>6776</v>
      </c>
      <c r="G8162" t="s">
        <v>10967</v>
      </c>
      <c r="H8162" t="s">
        <v>16610</v>
      </c>
      <c r="I8162" t="s">
        <v>18507</v>
      </c>
      <c r="J8162" t="s">
        <v>18510</v>
      </c>
      <c r="L8162" t="s">
        <v>20378</v>
      </c>
      <c r="N8162" t="s">
        <v>32</v>
      </c>
      <c r="P8162" t="s">
        <v>32</v>
      </c>
      <c r="Q8162" t="s">
        <v>20992</v>
      </c>
      <c r="R8162" t="s">
        <v>21119</v>
      </c>
      <c r="S8162" t="s">
        <v>21154</v>
      </c>
      <c r="U8162" t="s">
        <v>22035</v>
      </c>
      <c r="Y8162" t="s">
        <v>23863</v>
      </c>
    </row>
    <row r="8163" spans="1:25">
      <c r="A8163" s="1">
        <v>8207</v>
      </c>
      <c r="B8163" t="s">
        <v>32</v>
      </c>
      <c r="C8163" t="s">
        <v>6776</v>
      </c>
      <c r="D8163" t="s">
        <v>10492</v>
      </c>
      <c r="E8163" t="s">
        <v>10905</v>
      </c>
      <c r="F8163" t="s">
        <v>10906</v>
      </c>
      <c r="H8163" t="s">
        <v>16610</v>
      </c>
      <c r="V8163">
        <f>72862635 @Ü'E2024041cavrilleogarro@yahoo.com                            BNMLFException as file currently locked by another user for an Acct no 297021480000</f>
        <v>0</v>
      </c>
    </row>
    <row r="8164" spans="1:25">
      <c r="A8164" s="1">
        <v>8208</v>
      </c>
      <c r="C8164" t="s">
        <v>6777</v>
      </c>
      <c r="G8164" t="s">
        <v>10967</v>
      </c>
      <c r="H8164" t="s">
        <v>16611</v>
      </c>
      <c r="I8164" t="s">
        <v>18507</v>
      </c>
      <c r="J8164" t="s">
        <v>18510</v>
      </c>
      <c r="L8164" t="s">
        <v>20379</v>
      </c>
      <c r="N8164" t="s">
        <v>32</v>
      </c>
      <c r="P8164" t="s">
        <v>32</v>
      </c>
      <c r="Q8164" t="s">
        <v>20992</v>
      </c>
      <c r="R8164" t="s">
        <v>21119</v>
      </c>
      <c r="S8164" t="s">
        <v>21154</v>
      </c>
      <c r="U8164" t="s">
        <v>22035</v>
      </c>
      <c r="Y8164" t="s">
        <v>23864</v>
      </c>
    </row>
    <row r="8165" spans="1:25">
      <c r="A8165" s="1">
        <v>8209</v>
      </c>
      <c r="B8165" t="s">
        <v>32</v>
      </c>
      <c r="C8165" t="s">
        <v>6777</v>
      </c>
      <c r="D8165" t="s">
        <v>10493</v>
      </c>
      <c r="E8165" t="s">
        <v>10905</v>
      </c>
      <c r="F8165" t="s">
        <v>10906</v>
      </c>
      <c r="H8165" t="s">
        <v>16611</v>
      </c>
      <c r="V8165">
        <f>72862636 ø8æÌ2024031tamika.campbell@ksac.gov.jm                           CNMLFException as file currently locked by another user for an Acct no 880032561400</f>
        <v>0</v>
      </c>
    </row>
    <row r="8166" spans="1:25">
      <c r="A8166" s="1">
        <v>8210</v>
      </c>
      <c r="C8166" t="s">
        <v>6778</v>
      </c>
      <c r="G8166" t="s">
        <v>10967</v>
      </c>
      <c r="H8166" t="s">
        <v>16612</v>
      </c>
      <c r="I8166" t="s">
        <v>18507</v>
      </c>
      <c r="J8166" t="s">
        <v>18509</v>
      </c>
      <c r="L8166" t="s">
        <v>20184</v>
      </c>
      <c r="O8166" t="s">
        <v>20888</v>
      </c>
      <c r="P8166" t="s">
        <v>65</v>
      </c>
      <c r="Q8166" t="s">
        <v>20990</v>
      </c>
      <c r="R8166" t="s">
        <v>21118</v>
      </c>
      <c r="S8166" t="s">
        <v>21153</v>
      </c>
      <c r="T8166" t="s">
        <v>21822</v>
      </c>
      <c r="U8166" t="s">
        <v>22033</v>
      </c>
    </row>
    <row r="8167" spans="1:25">
      <c r="A8167" s="1">
        <v>8211</v>
      </c>
      <c r="C8167" t="s">
        <v>6779</v>
      </c>
      <c r="G8167" t="s">
        <v>10967</v>
      </c>
      <c r="H8167" t="s">
        <v>16612</v>
      </c>
      <c r="I8167" t="s">
        <v>18507</v>
      </c>
      <c r="J8167" t="s">
        <v>18509</v>
      </c>
      <c r="L8167" t="s">
        <v>20154</v>
      </c>
      <c r="O8167" t="s">
        <v>20887</v>
      </c>
      <c r="P8167" t="s">
        <v>20919</v>
      </c>
      <c r="Q8167" t="s">
        <v>20989</v>
      </c>
      <c r="U8167" t="s">
        <v>22032</v>
      </c>
      <c r="W8167" t="s">
        <v>22917</v>
      </c>
      <c r="X8167" t="s">
        <v>23637</v>
      </c>
    </row>
    <row r="8168" spans="1:25">
      <c r="A8168" s="1">
        <v>8212</v>
      </c>
      <c r="C8168" t="s">
        <v>6780</v>
      </c>
      <c r="G8168" t="s">
        <v>10967</v>
      </c>
      <c r="H8168" t="s">
        <v>16613</v>
      </c>
      <c r="I8168" t="s">
        <v>18507</v>
      </c>
      <c r="J8168" t="s">
        <v>18509</v>
      </c>
      <c r="L8168" t="s">
        <v>20185</v>
      </c>
      <c r="O8168" t="s">
        <v>20888</v>
      </c>
      <c r="P8168" t="s">
        <v>20920</v>
      </c>
      <c r="Q8168" t="s">
        <v>20991</v>
      </c>
      <c r="U8168" t="s">
        <v>22034</v>
      </c>
      <c r="W8168" t="s">
        <v>22918</v>
      </c>
    </row>
    <row r="8169" spans="1:25">
      <c r="A8169" s="1">
        <v>8213</v>
      </c>
      <c r="C8169" t="s">
        <v>6781</v>
      </c>
      <c r="G8169" t="s">
        <v>10967</v>
      </c>
      <c r="H8169" t="s">
        <v>16614</v>
      </c>
      <c r="I8169" t="s">
        <v>18507</v>
      </c>
      <c r="J8169" t="s">
        <v>18509</v>
      </c>
      <c r="L8169" t="s">
        <v>20184</v>
      </c>
      <c r="O8169" t="s">
        <v>20888</v>
      </c>
      <c r="P8169" t="s">
        <v>65</v>
      </c>
      <c r="Q8169" t="s">
        <v>20990</v>
      </c>
      <c r="R8169" t="s">
        <v>21118</v>
      </c>
      <c r="S8169" t="s">
        <v>21153</v>
      </c>
      <c r="T8169" t="s">
        <v>21822</v>
      </c>
      <c r="U8169" t="s">
        <v>22033</v>
      </c>
    </row>
    <row r="8170" spans="1:25">
      <c r="A8170" s="1">
        <v>8214</v>
      </c>
      <c r="C8170" t="s">
        <v>6782</v>
      </c>
      <c r="G8170" t="s">
        <v>10967</v>
      </c>
      <c r="H8170" t="s">
        <v>16614</v>
      </c>
      <c r="I8170" t="s">
        <v>18507</v>
      </c>
      <c r="J8170" t="s">
        <v>18509</v>
      </c>
      <c r="L8170" t="s">
        <v>20273</v>
      </c>
      <c r="O8170" t="s">
        <v>20887</v>
      </c>
      <c r="P8170" t="s">
        <v>20919</v>
      </c>
      <c r="Q8170" t="s">
        <v>20989</v>
      </c>
      <c r="U8170" t="s">
        <v>22032</v>
      </c>
      <c r="W8170" t="s">
        <v>22917</v>
      </c>
      <c r="X8170" t="s">
        <v>23637</v>
      </c>
    </row>
    <row r="8171" spans="1:25">
      <c r="A8171" s="1">
        <v>8215</v>
      </c>
      <c r="C8171" t="s">
        <v>6783</v>
      </c>
      <c r="G8171" t="s">
        <v>10967</v>
      </c>
      <c r="H8171" t="s">
        <v>16614</v>
      </c>
      <c r="I8171" t="s">
        <v>18507</v>
      </c>
      <c r="J8171" t="s">
        <v>18509</v>
      </c>
      <c r="L8171" t="s">
        <v>20185</v>
      </c>
      <c r="O8171" t="s">
        <v>20888</v>
      </c>
      <c r="P8171" t="s">
        <v>20920</v>
      </c>
      <c r="Q8171" t="s">
        <v>20991</v>
      </c>
      <c r="U8171" t="s">
        <v>22034</v>
      </c>
      <c r="W8171" t="s">
        <v>22918</v>
      </c>
    </row>
    <row r="8172" spans="1:25">
      <c r="A8172" s="1">
        <v>8216</v>
      </c>
      <c r="C8172" t="s">
        <v>6784</v>
      </c>
      <c r="G8172" t="s">
        <v>10967</v>
      </c>
      <c r="H8172" t="s">
        <v>16615</v>
      </c>
      <c r="I8172" t="s">
        <v>18507</v>
      </c>
      <c r="J8172" t="s">
        <v>18509</v>
      </c>
      <c r="L8172" t="s">
        <v>20146</v>
      </c>
      <c r="O8172" t="s">
        <v>20887</v>
      </c>
      <c r="P8172" t="s">
        <v>20919</v>
      </c>
      <c r="Q8172" t="s">
        <v>20989</v>
      </c>
      <c r="U8172" t="s">
        <v>22032</v>
      </c>
      <c r="W8172" t="s">
        <v>22917</v>
      </c>
      <c r="X8172" t="s">
        <v>23637</v>
      </c>
    </row>
    <row r="8173" spans="1:25">
      <c r="A8173" s="1">
        <v>8217</v>
      </c>
      <c r="C8173" t="s">
        <v>6785</v>
      </c>
      <c r="G8173" t="s">
        <v>10967</v>
      </c>
      <c r="H8173" t="s">
        <v>16616</v>
      </c>
      <c r="I8173" t="s">
        <v>18507</v>
      </c>
      <c r="J8173" t="s">
        <v>18509</v>
      </c>
      <c r="L8173" t="s">
        <v>20184</v>
      </c>
      <c r="O8173" t="s">
        <v>20888</v>
      </c>
      <c r="P8173" t="s">
        <v>65</v>
      </c>
      <c r="Q8173" t="s">
        <v>20990</v>
      </c>
      <c r="R8173" t="s">
        <v>21118</v>
      </c>
      <c r="S8173" t="s">
        <v>21153</v>
      </c>
      <c r="T8173" t="s">
        <v>21822</v>
      </c>
      <c r="U8173" t="s">
        <v>22033</v>
      </c>
    </row>
    <row r="8174" spans="1:25">
      <c r="A8174" s="1">
        <v>8218</v>
      </c>
      <c r="C8174" t="s">
        <v>6786</v>
      </c>
      <c r="G8174" t="s">
        <v>10967</v>
      </c>
      <c r="H8174" t="s">
        <v>16617</v>
      </c>
      <c r="I8174" t="s">
        <v>18507</v>
      </c>
      <c r="J8174" t="s">
        <v>18509</v>
      </c>
      <c r="L8174" t="s">
        <v>20185</v>
      </c>
      <c r="O8174" t="s">
        <v>20888</v>
      </c>
      <c r="P8174" t="s">
        <v>20920</v>
      </c>
      <c r="Q8174" t="s">
        <v>20991</v>
      </c>
      <c r="U8174" t="s">
        <v>22034</v>
      </c>
      <c r="W8174" t="s">
        <v>22918</v>
      </c>
    </row>
    <row r="8175" spans="1:25">
      <c r="A8175" s="1">
        <v>8219</v>
      </c>
      <c r="C8175" t="s">
        <v>6787</v>
      </c>
      <c r="G8175" t="s">
        <v>10967</v>
      </c>
      <c r="H8175" t="s">
        <v>16618</v>
      </c>
      <c r="I8175" t="s">
        <v>18507</v>
      </c>
      <c r="J8175" t="s">
        <v>18510</v>
      </c>
      <c r="L8175" t="s">
        <v>20380</v>
      </c>
      <c r="N8175" t="s">
        <v>32</v>
      </c>
      <c r="P8175" t="s">
        <v>32</v>
      </c>
      <c r="Q8175" t="s">
        <v>20992</v>
      </c>
      <c r="R8175" t="s">
        <v>21119</v>
      </c>
      <c r="S8175" t="s">
        <v>21154</v>
      </c>
      <c r="U8175" t="s">
        <v>22035</v>
      </c>
      <c r="Y8175" t="s">
        <v>23865</v>
      </c>
    </row>
    <row r="8176" spans="1:25">
      <c r="A8176" s="1">
        <v>8220</v>
      </c>
      <c r="B8176" t="s">
        <v>32</v>
      </c>
      <c r="C8176" t="s">
        <v>6787</v>
      </c>
      <c r="D8176" t="s">
        <v>10494</v>
      </c>
      <c r="E8176" t="s">
        <v>10905</v>
      </c>
      <c r="F8176" t="s">
        <v>10906</v>
      </c>
      <c r="H8176" t="s">
        <v>16619</v>
      </c>
      <c r="V8176">
        <f>72862646 0@2024031kededradennis@gmail.com                             CNMLFException as file currently locked by another user for an Acct no 277429760000</f>
        <v>0</v>
      </c>
    </row>
    <row r="8177" spans="1:31">
      <c r="A8177" s="1">
        <v>8221</v>
      </c>
      <c r="C8177" t="s">
        <v>6788</v>
      </c>
      <c r="G8177" t="s">
        <v>10967</v>
      </c>
      <c r="H8177" t="s">
        <v>16620</v>
      </c>
      <c r="I8177" t="s">
        <v>18507</v>
      </c>
      <c r="J8177" t="s">
        <v>18510</v>
      </c>
      <c r="L8177" t="s">
        <v>20381</v>
      </c>
      <c r="N8177" t="s">
        <v>32</v>
      </c>
      <c r="P8177" t="s">
        <v>32</v>
      </c>
      <c r="Q8177" t="s">
        <v>20992</v>
      </c>
      <c r="R8177" t="s">
        <v>21119</v>
      </c>
      <c r="S8177" t="s">
        <v>21154</v>
      </c>
      <c r="U8177" t="s">
        <v>22035</v>
      </c>
      <c r="Y8177" t="s">
        <v>23866</v>
      </c>
    </row>
    <row r="8178" spans="1:31">
      <c r="A8178" s="1">
        <v>8222</v>
      </c>
      <c r="B8178" t="s">
        <v>32</v>
      </c>
      <c r="C8178" t="s">
        <v>6788</v>
      </c>
      <c r="D8178" t="s">
        <v>10495</v>
      </c>
      <c r="E8178" t="s">
        <v>10905</v>
      </c>
      <c r="F8178" t="s">
        <v>10906</v>
      </c>
      <c r="H8178" t="s">
        <v>16620</v>
      </c>
      <c r="V8178">
        <f>72862647 ÐEá\$2024041faypetgrave@cwjamica.com                            DNMLFException as file currently locked by another user for an Acct no 156177090000</f>
        <v>0</v>
      </c>
    </row>
    <row r="8179" spans="1:31">
      <c r="A8179" s="1">
        <v>8223</v>
      </c>
      <c r="C8179" t="s">
        <v>6789</v>
      </c>
      <c r="G8179" t="s">
        <v>10967</v>
      </c>
      <c r="H8179" t="s">
        <v>16621</v>
      </c>
      <c r="I8179" t="s">
        <v>18507</v>
      </c>
      <c r="J8179" t="s">
        <v>18510</v>
      </c>
      <c r="L8179" t="s">
        <v>20382</v>
      </c>
      <c r="N8179" t="s">
        <v>32</v>
      </c>
      <c r="P8179" t="s">
        <v>32</v>
      </c>
      <c r="Q8179" t="s">
        <v>20992</v>
      </c>
      <c r="R8179" t="s">
        <v>21119</v>
      </c>
      <c r="S8179" t="s">
        <v>21154</v>
      </c>
      <c r="U8179" t="s">
        <v>22035</v>
      </c>
      <c r="Y8179" t="s">
        <v>23868</v>
      </c>
    </row>
    <row r="8180" spans="1:31">
      <c r="A8180" s="1">
        <v>8224</v>
      </c>
      <c r="B8180" t="s">
        <v>32</v>
      </c>
      <c r="C8180" t="s">
        <v>6789</v>
      </c>
      <c r="D8180" t="s">
        <v>10496</v>
      </c>
      <c r="E8180" t="s">
        <v>10905</v>
      </c>
      <c r="F8180" t="s">
        <v>10906</v>
      </c>
      <c r="H8180" t="s">
        <v>16622</v>
      </c>
      <c r="V8180">
        <f>72862648 ÐÈQ(B2024041stamic123@gmail.com                               DNMLFException as file currently locked by another user for an Acct no 284144290000</f>
        <v>0</v>
      </c>
    </row>
    <row r="8181" spans="1:31">
      <c r="A8181" s="1">
        <v>8225</v>
      </c>
      <c r="C8181" t="s">
        <v>6790</v>
      </c>
      <c r="G8181" t="s">
        <v>10967</v>
      </c>
      <c r="H8181" t="s">
        <v>16623</v>
      </c>
      <c r="I8181" t="s">
        <v>18507</v>
      </c>
      <c r="J8181" t="s">
        <v>18546</v>
      </c>
      <c r="K8181" t="s">
        <v>18587</v>
      </c>
      <c r="L8181" t="s">
        <v>20383</v>
      </c>
      <c r="N8181" t="s">
        <v>38</v>
      </c>
      <c r="P8181" t="s">
        <v>38</v>
      </c>
      <c r="Q8181" t="s">
        <v>21038</v>
      </c>
      <c r="U8181" t="s">
        <v>22857</v>
      </c>
      <c r="W8181" t="s">
        <v>22730</v>
      </c>
      <c r="AE8181" t="s">
        <v>23892</v>
      </c>
    </row>
    <row r="8182" spans="1:31">
      <c r="A8182" s="1">
        <v>8226</v>
      </c>
      <c r="B8182" t="s">
        <v>38</v>
      </c>
      <c r="C8182" t="s">
        <v>6790</v>
      </c>
      <c r="D8182" t="s">
        <v>10497</v>
      </c>
      <c r="E8182" t="s">
        <v>10905</v>
      </c>
      <c r="F8182" t="s">
        <v>10913</v>
      </c>
      <c r="H8182" t="s">
        <v>16623</v>
      </c>
      <c r="V8182">
        <f>72862649 +@§FRHQ3800ECMAS                                                                                           CMAS N  MISS SHARON R BALL           8768181387     N</f>
        <v>0</v>
      </c>
    </row>
    <row r="8183" spans="1:31">
      <c r="A8183" s="1">
        <v>8227</v>
      </c>
      <c r="C8183" t="s">
        <v>6791</v>
      </c>
      <c r="G8183" t="s">
        <v>10967</v>
      </c>
      <c r="H8183" t="s">
        <v>16624</v>
      </c>
      <c r="I8183" t="s">
        <v>18507</v>
      </c>
      <c r="J8183" t="s">
        <v>18510</v>
      </c>
      <c r="L8183" t="s">
        <v>20384</v>
      </c>
      <c r="N8183" t="s">
        <v>32</v>
      </c>
      <c r="P8183" t="s">
        <v>32</v>
      </c>
      <c r="Q8183" t="s">
        <v>20992</v>
      </c>
      <c r="R8183" t="s">
        <v>21119</v>
      </c>
      <c r="S8183" t="s">
        <v>21154</v>
      </c>
      <c r="U8183" t="s">
        <v>22035</v>
      </c>
      <c r="Y8183" t="s">
        <v>23867</v>
      </c>
    </row>
    <row r="8184" spans="1:31">
      <c r="A8184" s="1">
        <v>8228</v>
      </c>
      <c r="B8184" t="s">
        <v>32</v>
      </c>
      <c r="C8184" t="s">
        <v>6791</v>
      </c>
      <c r="D8184" t="s">
        <v>10498</v>
      </c>
      <c r="E8184" t="s">
        <v>10905</v>
      </c>
      <c r="F8184" t="s">
        <v>10906</v>
      </c>
      <c r="H8184" t="s">
        <v>16625</v>
      </c>
      <c r="V8184">
        <f>72862650 p°7ÖD2024041christinacaine1@gmail.com                            DNMLFException as file currently locked by another user for an Acct no 295651750000</f>
        <v>0</v>
      </c>
    </row>
    <row r="8185" spans="1:31">
      <c r="A8185" s="1">
        <v>8229</v>
      </c>
      <c r="C8185" t="s">
        <v>6792</v>
      </c>
      <c r="G8185" t="s">
        <v>10967</v>
      </c>
      <c r="H8185" t="s">
        <v>16626</v>
      </c>
      <c r="I8185" t="s">
        <v>18507</v>
      </c>
      <c r="J8185" t="s">
        <v>18510</v>
      </c>
      <c r="L8185" t="s">
        <v>20385</v>
      </c>
      <c r="N8185" t="s">
        <v>32</v>
      </c>
      <c r="P8185" t="s">
        <v>32</v>
      </c>
      <c r="Q8185" t="s">
        <v>20992</v>
      </c>
      <c r="R8185" t="s">
        <v>21119</v>
      </c>
      <c r="S8185" t="s">
        <v>21154</v>
      </c>
      <c r="U8185" t="s">
        <v>22035</v>
      </c>
      <c r="Y8185" t="s">
        <v>23869</v>
      </c>
    </row>
    <row r="8186" spans="1:31">
      <c r="A8186" s="1">
        <v>8230</v>
      </c>
      <c r="B8186" t="s">
        <v>32</v>
      </c>
      <c r="C8186" t="s">
        <v>6792</v>
      </c>
      <c r="D8186" t="s">
        <v>10499</v>
      </c>
      <c r="E8186" t="s">
        <v>10905</v>
      </c>
      <c r="F8186" t="s">
        <v>10906</v>
      </c>
      <c r="H8186" t="s">
        <v>16627</v>
      </c>
      <c r="V8186">
        <f>72862651 0&amp;3&amp;P2024041DUNROBPRIM@GMAIL.COM                              DNMLFException as file currently locked by another user for an Acct no 344238270000</f>
        <v>0</v>
      </c>
    </row>
    <row r="8187" spans="1:31">
      <c r="A8187" s="1">
        <v>8231</v>
      </c>
      <c r="C8187" t="s">
        <v>6793</v>
      </c>
      <c r="G8187" t="s">
        <v>10967</v>
      </c>
      <c r="H8187" t="s">
        <v>16628</v>
      </c>
      <c r="I8187" t="s">
        <v>18507</v>
      </c>
      <c r="J8187" t="s">
        <v>18510</v>
      </c>
      <c r="L8187" t="s">
        <v>20386</v>
      </c>
      <c r="N8187" t="s">
        <v>32</v>
      </c>
      <c r="P8187" t="s">
        <v>32</v>
      </c>
      <c r="Q8187" t="s">
        <v>20992</v>
      </c>
      <c r="R8187" t="s">
        <v>21119</v>
      </c>
      <c r="S8187" t="s">
        <v>21154</v>
      </c>
      <c r="U8187" t="s">
        <v>22035</v>
      </c>
      <c r="Y8187" t="s">
        <v>23872</v>
      </c>
    </row>
    <row r="8188" spans="1:31">
      <c r="A8188" s="1">
        <v>8232</v>
      </c>
      <c r="B8188" t="s">
        <v>32</v>
      </c>
      <c r="C8188" t="s">
        <v>6793</v>
      </c>
      <c r="D8188" t="s">
        <v>10500</v>
      </c>
      <c r="E8188" t="s">
        <v>10905</v>
      </c>
      <c r="F8188" t="s">
        <v>10906</v>
      </c>
      <c r="H8188" t="s">
        <v>16629</v>
      </c>
      <c r="V8188">
        <f>72862652 °7úA2024041ANDREHEPBURN_88@YAHOO.COM                            ENMLFException as file currently locked by another user for an Acct no 283368110000</f>
        <v>0</v>
      </c>
    </row>
    <row r="8189" spans="1:31">
      <c r="A8189" s="1">
        <v>8233</v>
      </c>
      <c r="C8189" t="s">
        <v>6794</v>
      </c>
      <c r="G8189" t="s">
        <v>10967</v>
      </c>
      <c r="H8189" t="s">
        <v>16630</v>
      </c>
      <c r="I8189" t="s">
        <v>18507</v>
      </c>
      <c r="J8189" t="s">
        <v>18510</v>
      </c>
      <c r="L8189" t="s">
        <v>20387</v>
      </c>
      <c r="N8189" t="s">
        <v>32</v>
      </c>
      <c r="P8189" t="s">
        <v>32</v>
      </c>
      <c r="Q8189" t="s">
        <v>20992</v>
      </c>
      <c r="R8189" t="s">
        <v>21119</v>
      </c>
      <c r="S8189" t="s">
        <v>21154</v>
      </c>
      <c r="U8189" t="s">
        <v>22035</v>
      </c>
      <c r="Y8189" t="s">
        <v>23871</v>
      </c>
    </row>
    <row r="8190" spans="1:31">
      <c r="A8190" s="1">
        <v>8234</v>
      </c>
      <c r="B8190" t="s">
        <v>32</v>
      </c>
      <c r="C8190" t="s">
        <v>6794</v>
      </c>
      <c r="D8190" t="s">
        <v>10501</v>
      </c>
      <c r="E8190" t="s">
        <v>10905</v>
      </c>
      <c r="F8190" t="s">
        <v>10906</v>
      </c>
      <c r="H8190" t="s">
        <v>16630</v>
      </c>
      <c r="V8190">
        <f>72862653 @å~\J2024041sexychrisann1@gmail.com                             ENMLFException as file currently locked by another user for an Acct no 319379400000</f>
        <v>0</v>
      </c>
    </row>
    <row r="8191" spans="1:31">
      <c r="A8191" s="1">
        <v>8235</v>
      </c>
      <c r="C8191" t="s">
        <v>6795</v>
      </c>
      <c r="G8191" t="s">
        <v>10967</v>
      </c>
      <c r="H8191" t="s">
        <v>16631</v>
      </c>
      <c r="I8191" t="s">
        <v>18507</v>
      </c>
      <c r="J8191" t="s">
        <v>18509</v>
      </c>
      <c r="L8191" t="s">
        <v>20155</v>
      </c>
      <c r="O8191" t="s">
        <v>20887</v>
      </c>
      <c r="P8191" t="s">
        <v>20919</v>
      </c>
      <c r="Q8191" t="s">
        <v>20989</v>
      </c>
      <c r="U8191" t="s">
        <v>22032</v>
      </c>
      <c r="W8191" t="s">
        <v>22917</v>
      </c>
      <c r="X8191" t="s">
        <v>23637</v>
      </c>
    </row>
    <row r="8192" spans="1:31">
      <c r="A8192" s="1">
        <v>8236</v>
      </c>
      <c r="C8192" t="s">
        <v>6796</v>
      </c>
      <c r="G8192" t="s">
        <v>10967</v>
      </c>
      <c r="H8192" t="s">
        <v>16631</v>
      </c>
      <c r="I8192" t="s">
        <v>18507</v>
      </c>
      <c r="J8192" t="s">
        <v>18509</v>
      </c>
      <c r="L8192" t="s">
        <v>20184</v>
      </c>
      <c r="O8192" t="s">
        <v>20888</v>
      </c>
      <c r="P8192" t="s">
        <v>65</v>
      </c>
      <c r="Q8192" t="s">
        <v>20990</v>
      </c>
      <c r="R8192" t="s">
        <v>21118</v>
      </c>
      <c r="S8192" t="s">
        <v>21153</v>
      </c>
      <c r="T8192" t="s">
        <v>21822</v>
      </c>
      <c r="U8192" t="s">
        <v>22033</v>
      </c>
    </row>
    <row r="8193" spans="1:25">
      <c r="A8193" s="1">
        <v>8237</v>
      </c>
      <c r="C8193" t="s">
        <v>6797</v>
      </c>
      <c r="G8193" t="s">
        <v>10967</v>
      </c>
      <c r="H8193" t="s">
        <v>16632</v>
      </c>
      <c r="I8193" t="s">
        <v>18507</v>
      </c>
      <c r="J8193" t="s">
        <v>18509</v>
      </c>
      <c r="L8193" t="s">
        <v>20185</v>
      </c>
      <c r="O8193" t="s">
        <v>20888</v>
      </c>
      <c r="P8193" t="s">
        <v>20920</v>
      </c>
      <c r="Q8193" t="s">
        <v>20991</v>
      </c>
      <c r="U8193" t="s">
        <v>22034</v>
      </c>
      <c r="W8193" t="s">
        <v>22918</v>
      </c>
    </row>
    <row r="8194" spans="1:25">
      <c r="A8194" s="1">
        <v>8238</v>
      </c>
      <c r="C8194" t="s">
        <v>6798</v>
      </c>
      <c r="G8194" t="s">
        <v>10967</v>
      </c>
      <c r="H8194" t="s">
        <v>16633</v>
      </c>
      <c r="I8194" t="s">
        <v>18507</v>
      </c>
      <c r="J8194" t="s">
        <v>18509</v>
      </c>
      <c r="L8194" t="s">
        <v>20184</v>
      </c>
      <c r="O8194" t="s">
        <v>20888</v>
      </c>
      <c r="P8194" t="s">
        <v>65</v>
      </c>
      <c r="Q8194" t="s">
        <v>20990</v>
      </c>
      <c r="R8194" t="s">
        <v>21118</v>
      </c>
      <c r="S8194" t="s">
        <v>21153</v>
      </c>
      <c r="T8194" t="s">
        <v>21822</v>
      </c>
      <c r="U8194" t="s">
        <v>22033</v>
      </c>
    </row>
    <row r="8195" spans="1:25">
      <c r="A8195" s="1">
        <v>8239</v>
      </c>
      <c r="C8195" t="s">
        <v>6799</v>
      </c>
      <c r="G8195" t="s">
        <v>10967</v>
      </c>
      <c r="H8195" t="s">
        <v>16633</v>
      </c>
      <c r="I8195" t="s">
        <v>18507</v>
      </c>
      <c r="J8195" t="s">
        <v>18509</v>
      </c>
      <c r="L8195" t="s">
        <v>20292</v>
      </c>
      <c r="O8195" t="s">
        <v>20887</v>
      </c>
      <c r="P8195" t="s">
        <v>20919</v>
      </c>
      <c r="Q8195" t="s">
        <v>20989</v>
      </c>
      <c r="U8195" t="s">
        <v>22032</v>
      </c>
      <c r="W8195" t="s">
        <v>22917</v>
      </c>
      <c r="X8195" t="s">
        <v>23637</v>
      </c>
    </row>
    <row r="8196" spans="1:25">
      <c r="A8196" s="1">
        <v>8240</v>
      </c>
      <c r="C8196" t="s">
        <v>6800</v>
      </c>
      <c r="G8196" t="s">
        <v>10967</v>
      </c>
      <c r="H8196" t="s">
        <v>16633</v>
      </c>
      <c r="I8196" t="s">
        <v>18507</v>
      </c>
      <c r="J8196" t="s">
        <v>18509</v>
      </c>
      <c r="L8196" t="s">
        <v>20185</v>
      </c>
      <c r="O8196" t="s">
        <v>20888</v>
      </c>
      <c r="P8196" t="s">
        <v>20920</v>
      </c>
      <c r="Q8196" t="s">
        <v>20991</v>
      </c>
      <c r="U8196" t="s">
        <v>22034</v>
      </c>
      <c r="W8196" t="s">
        <v>22918</v>
      </c>
    </row>
    <row r="8197" spans="1:25">
      <c r="A8197" s="1">
        <v>8241</v>
      </c>
      <c r="C8197" t="s">
        <v>6801</v>
      </c>
      <c r="G8197" t="s">
        <v>10967</v>
      </c>
      <c r="H8197" t="s">
        <v>16634</v>
      </c>
      <c r="I8197" t="s">
        <v>18507</v>
      </c>
      <c r="J8197" t="s">
        <v>18509</v>
      </c>
      <c r="L8197" t="s">
        <v>20184</v>
      </c>
      <c r="O8197" t="s">
        <v>20888</v>
      </c>
      <c r="P8197" t="s">
        <v>65</v>
      </c>
      <c r="Q8197" t="s">
        <v>20990</v>
      </c>
      <c r="R8197" t="s">
        <v>21118</v>
      </c>
      <c r="S8197" t="s">
        <v>21153</v>
      </c>
      <c r="T8197" t="s">
        <v>21822</v>
      </c>
      <c r="U8197" t="s">
        <v>22033</v>
      </c>
    </row>
    <row r="8198" spans="1:25">
      <c r="A8198" s="1">
        <v>8242</v>
      </c>
      <c r="C8198" t="s">
        <v>6802</v>
      </c>
      <c r="G8198" t="s">
        <v>10967</v>
      </c>
      <c r="H8198" t="s">
        <v>16634</v>
      </c>
      <c r="I8198" t="s">
        <v>18507</v>
      </c>
      <c r="J8198" t="s">
        <v>18509</v>
      </c>
      <c r="L8198" t="s">
        <v>20174</v>
      </c>
      <c r="O8198" t="s">
        <v>20887</v>
      </c>
      <c r="P8198" t="s">
        <v>20919</v>
      </c>
      <c r="Q8198" t="s">
        <v>20989</v>
      </c>
      <c r="U8198" t="s">
        <v>22032</v>
      </c>
      <c r="W8198" t="s">
        <v>22917</v>
      </c>
      <c r="X8198" t="s">
        <v>23637</v>
      </c>
    </row>
    <row r="8199" spans="1:25">
      <c r="A8199" s="1">
        <v>8243</v>
      </c>
      <c r="C8199" t="s">
        <v>6803</v>
      </c>
      <c r="G8199" t="s">
        <v>10967</v>
      </c>
      <c r="H8199" t="s">
        <v>16634</v>
      </c>
      <c r="I8199" t="s">
        <v>18507</v>
      </c>
      <c r="J8199" t="s">
        <v>18509</v>
      </c>
      <c r="L8199" t="s">
        <v>20185</v>
      </c>
      <c r="O8199" t="s">
        <v>20888</v>
      </c>
      <c r="P8199" t="s">
        <v>20920</v>
      </c>
      <c r="Q8199" t="s">
        <v>20991</v>
      </c>
      <c r="U8199" t="s">
        <v>22034</v>
      </c>
      <c r="W8199" t="s">
        <v>22918</v>
      </c>
    </row>
    <row r="8200" spans="1:25">
      <c r="A8200" s="1">
        <v>8244</v>
      </c>
      <c r="C8200" t="s">
        <v>6804</v>
      </c>
      <c r="G8200" t="s">
        <v>10967</v>
      </c>
      <c r="H8200" t="s">
        <v>16635</v>
      </c>
      <c r="I8200" t="s">
        <v>18507</v>
      </c>
      <c r="J8200" t="s">
        <v>18510</v>
      </c>
      <c r="L8200" t="s">
        <v>20388</v>
      </c>
      <c r="N8200" t="s">
        <v>32</v>
      </c>
      <c r="P8200" t="s">
        <v>32</v>
      </c>
      <c r="Q8200" t="s">
        <v>20992</v>
      </c>
      <c r="R8200" t="s">
        <v>21119</v>
      </c>
      <c r="S8200" t="s">
        <v>21154</v>
      </c>
      <c r="U8200" t="s">
        <v>22035</v>
      </c>
      <c r="Y8200" t="s">
        <v>23870</v>
      </c>
    </row>
    <row r="8201" spans="1:25">
      <c r="A8201" s="1">
        <v>8245</v>
      </c>
      <c r="B8201" t="s">
        <v>32</v>
      </c>
      <c r="C8201" t="s">
        <v>6804</v>
      </c>
      <c r="D8201" t="s">
        <v>10502</v>
      </c>
      <c r="E8201" t="s">
        <v>10905</v>
      </c>
      <c r="F8201" t="s">
        <v>10906</v>
      </c>
      <c r="H8201" t="s">
        <v>16635</v>
      </c>
      <c r="V8201">
        <f>72862663 @äçNJ2024041romainbrown023@gmail.com                            ENMLFException as file currently locked by another user for an Acct no 319151400000</f>
        <v>0</v>
      </c>
    </row>
    <row r="8202" spans="1:25">
      <c r="A8202" s="1">
        <v>8246</v>
      </c>
      <c r="C8202" t="s">
        <v>6805</v>
      </c>
      <c r="G8202" t="s">
        <v>10967</v>
      </c>
      <c r="H8202" t="s">
        <v>16636</v>
      </c>
      <c r="I8202" t="s">
        <v>18507</v>
      </c>
      <c r="J8202" t="s">
        <v>18509</v>
      </c>
      <c r="L8202" t="s">
        <v>20272</v>
      </c>
      <c r="O8202" t="s">
        <v>20887</v>
      </c>
      <c r="P8202" t="s">
        <v>20919</v>
      </c>
      <c r="Q8202" t="s">
        <v>20989</v>
      </c>
      <c r="U8202" t="s">
        <v>22032</v>
      </c>
      <c r="W8202" t="s">
        <v>22917</v>
      </c>
      <c r="X8202" t="s">
        <v>23632</v>
      </c>
    </row>
    <row r="8203" spans="1:25">
      <c r="A8203" s="1">
        <v>8247</v>
      </c>
      <c r="C8203" t="s">
        <v>6806</v>
      </c>
      <c r="G8203" t="s">
        <v>10967</v>
      </c>
      <c r="H8203" t="s">
        <v>16637</v>
      </c>
      <c r="I8203" t="s">
        <v>18507</v>
      </c>
      <c r="J8203" t="s">
        <v>18509</v>
      </c>
      <c r="L8203" t="s">
        <v>20271</v>
      </c>
      <c r="O8203" t="s">
        <v>20887</v>
      </c>
      <c r="P8203" t="s">
        <v>20919</v>
      </c>
      <c r="Q8203" t="s">
        <v>20989</v>
      </c>
      <c r="U8203" t="s">
        <v>22032</v>
      </c>
      <c r="W8203" t="s">
        <v>22917</v>
      </c>
      <c r="X8203" t="s">
        <v>23632</v>
      </c>
    </row>
    <row r="8204" spans="1:25">
      <c r="A8204" s="1">
        <v>8248</v>
      </c>
      <c r="C8204" t="s">
        <v>6807</v>
      </c>
      <c r="G8204" t="s">
        <v>10967</v>
      </c>
      <c r="H8204" t="s">
        <v>16638</v>
      </c>
      <c r="I8204" t="s">
        <v>18507</v>
      </c>
      <c r="J8204" t="s">
        <v>18509</v>
      </c>
      <c r="L8204" t="s">
        <v>20184</v>
      </c>
      <c r="O8204" t="s">
        <v>20888</v>
      </c>
      <c r="P8204" t="s">
        <v>65</v>
      </c>
      <c r="Q8204" t="s">
        <v>20990</v>
      </c>
      <c r="R8204" t="s">
        <v>21118</v>
      </c>
      <c r="S8204" t="s">
        <v>21153</v>
      </c>
      <c r="T8204" t="s">
        <v>21818</v>
      </c>
      <c r="U8204" t="s">
        <v>22033</v>
      </c>
    </row>
    <row r="8205" spans="1:25">
      <c r="A8205" s="1">
        <v>8249</v>
      </c>
      <c r="C8205" t="s">
        <v>6808</v>
      </c>
      <c r="G8205" t="s">
        <v>10967</v>
      </c>
      <c r="H8205" t="s">
        <v>16639</v>
      </c>
      <c r="I8205" t="s">
        <v>18507</v>
      </c>
      <c r="J8205" t="s">
        <v>18509</v>
      </c>
      <c r="L8205" t="s">
        <v>20185</v>
      </c>
      <c r="O8205" t="s">
        <v>20888</v>
      </c>
      <c r="P8205" t="s">
        <v>20920</v>
      </c>
      <c r="Q8205" t="s">
        <v>20991</v>
      </c>
      <c r="U8205" t="s">
        <v>22034</v>
      </c>
      <c r="W8205" t="s">
        <v>22918</v>
      </c>
    </row>
    <row r="8206" spans="1:25">
      <c r="A8206" s="1">
        <v>8250</v>
      </c>
      <c r="C8206" t="s">
        <v>6809</v>
      </c>
      <c r="G8206" t="s">
        <v>10967</v>
      </c>
      <c r="H8206" t="s">
        <v>16640</v>
      </c>
      <c r="I8206" t="s">
        <v>18507</v>
      </c>
      <c r="J8206" t="s">
        <v>18509</v>
      </c>
      <c r="L8206" t="s">
        <v>20184</v>
      </c>
      <c r="O8206" t="s">
        <v>20888</v>
      </c>
      <c r="P8206" t="s">
        <v>65</v>
      </c>
      <c r="Q8206" t="s">
        <v>20990</v>
      </c>
      <c r="R8206" t="s">
        <v>21118</v>
      </c>
      <c r="S8206" t="s">
        <v>21153</v>
      </c>
      <c r="T8206" t="s">
        <v>21818</v>
      </c>
      <c r="U8206" t="s">
        <v>22033</v>
      </c>
    </row>
    <row r="8207" spans="1:25">
      <c r="A8207" s="1">
        <v>8251</v>
      </c>
      <c r="C8207" t="s">
        <v>6810</v>
      </c>
      <c r="G8207" t="s">
        <v>10967</v>
      </c>
      <c r="H8207" t="s">
        <v>16640</v>
      </c>
      <c r="I8207" t="s">
        <v>18507</v>
      </c>
      <c r="J8207" t="s">
        <v>18509</v>
      </c>
      <c r="L8207" t="s">
        <v>20185</v>
      </c>
      <c r="O8207" t="s">
        <v>20888</v>
      </c>
      <c r="P8207" t="s">
        <v>20920</v>
      </c>
      <c r="Q8207" t="s">
        <v>20991</v>
      </c>
      <c r="U8207" t="s">
        <v>22034</v>
      </c>
      <c r="W8207" t="s">
        <v>22918</v>
      </c>
    </row>
    <row r="8208" spans="1:25">
      <c r="A8208" s="1">
        <v>8252</v>
      </c>
      <c r="C8208" t="s">
        <v>6811</v>
      </c>
      <c r="G8208" t="s">
        <v>10967</v>
      </c>
      <c r="H8208" t="s">
        <v>16641</v>
      </c>
      <c r="I8208" t="s">
        <v>18507</v>
      </c>
      <c r="J8208" t="s">
        <v>18509</v>
      </c>
      <c r="L8208" t="s">
        <v>20174</v>
      </c>
      <c r="O8208" t="s">
        <v>20887</v>
      </c>
      <c r="P8208" t="s">
        <v>20919</v>
      </c>
      <c r="Q8208" t="s">
        <v>20989</v>
      </c>
      <c r="U8208" t="s">
        <v>22032</v>
      </c>
      <c r="W8208" t="s">
        <v>22917</v>
      </c>
      <c r="X8208" t="s">
        <v>23632</v>
      </c>
    </row>
    <row r="8209" spans="1:25">
      <c r="A8209" s="1">
        <v>8253</v>
      </c>
      <c r="C8209" t="s">
        <v>6812</v>
      </c>
      <c r="G8209" t="s">
        <v>10967</v>
      </c>
      <c r="H8209" t="s">
        <v>16642</v>
      </c>
      <c r="I8209" t="s">
        <v>18507</v>
      </c>
      <c r="J8209" t="s">
        <v>18509</v>
      </c>
      <c r="L8209" t="s">
        <v>20184</v>
      </c>
      <c r="O8209" t="s">
        <v>20888</v>
      </c>
      <c r="P8209" t="s">
        <v>65</v>
      </c>
      <c r="Q8209" t="s">
        <v>20990</v>
      </c>
      <c r="R8209" t="s">
        <v>21118</v>
      </c>
      <c r="S8209" t="s">
        <v>21153</v>
      </c>
      <c r="T8209" t="s">
        <v>21818</v>
      </c>
      <c r="U8209" t="s">
        <v>22033</v>
      </c>
    </row>
    <row r="8210" spans="1:25">
      <c r="A8210" s="1">
        <v>8254</v>
      </c>
      <c r="C8210" t="s">
        <v>6813</v>
      </c>
      <c r="G8210" t="s">
        <v>10967</v>
      </c>
      <c r="H8210" t="s">
        <v>16642</v>
      </c>
      <c r="I8210" t="s">
        <v>18507</v>
      </c>
      <c r="J8210" t="s">
        <v>18509</v>
      </c>
      <c r="L8210" t="s">
        <v>20185</v>
      </c>
      <c r="O8210" t="s">
        <v>20888</v>
      </c>
      <c r="P8210" t="s">
        <v>20920</v>
      </c>
      <c r="Q8210" t="s">
        <v>20991</v>
      </c>
      <c r="U8210" t="s">
        <v>22034</v>
      </c>
      <c r="W8210" t="s">
        <v>22918</v>
      </c>
    </row>
    <row r="8211" spans="1:25">
      <c r="A8211" s="1">
        <v>8255</v>
      </c>
      <c r="C8211" t="s">
        <v>6814</v>
      </c>
      <c r="G8211" t="s">
        <v>10967</v>
      </c>
      <c r="H8211" t="s">
        <v>16643</v>
      </c>
      <c r="I8211" t="s">
        <v>18507</v>
      </c>
      <c r="J8211" t="s">
        <v>18510</v>
      </c>
      <c r="L8211" t="s">
        <v>20389</v>
      </c>
      <c r="N8211" t="s">
        <v>32</v>
      </c>
      <c r="P8211" t="s">
        <v>32</v>
      </c>
      <c r="Q8211" t="s">
        <v>20992</v>
      </c>
      <c r="R8211" t="s">
        <v>21119</v>
      </c>
      <c r="S8211" t="s">
        <v>21154</v>
      </c>
      <c r="U8211" t="s">
        <v>22035</v>
      </c>
      <c r="Y8211" t="s">
        <v>23873</v>
      </c>
    </row>
    <row r="8212" spans="1:25">
      <c r="A8212" s="1">
        <v>8256</v>
      </c>
      <c r="B8212" t="s">
        <v>32</v>
      </c>
      <c r="C8212" t="s">
        <v>6814</v>
      </c>
      <c r="D8212" t="s">
        <v>10503</v>
      </c>
      <c r="E8212" t="s">
        <v>10905</v>
      </c>
      <c r="F8212" t="s">
        <v>10906</v>
      </c>
      <c r="H8212" t="s">
        <v>16644</v>
      </c>
      <c r="V8212">
        <f>72862673 @ÝEÆI2024041orainthomas@gmail.com                              GNMLFException as file currently locked by another user for an Acct no 316859080000</f>
        <v>0</v>
      </c>
    </row>
    <row r="8213" spans="1:25">
      <c r="A8213" s="1">
        <v>8257</v>
      </c>
      <c r="C8213" t="s">
        <v>6815</v>
      </c>
      <c r="G8213" t="s">
        <v>10967</v>
      </c>
      <c r="H8213" t="s">
        <v>16645</v>
      </c>
      <c r="I8213" t="s">
        <v>18507</v>
      </c>
      <c r="J8213" t="s">
        <v>18509</v>
      </c>
      <c r="L8213" t="s">
        <v>20271</v>
      </c>
      <c r="O8213" t="s">
        <v>20887</v>
      </c>
      <c r="P8213" t="s">
        <v>20919</v>
      </c>
      <c r="Q8213" t="s">
        <v>20989</v>
      </c>
      <c r="U8213" t="s">
        <v>22032</v>
      </c>
      <c r="W8213" t="s">
        <v>22917</v>
      </c>
      <c r="X8213" t="s">
        <v>23347</v>
      </c>
    </row>
    <row r="8214" spans="1:25">
      <c r="A8214" s="1">
        <v>8258</v>
      </c>
      <c r="C8214" t="s">
        <v>6816</v>
      </c>
      <c r="G8214" t="s">
        <v>10967</v>
      </c>
      <c r="H8214" t="s">
        <v>16646</v>
      </c>
      <c r="I8214" t="s">
        <v>18507</v>
      </c>
      <c r="J8214" t="s">
        <v>18509</v>
      </c>
      <c r="L8214" t="s">
        <v>20184</v>
      </c>
      <c r="O8214" t="s">
        <v>20888</v>
      </c>
      <c r="P8214" t="s">
        <v>65</v>
      </c>
      <c r="Q8214" t="s">
        <v>20990</v>
      </c>
      <c r="R8214" t="s">
        <v>21118</v>
      </c>
      <c r="S8214" t="s">
        <v>21153</v>
      </c>
      <c r="T8214" t="s">
        <v>21510</v>
      </c>
      <c r="U8214" t="s">
        <v>22033</v>
      </c>
    </row>
    <row r="8215" spans="1:25">
      <c r="A8215" s="1">
        <v>8259</v>
      </c>
      <c r="C8215" t="s">
        <v>6817</v>
      </c>
      <c r="G8215" t="s">
        <v>10967</v>
      </c>
      <c r="H8215" t="s">
        <v>16647</v>
      </c>
      <c r="I8215" t="s">
        <v>18507</v>
      </c>
      <c r="J8215" t="s">
        <v>18509</v>
      </c>
      <c r="L8215" t="s">
        <v>20185</v>
      </c>
      <c r="O8215" t="s">
        <v>20888</v>
      </c>
      <c r="P8215" t="s">
        <v>20920</v>
      </c>
      <c r="Q8215" t="s">
        <v>20991</v>
      </c>
      <c r="U8215" t="s">
        <v>22034</v>
      </c>
      <c r="W8215" t="s">
        <v>22918</v>
      </c>
    </row>
    <row r="8216" spans="1:25">
      <c r="A8216" s="1">
        <v>8260</v>
      </c>
      <c r="C8216" t="s">
        <v>6818</v>
      </c>
      <c r="G8216" t="s">
        <v>10967</v>
      </c>
      <c r="H8216" t="s">
        <v>16648</v>
      </c>
      <c r="I8216" t="s">
        <v>18507</v>
      </c>
      <c r="J8216" t="s">
        <v>18509</v>
      </c>
      <c r="L8216" t="s">
        <v>20292</v>
      </c>
      <c r="O8216" t="s">
        <v>20887</v>
      </c>
      <c r="P8216" t="s">
        <v>20919</v>
      </c>
      <c r="Q8216" t="s">
        <v>20989</v>
      </c>
      <c r="U8216" t="s">
        <v>22032</v>
      </c>
      <c r="W8216" t="s">
        <v>22917</v>
      </c>
      <c r="X8216" t="s">
        <v>23348</v>
      </c>
    </row>
    <row r="8217" spans="1:25">
      <c r="A8217" s="1">
        <v>8261</v>
      </c>
      <c r="C8217" t="s">
        <v>6819</v>
      </c>
      <c r="G8217" t="s">
        <v>10967</v>
      </c>
      <c r="H8217" t="s">
        <v>16649</v>
      </c>
      <c r="I8217" t="s">
        <v>18507</v>
      </c>
      <c r="J8217" t="s">
        <v>18510</v>
      </c>
      <c r="L8217" t="s">
        <v>20390</v>
      </c>
      <c r="N8217" t="s">
        <v>40</v>
      </c>
      <c r="P8217" t="s">
        <v>20946</v>
      </c>
      <c r="Q8217" t="s">
        <v>21041</v>
      </c>
      <c r="U8217" t="s">
        <v>22716</v>
      </c>
      <c r="W8217" t="s">
        <v>22918</v>
      </c>
    </row>
    <row r="8218" spans="1:25">
      <c r="A8218" s="1">
        <v>8262</v>
      </c>
      <c r="B8218" t="s">
        <v>40</v>
      </c>
      <c r="C8218" t="s">
        <v>6819</v>
      </c>
      <c r="D8218" t="s">
        <v>10504</v>
      </c>
      <c r="E8218" t="s">
        <v>10905</v>
      </c>
      <c r="F8218" t="s">
        <v>10915</v>
      </c>
      <c r="H8218" t="s">
        <v>16649</v>
      </c>
      <c r="V8218">
        <f>72862678 SAXFDP 2405            PARDDD`</f>
        <v>0</v>
      </c>
    </row>
    <row r="8219" spans="1:25">
      <c r="A8219" s="1">
        <v>8264</v>
      </c>
      <c r="C8219" t="s">
        <v>6820</v>
      </c>
      <c r="G8219" t="s">
        <v>10967</v>
      </c>
      <c r="H8219" t="s">
        <v>16650</v>
      </c>
      <c r="I8219" t="s">
        <v>18507</v>
      </c>
      <c r="J8219" t="s">
        <v>18509</v>
      </c>
      <c r="L8219" t="s">
        <v>20154</v>
      </c>
      <c r="O8219" t="s">
        <v>20887</v>
      </c>
      <c r="P8219" t="s">
        <v>20919</v>
      </c>
      <c r="Q8219" t="s">
        <v>20989</v>
      </c>
      <c r="U8219" t="s">
        <v>22032</v>
      </c>
      <c r="W8219" t="s">
        <v>22917</v>
      </c>
      <c r="X8219" t="s">
        <v>23638</v>
      </c>
    </row>
    <row r="8220" spans="1:25">
      <c r="A8220" s="1">
        <v>8265</v>
      </c>
      <c r="C8220" t="s">
        <v>6821</v>
      </c>
      <c r="G8220" t="s">
        <v>10967</v>
      </c>
      <c r="H8220" t="s">
        <v>16651</v>
      </c>
      <c r="I8220" t="s">
        <v>18507</v>
      </c>
      <c r="J8220" t="s">
        <v>18509</v>
      </c>
      <c r="L8220" t="s">
        <v>20184</v>
      </c>
      <c r="O8220" t="s">
        <v>20888</v>
      </c>
      <c r="P8220" t="s">
        <v>65</v>
      </c>
      <c r="Q8220" t="s">
        <v>20990</v>
      </c>
      <c r="R8220" t="s">
        <v>21118</v>
      </c>
      <c r="S8220" t="s">
        <v>21153</v>
      </c>
      <c r="T8220" t="s">
        <v>21823</v>
      </c>
      <c r="U8220" t="s">
        <v>22033</v>
      </c>
    </row>
    <row r="8221" spans="1:25">
      <c r="A8221" s="1">
        <v>8266</v>
      </c>
      <c r="C8221" t="s">
        <v>6822</v>
      </c>
      <c r="G8221" t="s">
        <v>10967</v>
      </c>
      <c r="H8221" t="s">
        <v>16651</v>
      </c>
      <c r="I8221" t="s">
        <v>18507</v>
      </c>
      <c r="J8221" t="s">
        <v>18509</v>
      </c>
      <c r="L8221" t="s">
        <v>20185</v>
      </c>
      <c r="O8221" t="s">
        <v>20888</v>
      </c>
      <c r="P8221" t="s">
        <v>20920</v>
      </c>
      <c r="Q8221" t="s">
        <v>20991</v>
      </c>
      <c r="U8221" t="s">
        <v>22034</v>
      </c>
      <c r="W8221" t="s">
        <v>22918</v>
      </c>
    </row>
    <row r="8222" spans="1:25">
      <c r="A8222" s="1">
        <v>8267</v>
      </c>
      <c r="C8222" t="s">
        <v>6823</v>
      </c>
      <c r="G8222" t="s">
        <v>10967</v>
      </c>
      <c r="H8222" t="s">
        <v>16652</v>
      </c>
      <c r="I8222" t="s">
        <v>18507</v>
      </c>
      <c r="J8222" t="s">
        <v>18510</v>
      </c>
      <c r="L8222" t="s">
        <v>20391</v>
      </c>
      <c r="N8222" t="s">
        <v>59</v>
      </c>
      <c r="P8222" t="s">
        <v>59</v>
      </c>
      <c r="Q8222" t="s">
        <v>21093</v>
      </c>
      <c r="U8222" t="s">
        <v>22830</v>
      </c>
      <c r="W8222" t="s">
        <v>22946</v>
      </c>
    </row>
    <row r="8223" spans="1:25">
      <c r="A8223" s="1">
        <v>8268</v>
      </c>
      <c r="B8223" t="s">
        <v>59</v>
      </c>
      <c r="C8223" t="s">
        <v>6823</v>
      </c>
      <c r="D8223" t="s">
        <v>10505</v>
      </c>
      <c r="E8223" t="s">
        <v>10905</v>
      </c>
      <c r="F8223" t="s">
        <v>10946</v>
      </c>
      <c r="H8223" t="s">
        <v>16652</v>
      </c>
      <c r="V8223">
        <f>72862682 Ð+¦¤OYøN                                                            Y        @=§#N `ykHç=§#           Y8765413790   #4+K¹@=§# YETH8766093158  #4+K¹@=§#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8224" spans="1:25">
      <c r="A8224" s="1">
        <v>8269</v>
      </c>
      <c r="C8224" t="s">
        <v>6824</v>
      </c>
      <c r="G8224" t="s">
        <v>10967</v>
      </c>
      <c r="H8224" t="s">
        <v>16653</v>
      </c>
      <c r="I8224" t="s">
        <v>18507</v>
      </c>
      <c r="J8224" t="s">
        <v>18510</v>
      </c>
      <c r="L8224" t="s">
        <v>20392</v>
      </c>
      <c r="N8224" t="s">
        <v>59</v>
      </c>
      <c r="P8224" t="s">
        <v>59</v>
      </c>
      <c r="Q8224" t="s">
        <v>21093</v>
      </c>
      <c r="U8224" t="s">
        <v>22830</v>
      </c>
      <c r="W8224" t="s">
        <v>22946</v>
      </c>
    </row>
    <row r="8225" spans="1:24">
      <c r="A8225" s="1">
        <v>8270</v>
      </c>
      <c r="B8225" t="s">
        <v>59</v>
      </c>
      <c r="C8225" t="s">
        <v>6824</v>
      </c>
      <c r="D8225" t="s">
        <v>10506</v>
      </c>
      <c r="E8225" t="s">
        <v>10905</v>
      </c>
      <c r="F8225" t="s">
        <v>10946</v>
      </c>
      <c r="H8225" t="s">
        <v>16653</v>
      </c>
      <c r="V8225">
        <f>72862683 Ð+¦¤OYøN                                                            Y        @=§#N `ykHç=§#           Y8765413790   #4+K¹@=§# YETH8766093158  #4+K¹@=§#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8226" spans="1:24">
      <c r="A8226" s="1">
        <v>8271</v>
      </c>
      <c r="C8226" t="s">
        <v>6825</v>
      </c>
      <c r="G8226" t="s">
        <v>10967</v>
      </c>
      <c r="H8226" t="s">
        <v>16654</v>
      </c>
      <c r="I8226" t="s">
        <v>18507</v>
      </c>
      <c r="J8226" t="s">
        <v>18510</v>
      </c>
      <c r="L8226" t="s">
        <v>20393</v>
      </c>
      <c r="N8226" t="s">
        <v>59</v>
      </c>
      <c r="P8226" t="s">
        <v>59</v>
      </c>
      <c r="Q8226" t="s">
        <v>21093</v>
      </c>
      <c r="U8226" t="s">
        <v>22830</v>
      </c>
      <c r="W8226" t="s">
        <v>22946</v>
      </c>
    </row>
    <row r="8227" spans="1:24">
      <c r="A8227" s="1">
        <v>8272</v>
      </c>
      <c r="B8227" t="s">
        <v>59</v>
      </c>
      <c r="C8227" t="s">
        <v>6825</v>
      </c>
      <c r="D8227" t="s">
        <v>10507</v>
      </c>
      <c r="E8227" t="s">
        <v>10905</v>
      </c>
      <c r="F8227" t="s">
        <v>10946</v>
      </c>
      <c r="H8227" t="s">
        <v>16654</v>
      </c>
      <c r="V8227">
        <f>72862684 Ð+¦¤OYøN                                                            Y        @=§#N `ykHç=§#           Y8765413790   #4+K¹@=§#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N N</f>
        <v>0</v>
      </c>
    </row>
    <row r="8228" spans="1:24">
      <c r="A8228" s="1">
        <v>8273</v>
      </c>
      <c r="C8228" t="s">
        <v>6826</v>
      </c>
      <c r="G8228" t="s">
        <v>10967</v>
      </c>
      <c r="H8228" t="s">
        <v>16655</v>
      </c>
      <c r="I8228" t="s">
        <v>18507</v>
      </c>
      <c r="J8228" t="s">
        <v>18510</v>
      </c>
      <c r="L8228" t="s">
        <v>20394</v>
      </c>
      <c r="N8228" t="s">
        <v>65</v>
      </c>
      <c r="P8228" t="s">
        <v>20979</v>
      </c>
      <c r="Q8228" t="s">
        <v>21103</v>
      </c>
      <c r="U8228" t="s">
        <v>22859</v>
      </c>
      <c r="W8228" t="s">
        <v>22949</v>
      </c>
    </row>
    <row r="8229" spans="1:24">
      <c r="A8229" s="1">
        <v>8274</v>
      </c>
      <c r="C8229" t="s">
        <v>6827</v>
      </c>
      <c r="G8229" t="s">
        <v>10967</v>
      </c>
      <c r="H8229" t="s">
        <v>16656</v>
      </c>
      <c r="I8229" t="s">
        <v>18507</v>
      </c>
      <c r="J8229" t="s">
        <v>18510</v>
      </c>
      <c r="L8229" t="s">
        <v>20394</v>
      </c>
      <c r="N8229" t="s">
        <v>65</v>
      </c>
      <c r="P8229" t="s">
        <v>20980</v>
      </c>
      <c r="Q8229" t="s">
        <v>21104</v>
      </c>
      <c r="U8229" t="s">
        <v>22860</v>
      </c>
      <c r="W8229" t="s">
        <v>22949</v>
      </c>
    </row>
    <row r="8230" spans="1:24">
      <c r="A8230" s="1">
        <v>8275</v>
      </c>
      <c r="C8230" t="s">
        <v>6828</v>
      </c>
      <c r="G8230" t="s">
        <v>10967</v>
      </c>
      <c r="H8230" t="s">
        <v>16657</v>
      </c>
      <c r="I8230" t="s">
        <v>18507</v>
      </c>
      <c r="J8230" t="s">
        <v>18510</v>
      </c>
      <c r="L8230" t="s">
        <v>20395</v>
      </c>
      <c r="N8230" t="s">
        <v>65</v>
      </c>
      <c r="P8230" t="s">
        <v>20981</v>
      </c>
      <c r="Q8230" t="s">
        <v>21035</v>
      </c>
      <c r="R8230" t="s">
        <v>21147</v>
      </c>
      <c r="S8230" t="s">
        <v>21153</v>
      </c>
      <c r="U8230" t="s">
        <v>22050</v>
      </c>
      <c r="W8230" t="s">
        <v>22050</v>
      </c>
    </row>
    <row r="8231" spans="1:24">
      <c r="A8231" s="1">
        <v>8276</v>
      </c>
      <c r="C8231" t="s">
        <v>6829</v>
      </c>
      <c r="G8231" t="s">
        <v>10967</v>
      </c>
      <c r="H8231" t="s">
        <v>16657</v>
      </c>
      <c r="I8231" t="s">
        <v>18507</v>
      </c>
      <c r="J8231" t="s">
        <v>18510</v>
      </c>
      <c r="L8231" t="s">
        <v>20394</v>
      </c>
      <c r="N8231" t="s">
        <v>65</v>
      </c>
      <c r="P8231" t="s">
        <v>65</v>
      </c>
      <c r="Q8231" t="s">
        <v>21105</v>
      </c>
      <c r="U8231" t="s">
        <v>22861</v>
      </c>
      <c r="W8231" t="s">
        <v>22933</v>
      </c>
    </row>
    <row r="8232" spans="1:24">
      <c r="A8232" s="1">
        <v>8277</v>
      </c>
      <c r="B8232" t="s">
        <v>65</v>
      </c>
      <c r="C8232" t="s">
        <v>6829</v>
      </c>
      <c r="D8232" t="s">
        <v>10508</v>
      </c>
      <c r="E8232" t="s">
        <v>10905</v>
      </c>
      <c r="F8232" t="s">
        <v>10956</v>
      </c>
      <c r="H8232" t="s">
        <v>16657</v>
      </c>
    </row>
    <row r="8233" spans="1:24">
      <c r="A8233" s="1">
        <v>8278</v>
      </c>
      <c r="C8233" t="s">
        <v>6830</v>
      </c>
      <c r="G8233" t="s">
        <v>10967</v>
      </c>
      <c r="H8233" t="s">
        <v>16658</v>
      </c>
      <c r="I8233" t="s">
        <v>18507</v>
      </c>
      <c r="J8233" t="s">
        <v>18509</v>
      </c>
      <c r="L8233" t="s">
        <v>20273</v>
      </c>
      <c r="O8233" t="s">
        <v>20887</v>
      </c>
      <c r="P8233" t="s">
        <v>20919</v>
      </c>
      <c r="Q8233" t="s">
        <v>20989</v>
      </c>
      <c r="U8233" t="s">
        <v>22032</v>
      </c>
      <c r="W8233" t="s">
        <v>22917</v>
      </c>
      <c r="X8233" t="s">
        <v>23097</v>
      </c>
    </row>
    <row r="8234" spans="1:24">
      <c r="A8234" s="1">
        <v>8279</v>
      </c>
      <c r="C8234" t="s">
        <v>6831</v>
      </c>
      <c r="G8234" t="s">
        <v>10967</v>
      </c>
      <c r="H8234" t="s">
        <v>16658</v>
      </c>
      <c r="I8234" t="s">
        <v>18507</v>
      </c>
      <c r="J8234" t="s">
        <v>18509</v>
      </c>
      <c r="L8234" t="s">
        <v>20184</v>
      </c>
      <c r="O8234" t="s">
        <v>20888</v>
      </c>
      <c r="P8234" t="s">
        <v>65</v>
      </c>
      <c r="Q8234" t="s">
        <v>20990</v>
      </c>
      <c r="R8234" t="s">
        <v>21118</v>
      </c>
      <c r="S8234" t="s">
        <v>21153</v>
      </c>
      <c r="T8234" t="s">
        <v>21277</v>
      </c>
      <c r="U8234" t="s">
        <v>22033</v>
      </c>
    </row>
    <row r="8235" spans="1:24">
      <c r="A8235" s="1">
        <v>8280</v>
      </c>
      <c r="C8235" t="s">
        <v>6832</v>
      </c>
      <c r="G8235" t="s">
        <v>10967</v>
      </c>
      <c r="H8235" t="s">
        <v>16659</v>
      </c>
      <c r="I8235" t="s">
        <v>18507</v>
      </c>
      <c r="J8235" t="s">
        <v>18509</v>
      </c>
      <c r="L8235" t="s">
        <v>20185</v>
      </c>
      <c r="O8235" t="s">
        <v>20888</v>
      </c>
      <c r="P8235" t="s">
        <v>20920</v>
      </c>
      <c r="Q8235" t="s">
        <v>20991</v>
      </c>
      <c r="U8235" t="s">
        <v>22034</v>
      </c>
      <c r="W8235" t="s">
        <v>22918</v>
      </c>
    </row>
    <row r="8236" spans="1:24">
      <c r="A8236" s="1">
        <v>8281</v>
      </c>
      <c r="C8236" t="s">
        <v>6833</v>
      </c>
      <c r="G8236" t="s">
        <v>10967</v>
      </c>
      <c r="H8236" t="s">
        <v>16660</v>
      </c>
      <c r="I8236" t="s">
        <v>18507</v>
      </c>
      <c r="J8236" t="s">
        <v>18510</v>
      </c>
      <c r="L8236" t="s">
        <v>20396</v>
      </c>
      <c r="N8236" t="s">
        <v>66</v>
      </c>
      <c r="P8236" t="s">
        <v>20982</v>
      </c>
      <c r="Q8236" t="s">
        <v>21106</v>
      </c>
      <c r="R8236" t="s">
        <v>21148</v>
      </c>
      <c r="S8236" t="s">
        <v>21153</v>
      </c>
      <c r="T8236" t="s">
        <v>21824</v>
      </c>
      <c r="U8236" t="s">
        <v>22050</v>
      </c>
    </row>
    <row r="8237" spans="1:24">
      <c r="A8237" s="1">
        <v>8282</v>
      </c>
      <c r="C8237" t="s">
        <v>6834</v>
      </c>
      <c r="G8237" t="s">
        <v>10967</v>
      </c>
      <c r="H8237" t="s">
        <v>16660</v>
      </c>
      <c r="I8237" t="s">
        <v>18507</v>
      </c>
      <c r="J8237" t="s">
        <v>18510</v>
      </c>
      <c r="L8237" t="s">
        <v>20397</v>
      </c>
      <c r="N8237" t="s">
        <v>66</v>
      </c>
      <c r="P8237" t="s">
        <v>20983</v>
      </c>
      <c r="Q8237" t="s">
        <v>21107</v>
      </c>
      <c r="U8237" t="s">
        <v>22862</v>
      </c>
      <c r="W8237" t="s">
        <v>22933</v>
      </c>
    </row>
    <row r="8238" spans="1:24">
      <c r="A8238" s="1">
        <v>8283</v>
      </c>
      <c r="B8238" t="s">
        <v>66</v>
      </c>
      <c r="C8238" t="s">
        <v>6834</v>
      </c>
      <c r="D8238" t="s">
        <v>10509</v>
      </c>
      <c r="E8238" t="s">
        <v>10905</v>
      </c>
      <c r="F8238" t="s">
        <v>10957</v>
      </c>
      <c r="H8238" t="s">
        <v>16660</v>
      </c>
      <c r="V8238">
        <f>72862693 8769656651                                                                         S                                                                      </f>
        <v>0</v>
      </c>
    </row>
    <row r="8239" spans="1:24">
      <c r="A8239" s="1">
        <v>8284</v>
      </c>
      <c r="C8239" t="s">
        <v>6835</v>
      </c>
      <c r="G8239" t="s">
        <v>10967</v>
      </c>
      <c r="H8239" t="s">
        <v>16661</v>
      </c>
      <c r="I8239" t="s">
        <v>18507</v>
      </c>
      <c r="J8239" t="s">
        <v>18510</v>
      </c>
      <c r="L8239" t="s">
        <v>20398</v>
      </c>
      <c r="N8239" t="s">
        <v>66</v>
      </c>
      <c r="P8239" t="s">
        <v>20982</v>
      </c>
      <c r="Q8239" t="s">
        <v>21106</v>
      </c>
      <c r="R8239" t="s">
        <v>21148</v>
      </c>
      <c r="S8239" t="s">
        <v>21153</v>
      </c>
      <c r="T8239" t="s">
        <v>21824</v>
      </c>
      <c r="U8239" t="s">
        <v>22050</v>
      </c>
    </row>
    <row r="8240" spans="1:24">
      <c r="A8240" s="1">
        <v>8285</v>
      </c>
      <c r="C8240" t="s">
        <v>6836</v>
      </c>
      <c r="G8240" t="s">
        <v>10967</v>
      </c>
      <c r="H8240" t="s">
        <v>16661</v>
      </c>
      <c r="I8240" t="s">
        <v>18507</v>
      </c>
      <c r="J8240" t="s">
        <v>18510</v>
      </c>
      <c r="L8240" t="s">
        <v>20399</v>
      </c>
      <c r="N8240" t="s">
        <v>66</v>
      </c>
      <c r="P8240" t="s">
        <v>20983</v>
      </c>
      <c r="Q8240" t="s">
        <v>21107</v>
      </c>
      <c r="U8240" t="s">
        <v>22862</v>
      </c>
      <c r="W8240" t="s">
        <v>22933</v>
      </c>
    </row>
    <row r="8241" spans="1:31">
      <c r="A8241" s="1">
        <v>8286</v>
      </c>
      <c r="B8241" t="s">
        <v>66</v>
      </c>
      <c r="C8241" t="s">
        <v>6836</v>
      </c>
      <c r="D8241" t="s">
        <v>10510</v>
      </c>
      <c r="E8241" t="s">
        <v>10905</v>
      </c>
      <c r="F8241" t="s">
        <v>10957</v>
      </c>
      <c r="H8241" t="s">
        <v>16662</v>
      </c>
      <c r="V8241">
        <f>72862695 8769656651                                                                         S                                                                      </f>
        <v>0</v>
      </c>
    </row>
    <row r="8242" spans="1:31">
      <c r="A8242" s="1">
        <v>8287</v>
      </c>
      <c r="C8242" t="s">
        <v>6837</v>
      </c>
      <c r="G8242" t="s">
        <v>10967</v>
      </c>
      <c r="H8242" t="s">
        <v>16663</v>
      </c>
      <c r="I8242" t="s">
        <v>18507</v>
      </c>
      <c r="J8242" t="s">
        <v>18510</v>
      </c>
      <c r="L8242" t="s">
        <v>20400</v>
      </c>
      <c r="N8242" t="s">
        <v>66</v>
      </c>
      <c r="P8242" t="s">
        <v>20982</v>
      </c>
      <c r="Q8242" t="s">
        <v>21106</v>
      </c>
      <c r="R8242" t="s">
        <v>21148</v>
      </c>
      <c r="S8242" t="s">
        <v>21153</v>
      </c>
      <c r="T8242" t="s">
        <v>21824</v>
      </c>
      <c r="U8242" t="s">
        <v>22050</v>
      </c>
    </row>
    <row r="8243" spans="1:31">
      <c r="A8243" s="1">
        <v>8288</v>
      </c>
      <c r="C8243" t="s">
        <v>6838</v>
      </c>
      <c r="G8243" t="s">
        <v>10967</v>
      </c>
      <c r="H8243" t="s">
        <v>16663</v>
      </c>
      <c r="I8243" t="s">
        <v>18507</v>
      </c>
      <c r="J8243" t="s">
        <v>18510</v>
      </c>
      <c r="L8243" t="s">
        <v>20401</v>
      </c>
      <c r="N8243" t="s">
        <v>66</v>
      </c>
      <c r="P8243" t="s">
        <v>20983</v>
      </c>
      <c r="Q8243" t="s">
        <v>21107</v>
      </c>
      <c r="U8243" t="s">
        <v>22862</v>
      </c>
      <c r="W8243" t="s">
        <v>22933</v>
      </c>
    </row>
    <row r="8244" spans="1:31">
      <c r="A8244" s="1">
        <v>8289</v>
      </c>
      <c r="B8244" t="s">
        <v>66</v>
      </c>
      <c r="C8244" t="s">
        <v>6838</v>
      </c>
      <c r="D8244" t="s">
        <v>10511</v>
      </c>
      <c r="E8244" t="s">
        <v>10905</v>
      </c>
      <c r="F8244" t="s">
        <v>10957</v>
      </c>
      <c r="H8244" t="s">
        <v>16664</v>
      </c>
      <c r="V8244">
        <f>72862697 8769656651                                                                         S                                                                      </f>
        <v>0</v>
      </c>
    </row>
    <row r="8245" spans="1:31">
      <c r="A8245" s="1">
        <v>8290</v>
      </c>
      <c r="C8245" t="s">
        <v>6839</v>
      </c>
      <c r="G8245" t="s">
        <v>10967</v>
      </c>
      <c r="H8245" t="s">
        <v>16665</v>
      </c>
      <c r="I8245" t="s">
        <v>18507</v>
      </c>
      <c r="J8245" t="s">
        <v>18561</v>
      </c>
      <c r="K8245" t="s">
        <v>18549</v>
      </c>
      <c r="L8245" t="s">
        <v>20402</v>
      </c>
      <c r="N8245" t="s">
        <v>38</v>
      </c>
      <c r="P8245" t="s">
        <v>38</v>
      </c>
      <c r="Q8245" t="s">
        <v>21038</v>
      </c>
      <c r="U8245" t="s">
        <v>22863</v>
      </c>
      <c r="W8245" t="s">
        <v>22730</v>
      </c>
      <c r="AE8245" t="s">
        <v>23892</v>
      </c>
    </row>
    <row r="8246" spans="1:31">
      <c r="A8246" s="1">
        <v>8291</v>
      </c>
      <c r="B8246" t="s">
        <v>38</v>
      </c>
      <c r="C8246" t="s">
        <v>6839</v>
      </c>
      <c r="D8246" t="s">
        <v>10512</v>
      </c>
      <c r="E8246" t="s">
        <v>10905</v>
      </c>
      <c r="F8246" t="s">
        <v>10913</v>
      </c>
      <c r="H8246" t="s">
        <v>16665</v>
      </c>
      <c r="V8246">
        <f>72862698 ¼kð\QAHE3802ECMAS                                                                                           CMAS N  Kenneth Bennett             8763836585     N</f>
        <v>0</v>
      </c>
    </row>
    <row r="8247" spans="1:31">
      <c r="A8247" s="1">
        <v>8292</v>
      </c>
      <c r="C8247" t="s">
        <v>6840</v>
      </c>
      <c r="G8247" t="s">
        <v>10967</v>
      </c>
      <c r="H8247" t="s">
        <v>16666</v>
      </c>
      <c r="I8247" t="s">
        <v>18507</v>
      </c>
      <c r="J8247" t="s">
        <v>18510</v>
      </c>
      <c r="L8247" t="s">
        <v>20403</v>
      </c>
      <c r="N8247" t="s">
        <v>66</v>
      </c>
      <c r="P8247" t="s">
        <v>20982</v>
      </c>
      <c r="Q8247" t="s">
        <v>21106</v>
      </c>
      <c r="R8247" t="s">
        <v>21148</v>
      </c>
      <c r="S8247" t="s">
        <v>21153</v>
      </c>
      <c r="T8247" t="s">
        <v>21824</v>
      </c>
      <c r="U8247" t="s">
        <v>22050</v>
      </c>
    </row>
    <row r="8248" spans="1:31">
      <c r="A8248" s="1">
        <v>8293</v>
      </c>
      <c r="C8248" t="s">
        <v>6841</v>
      </c>
      <c r="G8248" t="s">
        <v>10967</v>
      </c>
      <c r="H8248" t="s">
        <v>16666</v>
      </c>
      <c r="I8248" t="s">
        <v>18507</v>
      </c>
      <c r="J8248" t="s">
        <v>18510</v>
      </c>
      <c r="L8248" t="s">
        <v>20404</v>
      </c>
      <c r="N8248" t="s">
        <v>66</v>
      </c>
      <c r="P8248" t="s">
        <v>20983</v>
      </c>
      <c r="Q8248" t="s">
        <v>21107</v>
      </c>
      <c r="U8248" t="s">
        <v>22862</v>
      </c>
      <c r="W8248" t="s">
        <v>22933</v>
      </c>
    </row>
    <row r="8249" spans="1:31">
      <c r="A8249" s="1">
        <v>8294</v>
      </c>
      <c r="B8249" t="s">
        <v>66</v>
      </c>
      <c r="C8249" t="s">
        <v>6841</v>
      </c>
      <c r="D8249" t="s">
        <v>10513</v>
      </c>
      <c r="E8249" t="s">
        <v>10905</v>
      </c>
      <c r="F8249" t="s">
        <v>10957</v>
      </c>
      <c r="H8249" t="s">
        <v>16667</v>
      </c>
      <c r="V8249">
        <f>72862700 8769656651                                                                         S                                                                      </f>
        <v>0</v>
      </c>
    </row>
    <row r="8250" spans="1:31">
      <c r="A8250" s="1">
        <v>8295</v>
      </c>
      <c r="C8250" t="s">
        <v>6842</v>
      </c>
      <c r="G8250" t="s">
        <v>10967</v>
      </c>
      <c r="H8250" t="s">
        <v>16668</v>
      </c>
      <c r="I8250" t="s">
        <v>18507</v>
      </c>
      <c r="J8250" t="s">
        <v>18510</v>
      </c>
      <c r="L8250" t="s">
        <v>20405</v>
      </c>
      <c r="N8250" t="s">
        <v>66</v>
      </c>
      <c r="P8250" t="s">
        <v>20982</v>
      </c>
      <c r="Q8250" t="s">
        <v>21106</v>
      </c>
      <c r="R8250" t="s">
        <v>21148</v>
      </c>
      <c r="S8250" t="s">
        <v>21153</v>
      </c>
      <c r="T8250" t="s">
        <v>21824</v>
      </c>
      <c r="U8250" t="s">
        <v>22050</v>
      </c>
    </row>
    <row r="8251" spans="1:31">
      <c r="A8251" s="1">
        <v>8296</v>
      </c>
      <c r="C8251" t="s">
        <v>6843</v>
      </c>
      <c r="G8251" t="s">
        <v>10967</v>
      </c>
      <c r="H8251" t="s">
        <v>16669</v>
      </c>
      <c r="I8251" t="s">
        <v>18507</v>
      </c>
      <c r="J8251" t="s">
        <v>18510</v>
      </c>
      <c r="L8251" t="s">
        <v>20406</v>
      </c>
      <c r="N8251" t="s">
        <v>66</v>
      </c>
      <c r="P8251" t="s">
        <v>20983</v>
      </c>
      <c r="Q8251" t="s">
        <v>21107</v>
      </c>
      <c r="U8251" t="s">
        <v>22862</v>
      </c>
      <c r="W8251" t="s">
        <v>22933</v>
      </c>
    </row>
    <row r="8252" spans="1:31">
      <c r="A8252" s="1">
        <v>8297</v>
      </c>
      <c r="B8252" t="s">
        <v>66</v>
      </c>
      <c r="C8252" t="s">
        <v>6843</v>
      </c>
      <c r="D8252" t="s">
        <v>10514</v>
      </c>
      <c r="E8252" t="s">
        <v>10905</v>
      </c>
      <c r="F8252" t="s">
        <v>10957</v>
      </c>
      <c r="H8252" t="s">
        <v>16669</v>
      </c>
      <c r="V8252">
        <f>72862702 8769656651                                                                         S                                                                      </f>
        <v>0</v>
      </c>
    </row>
    <row r="8253" spans="1:31">
      <c r="A8253" s="1">
        <v>8298</v>
      </c>
      <c r="C8253" t="s">
        <v>6844</v>
      </c>
      <c r="G8253" t="s">
        <v>10967</v>
      </c>
      <c r="H8253" t="s">
        <v>16670</v>
      </c>
      <c r="I8253" t="s">
        <v>18507</v>
      </c>
      <c r="J8253" t="s">
        <v>18509</v>
      </c>
      <c r="L8253" t="s">
        <v>20271</v>
      </c>
      <c r="O8253" t="s">
        <v>20887</v>
      </c>
      <c r="P8253" t="s">
        <v>20919</v>
      </c>
      <c r="Q8253" t="s">
        <v>20989</v>
      </c>
      <c r="U8253" t="s">
        <v>22032</v>
      </c>
      <c r="W8253" t="s">
        <v>22917</v>
      </c>
      <c r="X8253" t="s">
        <v>23196</v>
      </c>
    </row>
    <row r="8254" spans="1:31">
      <c r="A8254" s="1">
        <v>8299</v>
      </c>
      <c r="C8254" t="s">
        <v>6845</v>
      </c>
      <c r="G8254" t="s">
        <v>10967</v>
      </c>
      <c r="H8254" t="s">
        <v>16670</v>
      </c>
      <c r="I8254" t="s">
        <v>18507</v>
      </c>
      <c r="J8254" t="s">
        <v>18509</v>
      </c>
      <c r="L8254" t="s">
        <v>20184</v>
      </c>
      <c r="O8254" t="s">
        <v>20888</v>
      </c>
      <c r="P8254" t="s">
        <v>65</v>
      </c>
      <c r="Q8254" t="s">
        <v>20990</v>
      </c>
      <c r="R8254" t="s">
        <v>21118</v>
      </c>
      <c r="S8254" t="s">
        <v>21153</v>
      </c>
      <c r="T8254" t="s">
        <v>21371</v>
      </c>
      <c r="U8254" t="s">
        <v>22033</v>
      </c>
    </row>
    <row r="8255" spans="1:31">
      <c r="A8255" s="1">
        <v>8300</v>
      </c>
      <c r="C8255" t="s">
        <v>6846</v>
      </c>
      <c r="G8255" t="s">
        <v>10967</v>
      </c>
      <c r="H8255" t="s">
        <v>16671</v>
      </c>
      <c r="I8255" t="s">
        <v>18507</v>
      </c>
      <c r="J8255" t="s">
        <v>18509</v>
      </c>
      <c r="L8255" t="s">
        <v>20185</v>
      </c>
      <c r="O8255" t="s">
        <v>20888</v>
      </c>
      <c r="P8255" t="s">
        <v>20920</v>
      </c>
      <c r="Q8255" t="s">
        <v>20991</v>
      </c>
      <c r="U8255" t="s">
        <v>22034</v>
      </c>
      <c r="W8255" t="s">
        <v>22918</v>
      </c>
    </row>
    <row r="8256" spans="1:31">
      <c r="A8256" s="1">
        <v>8301</v>
      </c>
      <c r="C8256" t="s">
        <v>6847</v>
      </c>
      <c r="G8256" t="s">
        <v>10967</v>
      </c>
      <c r="H8256" t="s">
        <v>16672</v>
      </c>
      <c r="I8256" t="s">
        <v>18507</v>
      </c>
      <c r="J8256" t="s">
        <v>18509</v>
      </c>
      <c r="L8256" t="s">
        <v>20184</v>
      </c>
      <c r="O8256" t="s">
        <v>20888</v>
      </c>
      <c r="P8256" t="s">
        <v>65</v>
      </c>
      <c r="Q8256" t="s">
        <v>20990</v>
      </c>
      <c r="R8256" t="s">
        <v>21118</v>
      </c>
      <c r="S8256" t="s">
        <v>21153</v>
      </c>
      <c r="T8256" t="s">
        <v>21371</v>
      </c>
      <c r="U8256" t="s">
        <v>22033</v>
      </c>
    </row>
    <row r="8257" spans="1:24">
      <c r="A8257" s="1">
        <v>8302</v>
      </c>
      <c r="C8257" t="s">
        <v>6848</v>
      </c>
      <c r="G8257" t="s">
        <v>10967</v>
      </c>
      <c r="H8257" t="s">
        <v>16672</v>
      </c>
      <c r="I8257" t="s">
        <v>18507</v>
      </c>
      <c r="J8257" t="s">
        <v>18509</v>
      </c>
      <c r="L8257" t="s">
        <v>20185</v>
      </c>
      <c r="O8257" t="s">
        <v>20888</v>
      </c>
      <c r="P8257" t="s">
        <v>20920</v>
      </c>
      <c r="Q8257" t="s">
        <v>20991</v>
      </c>
      <c r="U8257" t="s">
        <v>22034</v>
      </c>
      <c r="W8257" t="s">
        <v>22918</v>
      </c>
    </row>
    <row r="8258" spans="1:24">
      <c r="A8258" s="1">
        <v>8303</v>
      </c>
      <c r="C8258" t="s">
        <v>6849</v>
      </c>
      <c r="G8258" t="s">
        <v>10967</v>
      </c>
      <c r="H8258" t="s">
        <v>16673</v>
      </c>
      <c r="I8258" t="s">
        <v>18507</v>
      </c>
      <c r="J8258" t="s">
        <v>18509</v>
      </c>
      <c r="L8258" t="s">
        <v>20292</v>
      </c>
      <c r="O8258" t="s">
        <v>20887</v>
      </c>
      <c r="P8258" t="s">
        <v>20919</v>
      </c>
      <c r="Q8258" t="s">
        <v>20989</v>
      </c>
      <c r="U8258" t="s">
        <v>22032</v>
      </c>
      <c r="W8258" t="s">
        <v>22917</v>
      </c>
      <c r="X8258" t="s">
        <v>23196</v>
      </c>
    </row>
    <row r="8259" spans="1:24">
      <c r="A8259" s="1">
        <v>8304</v>
      </c>
      <c r="C8259" t="s">
        <v>6850</v>
      </c>
      <c r="G8259" t="s">
        <v>10967</v>
      </c>
      <c r="H8259" t="s">
        <v>16674</v>
      </c>
      <c r="I8259" t="s">
        <v>18507</v>
      </c>
      <c r="J8259" t="s">
        <v>18509</v>
      </c>
      <c r="L8259" t="s">
        <v>20184</v>
      </c>
      <c r="O8259" t="s">
        <v>20888</v>
      </c>
      <c r="P8259" t="s">
        <v>65</v>
      </c>
      <c r="Q8259" t="s">
        <v>20990</v>
      </c>
      <c r="R8259" t="s">
        <v>21118</v>
      </c>
      <c r="S8259" t="s">
        <v>21153</v>
      </c>
      <c r="T8259" t="s">
        <v>21372</v>
      </c>
      <c r="U8259" t="s">
        <v>22033</v>
      </c>
    </row>
    <row r="8260" spans="1:24">
      <c r="A8260" s="1">
        <v>8305</v>
      </c>
      <c r="C8260" t="s">
        <v>6851</v>
      </c>
      <c r="G8260" t="s">
        <v>10967</v>
      </c>
      <c r="H8260" t="s">
        <v>16674</v>
      </c>
      <c r="I8260" t="s">
        <v>18507</v>
      </c>
      <c r="J8260" t="s">
        <v>18509</v>
      </c>
      <c r="L8260" t="s">
        <v>20293</v>
      </c>
      <c r="O8260" t="s">
        <v>20887</v>
      </c>
      <c r="P8260" t="s">
        <v>20919</v>
      </c>
      <c r="Q8260" t="s">
        <v>20989</v>
      </c>
      <c r="U8260" t="s">
        <v>22032</v>
      </c>
      <c r="W8260" t="s">
        <v>22917</v>
      </c>
      <c r="X8260" t="s">
        <v>23197</v>
      </c>
    </row>
    <row r="8261" spans="1:24">
      <c r="A8261" s="1">
        <v>8306</v>
      </c>
      <c r="C8261" t="s">
        <v>6852</v>
      </c>
      <c r="G8261" t="s">
        <v>10967</v>
      </c>
      <c r="H8261" t="s">
        <v>16674</v>
      </c>
      <c r="I8261" t="s">
        <v>18507</v>
      </c>
      <c r="J8261" t="s">
        <v>18509</v>
      </c>
      <c r="L8261" t="s">
        <v>20154</v>
      </c>
      <c r="O8261" t="s">
        <v>20887</v>
      </c>
      <c r="P8261" t="s">
        <v>20919</v>
      </c>
      <c r="Q8261" t="s">
        <v>20989</v>
      </c>
      <c r="U8261" t="s">
        <v>22032</v>
      </c>
      <c r="W8261" t="s">
        <v>22917</v>
      </c>
      <c r="X8261" t="s">
        <v>23197</v>
      </c>
    </row>
    <row r="8262" spans="1:24">
      <c r="A8262" s="1">
        <v>8307</v>
      </c>
      <c r="C8262" t="s">
        <v>6853</v>
      </c>
      <c r="G8262" t="s">
        <v>10967</v>
      </c>
      <c r="H8262" t="s">
        <v>16675</v>
      </c>
      <c r="I8262" t="s">
        <v>18507</v>
      </c>
      <c r="J8262" t="s">
        <v>18509</v>
      </c>
      <c r="L8262" t="s">
        <v>20185</v>
      </c>
      <c r="O8262" t="s">
        <v>20888</v>
      </c>
      <c r="P8262" t="s">
        <v>20920</v>
      </c>
      <c r="Q8262" t="s">
        <v>20991</v>
      </c>
      <c r="U8262" t="s">
        <v>22034</v>
      </c>
      <c r="W8262" t="s">
        <v>22918</v>
      </c>
    </row>
    <row r="8263" spans="1:24">
      <c r="A8263" s="1">
        <v>8308</v>
      </c>
      <c r="C8263" t="s">
        <v>6854</v>
      </c>
      <c r="G8263" t="s">
        <v>10967</v>
      </c>
      <c r="H8263" t="s">
        <v>16676</v>
      </c>
      <c r="I8263" t="s">
        <v>18507</v>
      </c>
      <c r="J8263" t="s">
        <v>18509</v>
      </c>
      <c r="L8263" t="s">
        <v>20184</v>
      </c>
      <c r="O8263" t="s">
        <v>20888</v>
      </c>
      <c r="P8263" t="s">
        <v>65</v>
      </c>
      <c r="Q8263" t="s">
        <v>20990</v>
      </c>
      <c r="R8263" t="s">
        <v>21118</v>
      </c>
      <c r="S8263" t="s">
        <v>21153</v>
      </c>
      <c r="T8263" t="s">
        <v>21372</v>
      </c>
      <c r="U8263" t="s">
        <v>22033</v>
      </c>
    </row>
    <row r="8264" spans="1:24">
      <c r="A8264" s="1">
        <v>8309</v>
      </c>
      <c r="C8264" t="s">
        <v>6855</v>
      </c>
      <c r="G8264" t="s">
        <v>10967</v>
      </c>
      <c r="H8264" t="s">
        <v>16676</v>
      </c>
      <c r="I8264" t="s">
        <v>18507</v>
      </c>
      <c r="J8264" t="s">
        <v>18509</v>
      </c>
      <c r="L8264" t="s">
        <v>20185</v>
      </c>
      <c r="O8264" t="s">
        <v>20888</v>
      </c>
      <c r="P8264" t="s">
        <v>20920</v>
      </c>
      <c r="Q8264" t="s">
        <v>20991</v>
      </c>
      <c r="U8264" t="s">
        <v>22034</v>
      </c>
      <c r="W8264" t="s">
        <v>22918</v>
      </c>
    </row>
    <row r="8265" spans="1:24">
      <c r="A8265" s="1">
        <v>8310</v>
      </c>
      <c r="C8265" t="s">
        <v>6856</v>
      </c>
      <c r="G8265" t="s">
        <v>10967</v>
      </c>
      <c r="H8265" t="s">
        <v>16677</v>
      </c>
      <c r="I8265" t="s">
        <v>18507</v>
      </c>
      <c r="J8265" t="s">
        <v>18510</v>
      </c>
      <c r="L8265" t="s">
        <v>20407</v>
      </c>
      <c r="N8265" t="s">
        <v>43</v>
      </c>
      <c r="P8265" t="s">
        <v>43</v>
      </c>
      <c r="Q8265" t="s">
        <v>21047</v>
      </c>
      <c r="U8265" t="s">
        <v>22864</v>
      </c>
      <c r="W8265" t="s">
        <v>22931</v>
      </c>
    </row>
    <row r="8266" spans="1:24">
      <c r="A8266" s="1">
        <v>8311</v>
      </c>
      <c r="B8266" t="s">
        <v>43</v>
      </c>
      <c r="C8266" t="s">
        <v>6856</v>
      </c>
      <c r="D8266" t="s">
        <v>10515</v>
      </c>
      <c r="E8266" t="s">
        <v>10905</v>
      </c>
      <c r="F8266" t="s">
        <v>10918</v>
      </c>
      <c r="H8266" t="s">
        <v>16678</v>
      </c>
      <c r="V8266">
        <f>72862715 5:à'»Kø8768044507   CACS CAC kÃPGFPN          R ÀÞÊÞK¹                                                                                                                                                        NlÃPGFPN          R ÀÞÊÞK¹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8267" spans="1:24">
      <c r="A8267" s="1">
        <v>8312</v>
      </c>
      <c r="C8267" t="s">
        <v>6857</v>
      </c>
      <c r="G8267" t="s">
        <v>10967</v>
      </c>
      <c r="H8267" t="s">
        <v>16679</v>
      </c>
      <c r="I8267" t="s">
        <v>18507</v>
      </c>
      <c r="J8267" t="s">
        <v>18509</v>
      </c>
      <c r="L8267" t="s">
        <v>20271</v>
      </c>
      <c r="O8267" t="s">
        <v>20887</v>
      </c>
      <c r="P8267" t="s">
        <v>20919</v>
      </c>
      <c r="Q8267" t="s">
        <v>20989</v>
      </c>
      <c r="U8267" t="s">
        <v>22032</v>
      </c>
      <c r="W8267" t="s">
        <v>22917</v>
      </c>
      <c r="X8267" t="s">
        <v>23639</v>
      </c>
    </row>
    <row r="8268" spans="1:24">
      <c r="A8268" s="1">
        <v>8313</v>
      </c>
      <c r="C8268" t="s">
        <v>6858</v>
      </c>
      <c r="G8268" t="s">
        <v>10967</v>
      </c>
      <c r="H8268" t="s">
        <v>16680</v>
      </c>
      <c r="I8268" t="s">
        <v>18507</v>
      </c>
      <c r="J8268" t="s">
        <v>18509</v>
      </c>
      <c r="L8268" t="s">
        <v>20184</v>
      </c>
      <c r="O8268" t="s">
        <v>20888</v>
      </c>
      <c r="P8268" t="s">
        <v>65</v>
      </c>
      <c r="Q8268" t="s">
        <v>20990</v>
      </c>
      <c r="R8268" t="s">
        <v>21118</v>
      </c>
      <c r="S8268" t="s">
        <v>21153</v>
      </c>
      <c r="T8268" t="s">
        <v>21825</v>
      </c>
      <c r="U8268" t="s">
        <v>22033</v>
      </c>
    </row>
    <row r="8269" spans="1:24">
      <c r="A8269" s="1">
        <v>8314</v>
      </c>
      <c r="C8269" t="s">
        <v>6859</v>
      </c>
      <c r="G8269" t="s">
        <v>10967</v>
      </c>
      <c r="H8269" t="s">
        <v>16680</v>
      </c>
      <c r="I8269" t="s">
        <v>18507</v>
      </c>
      <c r="J8269" t="s">
        <v>18509</v>
      </c>
      <c r="L8269" t="s">
        <v>20185</v>
      </c>
      <c r="O8269" t="s">
        <v>20888</v>
      </c>
      <c r="P8269" t="s">
        <v>20920</v>
      </c>
      <c r="Q8269" t="s">
        <v>20991</v>
      </c>
      <c r="U8269" t="s">
        <v>22034</v>
      </c>
      <c r="W8269" t="s">
        <v>22918</v>
      </c>
    </row>
    <row r="8270" spans="1:24">
      <c r="A8270" s="1">
        <v>8315</v>
      </c>
      <c r="C8270" t="s">
        <v>6860</v>
      </c>
      <c r="G8270" t="s">
        <v>10967</v>
      </c>
      <c r="H8270" t="s">
        <v>16681</v>
      </c>
      <c r="I8270" t="s">
        <v>18507</v>
      </c>
      <c r="J8270" t="s">
        <v>18510</v>
      </c>
      <c r="L8270" t="s">
        <v>20408</v>
      </c>
      <c r="N8270" t="s">
        <v>66</v>
      </c>
      <c r="P8270" t="s">
        <v>20982</v>
      </c>
      <c r="Q8270" t="s">
        <v>21106</v>
      </c>
      <c r="R8270" t="s">
        <v>21148</v>
      </c>
      <c r="S8270" t="s">
        <v>21153</v>
      </c>
      <c r="T8270" t="s">
        <v>21824</v>
      </c>
      <c r="U8270" t="s">
        <v>22050</v>
      </c>
    </row>
    <row r="8271" spans="1:24">
      <c r="A8271" s="1">
        <v>8316</v>
      </c>
      <c r="C8271" t="s">
        <v>6861</v>
      </c>
      <c r="G8271" t="s">
        <v>10967</v>
      </c>
      <c r="H8271" t="s">
        <v>16681</v>
      </c>
      <c r="I8271" t="s">
        <v>18507</v>
      </c>
      <c r="J8271" t="s">
        <v>18510</v>
      </c>
      <c r="L8271" t="s">
        <v>20409</v>
      </c>
      <c r="N8271" t="s">
        <v>66</v>
      </c>
      <c r="P8271" t="s">
        <v>20983</v>
      </c>
      <c r="Q8271" t="s">
        <v>21107</v>
      </c>
      <c r="U8271" t="s">
        <v>22862</v>
      </c>
      <c r="W8271" t="s">
        <v>22933</v>
      </c>
    </row>
    <row r="8272" spans="1:24">
      <c r="A8272" s="1">
        <v>8317</v>
      </c>
      <c r="B8272" t="s">
        <v>66</v>
      </c>
      <c r="C8272" t="s">
        <v>6861</v>
      </c>
      <c r="D8272" t="s">
        <v>10516</v>
      </c>
      <c r="E8272" t="s">
        <v>10905</v>
      </c>
      <c r="F8272" t="s">
        <v>10957</v>
      </c>
      <c r="H8272" t="s">
        <v>16681</v>
      </c>
      <c r="V8272">
        <f>72862720 8769656651                                                                         S                                                                      </f>
        <v>0</v>
      </c>
    </row>
    <row r="8273" spans="1:31">
      <c r="A8273" s="1">
        <v>8318</v>
      </c>
      <c r="C8273" t="s">
        <v>6862</v>
      </c>
      <c r="G8273" t="s">
        <v>10967</v>
      </c>
      <c r="H8273" t="s">
        <v>16682</v>
      </c>
      <c r="I8273" t="s">
        <v>18507</v>
      </c>
      <c r="J8273" t="s">
        <v>18561</v>
      </c>
      <c r="K8273" t="s">
        <v>18549</v>
      </c>
      <c r="L8273" t="s">
        <v>20410</v>
      </c>
      <c r="N8273" t="s">
        <v>38</v>
      </c>
      <c r="P8273" t="s">
        <v>38</v>
      </c>
      <c r="Q8273" t="s">
        <v>21038</v>
      </c>
      <c r="U8273" t="s">
        <v>22863</v>
      </c>
      <c r="W8273" t="s">
        <v>22730</v>
      </c>
      <c r="AE8273" t="s">
        <v>23892</v>
      </c>
    </row>
    <row r="8274" spans="1:31">
      <c r="A8274" s="1">
        <v>8319</v>
      </c>
      <c r="B8274" t="s">
        <v>38</v>
      </c>
      <c r="C8274" t="s">
        <v>6862</v>
      </c>
      <c r="D8274" t="s">
        <v>10517</v>
      </c>
      <c r="E8274" t="s">
        <v>10905</v>
      </c>
      <c r="F8274" t="s">
        <v>10913</v>
      </c>
      <c r="H8274" t="s">
        <v>16682</v>
      </c>
      <c r="V8274">
        <f>72862721 ¼kð\QAHE3802ECMAS                                                                                           CMAS N  Kenneth Bennett             8763836585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8275" spans="1:31">
      <c r="A8275" s="1">
        <v>8320</v>
      </c>
      <c r="C8275" t="s">
        <v>6863</v>
      </c>
      <c r="G8275" t="s">
        <v>10967</v>
      </c>
      <c r="H8275" t="s">
        <v>16683</v>
      </c>
      <c r="I8275" t="s">
        <v>18507</v>
      </c>
      <c r="J8275" t="s">
        <v>18509</v>
      </c>
      <c r="L8275" t="s">
        <v>20145</v>
      </c>
      <c r="O8275" t="s">
        <v>20887</v>
      </c>
      <c r="P8275" t="s">
        <v>20919</v>
      </c>
      <c r="Q8275" t="s">
        <v>20989</v>
      </c>
      <c r="U8275" t="s">
        <v>22032</v>
      </c>
      <c r="W8275" t="s">
        <v>22917</v>
      </c>
      <c r="X8275" t="s">
        <v>23640</v>
      </c>
    </row>
    <row r="8276" spans="1:31">
      <c r="A8276" s="1">
        <v>8321</v>
      </c>
      <c r="C8276" t="s">
        <v>6864</v>
      </c>
      <c r="G8276" t="s">
        <v>10967</v>
      </c>
      <c r="H8276" t="s">
        <v>16684</v>
      </c>
      <c r="I8276" t="s">
        <v>18507</v>
      </c>
      <c r="J8276" t="s">
        <v>18509</v>
      </c>
      <c r="L8276" t="s">
        <v>20146</v>
      </c>
      <c r="O8276" t="s">
        <v>20887</v>
      </c>
      <c r="P8276" t="s">
        <v>20919</v>
      </c>
      <c r="Q8276" t="s">
        <v>20989</v>
      </c>
      <c r="U8276" t="s">
        <v>22032</v>
      </c>
      <c r="W8276" t="s">
        <v>22917</v>
      </c>
      <c r="X8276" t="s">
        <v>23641</v>
      </c>
    </row>
    <row r="8277" spans="1:31">
      <c r="A8277" s="1">
        <v>8322</v>
      </c>
      <c r="C8277" t="s">
        <v>6865</v>
      </c>
      <c r="G8277" t="s">
        <v>10967</v>
      </c>
      <c r="H8277" t="s">
        <v>16684</v>
      </c>
      <c r="I8277" t="s">
        <v>18507</v>
      </c>
      <c r="J8277" t="s">
        <v>18509</v>
      </c>
      <c r="L8277" t="s">
        <v>20184</v>
      </c>
      <c r="O8277" t="s">
        <v>20888</v>
      </c>
      <c r="P8277" t="s">
        <v>65</v>
      </c>
      <c r="Q8277" t="s">
        <v>20990</v>
      </c>
      <c r="R8277" t="s">
        <v>21118</v>
      </c>
      <c r="S8277" t="s">
        <v>21153</v>
      </c>
      <c r="T8277" t="s">
        <v>21826</v>
      </c>
      <c r="U8277" t="s">
        <v>22033</v>
      </c>
    </row>
    <row r="8278" spans="1:31">
      <c r="A8278" s="1">
        <v>8323</v>
      </c>
      <c r="C8278" t="s">
        <v>6866</v>
      </c>
      <c r="G8278" t="s">
        <v>10967</v>
      </c>
      <c r="H8278" t="s">
        <v>16685</v>
      </c>
      <c r="I8278" t="s">
        <v>18507</v>
      </c>
      <c r="J8278" t="s">
        <v>18509</v>
      </c>
      <c r="L8278" t="s">
        <v>20185</v>
      </c>
      <c r="O8278" t="s">
        <v>20888</v>
      </c>
      <c r="P8278" t="s">
        <v>20920</v>
      </c>
      <c r="Q8278" t="s">
        <v>20991</v>
      </c>
      <c r="U8278" t="s">
        <v>22034</v>
      </c>
      <c r="W8278" t="s">
        <v>22918</v>
      </c>
    </row>
    <row r="8279" spans="1:31">
      <c r="A8279" s="1">
        <v>8324</v>
      </c>
      <c r="C8279" t="s">
        <v>6867</v>
      </c>
      <c r="G8279" t="s">
        <v>10967</v>
      </c>
      <c r="H8279" t="s">
        <v>16686</v>
      </c>
      <c r="I8279" t="s">
        <v>18507</v>
      </c>
      <c r="J8279" t="s">
        <v>18510</v>
      </c>
      <c r="L8279" t="s">
        <v>20411</v>
      </c>
      <c r="N8279" t="s">
        <v>65</v>
      </c>
      <c r="P8279" t="s">
        <v>20979</v>
      </c>
      <c r="Q8279" t="s">
        <v>21103</v>
      </c>
      <c r="U8279" t="s">
        <v>22859</v>
      </c>
      <c r="W8279" t="s">
        <v>22949</v>
      </c>
    </row>
    <row r="8280" spans="1:31">
      <c r="A8280" s="1">
        <v>8325</v>
      </c>
      <c r="C8280" t="s">
        <v>6868</v>
      </c>
      <c r="G8280" t="s">
        <v>10967</v>
      </c>
      <c r="H8280" t="s">
        <v>16686</v>
      </c>
      <c r="I8280" t="s">
        <v>18507</v>
      </c>
      <c r="J8280" t="s">
        <v>18510</v>
      </c>
      <c r="L8280" t="s">
        <v>20411</v>
      </c>
      <c r="N8280" t="s">
        <v>65</v>
      </c>
      <c r="P8280" t="s">
        <v>20980</v>
      </c>
      <c r="Q8280" t="s">
        <v>21104</v>
      </c>
      <c r="U8280" t="s">
        <v>22860</v>
      </c>
      <c r="W8280" t="s">
        <v>22949</v>
      </c>
    </row>
    <row r="8281" spans="1:31">
      <c r="A8281" s="1">
        <v>8326</v>
      </c>
      <c r="C8281" t="s">
        <v>6869</v>
      </c>
      <c r="G8281" t="s">
        <v>10967</v>
      </c>
      <c r="H8281" t="s">
        <v>16687</v>
      </c>
      <c r="I8281" t="s">
        <v>18507</v>
      </c>
      <c r="J8281" t="s">
        <v>18510</v>
      </c>
      <c r="L8281" t="s">
        <v>20412</v>
      </c>
      <c r="N8281" t="s">
        <v>65</v>
      </c>
      <c r="P8281" t="s">
        <v>20981</v>
      </c>
      <c r="Q8281" t="s">
        <v>21035</v>
      </c>
      <c r="R8281" t="s">
        <v>21147</v>
      </c>
      <c r="S8281" t="s">
        <v>21153</v>
      </c>
      <c r="U8281" t="s">
        <v>22050</v>
      </c>
      <c r="W8281" t="s">
        <v>22050</v>
      </c>
    </row>
    <row r="8282" spans="1:31">
      <c r="A8282" s="1">
        <v>8327</v>
      </c>
      <c r="C8282" t="s">
        <v>6870</v>
      </c>
      <c r="G8282" t="s">
        <v>10967</v>
      </c>
      <c r="H8282" t="s">
        <v>16687</v>
      </c>
      <c r="I8282" t="s">
        <v>18507</v>
      </c>
      <c r="J8282" t="s">
        <v>18510</v>
      </c>
      <c r="L8282" t="s">
        <v>20411</v>
      </c>
      <c r="N8282" t="s">
        <v>65</v>
      </c>
      <c r="P8282" t="s">
        <v>65</v>
      </c>
      <c r="Q8282" t="s">
        <v>21105</v>
      </c>
      <c r="U8282" t="s">
        <v>22861</v>
      </c>
      <c r="W8282" t="s">
        <v>22933</v>
      </c>
    </row>
    <row r="8283" spans="1:31">
      <c r="A8283" s="1">
        <v>8328</v>
      </c>
      <c r="B8283" t="s">
        <v>65</v>
      </c>
      <c r="C8283" t="s">
        <v>6870</v>
      </c>
      <c r="D8283" t="s">
        <v>10518</v>
      </c>
      <c r="E8283" t="s">
        <v>10905</v>
      </c>
      <c r="F8283" t="s">
        <v>10956</v>
      </c>
      <c r="H8283" t="s">
        <v>16687</v>
      </c>
    </row>
    <row r="8284" spans="1:31">
      <c r="A8284" s="1">
        <v>8329</v>
      </c>
      <c r="C8284" t="s">
        <v>6871</v>
      </c>
      <c r="G8284" t="s">
        <v>10967</v>
      </c>
      <c r="H8284" t="s">
        <v>16688</v>
      </c>
      <c r="I8284" t="s">
        <v>18507</v>
      </c>
      <c r="J8284" t="s">
        <v>18510</v>
      </c>
      <c r="L8284" t="s">
        <v>20413</v>
      </c>
      <c r="N8284" t="s">
        <v>40</v>
      </c>
      <c r="P8284" t="s">
        <v>20946</v>
      </c>
      <c r="Q8284" t="s">
        <v>21041</v>
      </c>
      <c r="U8284" t="s">
        <v>22716</v>
      </c>
      <c r="W8284" t="s">
        <v>22918</v>
      </c>
    </row>
    <row r="8285" spans="1:31">
      <c r="A8285" s="1">
        <v>8330</v>
      </c>
      <c r="B8285" t="s">
        <v>40</v>
      </c>
      <c r="C8285" t="s">
        <v>6871</v>
      </c>
      <c r="D8285" t="s">
        <v>10519</v>
      </c>
      <c r="E8285" t="s">
        <v>10905</v>
      </c>
      <c r="F8285" t="s">
        <v>10915</v>
      </c>
      <c r="H8285" t="s">
        <v>16689</v>
      </c>
      <c r="V8285">
        <f>72862730 WHXFDP 4673            PARz|AHC2005E</f>
        <v>0</v>
      </c>
    </row>
    <row r="8286" spans="1:31">
      <c r="A8286" s="1">
        <v>8332</v>
      </c>
      <c r="C8286" t="s">
        <v>6872</v>
      </c>
      <c r="G8286" t="s">
        <v>10967</v>
      </c>
      <c r="H8286" t="s">
        <v>16690</v>
      </c>
      <c r="I8286" t="s">
        <v>18507</v>
      </c>
      <c r="J8286" t="s">
        <v>18510</v>
      </c>
      <c r="L8286" t="s">
        <v>20414</v>
      </c>
      <c r="N8286" t="s">
        <v>40</v>
      </c>
      <c r="P8286" t="s">
        <v>20946</v>
      </c>
      <c r="Q8286" t="s">
        <v>21041</v>
      </c>
      <c r="U8286" t="s">
        <v>22716</v>
      </c>
      <c r="W8286" t="s">
        <v>22918</v>
      </c>
    </row>
    <row r="8287" spans="1:31">
      <c r="A8287" s="1">
        <v>8333</v>
      </c>
      <c r="B8287" t="s">
        <v>40</v>
      </c>
      <c r="C8287" t="s">
        <v>6872</v>
      </c>
      <c r="D8287" t="s">
        <v>10520</v>
      </c>
      <c r="E8287" t="s">
        <v>10905</v>
      </c>
      <c r="F8287" t="s">
        <v>10915</v>
      </c>
      <c r="H8287" t="s">
        <v>16690</v>
      </c>
      <c r="V8287">
        <f>72862731 WHXFDP 4673            PARz|AHC2005E</f>
        <v>0</v>
      </c>
    </row>
    <row r="8288" spans="1:31">
      <c r="A8288" s="1">
        <v>8335</v>
      </c>
      <c r="C8288" t="s">
        <v>6873</v>
      </c>
      <c r="G8288" t="s">
        <v>10967</v>
      </c>
      <c r="H8288" t="s">
        <v>16691</v>
      </c>
      <c r="I8288" t="s">
        <v>18507</v>
      </c>
      <c r="J8288" t="s">
        <v>18510</v>
      </c>
      <c r="L8288" t="s">
        <v>20415</v>
      </c>
      <c r="N8288" t="s">
        <v>40</v>
      </c>
      <c r="P8288" t="s">
        <v>20946</v>
      </c>
      <c r="Q8288" t="s">
        <v>21041</v>
      </c>
      <c r="U8288" t="s">
        <v>22716</v>
      </c>
      <c r="W8288" t="s">
        <v>22918</v>
      </c>
    </row>
    <row r="8289" spans="1:24">
      <c r="A8289" s="1">
        <v>8336</v>
      </c>
      <c r="B8289" t="s">
        <v>40</v>
      </c>
      <c r="C8289" t="s">
        <v>6873</v>
      </c>
      <c r="D8289" t="s">
        <v>10521</v>
      </c>
      <c r="E8289" t="s">
        <v>10905</v>
      </c>
      <c r="F8289" t="s">
        <v>10915</v>
      </c>
      <c r="H8289" t="s">
        <v>16692</v>
      </c>
      <c r="V8289">
        <f>72862732 YAXFDP 4673            PARz|AHC2005E</f>
        <v>0</v>
      </c>
    </row>
    <row r="8290" spans="1:24">
      <c r="A8290" s="1">
        <v>8338</v>
      </c>
      <c r="C8290" t="s">
        <v>6874</v>
      </c>
      <c r="G8290" t="s">
        <v>10967</v>
      </c>
      <c r="H8290" t="s">
        <v>16693</v>
      </c>
      <c r="I8290" t="s">
        <v>18507</v>
      </c>
      <c r="J8290" t="s">
        <v>18526</v>
      </c>
      <c r="L8290" t="s">
        <v>20416</v>
      </c>
      <c r="N8290" t="s">
        <v>39</v>
      </c>
      <c r="P8290" t="s">
        <v>20945</v>
      </c>
      <c r="Q8290" t="s">
        <v>21039</v>
      </c>
      <c r="U8290" t="s">
        <v>22714</v>
      </c>
      <c r="W8290" t="s">
        <v>22918</v>
      </c>
    </row>
    <row r="8291" spans="1:24">
      <c r="A8291" s="1">
        <v>8339</v>
      </c>
      <c r="C8291" t="s">
        <v>6875</v>
      </c>
      <c r="G8291" t="s">
        <v>10967</v>
      </c>
      <c r="H8291" t="s">
        <v>16694</v>
      </c>
      <c r="I8291" t="s">
        <v>18507</v>
      </c>
      <c r="J8291" t="s">
        <v>18526</v>
      </c>
      <c r="L8291" t="s">
        <v>20416</v>
      </c>
      <c r="N8291" t="s">
        <v>39</v>
      </c>
      <c r="P8291" t="s">
        <v>39</v>
      </c>
      <c r="Q8291" t="s">
        <v>21040</v>
      </c>
      <c r="U8291" t="s">
        <v>22715</v>
      </c>
      <c r="W8291" t="s">
        <v>22921</v>
      </c>
    </row>
    <row r="8292" spans="1:24">
      <c r="A8292" s="1">
        <v>8340</v>
      </c>
      <c r="B8292" t="s">
        <v>39</v>
      </c>
      <c r="C8292" t="s">
        <v>6875</v>
      </c>
      <c r="D8292" t="s">
        <v>10522</v>
      </c>
      <c r="E8292" t="s">
        <v>10905</v>
      </c>
      <c r="F8292" t="s">
        <v>10914</v>
      </c>
      <c r="H8292" t="s">
        <v>16694</v>
      </c>
      <c r="V8292">
        <f>72862734           ]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WHITE_SHAN YD     N                                                         </f>
        <v>0</v>
      </c>
    </row>
    <row r="8293" spans="1:24">
      <c r="A8293" s="1">
        <v>8341</v>
      </c>
      <c r="C8293" t="s">
        <v>6876</v>
      </c>
      <c r="G8293" t="s">
        <v>10967</v>
      </c>
      <c r="H8293" t="s">
        <v>16695</v>
      </c>
      <c r="I8293" t="s">
        <v>18507</v>
      </c>
      <c r="J8293" t="s">
        <v>18509</v>
      </c>
      <c r="L8293" t="s">
        <v>20184</v>
      </c>
      <c r="O8293" t="s">
        <v>20888</v>
      </c>
      <c r="P8293" t="s">
        <v>65</v>
      </c>
      <c r="Q8293" t="s">
        <v>20990</v>
      </c>
      <c r="R8293" t="s">
        <v>21118</v>
      </c>
      <c r="S8293" t="s">
        <v>21153</v>
      </c>
      <c r="T8293" t="s">
        <v>21782</v>
      </c>
      <c r="U8293" t="s">
        <v>22033</v>
      </c>
    </row>
    <row r="8294" spans="1:24">
      <c r="A8294" s="1">
        <v>8342</v>
      </c>
      <c r="C8294" t="s">
        <v>6877</v>
      </c>
      <c r="G8294" t="s">
        <v>10967</v>
      </c>
      <c r="H8294" t="s">
        <v>16695</v>
      </c>
      <c r="I8294" t="s">
        <v>18507</v>
      </c>
      <c r="J8294" t="s">
        <v>18509</v>
      </c>
      <c r="L8294" t="s">
        <v>20174</v>
      </c>
      <c r="O8294" t="s">
        <v>20887</v>
      </c>
      <c r="P8294" t="s">
        <v>20919</v>
      </c>
      <c r="Q8294" t="s">
        <v>20989</v>
      </c>
      <c r="U8294" t="s">
        <v>22032</v>
      </c>
      <c r="W8294" t="s">
        <v>22917</v>
      </c>
      <c r="X8294" t="s">
        <v>23597</v>
      </c>
    </row>
    <row r="8295" spans="1:24">
      <c r="A8295" s="1">
        <v>8343</v>
      </c>
      <c r="C8295" t="s">
        <v>6878</v>
      </c>
      <c r="G8295" t="s">
        <v>10967</v>
      </c>
      <c r="H8295" t="s">
        <v>16696</v>
      </c>
      <c r="I8295" t="s">
        <v>18507</v>
      </c>
      <c r="J8295" t="s">
        <v>18509</v>
      </c>
      <c r="L8295" t="s">
        <v>20185</v>
      </c>
      <c r="O8295" t="s">
        <v>20888</v>
      </c>
      <c r="P8295" t="s">
        <v>20920</v>
      </c>
      <c r="Q8295" t="s">
        <v>20991</v>
      </c>
      <c r="U8295" t="s">
        <v>22034</v>
      </c>
      <c r="W8295" t="s">
        <v>22918</v>
      </c>
    </row>
    <row r="8296" spans="1:24">
      <c r="A8296" s="1">
        <v>8344</v>
      </c>
      <c r="C8296" t="s">
        <v>6879</v>
      </c>
      <c r="G8296" t="s">
        <v>10967</v>
      </c>
      <c r="H8296" t="s">
        <v>16697</v>
      </c>
      <c r="I8296" t="s">
        <v>18507</v>
      </c>
      <c r="J8296" t="s">
        <v>18509</v>
      </c>
      <c r="L8296" t="s">
        <v>20145</v>
      </c>
      <c r="O8296" t="s">
        <v>20887</v>
      </c>
      <c r="P8296" t="s">
        <v>20919</v>
      </c>
      <c r="Q8296" t="s">
        <v>20989</v>
      </c>
      <c r="U8296" t="s">
        <v>22032</v>
      </c>
      <c r="W8296" t="s">
        <v>22917</v>
      </c>
      <c r="X8296" t="s">
        <v>23642</v>
      </c>
    </row>
    <row r="8297" spans="1:24">
      <c r="A8297" s="1">
        <v>8345</v>
      </c>
      <c r="C8297" t="s">
        <v>6880</v>
      </c>
      <c r="G8297" t="s">
        <v>10967</v>
      </c>
      <c r="H8297" t="s">
        <v>16697</v>
      </c>
      <c r="I8297" t="s">
        <v>18507</v>
      </c>
      <c r="J8297" t="s">
        <v>18509</v>
      </c>
      <c r="L8297" t="s">
        <v>20155</v>
      </c>
      <c r="O8297" t="s">
        <v>20887</v>
      </c>
      <c r="P8297" t="s">
        <v>20919</v>
      </c>
      <c r="Q8297" t="s">
        <v>20989</v>
      </c>
      <c r="U8297" t="s">
        <v>22032</v>
      </c>
      <c r="W8297" t="s">
        <v>22917</v>
      </c>
      <c r="X8297" t="s">
        <v>23642</v>
      </c>
    </row>
    <row r="8298" spans="1:24">
      <c r="A8298" s="1">
        <v>8346</v>
      </c>
      <c r="C8298" t="s">
        <v>6881</v>
      </c>
      <c r="G8298" t="s">
        <v>10967</v>
      </c>
      <c r="H8298" t="s">
        <v>16698</v>
      </c>
      <c r="I8298" t="s">
        <v>18507</v>
      </c>
      <c r="J8298" t="s">
        <v>18509</v>
      </c>
      <c r="L8298" t="s">
        <v>20184</v>
      </c>
      <c r="O8298" t="s">
        <v>20888</v>
      </c>
      <c r="P8298" t="s">
        <v>65</v>
      </c>
      <c r="Q8298" t="s">
        <v>20990</v>
      </c>
      <c r="R8298" t="s">
        <v>21118</v>
      </c>
      <c r="S8298" t="s">
        <v>21153</v>
      </c>
      <c r="T8298" t="s">
        <v>21827</v>
      </c>
      <c r="U8298" t="s">
        <v>22033</v>
      </c>
    </row>
    <row r="8299" spans="1:24">
      <c r="A8299" s="1">
        <v>8347</v>
      </c>
      <c r="C8299" t="s">
        <v>6882</v>
      </c>
      <c r="G8299" t="s">
        <v>10967</v>
      </c>
      <c r="H8299" t="s">
        <v>16698</v>
      </c>
      <c r="I8299" t="s">
        <v>18507</v>
      </c>
      <c r="J8299" t="s">
        <v>18509</v>
      </c>
      <c r="L8299" t="s">
        <v>20185</v>
      </c>
      <c r="O8299" t="s">
        <v>20888</v>
      </c>
      <c r="P8299" t="s">
        <v>20920</v>
      </c>
      <c r="Q8299" t="s">
        <v>20991</v>
      </c>
      <c r="U8299" t="s">
        <v>22034</v>
      </c>
      <c r="W8299" t="s">
        <v>22918</v>
      </c>
    </row>
    <row r="8300" spans="1:24">
      <c r="A8300" s="1">
        <v>8348</v>
      </c>
      <c r="C8300" t="s">
        <v>6883</v>
      </c>
      <c r="G8300" t="s">
        <v>10967</v>
      </c>
      <c r="H8300" t="s">
        <v>16699</v>
      </c>
      <c r="I8300" t="s">
        <v>18507</v>
      </c>
      <c r="J8300" t="s">
        <v>18509</v>
      </c>
      <c r="L8300" t="s">
        <v>20184</v>
      </c>
      <c r="O8300" t="s">
        <v>20888</v>
      </c>
      <c r="P8300" t="s">
        <v>65</v>
      </c>
      <c r="Q8300" t="s">
        <v>20990</v>
      </c>
      <c r="R8300" t="s">
        <v>21118</v>
      </c>
      <c r="S8300" t="s">
        <v>21153</v>
      </c>
      <c r="T8300" t="s">
        <v>21827</v>
      </c>
      <c r="U8300" t="s">
        <v>22033</v>
      </c>
    </row>
    <row r="8301" spans="1:24">
      <c r="A8301" s="1">
        <v>8349</v>
      </c>
      <c r="C8301" t="s">
        <v>6884</v>
      </c>
      <c r="G8301" t="s">
        <v>10967</v>
      </c>
      <c r="H8301" t="s">
        <v>16700</v>
      </c>
      <c r="I8301" t="s">
        <v>18507</v>
      </c>
      <c r="J8301" t="s">
        <v>18509</v>
      </c>
      <c r="L8301" t="s">
        <v>20185</v>
      </c>
      <c r="O8301" t="s">
        <v>20888</v>
      </c>
      <c r="P8301" t="s">
        <v>20920</v>
      </c>
      <c r="Q8301" t="s">
        <v>20991</v>
      </c>
      <c r="U8301" t="s">
        <v>22034</v>
      </c>
      <c r="W8301" t="s">
        <v>22918</v>
      </c>
    </row>
    <row r="8302" spans="1:24">
      <c r="A8302" s="1">
        <v>8350</v>
      </c>
      <c r="C8302" t="s">
        <v>6885</v>
      </c>
      <c r="G8302" t="s">
        <v>10967</v>
      </c>
      <c r="H8302" t="s">
        <v>16701</v>
      </c>
      <c r="I8302" t="s">
        <v>18507</v>
      </c>
      <c r="J8302" t="s">
        <v>18511</v>
      </c>
      <c r="L8302" t="s">
        <v>19687</v>
      </c>
      <c r="O8302" t="s">
        <v>20908</v>
      </c>
      <c r="P8302" t="s">
        <v>20949</v>
      </c>
      <c r="Q8302" t="s">
        <v>21061</v>
      </c>
      <c r="R8302" t="s">
        <v>21137</v>
      </c>
      <c r="S8302" t="s">
        <v>21159</v>
      </c>
      <c r="T8302" t="s">
        <v>21828</v>
      </c>
      <c r="U8302" t="s">
        <v>22033</v>
      </c>
    </row>
    <row r="8303" spans="1:24">
      <c r="A8303" s="1">
        <v>8351</v>
      </c>
      <c r="C8303" t="s">
        <v>6886</v>
      </c>
      <c r="G8303" t="s">
        <v>10967</v>
      </c>
      <c r="H8303" t="s">
        <v>16702</v>
      </c>
      <c r="I8303" t="s">
        <v>18507</v>
      </c>
      <c r="J8303" t="s">
        <v>18511</v>
      </c>
      <c r="L8303" t="s">
        <v>19687</v>
      </c>
      <c r="O8303" t="s">
        <v>20908</v>
      </c>
      <c r="P8303" t="s">
        <v>20949</v>
      </c>
      <c r="Q8303" t="s">
        <v>21061</v>
      </c>
      <c r="R8303" t="s">
        <v>21137</v>
      </c>
      <c r="S8303" t="s">
        <v>21159</v>
      </c>
      <c r="T8303" t="s">
        <v>21828</v>
      </c>
      <c r="U8303" t="s">
        <v>22033</v>
      </c>
    </row>
    <row r="8304" spans="1:24">
      <c r="A8304" s="1">
        <v>8352</v>
      </c>
      <c r="C8304" t="s">
        <v>6887</v>
      </c>
      <c r="G8304" t="s">
        <v>10967</v>
      </c>
      <c r="H8304" t="s">
        <v>16703</v>
      </c>
      <c r="I8304" t="s">
        <v>18507</v>
      </c>
      <c r="J8304" t="s">
        <v>18511</v>
      </c>
      <c r="L8304" t="s">
        <v>19687</v>
      </c>
      <c r="O8304" t="s">
        <v>20908</v>
      </c>
      <c r="P8304" t="s">
        <v>20949</v>
      </c>
      <c r="Q8304" t="s">
        <v>21061</v>
      </c>
      <c r="R8304" t="s">
        <v>21137</v>
      </c>
      <c r="S8304" t="s">
        <v>21159</v>
      </c>
      <c r="T8304" t="s">
        <v>21828</v>
      </c>
      <c r="U8304" t="s">
        <v>22033</v>
      </c>
    </row>
    <row r="8305" spans="1:24">
      <c r="A8305" s="1">
        <v>8353</v>
      </c>
      <c r="C8305" t="s">
        <v>6888</v>
      </c>
      <c r="G8305" t="s">
        <v>10967</v>
      </c>
      <c r="H8305" t="s">
        <v>16704</v>
      </c>
      <c r="I8305" t="s">
        <v>18507</v>
      </c>
      <c r="J8305" t="s">
        <v>18511</v>
      </c>
      <c r="L8305" t="s">
        <v>19687</v>
      </c>
      <c r="O8305" t="s">
        <v>20908</v>
      </c>
      <c r="P8305" t="s">
        <v>20949</v>
      </c>
      <c r="Q8305" t="s">
        <v>21061</v>
      </c>
      <c r="R8305" t="s">
        <v>21137</v>
      </c>
      <c r="S8305" t="s">
        <v>21159</v>
      </c>
      <c r="T8305" t="s">
        <v>21828</v>
      </c>
      <c r="U8305" t="s">
        <v>22033</v>
      </c>
    </row>
    <row r="8306" spans="1:24">
      <c r="A8306" s="1">
        <v>8354</v>
      </c>
      <c r="C8306" t="s">
        <v>6889</v>
      </c>
      <c r="G8306" t="s">
        <v>10967</v>
      </c>
      <c r="H8306" t="s">
        <v>16705</v>
      </c>
      <c r="I8306" t="s">
        <v>18507</v>
      </c>
      <c r="J8306" t="s">
        <v>18511</v>
      </c>
      <c r="L8306" t="s">
        <v>19687</v>
      </c>
      <c r="O8306" t="s">
        <v>20908</v>
      </c>
      <c r="P8306" t="s">
        <v>20949</v>
      </c>
      <c r="Q8306" t="s">
        <v>21061</v>
      </c>
      <c r="R8306" t="s">
        <v>21137</v>
      </c>
      <c r="S8306" t="s">
        <v>21159</v>
      </c>
      <c r="T8306" t="s">
        <v>21829</v>
      </c>
      <c r="U8306" t="s">
        <v>22033</v>
      </c>
    </row>
    <row r="8307" spans="1:24">
      <c r="A8307" s="1">
        <v>8355</v>
      </c>
      <c r="C8307" t="s">
        <v>6890</v>
      </c>
      <c r="G8307" t="s">
        <v>10967</v>
      </c>
      <c r="H8307" t="s">
        <v>16706</v>
      </c>
      <c r="I8307" t="s">
        <v>18507</v>
      </c>
      <c r="J8307" t="s">
        <v>18511</v>
      </c>
      <c r="L8307" t="s">
        <v>19687</v>
      </c>
      <c r="O8307" t="s">
        <v>20908</v>
      </c>
      <c r="P8307" t="s">
        <v>20949</v>
      </c>
      <c r="Q8307" t="s">
        <v>21061</v>
      </c>
      <c r="R8307" t="s">
        <v>21137</v>
      </c>
      <c r="S8307" t="s">
        <v>21159</v>
      </c>
      <c r="T8307" t="s">
        <v>21829</v>
      </c>
      <c r="U8307" t="s">
        <v>22033</v>
      </c>
    </row>
    <row r="8308" spans="1:24">
      <c r="A8308" s="1">
        <v>8356</v>
      </c>
      <c r="C8308" t="s">
        <v>6891</v>
      </c>
      <c r="G8308" t="s">
        <v>10967</v>
      </c>
      <c r="H8308" t="s">
        <v>16707</v>
      </c>
      <c r="I8308" t="s">
        <v>18507</v>
      </c>
      <c r="J8308" t="s">
        <v>18511</v>
      </c>
      <c r="L8308" t="s">
        <v>19687</v>
      </c>
      <c r="O8308" t="s">
        <v>20908</v>
      </c>
      <c r="P8308" t="s">
        <v>20949</v>
      </c>
      <c r="Q8308" t="s">
        <v>21061</v>
      </c>
      <c r="R8308" t="s">
        <v>21137</v>
      </c>
      <c r="S8308" t="s">
        <v>21159</v>
      </c>
      <c r="T8308" t="s">
        <v>21829</v>
      </c>
      <c r="U8308" t="s">
        <v>22033</v>
      </c>
    </row>
    <row r="8309" spans="1:24">
      <c r="A8309" s="1">
        <v>8357</v>
      </c>
      <c r="C8309" t="s">
        <v>6892</v>
      </c>
      <c r="G8309" t="s">
        <v>10967</v>
      </c>
      <c r="H8309" t="s">
        <v>16708</v>
      </c>
      <c r="I8309" t="s">
        <v>18507</v>
      </c>
      <c r="J8309" t="s">
        <v>18511</v>
      </c>
      <c r="L8309" t="s">
        <v>19687</v>
      </c>
      <c r="O8309" t="s">
        <v>20908</v>
      </c>
      <c r="P8309" t="s">
        <v>20949</v>
      </c>
      <c r="Q8309" t="s">
        <v>21061</v>
      </c>
      <c r="R8309" t="s">
        <v>21137</v>
      </c>
      <c r="S8309" t="s">
        <v>21159</v>
      </c>
      <c r="T8309" t="s">
        <v>21829</v>
      </c>
      <c r="U8309" t="s">
        <v>22033</v>
      </c>
    </row>
    <row r="8310" spans="1:24">
      <c r="A8310" s="1">
        <v>8358</v>
      </c>
      <c r="C8310" t="s">
        <v>6893</v>
      </c>
      <c r="G8310" t="s">
        <v>10967</v>
      </c>
      <c r="H8310" t="s">
        <v>16709</v>
      </c>
      <c r="I8310" t="s">
        <v>18507</v>
      </c>
      <c r="J8310" t="s">
        <v>18509</v>
      </c>
      <c r="L8310" t="s">
        <v>20184</v>
      </c>
      <c r="O8310" t="s">
        <v>20888</v>
      </c>
      <c r="P8310" t="s">
        <v>65</v>
      </c>
      <c r="Q8310" t="s">
        <v>20990</v>
      </c>
      <c r="R8310" t="s">
        <v>21118</v>
      </c>
      <c r="S8310" t="s">
        <v>21153</v>
      </c>
      <c r="T8310" t="s">
        <v>21782</v>
      </c>
      <c r="U8310" t="s">
        <v>22033</v>
      </c>
    </row>
    <row r="8311" spans="1:24">
      <c r="A8311" s="1">
        <v>8359</v>
      </c>
      <c r="C8311" t="s">
        <v>6894</v>
      </c>
      <c r="G8311" t="s">
        <v>10967</v>
      </c>
      <c r="H8311" t="s">
        <v>16709</v>
      </c>
      <c r="I8311" t="s">
        <v>18507</v>
      </c>
      <c r="J8311" t="s">
        <v>18509</v>
      </c>
      <c r="L8311" t="s">
        <v>20146</v>
      </c>
      <c r="O8311" t="s">
        <v>20887</v>
      </c>
      <c r="P8311" t="s">
        <v>20919</v>
      </c>
      <c r="Q8311" t="s">
        <v>20989</v>
      </c>
      <c r="U8311" t="s">
        <v>22032</v>
      </c>
      <c r="W8311" t="s">
        <v>22917</v>
      </c>
      <c r="X8311" t="s">
        <v>23597</v>
      </c>
    </row>
    <row r="8312" spans="1:24">
      <c r="A8312" s="1">
        <v>8360</v>
      </c>
      <c r="C8312" t="s">
        <v>6895</v>
      </c>
      <c r="G8312" t="s">
        <v>10967</v>
      </c>
      <c r="H8312" t="s">
        <v>16710</v>
      </c>
      <c r="I8312" t="s">
        <v>18507</v>
      </c>
      <c r="J8312" t="s">
        <v>18509</v>
      </c>
      <c r="L8312" t="s">
        <v>20185</v>
      </c>
      <c r="O8312" t="s">
        <v>20888</v>
      </c>
      <c r="P8312" t="s">
        <v>20920</v>
      </c>
      <c r="Q8312" t="s">
        <v>20991</v>
      </c>
      <c r="U8312" t="s">
        <v>22034</v>
      </c>
      <c r="W8312" t="s">
        <v>22918</v>
      </c>
    </row>
    <row r="8313" spans="1:24">
      <c r="A8313" s="1">
        <v>8361</v>
      </c>
      <c r="C8313" t="s">
        <v>6896</v>
      </c>
      <c r="G8313" t="s">
        <v>10967</v>
      </c>
      <c r="H8313" t="s">
        <v>16711</v>
      </c>
      <c r="I8313" t="s">
        <v>18507</v>
      </c>
      <c r="J8313" t="s">
        <v>18511</v>
      </c>
      <c r="L8313" t="s">
        <v>19687</v>
      </c>
      <c r="O8313" t="s">
        <v>20908</v>
      </c>
      <c r="P8313" t="s">
        <v>20949</v>
      </c>
      <c r="Q8313" t="s">
        <v>21061</v>
      </c>
      <c r="R8313" t="s">
        <v>21137</v>
      </c>
      <c r="S8313" t="s">
        <v>21159</v>
      </c>
      <c r="T8313" t="s">
        <v>21830</v>
      </c>
      <c r="U8313" t="s">
        <v>22033</v>
      </c>
    </row>
    <row r="8314" spans="1:24">
      <c r="A8314" s="1">
        <v>8362</v>
      </c>
      <c r="C8314" t="s">
        <v>6897</v>
      </c>
      <c r="G8314" t="s">
        <v>10967</v>
      </c>
      <c r="H8314" t="s">
        <v>16712</v>
      </c>
      <c r="I8314" t="s">
        <v>18507</v>
      </c>
      <c r="J8314" t="s">
        <v>18511</v>
      </c>
      <c r="L8314" t="s">
        <v>19687</v>
      </c>
      <c r="O8314" t="s">
        <v>20908</v>
      </c>
      <c r="P8314" t="s">
        <v>20949</v>
      </c>
      <c r="Q8314" t="s">
        <v>21061</v>
      </c>
      <c r="R8314" t="s">
        <v>21137</v>
      </c>
      <c r="S8314" t="s">
        <v>21159</v>
      </c>
      <c r="T8314" t="s">
        <v>21830</v>
      </c>
      <c r="U8314" t="s">
        <v>22033</v>
      </c>
    </row>
    <row r="8315" spans="1:24">
      <c r="A8315" s="1">
        <v>8363</v>
      </c>
      <c r="C8315" t="s">
        <v>6898</v>
      </c>
      <c r="G8315" t="s">
        <v>10967</v>
      </c>
      <c r="H8315" t="s">
        <v>16713</v>
      </c>
      <c r="I8315" t="s">
        <v>18507</v>
      </c>
      <c r="J8315" t="s">
        <v>18511</v>
      </c>
      <c r="L8315" t="s">
        <v>19687</v>
      </c>
      <c r="O8315" t="s">
        <v>20908</v>
      </c>
      <c r="P8315" t="s">
        <v>20949</v>
      </c>
      <c r="Q8315" t="s">
        <v>21061</v>
      </c>
      <c r="R8315" t="s">
        <v>21137</v>
      </c>
      <c r="S8315" t="s">
        <v>21159</v>
      </c>
      <c r="T8315" t="s">
        <v>21830</v>
      </c>
      <c r="U8315" t="s">
        <v>22033</v>
      </c>
    </row>
    <row r="8316" spans="1:24">
      <c r="A8316" s="1">
        <v>8364</v>
      </c>
      <c r="C8316" t="s">
        <v>6899</v>
      </c>
      <c r="G8316" t="s">
        <v>10967</v>
      </c>
      <c r="H8316" t="s">
        <v>16714</v>
      </c>
      <c r="I8316" t="s">
        <v>18507</v>
      </c>
      <c r="J8316" t="s">
        <v>18511</v>
      </c>
      <c r="L8316" t="s">
        <v>19687</v>
      </c>
      <c r="O8316" t="s">
        <v>20908</v>
      </c>
      <c r="P8316" t="s">
        <v>20949</v>
      </c>
      <c r="Q8316" t="s">
        <v>21061</v>
      </c>
      <c r="R8316" t="s">
        <v>21137</v>
      </c>
      <c r="S8316" t="s">
        <v>21159</v>
      </c>
      <c r="T8316" t="s">
        <v>21830</v>
      </c>
      <c r="U8316" t="s">
        <v>22033</v>
      </c>
    </row>
    <row r="8317" spans="1:24">
      <c r="A8317" s="1">
        <v>8365</v>
      </c>
      <c r="C8317" t="s">
        <v>6900</v>
      </c>
      <c r="G8317" t="s">
        <v>10967</v>
      </c>
      <c r="H8317" t="s">
        <v>16715</v>
      </c>
      <c r="I8317" t="s">
        <v>18507</v>
      </c>
      <c r="J8317" t="s">
        <v>18509</v>
      </c>
      <c r="L8317" t="s">
        <v>20271</v>
      </c>
      <c r="O8317" t="s">
        <v>20887</v>
      </c>
      <c r="P8317" t="s">
        <v>20919</v>
      </c>
      <c r="Q8317" t="s">
        <v>20989</v>
      </c>
      <c r="U8317" t="s">
        <v>22032</v>
      </c>
      <c r="W8317" t="s">
        <v>22917</v>
      </c>
      <c r="X8317" t="s">
        <v>23641</v>
      </c>
    </row>
    <row r="8318" spans="1:24">
      <c r="A8318" s="1">
        <v>8366</v>
      </c>
      <c r="C8318" t="s">
        <v>6901</v>
      </c>
      <c r="G8318" t="s">
        <v>10967</v>
      </c>
      <c r="H8318" t="s">
        <v>16716</v>
      </c>
      <c r="I8318" t="s">
        <v>18507</v>
      </c>
      <c r="J8318" t="s">
        <v>18509</v>
      </c>
      <c r="L8318" t="s">
        <v>20184</v>
      </c>
      <c r="O8318" t="s">
        <v>20888</v>
      </c>
      <c r="P8318" t="s">
        <v>65</v>
      </c>
      <c r="Q8318" t="s">
        <v>20990</v>
      </c>
      <c r="R8318" t="s">
        <v>21118</v>
      </c>
      <c r="S8318" t="s">
        <v>21153</v>
      </c>
      <c r="T8318" t="s">
        <v>21826</v>
      </c>
      <c r="U8318" t="s">
        <v>22033</v>
      </c>
    </row>
    <row r="8319" spans="1:24">
      <c r="A8319" s="1">
        <v>8367</v>
      </c>
      <c r="C8319" t="s">
        <v>6902</v>
      </c>
      <c r="G8319" t="s">
        <v>10967</v>
      </c>
      <c r="H8319" t="s">
        <v>16717</v>
      </c>
      <c r="I8319" t="s">
        <v>18507</v>
      </c>
      <c r="J8319" t="s">
        <v>18509</v>
      </c>
      <c r="L8319" t="s">
        <v>20185</v>
      </c>
      <c r="O8319" t="s">
        <v>20888</v>
      </c>
      <c r="P8319" t="s">
        <v>20920</v>
      </c>
      <c r="Q8319" t="s">
        <v>20991</v>
      </c>
      <c r="U8319" t="s">
        <v>22034</v>
      </c>
      <c r="W8319" t="s">
        <v>22918</v>
      </c>
    </row>
    <row r="8320" spans="1:24">
      <c r="A8320" s="1">
        <v>8368</v>
      </c>
      <c r="C8320" t="s">
        <v>6903</v>
      </c>
      <c r="G8320" t="s">
        <v>10967</v>
      </c>
      <c r="H8320" t="s">
        <v>16718</v>
      </c>
      <c r="I8320" t="s">
        <v>18507</v>
      </c>
      <c r="J8320" t="s">
        <v>18509</v>
      </c>
      <c r="L8320" t="s">
        <v>20184</v>
      </c>
      <c r="O8320" t="s">
        <v>20888</v>
      </c>
      <c r="P8320" t="s">
        <v>65</v>
      </c>
      <c r="Q8320" t="s">
        <v>20990</v>
      </c>
      <c r="R8320" t="s">
        <v>21118</v>
      </c>
      <c r="S8320" t="s">
        <v>21153</v>
      </c>
      <c r="T8320" t="s">
        <v>21831</v>
      </c>
      <c r="U8320" t="s">
        <v>22033</v>
      </c>
    </row>
    <row r="8321" spans="1:24">
      <c r="A8321" s="1">
        <v>8369</v>
      </c>
      <c r="C8321" t="s">
        <v>6904</v>
      </c>
      <c r="G8321" t="s">
        <v>10967</v>
      </c>
      <c r="H8321" t="s">
        <v>16718</v>
      </c>
      <c r="I8321" t="s">
        <v>18507</v>
      </c>
      <c r="J8321" t="s">
        <v>18509</v>
      </c>
      <c r="L8321" t="s">
        <v>20271</v>
      </c>
      <c r="O8321" t="s">
        <v>20887</v>
      </c>
      <c r="P8321" t="s">
        <v>20919</v>
      </c>
      <c r="Q8321" t="s">
        <v>20989</v>
      </c>
      <c r="U8321" t="s">
        <v>22032</v>
      </c>
      <c r="W8321" t="s">
        <v>22917</v>
      </c>
      <c r="X8321" t="s">
        <v>23643</v>
      </c>
    </row>
    <row r="8322" spans="1:24">
      <c r="A8322" s="1">
        <v>8370</v>
      </c>
      <c r="C8322" t="s">
        <v>6905</v>
      </c>
      <c r="G8322" t="s">
        <v>10967</v>
      </c>
      <c r="H8322" t="s">
        <v>16719</v>
      </c>
      <c r="I8322" t="s">
        <v>18507</v>
      </c>
      <c r="J8322" t="s">
        <v>18509</v>
      </c>
      <c r="L8322" t="s">
        <v>20185</v>
      </c>
      <c r="O8322" t="s">
        <v>20888</v>
      </c>
      <c r="P8322" t="s">
        <v>20920</v>
      </c>
      <c r="Q8322" t="s">
        <v>20991</v>
      </c>
      <c r="U8322" t="s">
        <v>22034</v>
      </c>
      <c r="W8322" t="s">
        <v>22918</v>
      </c>
    </row>
    <row r="8323" spans="1:24">
      <c r="A8323" s="1">
        <v>8371</v>
      </c>
      <c r="C8323" t="s">
        <v>6906</v>
      </c>
      <c r="G8323" t="s">
        <v>10967</v>
      </c>
      <c r="H8323" t="s">
        <v>16720</v>
      </c>
      <c r="I8323" t="s">
        <v>18507</v>
      </c>
      <c r="J8323" t="s">
        <v>18509</v>
      </c>
      <c r="L8323" t="s">
        <v>20174</v>
      </c>
      <c r="O8323" t="s">
        <v>20887</v>
      </c>
      <c r="P8323" t="s">
        <v>20919</v>
      </c>
      <c r="Q8323" t="s">
        <v>20989</v>
      </c>
      <c r="U8323" t="s">
        <v>22032</v>
      </c>
      <c r="W8323" t="s">
        <v>22917</v>
      </c>
      <c r="X8323" t="s">
        <v>23644</v>
      </c>
    </row>
    <row r="8324" spans="1:24">
      <c r="A8324" s="1">
        <v>8372</v>
      </c>
      <c r="C8324" t="s">
        <v>6907</v>
      </c>
      <c r="G8324" t="s">
        <v>10967</v>
      </c>
      <c r="H8324" t="s">
        <v>16720</v>
      </c>
      <c r="I8324" t="s">
        <v>18507</v>
      </c>
      <c r="J8324" t="s">
        <v>18509</v>
      </c>
      <c r="L8324" t="s">
        <v>20184</v>
      </c>
      <c r="O8324" t="s">
        <v>20888</v>
      </c>
      <c r="P8324" t="s">
        <v>65</v>
      </c>
      <c r="Q8324" t="s">
        <v>20990</v>
      </c>
      <c r="R8324" t="s">
        <v>21118</v>
      </c>
      <c r="S8324" t="s">
        <v>21153</v>
      </c>
      <c r="T8324" t="s">
        <v>21832</v>
      </c>
      <c r="U8324" t="s">
        <v>22033</v>
      </c>
    </row>
    <row r="8325" spans="1:24">
      <c r="A8325" s="1">
        <v>8373</v>
      </c>
      <c r="C8325" t="s">
        <v>6908</v>
      </c>
      <c r="G8325" t="s">
        <v>10967</v>
      </c>
      <c r="H8325" t="s">
        <v>16721</v>
      </c>
      <c r="I8325" t="s">
        <v>18507</v>
      </c>
      <c r="J8325" t="s">
        <v>18509</v>
      </c>
      <c r="L8325" t="s">
        <v>20185</v>
      </c>
      <c r="O8325" t="s">
        <v>20888</v>
      </c>
      <c r="P8325" t="s">
        <v>20920</v>
      </c>
      <c r="Q8325" t="s">
        <v>20991</v>
      </c>
      <c r="U8325" t="s">
        <v>22034</v>
      </c>
      <c r="W8325" t="s">
        <v>22918</v>
      </c>
    </row>
    <row r="8326" spans="1:24">
      <c r="A8326" s="1">
        <v>8374</v>
      </c>
      <c r="C8326" t="s">
        <v>6909</v>
      </c>
      <c r="G8326" t="s">
        <v>10967</v>
      </c>
      <c r="H8326" t="s">
        <v>16722</v>
      </c>
      <c r="I8326" t="s">
        <v>18507</v>
      </c>
      <c r="J8326" t="s">
        <v>18509</v>
      </c>
      <c r="L8326" t="s">
        <v>20184</v>
      </c>
      <c r="O8326" t="s">
        <v>20888</v>
      </c>
      <c r="P8326" t="s">
        <v>65</v>
      </c>
      <c r="Q8326" t="s">
        <v>20990</v>
      </c>
      <c r="R8326" t="s">
        <v>21118</v>
      </c>
      <c r="S8326" t="s">
        <v>21153</v>
      </c>
      <c r="T8326" t="s">
        <v>21833</v>
      </c>
      <c r="U8326" t="s">
        <v>22033</v>
      </c>
    </row>
    <row r="8327" spans="1:24">
      <c r="A8327" s="1">
        <v>8375</v>
      </c>
      <c r="C8327" t="s">
        <v>6910</v>
      </c>
      <c r="G8327" t="s">
        <v>10967</v>
      </c>
      <c r="H8327" t="s">
        <v>16723</v>
      </c>
      <c r="I8327" t="s">
        <v>18507</v>
      </c>
      <c r="J8327" t="s">
        <v>18509</v>
      </c>
      <c r="L8327" t="s">
        <v>20185</v>
      </c>
      <c r="O8327" t="s">
        <v>20888</v>
      </c>
      <c r="P8327" t="s">
        <v>20920</v>
      </c>
      <c r="Q8327" t="s">
        <v>20991</v>
      </c>
      <c r="U8327" t="s">
        <v>22034</v>
      </c>
      <c r="W8327" t="s">
        <v>22918</v>
      </c>
    </row>
    <row r="8328" spans="1:24">
      <c r="A8328" s="1">
        <v>8376</v>
      </c>
      <c r="C8328" t="s">
        <v>6911</v>
      </c>
      <c r="G8328" t="s">
        <v>10967</v>
      </c>
      <c r="H8328" t="s">
        <v>16724</v>
      </c>
      <c r="I8328" t="s">
        <v>18507</v>
      </c>
      <c r="J8328" t="s">
        <v>18509</v>
      </c>
      <c r="L8328" t="s">
        <v>20273</v>
      </c>
      <c r="O8328" t="s">
        <v>20887</v>
      </c>
      <c r="P8328" t="s">
        <v>20919</v>
      </c>
      <c r="Q8328" t="s">
        <v>20989</v>
      </c>
      <c r="U8328" t="s">
        <v>22032</v>
      </c>
      <c r="W8328" t="s">
        <v>22917</v>
      </c>
      <c r="X8328" t="s">
        <v>23645</v>
      </c>
    </row>
    <row r="8329" spans="1:24">
      <c r="A8329" s="1">
        <v>8377</v>
      </c>
      <c r="C8329" t="s">
        <v>6912</v>
      </c>
      <c r="G8329" t="s">
        <v>10967</v>
      </c>
      <c r="H8329" t="s">
        <v>16725</v>
      </c>
      <c r="I8329" t="s">
        <v>18507</v>
      </c>
      <c r="J8329" t="s">
        <v>18509</v>
      </c>
      <c r="L8329" t="s">
        <v>20155</v>
      </c>
      <c r="O8329" t="s">
        <v>20887</v>
      </c>
      <c r="P8329" t="s">
        <v>20919</v>
      </c>
      <c r="Q8329" t="s">
        <v>20989</v>
      </c>
      <c r="U8329" t="s">
        <v>22032</v>
      </c>
      <c r="W8329" t="s">
        <v>22917</v>
      </c>
      <c r="X8329" t="s">
        <v>23645</v>
      </c>
    </row>
    <row r="8330" spans="1:24">
      <c r="A8330" s="1">
        <v>8378</v>
      </c>
      <c r="C8330" t="s">
        <v>6913</v>
      </c>
      <c r="G8330" t="s">
        <v>10967</v>
      </c>
      <c r="H8330" t="s">
        <v>16726</v>
      </c>
      <c r="I8330" t="s">
        <v>18507</v>
      </c>
      <c r="J8330" t="s">
        <v>18509</v>
      </c>
      <c r="L8330" t="s">
        <v>20184</v>
      </c>
      <c r="O8330" t="s">
        <v>20888</v>
      </c>
      <c r="P8330" t="s">
        <v>65</v>
      </c>
      <c r="Q8330" t="s">
        <v>20990</v>
      </c>
      <c r="R8330" t="s">
        <v>21118</v>
      </c>
      <c r="S8330" t="s">
        <v>21153</v>
      </c>
      <c r="T8330" t="s">
        <v>21833</v>
      </c>
      <c r="U8330" t="s">
        <v>22033</v>
      </c>
    </row>
    <row r="8331" spans="1:24">
      <c r="A8331" s="1">
        <v>8379</v>
      </c>
      <c r="C8331" t="s">
        <v>6914</v>
      </c>
      <c r="G8331" t="s">
        <v>10967</v>
      </c>
      <c r="H8331" t="s">
        <v>16726</v>
      </c>
      <c r="I8331" t="s">
        <v>18507</v>
      </c>
      <c r="J8331" t="s">
        <v>18509</v>
      </c>
      <c r="L8331" t="s">
        <v>20185</v>
      </c>
      <c r="O8331" t="s">
        <v>20888</v>
      </c>
      <c r="P8331" t="s">
        <v>20920</v>
      </c>
      <c r="Q8331" t="s">
        <v>20991</v>
      </c>
      <c r="U8331" t="s">
        <v>22034</v>
      </c>
      <c r="W8331" t="s">
        <v>22918</v>
      </c>
    </row>
    <row r="8332" spans="1:24">
      <c r="A8332" s="1">
        <v>8380</v>
      </c>
      <c r="C8332" t="s">
        <v>6915</v>
      </c>
      <c r="G8332" t="s">
        <v>10967</v>
      </c>
      <c r="H8332" t="s">
        <v>16727</v>
      </c>
      <c r="I8332" t="s">
        <v>18507</v>
      </c>
      <c r="J8332" t="s">
        <v>18509</v>
      </c>
      <c r="L8332" t="s">
        <v>20184</v>
      </c>
      <c r="O8332" t="s">
        <v>20888</v>
      </c>
      <c r="P8332" t="s">
        <v>65</v>
      </c>
      <c r="Q8332" t="s">
        <v>20990</v>
      </c>
      <c r="R8332" t="s">
        <v>21118</v>
      </c>
      <c r="S8332" t="s">
        <v>21153</v>
      </c>
      <c r="T8332" t="s">
        <v>21831</v>
      </c>
      <c r="U8332" t="s">
        <v>22033</v>
      </c>
    </row>
    <row r="8333" spans="1:24">
      <c r="A8333" s="1">
        <v>8381</v>
      </c>
      <c r="C8333" t="s">
        <v>6916</v>
      </c>
      <c r="G8333" t="s">
        <v>10967</v>
      </c>
      <c r="H8333" t="s">
        <v>16728</v>
      </c>
      <c r="I8333" t="s">
        <v>18507</v>
      </c>
      <c r="J8333" t="s">
        <v>18509</v>
      </c>
      <c r="L8333" t="s">
        <v>20293</v>
      </c>
      <c r="O8333" t="s">
        <v>20887</v>
      </c>
      <c r="P8333" t="s">
        <v>20919</v>
      </c>
      <c r="Q8333" t="s">
        <v>20989</v>
      </c>
      <c r="U8333" t="s">
        <v>22032</v>
      </c>
      <c r="W8333" t="s">
        <v>22917</v>
      </c>
      <c r="X8333" t="s">
        <v>23643</v>
      </c>
    </row>
    <row r="8334" spans="1:24">
      <c r="A8334" s="1">
        <v>8382</v>
      </c>
      <c r="C8334" t="s">
        <v>6917</v>
      </c>
      <c r="G8334" t="s">
        <v>10967</v>
      </c>
      <c r="H8334" t="s">
        <v>16728</v>
      </c>
      <c r="I8334" t="s">
        <v>18507</v>
      </c>
      <c r="J8334" t="s">
        <v>18509</v>
      </c>
      <c r="L8334" t="s">
        <v>20185</v>
      </c>
      <c r="O8334" t="s">
        <v>20888</v>
      </c>
      <c r="P8334" t="s">
        <v>20920</v>
      </c>
      <c r="Q8334" t="s">
        <v>20991</v>
      </c>
      <c r="U8334" t="s">
        <v>22034</v>
      </c>
      <c r="W8334" t="s">
        <v>22918</v>
      </c>
    </row>
    <row r="8335" spans="1:24">
      <c r="A8335" s="1">
        <v>8383</v>
      </c>
      <c r="C8335" t="s">
        <v>6918</v>
      </c>
      <c r="G8335" t="s">
        <v>10967</v>
      </c>
      <c r="H8335" t="s">
        <v>16729</v>
      </c>
      <c r="I8335" t="s">
        <v>18507</v>
      </c>
      <c r="J8335" t="s">
        <v>18509</v>
      </c>
      <c r="L8335" t="s">
        <v>20184</v>
      </c>
      <c r="O8335" t="s">
        <v>20888</v>
      </c>
      <c r="P8335" t="s">
        <v>65</v>
      </c>
      <c r="Q8335" t="s">
        <v>20990</v>
      </c>
      <c r="R8335" t="s">
        <v>21118</v>
      </c>
      <c r="S8335" t="s">
        <v>21153</v>
      </c>
      <c r="T8335" t="s">
        <v>21832</v>
      </c>
      <c r="U8335" t="s">
        <v>22033</v>
      </c>
    </row>
    <row r="8336" spans="1:24">
      <c r="A8336" s="1">
        <v>8384</v>
      </c>
      <c r="C8336" t="s">
        <v>6919</v>
      </c>
      <c r="G8336" t="s">
        <v>10967</v>
      </c>
      <c r="H8336" t="s">
        <v>16729</v>
      </c>
      <c r="I8336" t="s">
        <v>18507</v>
      </c>
      <c r="J8336" t="s">
        <v>18509</v>
      </c>
      <c r="L8336" t="s">
        <v>20292</v>
      </c>
      <c r="O8336" t="s">
        <v>20887</v>
      </c>
      <c r="P8336" t="s">
        <v>20919</v>
      </c>
      <c r="Q8336" t="s">
        <v>20989</v>
      </c>
      <c r="U8336" t="s">
        <v>22032</v>
      </c>
      <c r="W8336" t="s">
        <v>22917</v>
      </c>
      <c r="X8336" t="s">
        <v>23644</v>
      </c>
    </row>
    <row r="8337" spans="1:31">
      <c r="A8337" s="1">
        <v>8385</v>
      </c>
      <c r="C8337" t="s">
        <v>6920</v>
      </c>
      <c r="G8337" t="s">
        <v>10967</v>
      </c>
      <c r="H8337" t="s">
        <v>16730</v>
      </c>
      <c r="I8337" t="s">
        <v>18507</v>
      </c>
      <c r="J8337" t="s">
        <v>18509</v>
      </c>
      <c r="L8337" t="s">
        <v>20185</v>
      </c>
      <c r="O8337" t="s">
        <v>20888</v>
      </c>
      <c r="P8337" t="s">
        <v>20920</v>
      </c>
      <c r="Q8337" t="s">
        <v>20991</v>
      </c>
      <c r="U8337" t="s">
        <v>22034</v>
      </c>
      <c r="W8337" t="s">
        <v>22918</v>
      </c>
    </row>
    <row r="8338" spans="1:31">
      <c r="A8338" s="1">
        <v>8386</v>
      </c>
      <c r="C8338" t="s">
        <v>6921</v>
      </c>
      <c r="G8338" t="s">
        <v>10967</v>
      </c>
      <c r="H8338" t="s">
        <v>16731</v>
      </c>
      <c r="I8338" t="s">
        <v>18507</v>
      </c>
      <c r="J8338" t="s">
        <v>18509</v>
      </c>
      <c r="L8338" t="s">
        <v>20146</v>
      </c>
      <c r="O8338" t="s">
        <v>20887</v>
      </c>
      <c r="P8338" t="s">
        <v>20919</v>
      </c>
      <c r="Q8338" t="s">
        <v>20989</v>
      </c>
      <c r="U8338" t="s">
        <v>22032</v>
      </c>
      <c r="W8338" t="s">
        <v>22917</v>
      </c>
      <c r="X8338" t="s">
        <v>23597</v>
      </c>
    </row>
    <row r="8339" spans="1:31">
      <c r="A8339" s="1">
        <v>8387</v>
      </c>
      <c r="C8339" t="s">
        <v>6922</v>
      </c>
      <c r="G8339" t="s">
        <v>10967</v>
      </c>
      <c r="H8339" t="s">
        <v>16732</v>
      </c>
      <c r="I8339" t="s">
        <v>18507</v>
      </c>
      <c r="J8339" t="s">
        <v>18509</v>
      </c>
      <c r="L8339" t="s">
        <v>20184</v>
      </c>
      <c r="O8339" t="s">
        <v>20888</v>
      </c>
      <c r="P8339" t="s">
        <v>65</v>
      </c>
      <c r="Q8339" t="s">
        <v>20990</v>
      </c>
      <c r="R8339" t="s">
        <v>21118</v>
      </c>
      <c r="S8339" t="s">
        <v>21153</v>
      </c>
      <c r="T8339" t="s">
        <v>21782</v>
      </c>
      <c r="U8339" t="s">
        <v>22033</v>
      </c>
    </row>
    <row r="8340" spans="1:31">
      <c r="A8340" s="1">
        <v>8388</v>
      </c>
      <c r="C8340" t="s">
        <v>6923</v>
      </c>
      <c r="G8340" t="s">
        <v>10967</v>
      </c>
      <c r="H8340" t="s">
        <v>16733</v>
      </c>
      <c r="I8340" t="s">
        <v>18507</v>
      </c>
      <c r="J8340" t="s">
        <v>18509</v>
      </c>
      <c r="L8340" t="s">
        <v>20185</v>
      </c>
      <c r="O8340" t="s">
        <v>20888</v>
      </c>
      <c r="P8340" t="s">
        <v>20920</v>
      </c>
      <c r="Q8340" t="s">
        <v>20991</v>
      </c>
      <c r="U8340" t="s">
        <v>22034</v>
      </c>
      <c r="W8340" t="s">
        <v>22918</v>
      </c>
    </row>
    <row r="8341" spans="1:31">
      <c r="A8341" s="1">
        <v>8389</v>
      </c>
      <c r="C8341" t="s">
        <v>6924</v>
      </c>
      <c r="G8341" t="s">
        <v>10967</v>
      </c>
      <c r="H8341" t="s">
        <v>16734</v>
      </c>
      <c r="I8341" t="s">
        <v>18507</v>
      </c>
      <c r="J8341" t="s">
        <v>18509</v>
      </c>
      <c r="L8341" t="s">
        <v>20273</v>
      </c>
      <c r="O8341" t="s">
        <v>20887</v>
      </c>
      <c r="P8341" t="s">
        <v>20919</v>
      </c>
      <c r="Q8341" t="s">
        <v>20989</v>
      </c>
      <c r="U8341" t="s">
        <v>22032</v>
      </c>
      <c r="W8341" t="s">
        <v>22917</v>
      </c>
      <c r="X8341" t="s">
        <v>23646</v>
      </c>
    </row>
    <row r="8342" spans="1:31">
      <c r="A8342" s="1">
        <v>8390</v>
      </c>
      <c r="C8342" t="s">
        <v>6925</v>
      </c>
      <c r="G8342" t="s">
        <v>10967</v>
      </c>
      <c r="H8342" t="s">
        <v>16735</v>
      </c>
      <c r="I8342" t="s">
        <v>18507</v>
      </c>
      <c r="J8342" t="s">
        <v>18509</v>
      </c>
      <c r="L8342" t="s">
        <v>20184</v>
      </c>
      <c r="O8342" t="s">
        <v>20888</v>
      </c>
      <c r="P8342" t="s">
        <v>65</v>
      </c>
      <c r="Q8342" t="s">
        <v>20990</v>
      </c>
      <c r="R8342" t="s">
        <v>21118</v>
      </c>
      <c r="S8342" t="s">
        <v>21153</v>
      </c>
      <c r="T8342" t="s">
        <v>21834</v>
      </c>
      <c r="U8342" t="s">
        <v>22033</v>
      </c>
    </row>
    <row r="8343" spans="1:31">
      <c r="A8343" s="1">
        <v>8391</v>
      </c>
      <c r="C8343" t="s">
        <v>6926</v>
      </c>
      <c r="G8343" t="s">
        <v>10967</v>
      </c>
      <c r="H8343" t="s">
        <v>16735</v>
      </c>
      <c r="I8343" t="s">
        <v>18507</v>
      </c>
      <c r="J8343" t="s">
        <v>18509</v>
      </c>
      <c r="L8343" t="s">
        <v>20185</v>
      </c>
      <c r="O8343" t="s">
        <v>20888</v>
      </c>
      <c r="P8343" t="s">
        <v>20920</v>
      </c>
      <c r="Q8343" t="s">
        <v>20991</v>
      </c>
      <c r="U8343" t="s">
        <v>22034</v>
      </c>
      <c r="W8343" t="s">
        <v>22918</v>
      </c>
    </row>
    <row r="8344" spans="1:31">
      <c r="A8344" s="1">
        <v>8392</v>
      </c>
      <c r="C8344" t="s">
        <v>6927</v>
      </c>
      <c r="G8344" t="s">
        <v>10967</v>
      </c>
      <c r="H8344" t="s">
        <v>16736</v>
      </c>
      <c r="I8344" t="s">
        <v>18507</v>
      </c>
      <c r="J8344" t="s">
        <v>18509</v>
      </c>
      <c r="L8344" t="s">
        <v>20145</v>
      </c>
      <c r="O8344" t="s">
        <v>20887</v>
      </c>
      <c r="P8344" t="s">
        <v>20919</v>
      </c>
      <c r="Q8344" t="s">
        <v>20989</v>
      </c>
      <c r="U8344" t="s">
        <v>22032</v>
      </c>
      <c r="W8344" t="s">
        <v>22917</v>
      </c>
      <c r="X8344" t="s">
        <v>23646</v>
      </c>
    </row>
    <row r="8345" spans="1:31">
      <c r="A8345" s="1">
        <v>8393</v>
      </c>
      <c r="C8345" t="s">
        <v>6928</v>
      </c>
      <c r="G8345" t="s">
        <v>10967</v>
      </c>
      <c r="H8345" t="s">
        <v>16737</v>
      </c>
      <c r="I8345" t="s">
        <v>18507</v>
      </c>
      <c r="J8345" t="s">
        <v>18509</v>
      </c>
      <c r="L8345" t="s">
        <v>20184</v>
      </c>
      <c r="O8345" t="s">
        <v>20888</v>
      </c>
      <c r="P8345" t="s">
        <v>65</v>
      </c>
      <c r="Q8345" t="s">
        <v>20990</v>
      </c>
      <c r="R8345" t="s">
        <v>21118</v>
      </c>
      <c r="S8345" t="s">
        <v>21153</v>
      </c>
      <c r="T8345" t="s">
        <v>21834</v>
      </c>
      <c r="U8345" t="s">
        <v>22033</v>
      </c>
    </row>
    <row r="8346" spans="1:31">
      <c r="A8346" s="1">
        <v>8394</v>
      </c>
      <c r="C8346" t="s">
        <v>6929</v>
      </c>
      <c r="G8346" t="s">
        <v>10967</v>
      </c>
      <c r="H8346" t="s">
        <v>16738</v>
      </c>
      <c r="I8346" t="s">
        <v>18507</v>
      </c>
      <c r="J8346" t="s">
        <v>18509</v>
      </c>
      <c r="L8346" t="s">
        <v>20185</v>
      </c>
      <c r="O8346" t="s">
        <v>20888</v>
      </c>
      <c r="P8346" t="s">
        <v>20920</v>
      </c>
      <c r="Q8346" t="s">
        <v>20991</v>
      </c>
      <c r="U8346" t="s">
        <v>22034</v>
      </c>
      <c r="W8346" t="s">
        <v>22918</v>
      </c>
    </row>
    <row r="8347" spans="1:31">
      <c r="A8347" s="1">
        <v>8395</v>
      </c>
      <c r="C8347" t="s">
        <v>6930</v>
      </c>
      <c r="G8347" t="s">
        <v>10967</v>
      </c>
      <c r="H8347" t="s">
        <v>16739</v>
      </c>
      <c r="I8347" t="s">
        <v>18507</v>
      </c>
      <c r="J8347" t="s">
        <v>18562</v>
      </c>
      <c r="K8347" t="s">
        <v>18584</v>
      </c>
      <c r="L8347" t="s">
        <v>20417</v>
      </c>
      <c r="N8347" t="s">
        <v>38</v>
      </c>
      <c r="P8347" t="s">
        <v>38</v>
      </c>
      <c r="Q8347" t="s">
        <v>21038</v>
      </c>
      <c r="U8347" t="s">
        <v>22865</v>
      </c>
      <c r="W8347" t="s">
        <v>22730</v>
      </c>
      <c r="AE8347" t="s">
        <v>23887</v>
      </c>
    </row>
    <row r="8348" spans="1:31">
      <c r="A8348" s="1">
        <v>8396</v>
      </c>
      <c r="B8348" t="s">
        <v>38</v>
      </c>
      <c r="C8348" t="s">
        <v>6930</v>
      </c>
      <c r="D8348" t="s">
        <v>10523</v>
      </c>
      <c r="E8348" t="s">
        <v>10905</v>
      </c>
      <c r="F8348" t="s">
        <v>10913</v>
      </c>
      <c r="H8348" t="s">
        <v>16739</v>
      </c>
      <c r="V8348">
        <f>72862789 l	ý)PRHR3803EKNS                                                                                           KNS N  Amoya Spencer/Tamoya Spencer      3455105/4552081   N</f>
        <v>0</v>
      </c>
    </row>
    <row r="8349" spans="1:31">
      <c r="A8349" s="1">
        <v>8397</v>
      </c>
      <c r="C8349" t="s">
        <v>6931</v>
      </c>
      <c r="G8349" t="s">
        <v>10967</v>
      </c>
      <c r="H8349" t="s">
        <v>16740</v>
      </c>
      <c r="I8349" t="s">
        <v>18507</v>
      </c>
      <c r="J8349" t="s">
        <v>18509</v>
      </c>
      <c r="L8349" t="s">
        <v>20184</v>
      </c>
      <c r="O8349" t="s">
        <v>20888</v>
      </c>
      <c r="P8349" t="s">
        <v>65</v>
      </c>
      <c r="Q8349" t="s">
        <v>20990</v>
      </c>
      <c r="R8349" t="s">
        <v>21118</v>
      </c>
      <c r="S8349" t="s">
        <v>21153</v>
      </c>
      <c r="T8349" t="s">
        <v>21782</v>
      </c>
      <c r="U8349" t="s">
        <v>22033</v>
      </c>
    </row>
    <row r="8350" spans="1:31">
      <c r="A8350" s="1">
        <v>8398</v>
      </c>
      <c r="C8350" t="s">
        <v>6932</v>
      </c>
      <c r="G8350" t="s">
        <v>10967</v>
      </c>
      <c r="H8350" t="s">
        <v>16740</v>
      </c>
      <c r="I8350" t="s">
        <v>18507</v>
      </c>
      <c r="J8350" t="s">
        <v>18509</v>
      </c>
      <c r="L8350" t="s">
        <v>20292</v>
      </c>
      <c r="O8350" t="s">
        <v>20887</v>
      </c>
      <c r="P8350" t="s">
        <v>20919</v>
      </c>
      <c r="Q8350" t="s">
        <v>20989</v>
      </c>
      <c r="U8350" t="s">
        <v>22032</v>
      </c>
      <c r="W8350" t="s">
        <v>22917</v>
      </c>
      <c r="X8350" t="s">
        <v>23597</v>
      </c>
    </row>
    <row r="8351" spans="1:31">
      <c r="A8351" s="1">
        <v>8399</v>
      </c>
      <c r="C8351" t="s">
        <v>6933</v>
      </c>
      <c r="G8351" t="s">
        <v>10967</v>
      </c>
      <c r="H8351" t="s">
        <v>16740</v>
      </c>
      <c r="I8351" t="s">
        <v>18507</v>
      </c>
      <c r="J8351" t="s">
        <v>18509</v>
      </c>
      <c r="L8351" t="s">
        <v>20185</v>
      </c>
      <c r="O8351" t="s">
        <v>20888</v>
      </c>
      <c r="P8351" t="s">
        <v>20920</v>
      </c>
      <c r="Q8351" t="s">
        <v>20991</v>
      </c>
      <c r="U8351" t="s">
        <v>22034</v>
      </c>
      <c r="W8351" t="s">
        <v>22918</v>
      </c>
    </row>
    <row r="8352" spans="1:31">
      <c r="A8352" s="1">
        <v>8400</v>
      </c>
      <c r="C8352" t="s">
        <v>6934</v>
      </c>
      <c r="G8352" t="s">
        <v>10967</v>
      </c>
      <c r="H8352" t="s">
        <v>16741</v>
      </c>
      <c r="I8352" t="s">
        <v>18507</v>
      </c>
      <c r="J8352" t="s">
        <v>18510</v>
      </c>
      <c r="L8352" t="s">
        <v>20418</v>
      </c>
      <c r="N8352" t="s">
        <v>32</v>
      </c>
      <c r="P8352" t="s">
        <v>32</v>
      </c>
      <c r="Q8352" t="s">
        <v>20992</v>
      </c>
      <c r="R8352" t="s">
        <v>21119</v>
      </c>
      <c r="S8352" t="s">
        <v>21154</v>
      </c>
      <c r="U8352" t="s">
        <v>22035</v>
      </c>
      <c r="Y8352" t="s">
        <v>23859</v>
      </c>
    </row>
    <row r="8353" spans="1:25">
      <c r="A8353" s="1">
        <v>8401</v>
      </c>
      <c r="B8353" t="s">
        <v>32</v>
      </c>
      <c r="C8353" t="s">
        <v>6934</v>
      </c>
      <c r="D8353" t="s">
        <v>10524</v>
      </c>
      <c r="E8353" t="s">
        <v>10905</v>
      </c>
      <c r="F8353" t="s">
        <v>10906</v>
      </c>
      <c r="H8353" t="s">
        <v>16741</v>
      </c>
      <c r="V8353">
        <f>72862793 pm¡Ã2024041krissy_g4@hotmail.com                              ANMLFException as file currently locked by another user for an Acct no 840012230000                                                                      </f>
        <v>0</v>
      </c>
    </row>
    <row r="8354" spans="1:25">
      <c r="A8354" s="1">
        <v>8402</v>
      </c>
      <c r="C8354" t="s">
        <v>6935</v>
      </c>
      <c r="G8354" t="s">
        <v>10967</v>
      </c>
      <c r="H8354" t="s">
        <v>16742</v>
      </c>
      <c r="I8354" t="s">
        <v>18507</v>
      </c>
      <c r="J8354" t="s">
        <v>18510</v>
      </c>
      <c r="L8354" t="s">
        <v>20419</v>
      </c>
      <c r="N8354" t="s">
        <v>32</v>
      </c>
      <c r="P8354" t="s">
        <v>32</v>
      </c>
      <c r="Q8354" t="s">
        <v>20992</v>
      </c>
      <c r="R8354" t="s">
        <v>21119</v>
      </c>
      <c r="S8354" t="s">
        <v>21154</v>
      </c>
      <c r="U8354" t="s">
        <v>22035</v>
      </c>
      <c r="Y8354" t="s">
        <v>23860</v>
      </c>
    </row>
    <row r="8355" spans="1:25">
      <c r="A8355" s="1">
        <v>8403</v>
      </c>
      <c r="B8355" t="s">
        <v>32</v>
      </c>
      <c r="C8355" t="s">
        <v>6935</v>
      </c>
      <c r="D8355" t="s">
        <v>10525</v>
      </c>
      <c r="E8355" t="s">
        <v>10905</v>
      </c>
      <c r="F8355" t="s">
        <v>10906</v>
      </c>
      <c r="H8355" t="s">
        <v>16743</v>
      </c>
      <c r="V8355">
        <f>72862794 0&lt;I2024041djturanda@yahoo.com                               ANMLFException as file currently locked by another user for an Acct no 313660030000                                                                      </f>
        <v>0</v>
      </c>
    </row>
    <row r="8356" spans="1:25">
      <c r="A8356" s="1">
        <v>8404</v>
      </c>
      <c r="C8356" t="s">
        <v>6936</v>
      </c>
      <c r="G8356" t="s">
        <v>10967</v>
      </c>
      <c r="H8356" t="s">
        <v>16744</v>
      </c>
      <c r="I8356" t="s">
        <v>18507</v>
      </c>
      <c r="J8356" t="s">
        <v>18510</v>
      </c>
      <c r="L8356" t="s">
        <v>20420</v>
      </c>
      <c r="N8356" t="s">
        <v>32</v>
      </c>
      <c r="P8356" t="s">
        <v>32</v>
      </c>
      <c r="Q8356" t="s">
        <v>20992</v>
      </c>
      <c r="R8356" t="s">
        <v>21119</v>
      </c>
      <c r="S8356" t="s">
        <v>21154</v>
      </c>
      <c r="U8356" t="s">
        <v>22035</v>
      </c>
      <c r="Y8356" t="s">
        <v>23861</v>
      </c>
    </row>
    <row r="8357" spans="1:25">
      <c r="A8357" s="1">
        <v>8405</v>
      </c>
      <c r="B8357" t="s">
        <v>32</v>
      </c>
      <c r="C8357" t="s">
        <v>6936</v>
      </c>
      <c r="D8357" t="s">
        <v>10526</v>
      </c>
      <c r="E8357" t="s">
        <v>10905</v>
      </c>
      <c r="F8357" t="s">
        <v>10906</v>
      </c>
      <c r="H8357" t="s">
        <v>16745</v>
      </c>
      <c r="V8357">
        <f>72862795 &gt;#Q2024041tampat74@gmail.com                               ANMLFException as file currently locked by another user for an Acct no 348079210000</f>
        <v>0</v>
      </c>
    </row>
    <row r="8358" spans="1:25">
      <c r="A8358" s="1">
        <v>8406</v>
      </c>
      <c r="C8358" t="s">
        <v>6937</v>
      </c>
      <c r="G8358" t="s">
        <v>10967</v>
      </c>
      <c r="H8358" t="s">
        <v>16746</v>
      </c>
      <c r="I8358" t="s">
        <v>18507</v>
      </c>
      <c r="J8358" t="s">
        <v>18510</v>
      </c>
      <c r="L8358" t="s">
        <v>20421</v>
      </c>
      <c r="N8358" t="s">
        <v>32</v>
      </c>
      <c r="P8358" t="s">
        <v>32</v>
      </c>
      <c r="Q8358" t="s">
        <v>20992</v>
      </c>
      <c r="R8358" t="s">
        <v>21119</v>
      </c>
      <c r="S8358" t="s">
        <v>21154</v>
      </c>
      <c r="U8358" t="s">
        <v>22035</v>
      </c>
      <c r="Y8358" t="s">
        <v>23862</v>
      </c>
    </row>
    <row r="8359" spans="1:25">
      <c r="A8359" s="1">
        <v>8407</v>
      </c>
      <c r="B8359" t="s">
        <v>32</v>
      </c>
      <c r="C8359" t="s">
        <v>6937</v>
      </c>
      <c r="D8359" t="s">
        <v>10527</v>
      </c>
      <c r="E8359" t="s">
        <v>10905</v>
      </c>
      <c r="F8359" t="s">
        <v>10906</v>
      </c>
      <c r="H8359" t="s">
        <v>16747</v>
      </c>
      <c r="V8359">
        <f>72862796 Ð`²¤O2024031moriehinds2@gmail.com                              BNMLFException as file currently locked by another user for an Acct no 342065570000                                                                      </f>
        <v>0</v>
      </c>
    </row>
    <row r="8360" spans="1:25">
      <c r="A8360" s="1">
        <v>8408</v>
      </c>
      <c r="C8360" t="s">
        <v>6938</v>
      </c>
      <c r="G8360" t="s">
        <v>10967</v>
      </c>
      <c r="H8360" t="s">
        <v>16748</v>
      </c>
      <c r="I8360" t="s">
        <v>18507</v>
      </c>
      <c r="J8360" t="s">
        <v>18510</v>
      </c>
      <c r="L8360" t="s">
        <v>20422</v>
      </c>
      <c r="N8360" t="s">
        <v>32</v>
      </c>
      <c r="P8360" t="s">
        <v>32</v>
      </c>
      <c r="Q8360" t="s">
        <v>20992</v>
      </c>
      <c r="R8360" t="s">
        <v>21119</v>
      </c>
      <c r="S8360" t="s">
        <v>21154</v>
      </c>
      <c r="U8360" t="s">
        <v>22035</v>
      </c>
      <c r="Y8360" t="s">
        <v>23863</v>
      </c>
    </row>
    <row r="8361" spans="1:25">
      <c r="A8361" s="1">
        <v>8409</v>
      </c>
      <c r="B8361" t="s">
        <v>32</v>
      </c>
      <c r="C8361" t="s">
        <v>6938</v>
      </c>
      <c r="D8361" t="s">
        <v>10528</v>
      </c>
      <c r="E8361" t="s">
        <v>10905</v>
      </c>
      <c r="F8361" t="s">
        <v>10906</v>
      </c>
      <c r="H8361" t="s">
        <v>16748</v>
      </c>
      <c r="V8361">
        <f>72862797 @Ü'E2024041cavrilleogarro@yahoo.com                            BNMLFException as file currently locked by another user for an Acct no 297021480000                                                                      </f>
        <v>0</v>
      </c>
    </row>
    <row r="8362" spans="1:25">
      <c r="A8362" s="1">
        <v>8410</v>
      </c>
      <c r="C8362" t="s">
        <v>6939</v>
      </c>
      <c r="G8362" t="s">
        <v>10967</v>
      </c>
      <c r="H8362" t="s">
        <v>16749</v>
      </c>
      <c r="I8362" t="s">
        <v>18507</v>
      </c>
      <c r="J8362" t="s">
        <v>18510</v>
      </c>
      <c r="L8362" t="s">
        <v>20423</v>
      </c>
      <c r="N8362" t="s">
        <v>43</v>
      </c>
      <c r="P8362" t="s">
        <v>43</v>
      </c>
      <c r="Q8362" t="s">
        <v>21047</v>
      </c>
      <c r="U8362" t="s">
        <v>22787</v>
      </c>
      <c r="W8362" t="s">
        <v>22931</v>
      </c>
    </row>
    <row r="8363" spans="1:25">
      <c r="A8363" s="1">
        <v>8411</v>
      </c>
      <c r="B8363" t="s">
        <v>43</v>
      </c>
      <c r="C8363" t="s">
        <v>6939</v>
      </c>
      <c r="D8363" t="s">
        <v>10529</v>
      </c>
      <c r="E8363" t="s">
        <v>10905</v>
      </c>
      <c r="F8363" t="s">
        <v>10925</v>
      </c>
      <c r="H8363" t="s">
        <v>16749</v>
      </c>
      <c r="V8363">
        <f>72862798 YøÐ+¦¤O-8765413790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8364" spans="1:25">
      <c r="A8364" s="1">
        <v>8412</v>
      </c>
      <c r="C8364" t="s">
        <v>6940</v>
      </c>
      <c r="G8364" t="s">
        <v>10967</v>
      </c>
      <c r="H8364" t="s">
        <v>16750</v>
      </c>
      <c r="I8364" t="s">
        <v>18507</v>
      </c>
      <c r="J8364" t="s">
        <v>18510</v>
      </c>
      <c r="L8364" t="s">
        <v>20424</v>
      </c>
      <c r="N8364" t="s">
        <v>32</v>
      </c>
      <c r="P8364" t="s">
        <v>32</v>
      </c>
      <c r="Q8364" t="s">
        <v>20992</v>
      </c>
      <c r="R8364" t="s">
        <v>21119</v>
      </c>
      <c r="S8364" t="s">
        <v>21154</v>
      </c>
      <c r="U8364" t="s">
        <v>22035</v>
      </c>
      <c r="Y8364" t="s">
        <v>23864</v>
      </c>
    </row>
    <row r="8365" spans="1:25">
      <c r="A8365" s="1">
        <v>8413</v>
      </c>
      <c r="B8365" t="s">
        <v>32</v>
      </c>
      <c r="C8365" t="s">
        <v>6940</v>
      </c>
      <c r="D8365" t="s">
        <v>10530</v>
      </c>
      <c r="E8365" t="s">
        <v>10905</v>
      </c>
      <c r="F8365" t="s">
        <v>10906</v>
      </c>
      <c r="H8365" t="s">
        <v>16751</v>
      </c>
      <c r="V8365">
        <f>72862799 ø8æÌ2024031tamika.campbell@ksac.gov.jm                           CNMLFException as file currently locked by another user for an Acct no 880032561400                                                                      </f>
        <v>0</v>
      </c>
    </row>
    <row r="8366" spans="1:25">
      <c r="A8366" s="1">
        <v>8414</v>
      </c>
      <c r="C8366" t="s">
        <v>6941</v>
      </c>
      <c r="G8366" t="s">
        <v>10967</v>
      </c>
      <c r="H8366" t="s">
        <v>16752</v>
      </c>
      <c r="I8366" t="s">
        <v>18507</v>
      </c>
      <c r="J8366" t="s">
        <v>18510</v>
      </c>
      <c r="L8366" t="s">
        <v>20425</v>
      </c>
      <c r="N8366" t="s">
        <v>32</v>
      </c>
      <c r="P8366" t="s">
        <v>32</v>
      </c>
      <c r="Q8366" t="s">
        <v>20992</v>
      </c>
      <c r="R8366" t="s">
        <v>21119</v>
      </c>
      <c r="S8366" t="s">
        <v>21154</v>
      </c>
      <c r="U8366" t="s">
        <v>22035</v>
      </c>
      <c r="Y8366" t="s">
        <v>23865</v>
      </c>
    </row>
    <row r="8367" spans="1:25">
      <c r="A8367" s="1">
        <v>8415</v>
      </c>
      <c r="B8367" t="s">
        <v>32</v>
      </c>
      <c r="C8367" t="s">
        <v>6941</v>
      </c>
      <c r="D8367" t="s">
        <v>10531</v>
      </c>
      <c r="E8367" t="s">
        <v>10905</v>
      </c>
      <c r="F8367" t="s">
        <v>10906</v>
      </c>
      <c r="H8367" t="s">
        <v>16753</v>
      </c>
      <c r="V8367">
        <f>72862800 0@2024031kededradennis@gmail.com                             CNMLFException as file currently locked by another user for an Acct no 277429760000                                                                      </f>
        <v>0</v>
      </c>
    </row>
    <row r="8368" spans="1:25">
      <c r="A8368" s="1">
        <v>8416</v>
      </c>
      <c r="C8368" t="s">
        <v>6942</v>
      </c>
      <c r="G8368" t="s">
        <v>10967</v>
      </c>
      <c r="H8368" t="s">
        <v>16754</v>
      </c>
      <c r="I8368" t="s">
        <v>18507</v>
      </c>
      <c r="J8368" t="s">
        <v>18510</v>
      </c>
      <c r="L8368" t="s">
        <v>20426</v>
      </c>
      <c r="N8368" t="s">
        <v>32</v>
      </c>
      <c r="P8368" t="s">
        <v>32</v>
      </c>
      <c r="Q8368" t="s">
        <v>20992</v>
      </c>
      <c r="R8368" t="s">
        <v>21119</v>
      </c>
      <c r="S8368" t="s">
        <v>21154</v>
      </c>
      <c r="U8368" t="s">
        <v>22035</v>
      </c>
      <c r="Y8368" t="s">
        <v>23866</v>
      </c>
    </row>
    <row r="8369" spans="1:25">
      <c r="A8369" s="1">
        <v>8417</v>
      </c>
      <c r="B8369" t="s">
        <v>32</v>
      </c>
      <c r="C8369" t="s">
        <v>6942</v>
      </c>
      <c r="D8369" t="s">
        <v>10532</v>
      </c>
      <c r="E8369" t="s">
        <v>10905</v>
      </c>
      <c r="F8369" t="s">
        <v>10906</v>
      </c>
      <c r="H8369" t="s">
        <v>16754</v>
      </c>
      <c r="V8369">
        <f>72862801 ÐEá\$2024041faypetgrave@cwjamica.com                            DNMLFException as file currently locked by another user for an Acct no 156177090000                                                                      </f>
        <v>0</v>
      </c>
    </row>
    <row r="8370" spans="1:25">
      <c r="A8370" s="1">
        <v>8418</v>
      </c>
      <c r="C8370" t="s">
        <v>6943</v>
      </c>
      <c r="G8370" t="s">
        <v>10967</v>
      </c>
      <c r="H8370" t="s">
        <v>16755</v>
      </c>
      <c r="I8370" t="s">
        <v>18507</v>
      </c>
      <c r="J8370" t="s">
        <v>18511</v>
      </c>
      <c r="L8370" t="s">
        <v>20427</v>
      </c>
      <c r="O8370" t="s">
        <v>20889</v>
      </c>
      <c r="P8370" t="s">
        <v>20889</v>
      </c>
      <c r="Q8370" t="s">
        <v>20994</v>
      </c>
      <c r="U8370" t="s">
        <v>22037</v>
      </c>
      <c r="W8370" t="s">
        <v>22730</v>
      </c>
    </row>
    <row r="8371" spans="1:25">
      <c r="A8371" s="1">
        <v>8419</v>
      </c>
      <c r="C8371" t="s">
        <v>6944</v>
      </c>
      <c r="G8371" t="s">
        <v>10967</v>
      </c>
      <c r="H8371" t="s">
        <v>16756</v>
      </c>
      <c r="I8371" t="s">
        <v>18507</v>
      </c>
      <c r="J8371" t="s">
        <v>18510</v>
      </c>
      <c r="L8371" t="s">
        <v>20428</v>
      </c>
      <c r="N8371" t="s">
        <v>32</v>
      </c>
      <c r="P8371" t="s">
        <v>32</v>
      </c>
      <c r="Q8371" t="s">
        <v>20992</v>
      </c>
      <c r="R8371" t="s">
        <v>21119</v>
      </c>
      <c r="S8371" t="s">
        <v>21154</v>
      </c>
      <c r="U8371" t="s">
        <v>22035</v>
      </c>
      <c r="Y8371" t="s">
        <v>23868</v>
      </c>
    </row>
    <row r="8372" spans="1:25">
      <c r="A8372" s="1">
        <v>8420</v>
      </c>
      <c r="B8372" t="s">
        <v>32</v>
      </c>
      <c r="C8372" t="s">
        <v>6944</v>
      </c>
      <c r="D8372" t="s">
        <v>10533</v>
      </c>
      <c r="E8372" t="s">
        <v>10905</v>
      </c>
      <c r="F8372" t="s">
        <v>10906</v>
      </c>
      <c r="H8372" t="s">
        <v>16756</v>
      </c>
      <c r="V8372">
        <f>72862803 ÐÈQ(B2024041stamic123@gmail.com                               DNMLFException as file currently locked by another user for an Acct no 284144290000                                                                      </f>
        <v>0</v>
      </c>
    </row>
    <row r="8373" spans="1:25">
      <c r="A8373" s="1">
        <v>8421</v>
      </c>
      <c r="C8373" t="s">
        <v>6945</v>
      </c>
      <c r="G8373" t="s">
        <v>10967</v>
      </c>
      <c r="H8373" t="s">
        <v>16757</v>
      </c>
      <c r="I8373" t="s">
        <v>18507</v>
      </c>
      <c r="J8373" t="s">
        <v>18510</v>
      </c>
      <c r="L8373" t="s">
        <v>20429</v>
      </c>
      <c r="N8373" t="s">
        <v>32</v>
      </c>
      <c r="P8373" t="s">
        <v>32</v>
      </c>
      <c r="Q8373" t="s">
        <v>20992</v>
      </c>
      <c r="R8373" t="s">
        <v>21119</v>
      </c>
      <c r="S8373" t="s">
        <v>21154</v>
      </c>
      <c r="U8373" t="s">
        <v>22035</v>
      </c>
      <c r="Y8373" t="s">
        <v>23867</v>
      </c>
    </row>
    <row r="8374" spans="1:25">
      <c r="A8374" s="1">
        <v>8422</v>
      </c>
      <c r="B8374" t="s">
        <v>32</v>
      </c>
      <c r="C8374" t="s">
        <v>6945</v>
      </c>
      <c r="D8374" t="s">
        <v>10534</v>
      </c>
      <c r="E8374" t="s">
        <v>10905</v>
      </c>
      <c r="F8374" t="s">
        <v>10906</v>
      </c>
      <c r="H8374" t="s">
        <v>16758</v>
      </c>
      <c r="V8374">
        <f>72862804 p°7ÖD2024041christinacaine1@gmail.com                            DNMLFException as file currently locked by another user for an Acct no 295651750000                                                                      </f>
        <v>0</v>
      </c>
    </row>
    <row r="8375" spans="1:25">
      <c r="A8375" s="1">
        <v>8423</v>
      </c>
      <c r="C8375" t="s">
        <v>6946</v>
      </c>
      <c r="G8375" t="s">
        <v>10967</v>
      </c>
      <c r="H8375" t="s">
        <v>16759</v>
      </c>
      <c r="I8375" t="s">
        <v>18507</v>
      </c>
      <c r="J8375" t="s">
        <v>18510</v>
      </c>
      <c r="L8375" t="s">
        <v>20430</v>
      </c>
      <c r="N8375" t="s">
        <v>32</v>
      </c>
      <c r="P8375" t="s">
        <v>32</v>
      </c>
      <c r="Q8375" t="s">
        <v>20992</v>
      </c>
      <c r="R8375" t="s">
        <v>21119</v>
      </c>
      <c r="S8375" t="s">
        <v>21154</v>
      </c>
      <c r="U8375" t="s">
        <v>22035</v>
      </c>
      <c r="Y8375" t="s">
        <v>23869</v>
      </c>
    </row>
    <row r="8376" spans="1:25">
      <c r="A8376" s="1">
        <v>8424</v>
      </c>
      <c r="B8376" t="s">
        <v>32</v>
      </c>
      <c r="C8376" t="s">
        <v>6946</v>
      </c>
      <c r="D8376" t="s">
        <v>10535</v>
      </c>
      <c r="E8376" t="s">
        <v>10905</v>
      </c>
      <c r="F8376" t="s">
        <v>10906</v>
      </c>
      <c r="H8376" t="s">
        <v>16760</v>
      </c>
      <c r="V8376">
        <f>72862805 0&amp;3&amp;P2024041DUNROBPRIM@GMAIL.COM                              DNMLFException as file currently locked by another user for an Acct no 344238270000                                                                      </f>
        <v>0</v>
      </c>
    </row>
    <row r="8377" spans="1:25">
      <c r="A8377" s="1">
        <v>8425</v>
      </c>
      <c r="C8377" t="s">
        <v>6947</v>
      </c>
      <c r="G8377" t="s">
        <v>10967</v>
      </c>
      <c r="H8377" t="s">
        <v>16761</v>
      </c>
      <c r="I8377" t="s">
        <v>18507</v>
      </c>
      <c r="J8377" t="s">
        <v>18509</v>
      </c>
      <c r="L8377" t="s">
        <v>20184</v>
      </c>
      <c r="O8377" t="s">
        <v>20888</v>
      </c>
      <c r="P8377" t="s">
        <v>65</v>
      </c>
      <c r="Q8377" t="s">
        <v>20990</v>
      </c>
      <c r="R8377" t="s">
        <v>21118</v>
      </c>
      <c r="S8377" t="s">
        <v>21153</v>
      </c>
      <c r="T8377" t="s">
        <v>21835</v>
      </c>
      <c r="U8377" t="s">
        <v>22033</v>
      </c>
    </row>
    <row r="8378" spans="1:25">
      <c r="A8378" s="1">
        <v>8426</v>
      </c>
      <c r="C8378" t="s">
        <v>6948</v>
      </c>
      <c r="G8378" t="s">
        <v>10967</v>
      </c>
      <c r="H8378" t="s">
        <v>16762</v>
      </c>
      <c r="I8378" t="s">
        <v>18507</v>
      </c>
      <c r="J8378" t="s">
        <v>18509</v>
      </c>
      <c r="L8378" t="s">
        <v>20185</v>
      </c>
      <c r="O8378" t="s">
        <v>20888</v>
      </c>
      <c r="P8378" t="s">
        <v>20920</v>
      </c>
      <c r="Q8378" t="s">
        <v>20991</v>
      </c>
      <c r="U8378" t="s">
        <v>22034</v>
      </c>
      <c r="W8378" t="s">
        <v>22918</v>
      </c>
    </row>
    <row r="8379" spans="1:25">
      <c r="A8379" s="1">
        <v>8427</v>
      </c>
      <c r="C8379" t="s">
        <v>6949</v>
      </c>
      <c r="G8379" t="s">
        <v>10967</v>
      </c>
      <c r="H8379" t="s">
        <v>16763</v>
      </c>
      <c r="I8379" t="s">
        <v>18507</v>
      </c>
      <c r="J8379" t="s">
        <v>18510</v>
      </c>
      <c r="L8379" t="s">
        <v>20431</v>
      </c>
      <c r="N8379" t="s">
        <v>32</v>
      </c>
      <c r="P8379" t="s">
        <v>32</v>
      </c>
      <c r="Q8379" t="s">
        <v>20992</v>
      </c>
      <c r="R8379" t="s">
        <v>21119</v>
      </c>
      <c r="S8379" t="s">
        <v>21154</v>
      </c>
      <c r="U8379" t="s">
        <v>22035</v>
      </c>
      <c r="Y8379" t="s">
        <v>23872</v>
      </c>
    </row>
    <row r="8380" spans="1:25">
      <c r="A8380" s="1">
        <v>8428</v>
      </c>
      <c r="B8380" t="s">
        <v>32</v>
      </c>
      <c r="C8380" t="s">
        <v>6949</v>
      </c>
      <c r="D8380" t="s">
        <v>10536</v>
      </c>
      <c r="E8380" t="s">
        <v>10905</v>
      </c>
      <c r="F8380" t="s">
        <v>10906</v>
      </c>
      <c r="H8380" t="s">
        <v>16764</v>
      </c>
      <c r="V8380">
        <f>72862808 °7úA2024041ANDREHEPBURN_88@YAHOO.COM                            ENMLFException as file currently locked by another user for an Acct no 283368110000                                                                      </f>
        <v>0</v>
      </c>
    </row>
    <row r="8381" spans="1:25">
      <c r="A8381" s="1">
        <v>8429</v>
      </c>
      <c r="C8381" t="s">
        <v>6950</v>
      </c>
      <c r="G8381" t="s">
        <v>10967</v>
      </c>
      <c r="H8381" t="s">
        <v>16765</v>
      </c>
      <c r="I8381" t="s">
        <v>18507</v>
      </c>
      <c r="J8381" t="s">
        <v>18509</v>
      </c>
      <c r="L8381" t="s">
        <v>20184</v>
      </c>
      <c r="O8381" t="s">
        <v>20888</v>
      </c>
      <c r="P8381" t="s">
        <v>65</v>
      </c>
      <c r="Q8381" t="s">
        <v>20990</v>
      </c>
      <c r="R8381" t="s">
        <v>21118</v>
      </c>
      <c r="S8381" t="s">
        <v>21153</v>
      </c>
      <c r="T8381" t="s">
        <v>21832</v>
      </c>
      <c r="U8381" t="s">
        <v>22033</v>
      </c>
    </row>
    <row r="8382" spans="1:25">
      <c r="A8382" s="1">
        <v>8430</v>
      </c>
      <c r="C8382" t="s">
        <v>6951</v>
      </c>
      <c r="G8382" t="s">
        <v>10967</v>
      </c>
      <c r="H8382" t="s">
        <v>16766</v>
      </c>
      <c r="I8382" t="s">
        <v>18507</v>
      </c>
      <c r="J8382" t="s">
        <v>18509</v>
      </c>
      <c r="L8382" t="s">
        <v>20185</v>
      </c>
      <c r="O8382" t="s">
        <v>20888</v>
      </c>
      <c r="P8382" t="s">
        <v>20920</v>
      </c>
      <c r="Q8382" t="s">
        <v>20991</v>
      </c>
      <c r="U8382" t="s">
        <v>22034</v>
      </c>
      <c r="W8382" t="s">
        <v>22918</v>
      </c>
    </row>
    <row r="8383" spans="1:25">
      <c r="A8383" s="1">
        <v>8431</v>
      </c>
      <c r="C8383" t="s">
        <v>6952</v>
      </c>
      <c r="G8383" t="s">
        <v>10967</v>
      </c>
      <c r="H8383" t="s">
        <v>16767</v>
      </c>
      <c r="I8383" t="s">
        <v>18507</v>
      </c>
      <c r="J8383" t="s">
        <v>18509</v>
      </c>
      <c r="L8383" t="s">
        <v>20292</v>
      </c>
      <c r="O8383" t="s">
        <v>20887</v>
      </c>
      <c r="P8383" t="s">
        <v>20919</v>
      </c>
      <c r="Q8383" t="s">
        <v>20989</v>
      </c>
      <c r="U8383" t="s">
        <v>22032</v>
      </c>
      <c r="W8383" t="s">
        <v>22917</v>
      </c>
      <c r="X8383" t="s">
        <v>23644</v>
      </c>
    </row>
    <row r="8384" spans="1:25">
      <c r="A8384" s="1">
        <v>8432</v>
      </c>
      <c r="C8384" t="s">
        <v>6953</v>
      </c>
      <c r="G8384" t="s">
        <v>10967</v>
      </c>
      <c r="H8384" t="s">
        <v>16768</v>
      </c>
      <c r="I8384" t="s">
        <v>18507</v>
      </c>
      <c r="J8384" t="s">
        <v>18509</v>
      </c>
      <c r="L8384" t="s">
        <v>20154</v>
      </c>
      <c r="O8384" t="s">
        <v>20887</v>
      </c>
      <c r="P8384" t="s">
        <v>20919</v>
      </c>
      <c r="Q8384" t="s">
        <v>20989</v>
      </c>
      <c r="U8384" t="s">
        <v>22032</v>
      </c>
      <c r="W8384" t="s">
        <v>22917</v>
      </c>
      <c r="X8384" t="s">
        <v>23645</v>
      </c>
    </row>
    <row r="8385" spans="1:24">
      <c r="A8385" s="1">
        <v>8433</v>
      </c>
      <c r="C8385" t="s">
        <v>6954</v>
      </c>
      <c r="G8385" t="s">
        <v>10967</v>
      </c>
      <c r="H8385" t="s">
        <v>16769</v>
      </c>
      <c r="I8385" t="s">
        <v>18507</v>
      </c>
      <c r="J8385" t="s">
        <v>18509</v>
      </c>
      <c r="L8385" t="s">
        <v>20184</v>
      </c>
      <c r="O8385" t="s">
        <v>20888</v>
      </c>
      <c r="P8385" t="s">
        <v>65</v>
      </c>
      <c r="Q8385" t="s">
        <v>20990</v>
      </c>
      <c r="R8385" t="s">
        <v>21118</v>
      </c>
      <c r="S8385" t="s">
        <v>21153</v>
      </c>
      <c r="T8385" t="s">
        <v>21833</v>
      </c>
      <c r="U8385" t="s">
        <v>22033</v>
      </c>
    </row>
    <row r="8386" spans="1:24">
      <c r="A8386" s="1">
        <v>8434</v>
      </c>
      <c r="C8386" t="s">
        <v>6955</v>
      </c>
      <c r="G8386" t="s">
        <v>10967</v>
      </c>
      <c r="H8386" t="s">
        <v>16769</v>
      </c>
      <c r="I8386" t="s">
        <v>18507</v>
      </c>
      <c r="J8386" t="s">
        <v>18509</v>
      </c>
      <c r="L8386" t="s">
        <v>20185</v>
      </c>
      <c r="O8386" t="s">
        <v>20888</v>
      </c>
      <c r="P8386" t="s">
        <v>20920</v>
      </c>
      <c r="Q8386" t="s">
        <v>20991</v>
      </c>
      <c r="U8386" t="s">
        <v>22034</v>
      </c>
      <c r="W8386" t="s">
        <v>22918</v>
      </c>
    </row>
    <row r="8387" spans="1:24">
      <c r="A8387" s="1">
        <v>8435</v>
      </c>
      <c r="C8387" t="s">
        <v>6956</v>
      </c>
      <c r="G8387" t="s">
        <v>10967</v>
      </c>
      <c r="H8387" t="s">
        <v>16770</v>
      </c>
      <c r="I8387" t="s">
        <v>18507</v>
      </c>
      <c r="J8387" t="s">
        <v>18509</v>
      </c>
      <c r="L8387" t="s">
        <v>20184</v>
      </c>
      <c r="O8387" t="s">
        <v>20888</v>
      </c>
      <c r="P8387" t="s">
        <v>65</v>
      </c>
      <c r="Q8387" t="s">
        <v>20990</v>
      </c>
      <c r="R8387" t="s">
        <v>21118</v>
      </c>
      <c r="S8387" t="s">
        <v>21153</v>
      </c>
      <c r="T8387" t="s">
        <v>21831</v>
      </c>
      <c r="U8387" t="s">
        <v>22033</v>
      </c>
    </row>
    <row r="8388" spans="1:24">
      <c r="A8388" s="1">
        <v>8436</v>
      </c>
      <c r="C8388" t="s">
        <v>6957</v>
      </c>
      <c r="G8388" t="s">
        <v>10967</v>
      </c>
      <c r="H8388" t="s">
        <v>16770</v>
      </c>
      <c r="I8388" t="s">
        <v>18507</v>
      </c>
      <c r="J8388" t="s">
        <v>18509</v>
      </c>
      <c r="L8388" t="s">
        <v>20185</v>
      </c>
      <c r="O8388" t="s">
        <v>20888</v>
      </c>
      <c r="P8388" t="s">
        <v>20920</v>
      </c>
      <c r="Q8388" t="s">
        <v>20991</v>
      </c>
      <c r="U8388" t="s">
        <v>22034</v>
      </c>
      <c r="W8388" t="s">
        <v>22918</v>
      </c>
    </row>
    <row r="8389" spans="1:24">
      <c r="A8389" s="1">
        <v>8437</v>
      </c>
      <c r="C8389" t="s">
        <v>6958</v>
      </c>
      <c r="G8389" t="s">
        <v>10967</v>
      </c>
      <c r="H8389" t="s">
        <v>16771</v>
      </c>
      <c r="I8389" t="s">
        <v>18507</v>
      </c>
      <c r="J8389" t="s">
        <v>18509</v>
      </c>
      <c r="L8389" t="s">
        <v>20272</v>
      </c>
      <c r="O8389" t="s">
        <v>20887</v>
      </c>
      <c r="P8389" t="s">
        <v>20919</v>
      </c>
      <c r="Q8389" t="s">
        <v>20989</v>
      </c>
      <c r="U8389" t="s">
        <v>22032</v>
      </c>
      <c r="W8389" t="s">
        <v>22917</v>
      </c>
      <c r="X8389" t="s">
        <v>23643</v>
      </c>
    </row>
    <row r="8390" spans="1:24">
      <c r="A8390" s="1">
        <v>8438</v>
      </c>
      <c r="C8390" t="s">
        <v>6959</v>
      </c>
      <c r="G8390" t="s">
        <v>10967</v>
      </c>
      <c r="H8390" t="s">
        <v>16772</v>
      </c>
      <c r="I8390" t="s">
        <v>18507</v>
      </c>
      <c r="J8390" t="s">
        <v>18509</v>
      </c>
      <c r="L8390" t="s">
        <v>20146</v>
      </c>
      <c r="O8390" t="s">
        <v>20887</v>
      </c>
      <c r="P8390" t="s">
        <v>20919</v>
      </c>
      <c r="Q8390" t="s">
        <v>20989</v>
      </c>
      <c r="U8390" t="s">
        <v>22032</v>
      </c>
      <c r="W8390" t="s">
        <v>22917</v>
      </c>
      <c r="X8390" t="s">
        <v>23643</v>
      </c>
    </row>
    <row r="8391" spans="1:24">
      <c r="A8391" s="1">
        <v>8439</v>
      </c>
      <c r="C8391" t="s">
        <v>6960</v>
      </c>
      <c r="G8391" t="s">
        <v>10967</v>
      </c>
      <c r="H8391" t="s">
        <v>16773</v>
      </c>
      <c r="I8391" t="s">
        <v>18507</v>
      </c>
      <c r="J8391" t="s">
        <v>18509</v>
      </c>
      <c r="L8391" t="s">
        <v>20184</v>
      </c>
      <c r="O8391" t="s">
        <v>20888</v>
      </c>
      <c r="P8391" t="s">
        <v>65</v>
      </c>
      <c r="Q8391" t="s">
        <v>20990</v>
      </c>
      <c r="R8391" t="s">
        <v>21118</v>
      </c>
      <c r="S8391" t="s">
        <v>21153</v>
      </c>
      <c r="T8391" t="s">
        <v>21832</v>
      </c>
      <c r="U8391" t="s">
        <v>22033</v>
      </c>
    </row>
    <row r="8392" spans="1:24">
      <c r="A8392" s="1">
        <v>8440</v>
      </c>
      <c r="C8392" t="s">
        <v>6961</v>
      </c>
      <c r="G8392" t="s">
        <v>10967</v>
      </c>
      <c r="H8392" t="s">
        <v>16773</v>
      </c>
      <c r="I8392" t="s">
        <v>18507</v>
      </c>
      <c r="J8392" t="s">
        <v>18509</v>
      </c>
      <c r="L8392" t="s">
        <v>20185</v>
      </c>
      <c r="O8392" t="s">
        <v>20888</v>
      </c>
      <c r="P8392" t="s">
        <v>20920</v>
      </c>
      <c r="Q8392" t="s">
        <v>20991</v>
      </c>
      <c r="U8392" t="s">
        <v>22034</v>
      </c>
      <c r="W8392" t="s">
        <v>22918</v>
      </c>
    </row>
    <row r="8393" spans="1:24">
      <c r="A8393" s="1">
        <v>8441</v>
      </c>
      <c r="C8393" t="s">
        <v>6962</v>
      </c>
      <c r="G8393" t="s">
        <v>10967</v>
      </c>
      <c r="H8393" t="s">
        <v>16774</v>
      </c>
      <c r="I8393" t="s">
        <v>18507</v>
      </c>
      <c r="J8393" t="s">
        <v>18509</v>
      </c>
      <c r="L8393" t="s">
        <v>20174</v>
      </c>
      <c r="O8393" t="s">
        <v>20887</v>
      </c>
      <c r="P8393" t="s">
        <v>20919</v>
      </c>
      <c r="Q8393" t="s">
        <v>20989</v>
      </c>
      <c r="U8393" t="s">
        <v>22032</v>
      </c>
      <c r="W8393" t="s">
        <v>22917</v>
      </c>
      <c r="X8393" t="s">
        <v>23644</v>
      </c>
    </row>
    <row r="8394" spans="1:24">
      <c r="A8394" s="1">
        <v>8442</v>
      </c>
      <c r="C8394" t="s">
        <v>6963</v>
      </c>
      <c r="G8394" t="s">
        <v>10967</v>
      </c>
      <c r="H8394" t="s">
        <v>16775</v>
      </c>
      <c r="I8394" t="s">
        <v>18507</v>
      </c>
      <c r="J8394" t="s">
        <v>18509</v>
      </c>
      <c r="L8394" t="s">
        <v>20184</v>
      </c>
      <c r="O8394" t="s">
        <v>20888</v>
      </c>
      <c r="P8394" t="s">
        <v>65</v>
      </c>
      <c r="Q8394" t="s">
        <v>20990</v>
      </c>
      <c r="R8394" t="s">
        <v>21118</v>
      </c>
      <c r="S8394" t="s">
        <v>21153</v>
      </c>
      <c r="T8394" t="s">
        <v>21831</v>
      </c>
      <c r="U8394" t="s">
        <v>22033</v>
      </c>
    </row>
    <row r="8395" spans="1:24">
      <c r="A8395" s="1">
        <v>8443</v>
      </c>
      <c r="C8395" t="s">
        <v>6964</v>
      </c>
      <c r="G8395" t="s">
        <v>10967</v>
      </c>
      <c r="H8395" t="s">
        <v>16775</v>
      </c>
      <c r="I8395" t="s">
        <v>18507</v>
      </c>
      <c r="J8395" t="s">
        <v>18509</v>
      </c>
      <c r="L8395" t="s">
        <v>20185</v>
      </c>
      <c r="O8395" t="s">
        <v>20888</v>
      </c>
      <c r="P8395" t="s">
        <v>20920</v>
      </c>
      <c r="Q8395" t="s">
        <v>20991</v>
      </c>
      <c r="U8395" t="s">
        <v>22034</v>
      </c>
      <c r="W8395" t="s">
        <v>22918</v>
      </c>
    </row>
    <row r="8396" spans="1:24">
      <c r="A8396" s="1">
        <v>8444</v>
      </c>
      <c r="C8396" t="s">
        <v>6965</v>
      </c>
      <c r="G8396" t="s">
        <v>10967</v>
      </c>
      <c r="H8396" t="s">
        <v>16776</v>
      </c>
      <c r="I8396" t="s">
        <v>18507</v>
      </c>
      <c r="J8396" t="s">
        <v>18509</v>
      </c>
      <c r="L8396" t="s">
        <v>20184</v>
      </c>
      <c r="O8396" t="s">
        <v>20888</v>
      </c>
      <c r="P8396" t="s">
        <v>65</v>
      </c>
      <c r="Q8396" t="s">
        <v>20990</v>
      </c>
      <c r="R8396" t="s">
        <v>21118</v>
      </c>
      <c r="S8396" t="s">
        <v>21153</v>
      </c>
      <c r="T8396" t="s">
        <v>21833</v>
      </c>
      <c r="U8396" t="s">
        <v>22033</v>
      </c>
    </row>
    <row r="8397" spans="1:24">
      <c r="A8397" s="1">
        <v>8445</v>
      </c>
      <c r="C8397" t="s">
        <v>6966</v>
      </c>
      <c r="G8397" t="s">
        <v>10967</v>
      </c>
      <c r="H8397" t="s">
        <v>16777</v>
      </c>
      <c r="I8397" t="s">
        <v>18507</v>
      </c>
      <c r="J8397" t="s">
        <v>18509</v>
      </c>
      <c r="L8397" t="s">
        <v>20185</v>
      </c>
      <c r="O8397" t="s">
        <v>20888</v>
      </c>
      <c r="P8397" t="s">
        <v>20920</v>
      </c>
      <c r="Q8397" t="s">
        <v>20991</v>
      </c>
      <c r="U8397" t="s">
        <v>22034</v>
      </c>
      <c r="W8397" t="s">
        <v>22918</v>
      </c>
    </row>
    <row r="8398" spans="1:24">
      <c r="A8398" s="1">
        <v>8446</v>
      </c>
      <c r="C8398" t="s">
        <v>6967</v>
      </c>
      <c r="G8398" t="s">
        <v>10967</v>
      </c>
      <c r="H8398" t="s">
        <v>16778</v>
      </c>
      <c r="I8398" t="s">
        <v>18507</v>
      </c>
      <c r="J8398" t="s">
        <v>18509</v>
      </c>
      <c r="L8398" t="s">
        <v>20145</v>
      </c>
      <c r="O8398" t="s">
        <v>20887</v>
      </c>
      <c r="P8398" t="s">
        <v>20919</v>
      </c>
      <c r="Q8398" t="s">
        <v>20989</v>
      </c>
      <c r="U8398" t="s">
        <v>22032</v>
      </c>
      <c r="W8398" t="s">
        <v>22917</v>
      </c>
      <c r="X8398" t="s">
        <v>23645</v>
      </c>
    </row>
    <row r="8399" spans="1:24">
      <c r="A8399" s="1">
        <v>8447</v>
      </c>
      <c r="C8399" t="s">
        <v>6968</v>
      </c>
      <c r="G8399" t="s">
        <v>10967</v>
      </c>
      <c r="H8399" t="s">
        <v>16779</v>
      </c>
      <c r="I8399" t="s">
        <v>18507</v>
      </c>
      <c r="J8399" t="s">
        <v>18509</v>
      </c>
      <c r="L8399" t="s">
        <v>20273</v>
      </c>
      <c r="O8399" t="s">
        <v>20887</v>
      </c>
      <c r="P8399" t="s">
        <v>20919</v>
      </c>
      <c r="Q8399" t="s">
        <v>20989</v>
      </c>
      <c r="U8399" t="s">
        <v>22032</v>
      </c>
      <c r="W8399" t="s">
        <v>22917</v>
      </c>
      <c r="X8399" t="s">
        <v>23645</v>
      </c>
    </row>
    <row r="8400" spans="1:24">
      <c r="A8400" s="1">
        <v>8448</v>
      </c>
      <c r="C8400" t="s">
        <v>6969</v>
      </c>
      <c r="G8400" t="s">
        <v>10967</v>
      </c>
      <c r="H8400" t="s">
        <v>16779</v>
      </c>
      <c r="I8400" t="s">
        <v>18507</v>
      </c>
      <c r="J8400" t="s">
        <v>18509</v>
      </c>
      <c r="L8400" t="s">
        <v>20184</v>
      </c>
      <c r="O8400" t="s">
        <v>20888</v>
      </c>
      <c r="P8400" t="s">
        <v>65</v>
      </c>
      <c r="Q8400" t="s">
        <v>20990</v>
      </c>
      <c r="R8400" t="s">
        <v>21118</v>
      </c>
      <c r="S8400" t="s">
        <v>21153</v>
      </c>
      <c r="T8400" t="s">
        <v>21833</v>
      </c>
      <c r="U8400" t="s">
        <v>22033</v>
      </c>
    </row>
    <row r="8401" spans="1:25">
      <c r="A8401" s="1">
        <v>8449</v>
      </c>
      <c r="C8401" t="s">
        <v>6970</v>
      </c>
      <c r="G8401" t="s">
        <v>10967</v>
      </c>
      <c r="H8401" t="s">
        <v>16779</v>
      </c>
      <c r="I8401" t="s">
        <v>18507</v>
      </c>
      <c r="J8401" t="s">
        <v>18509</v>
      </c>
      <c r="L8401" t="s">
        <v>20185</v>
      </c>
      <c r="O8401" t="s">
        <v>20888</v>
      </c>
      <c r="P8401" t="s">
        <v>20920</v>
      </c>
      <c r="Q8401" t="s">
        <v>20991</v>
      </c>
      <c r="U8401" t="s">
        <v>22034</v>
      </c>
      <c r="W8401" t="s">
        <v>22918</v>
      </c>
    </row>
    <row r="8402" spans="1:25">
      <c r="A8402" s="1">
        <v>8450</v>
      </c>
      <c r="C8402" t="s">
        <v>6971</v>
      </c>
      <c r="G8402" t="s">
        <v>10967</v>
      </c>
      <c r="H8402" t="s">
        <v>16780</v>
      </c>
      <c r="I8402" t="s">
        <v>18507</v>
      </c>
      <c r="J8402" t="s">
        <v>18509</v>
      </c>
      <c r="L8402" t="s">
        <v>20146</v>
      </c>
      <c r="O8402" t="s">
        <v>20887</v>
      </c>
      <c r="P8402" t="s">
        <v>20919</v>
      </c>
      <c r="Q8402" t="s">
        <v>20989</v>
      </c>
      <c r="U8402" t="s">
        <v>22032</v>
      </c>
      <c r="W8402" t="s">
        <v>22917</v>
      </c>
      <c r="X8402" t="s">
        <v>23647</v>
      </c>
    </row>
    <row r="8403" spans="1:25">
      <c r="A8403" s="1">
        <v>8451</v>
      </c>
      <c r="C8403" t="s">
        <v>6972</v>
      </c>
      <c r="G8403" t="s">
        <v>10967</v>
      </c>
      <c r="H8403" t="s">
        <v>16781</v>
      </c>
      <c r="I8403" t="s">
        <v>18507</v>
      </c>
      <c r="J8403" t="s">
        <v>18509</v>
      </c>
      <c r="L8403" t="s">
        <v>20184</v>
      </c>
      <c r="O8403" t="s">
        <v>20888</v>
      </c>
      <c r="P8403" t="s">
        <v>65</v>
      </c>
      <c r="Q8403" t="s">
        <v>20990</v>
      </c>
      <c r="R8403" t="s">
        <v>21118</v>
      </c>
      <c r="S8403" t="s">
        <v>21153</v>
      </c>
      <c r="T8403" t="s">
        <v>21836</v>
      </c>
      <c r="U8403" t="s">
        <v>22033</v>
      </c>
    </row>
    <row r="8404" spans="1:25">
      <c r="A8404" s="1">
        <v>8452</v>
      </c>
      <c r="C8404" t="s">
        <v>6973</v>
      </c>
      <c r="G8404" t="s">
        <v>10967</v>
      </c>
      <c r="H8404" t="s">
        <v>16781</v>
      </c>
      <c r="I8404" t="s">
        <v>18507</v>
      </c>
      <c r="J8404" t="s">
        <v>18509</v>
      </c>
      <c r="L8404" t="s">
        <v>20185</v>
      </c>
      <c r="O8404" t="s">
        <v>20888</v>
      </c>
      <c r="P8404" t="s">
        <v>20920</v>
      </c>
      <c r="Q8404" t="s">
        <v>20991</v>
      </c>
      <c r="U8404" t="s">
        <v>22034</v>
      </c>
      <c r="W8404" t="s">
        <v>22918</v>
      </c>
    </row>
    <row r="8405" spans="1:25">
      <c r="A8405" s="1">
        <v>8453</v>
      </c>
      <c r="C8405" t="s">
        <v>6974</v>
      </c>
      <c r="G8405" t="s">
        <v>10967</v>
      </c>
      <c r="H8405" t="s">
        <v>16782</v>
      </c>
      <c r="I8405" t="s">
        <v>18507</v>
      </c>
      <c r="J8405" t="s">
        <v>18509</v>
      </c>
      <c r="L8405" t="s">
        <v>20184</v>
      </c>
      <c r="O8405" t="s">
        <v>20888</v>
      </c>
      <c r="P8405" t="s">
        <v>65</v>
      </c>
      <c r="Q8405" t="s">
        <v>20990</v>
      </c>
      <c r="R8405" t="s">
        <v>21118</v>
      </c>
      <c r="S8405" t="s">
        <v>21153</v>
      </c>
      <c r="T8405" t="s">
        <v>21837</v>
      </c>
      <c r="U8405" t="s">
        <v>22033</v>
      </c>
    </row>
    <row r="8406" spans="1:25">
      <c r="A8406" s="1">
        <v>8454</v>
      </c>
      <c r="C8406" t="s">
        <v>6975</v>
      </c>
      <c r="G8406" t="s">
        <v>10967</v>
      </c>
      <c r="H8406" t="s">
        <v>16782</v>
      </c>
      <c r="I8406" t="s">
        <v>18507</v>
      </c>
      <c r="J8406" t="s">
        <v>18509</v>
      </c>
      <c r="L8406" t="s">
        <v>20174</v>
      </c>
      <c r="O8406" t="s">
        <v>20887</v>
      </c>
      <c r="P8406" t="s">
        <v>20919</v>
      </c>
      <c r="Q8406" t="s">
        <v>20989</v>
      </c>
      <c r="U8406" t="s">
        <v>22032</v>
      </c>
      <c r="W8406" t="s">
        <v>22917</v>
      </c>
      <c r="X8406" t="s">
        <v>23648</v>
      </c>
    </row>
    <row r="8407" spans="1:25">
      <c r="A8407" s="1">
        <v>8455</v>
      </c>
      <c r="C8407" t="s">
        <v>6976</v>
      </c>
      <c r="G8407" t="s">
        <v>10967</v>
      </c>
      <c r="H8407" t="s">
        <v>16783</v>
      </c>
      <c r="I8407" t="s">
        <v>18507</v>
      </c>
      <c r="J8407" t="s">
        <v>18509</v>
      </c>
      <c r="L8407" t="s">
        <v>20185</v>
      </c>
      <c r="O8407" t="s">
        <v>20888</v>
      </c>
      <c r="P8407" t="s">
        <v>20920</v>
      </c>
      <c r="Q8407" t="s">
        <v>20991</v>
      </c>
      <c r="U8407" t="s">
        <v>22034</v>
      </c>
      <c r="W8407" t="s">
        <v>22918</v>
      </c>
    </row>
    <row r="8408" spans="1:25">
      <c r="A8408" s="1">
        <v>8456</v>
      </c>
      <c r="C8408" t="s">
        <v>6977</v>
      </c>
      <c r="G8408" t="s">
        <v>10967</v>
      </c>
      <c r="H8408" t="s">
        <v>16784</v>
      </c>
      <c r="I8408" t="s">
        <v>18507</v>
      </c>
      <c r="J8408" t="s">
        <v>18509</v>
      </c>
      <c r="L8408" t="s">
        <v>20293</v>
      </c>
      <c r="O8408" t="s">
        <v>20887</v>
      </c>
      <c r="P8408" t="s">
        <v>20919</v>
      </c>
      <c r="Q8408" t="s">
        <v>20989</v>
      </c>
      <c r="U8408" t="s">
        <v>22032</v>
      </c>
      <c r="W8408" t="s">
        <v>22917</v>
      </c>
      <c r="X8408" t="s">
        <v>23644</v>
      </c>
    </row>
    <row r="8409" spans="1:25">
      <c r="A8409" s="1">
        <v>8457</v>
      </c>
      <c r="C8409" t="s">
        <v>6978</v>
      </c>
      <c r="G8409" t="s">
        <v>10967</v>
      </c>
      <c r="H8409" t="s">
        <v>16784</v>
      </c>
      <c r="I8409" t="s">
        <v>18507</v>
      </c>
      <c r="J8409" t="s">
        <v>18509</v>
      </c>
      <c r="L8409" t="s">
        <v>20184</v>
      </c>
      <c r="O8409" t="s">
        <v>20888</v>
      </c>
      <c r="P8409" t="s">
        <v>65</v>
      </c>
      <c r="Q8409" t="s">
        <v>20990</v>
      </c>
      <c r="R8409" t="s">
        <v>21118</v>
      </c>
      <c r="S8409" t="s">
        <v>21153</v>
      </c>
      <c r="T8409" t="s">
        <v>21832</v>
      </c>
      <c r="U8409" t="s">
        <v>22033</v>
      </c>
    </row>
    <row r="8410" spans="1:25">
      <c r="A8410" s="1">
        <v>8458</v>
      </c>
      <c r="C8410" t="s">
        <v>6979</v>
      </c>
      <c r="G8410" t="s">
        <v>10967</v>
      </c>
      <c r="H8410" t="s">
        <v>16785</v>
      </c>
      <c r="I8410" t="s">
        <v>18507</v>
      </c>
      <c r="J8410" t="s">
        <v>18509</v>
      </c>
      <c r="L8410" t="s">
        <v>20185</v>
      </c>
      <c r="O8410" t="s">
        <v>20888</v>
      </c>
      <c r="P8410" t="s">
        <v>20920</v>
      </c>
      <c r="Q8410" t="s">
        <v>20991</v>
      </c>
      <c r="U8410" t="s">
        <v>22034</v>
      </c>
      <c r="W8410" t="s">
        <v>22918</v>
      </c>
    </row>
    <row r="8411" spans="1:25">
      <c r="A8411" s="1">
        <v>8459</v>
      </c>
      <c r="C8411" t="s">
        <v>6980</v>
      </c>
      <c r="G8411" t="s">
        <v>10967</v>
      </c>
      <c r="H8411" t="s">
        <v>16786</v>
      </c>
      <c r="I8411" t="s">
        <v>18507</v>
      </c>
      <c r="J8411" t="s">
        <v>18510</v>
      </c>
      <c r="L8411" t="s">
        <v>20432</v>
      </c>
      <c r="N8411" t="s">
        <v>32</v>
      </c>
      <c r="P8411" t="s">
        <v>32</v>
      </c>
      <c r="Q8411" t="s">
        <v>20992</v>
      </c>
      <c r="R8411" t="s">
        <v>21119</v>
      </c>
      <c r="S8411" t="s">
        <v>21154</v>
      </c>
      <c r="U8411" t="s">
        <v>22035</v>
      </c>
      <c r="Y8411" t="s">
        <v>23871</v>
      </c>
    </row>
    <row r="8412" spans="1:25">
      <c r="A8412" s="1">
        <v>8460</v>
      </c>
      <c r="C8412" t="s">
        <v>6981</v>
      </c>
      <c r="G8412" t="s">
        <v>10967</v>
      </c>
      <c r="H8412" t="s">
        <v>16787</v>
      </c>
      <c r="I8412" t="s">
        <v>18507</v>
      </c>
      <c r="J8412" t="s">
        <v>18509</v>
      </c>
      <c r="L8412" t="s">
        <v>20184</v>
      </c>
      <c r="O8412" t="s">
        <v>20888</v>
      </c>
      <c r="P8412" t="s">
        <v>65</v>
      </c>
      <c r="Q8412" t="s">
        <v>20990</v>
      </c>
      <c r="R8412" t="s">
        <v>21118</v>
      </c>
      <c r="S8412" t="s">
        <v>21153</v>
      </c>
      <c r="T8412" t="s">
        <v>21831</v>
      </c>
      <c r="U8412" t="s">
        <v>22033</v>
      </c>
    </row>
    <row r="8413" spans="1:25">
      <c r="A8413" s="1">
        <v>8461</v>
      </c>
      <c r="B8413" t="s">
        <v>32</v>
      </c>
      <c r="C8413" t="s">
        <v>6980</v>
      </c>
      <c r="D8413" t="s">
        <v>10537</v>
      </c>
      <c r="E8413" t="s">
        <v>10905</v>
      </c>
      <c r="F8413" t="s">
        <v>10906</v>
      </c>
      <c r="H8413" t="s">
        <v>16787</v>
      </c>
      <c r="V8413">
        <f>72862839 @å~\J2024041sexychrisann1@gmail.com                             ENMLFException as file currently locked by another user for an Acct no 319379400000                                                                      </f>
        <v>0</v>
      </c>
    </row>
    <row r="8414" spans="1:25">
      <c r="A8414" s="1">
        <v>8462</v>
      </c>
      <c r="C8414" t="s">
        <v>6982</v>
      </c>
      <c r="G8414" t="s">
        <v>10967</v>
      </c>
      <c r="H8414" t="s">
        <v>16787</v>
      </c>
      <c r="I8414" t="s">
        <v>18507</v>
      </c>
      <c r="J8414" t="s">
        <v>18509</v>
      </c>
      <c r="L8414" t="s">
        <v>20185</v>
      </c>
      <c r="O8414" t="s">
        <v>20888</v>
      </c>
      <c r="P8414" t="s">
        <v>20920</v>
      </c>
      <c r="Q8414" t="s">
        <v>20991</v>
      </c>
      <c r="U8414" t="s">
        <v>22034</v>
      </c>
      <c r="W8414" t="s">
        <v>22918</v>
      </c>
    </row>
    <row r="8415" spans="1:25">
      <c r="A8415" s="1">
        <v>8463</v>
      </c>
      <c r="C8415" t="s">
        <v>6983</v>
      </c>
      <c r="G8415" t="s">
        <v>10967</v>
      </c>
      <c r="H8415" t="s">
        <v>16788</v>
      </c>
      <c r="I8415" t="s">
        <v>18507</v>
      </c>
      <c r="J8415" t="s">
        <v>18509</v>
      </c>
      <c r="L8415" t="s">
        <v>20154</v>
      </c>
      <c r="O8415" t="s">
        <v>20887</v>
      </c>
      <c r="P8415" t="s">
        <v>20919</v>
      </c>
      <c r="Q8415" t="s">
        <v>20989</v>
      </c>
      <c r="U8415" t="s">
        <v>22032</v>
      </c>
      <c r="W8415" t="s">
        <v>22917</v>
      </c>
      <c r="X8415" t="s">
        <v>23643</v>
      </c>
    </row>
    <row r="8416" spans="1:25">
      <c r="A8416" s="1">
        <v>8464</v>
      </c>
      <c r="C8416" t="s">
        <v>6984</v>
      </c>
      <c r="G8416" t="s">
        <v>10967</v>
      </c>
      <c r="H8416" t="s">
        <v>16789</v>
      </c>
      <c r="I8416" t="s">
        <v>18507</v>
      </c>
      <c r="J8416" t="s">
        <v>18510</v>
      </c>
      <c r="L8416" t="s">
        <v>20433</v>
      </c>
      <c r="N8416" t="s">
        <v>32</v>
      </c>
      <c r="P8416" t="s">
        <v>32</v>
      </c>
      <c r="Q8416" t="s">
        <v>20992</v>
      </c>
      <c r="R8416" t="s">
        <v>21119</v>
      </c>
      <c r="S8416" t="s">
        <v>21154</v>
      </c>
      <c r="U8416" t="s">
        <v>22035</v>
      </c>
      <c r="Y8416" t="s">
        <v>23870</v>
      </c>
    </row>
    <row r="8417" spans="1:31">
      <c r="A8417" s="1">
        <v>8465</v>
      </c>
      <c r="B8417" t="s">
        <v>32</v>
      </c>
      <c r="C8417" t="s">
        <v>6984</v>
      </c>
      <c r="D8417" t="s">
        <v>10538</v>
      </c>
      <c r="E8417" t="s">
        <v>10905</v>
      </c>
      <c r="F8417" t="s">
        <v>10906</v>
      </c>
      <c r="H8417" t="s">
        <v>16790</v>
      </c>
      <c r="V8417">
        <f>72862843 @äçNJ2024041romainbrown023@gmail.com                            ENMLFException as file currently locked by another user for an Acct no 319151400000                                                                      </f>
        <v>0</v>
      </c>
    </row>
    <row r="8418" spans="1:31">
      <c r="A8418" s="1">
        <v>8466</v>
      </c>
      <c r="C8418" t="s">
        <v>6985</v>
      </c>
      <c r="G8418" t="s">
        <v>10967</v>
      </c>
      <c r="H8418" t="s">
        <v>16791</v>
      </c>
      <c r="I8418" t="s">
        <v>18507</v>
      </c>
      <c r="J8418" t="s">
        <v>18510</v>
      </c>
      <c r="L8418" t="s">
        <v>20434</v>
      </c>
      <c r="N8418" t="s">
        <v>32</v>
      </c>
      <c r="P8418" t="s">
        <v>32</v>
      </c>
      <c r="Q8418" t="s">
        <v>20992</v>
      </c>
      <c r="R8418" t="s">
        <v>21119</v>
      </c>
      <c r="S8418" t="s">
        <v>21154</v>
      </c>
      <c r="U8418" t="s">
        <v>22035</v>
      </c>
      <c r="Y8418" t="s">
        <v>23873</v>
      </c>
    </row>
    <row r="8419" spans="1:31">
      <c r="A8419" s="1">
        <v>8467</v>
      </c>
      <c r="B8419" t="s">
        <v>32</v>
      </c>
      <c r="C8419" t="s">
        <v>6985</v>
      </c>
      <c r="D8419" t="s">
        <v>10539</v>
      </c>
      <c r="E8419" t="s">
        <v>10905</v>
      </c>
      <c r="F8419" t="s">
        <v>10906</v>
      </c>
      <c r="H8419" t="s">
        <v>16792</v>
      </c>
      <c r="V8419">
        <f>72862844 @ÝEÆI2024041orainthomas@gmail.com                              GNMLFException as file currently locked by another user for an Acct no 316859080000                                                                      </f>
        <v>0</v>
      </c>
    </row>
    <row r="8420" spans="1:31">
      <c r="A8420" s="1">
        <v>8468</v>
      </c>
      <c r="C8420" t="s">
        <v>6986</v>
      </c>
      <c r="G8420" t="s">
        <v>10967</v>
      </c>
      <c r="H8420" t="s">
        <v>16793</v>
      </c>
      <c r="I8420" t="s">
        <v>18507</v>
      </c>
      <c r="J8420" t="s">
        <v>18510</v>
      </c>
      <c r="L8420" t="s">
        <v>20435</v>
      </c>
      <c r="N8420" t="s">
        <v>46</v>
      </c>
      <c r="U8420" t="s">
        <v>22730</v>
      </c>
      <c r="W8420" t="s">
        <v>22730</v>
      </c>
    </row>
    <row r="8421" spans="1:31">
      <c r="A8421" s="1">
        <v>8469</v>
      </c>
      <c r="C8421" t="s">
        <v>6987</v>
      </c>
      <c r="G8421" t="s">
        <v>10967</v>
      </c>
      <c r="H8421" t="s">
        <v>16794</v>
      </c>
      <c r="I8421" t="s">
        <v>18507</v>
      </c>
      <c r="J8421" t="s">
        <v>18510</v>
      </c>
      <c r="L8421" t="s">
        <v>20436</v>
      </c>
      <c r="N8421" t="s">
        <v>46</v>
      </c>
      <c r="P8421" t="s">
        <v>20954</v>
      </c>
      <c r="Q8421" t="s">
        <v>20993</v>
      </c>
      <c r="U8421" t="s">
        <v>22731</v>
      </c>
      <c r="W8421" t="s">
        <v>22933</v>
      </c>
    </row>
    <row r="8422" spans="1:31">
      <c r="A8422" s="1">
        <v>8470</v>
      </c>
      <c r="C8422" t="s">
        <v>6988</v>
      </c>
      <c r="G8422" t="s">
        <v>10967</v>
      </c>
      <c r="H8422" t="s">
        <v>16794</v>
      </c>
      <c r="I8422" t="s">
        <v>18507</v>
      </c>
      <c r="J8422" t="s">
        <v>18510</v>
      </c>
      <c r="L8422" t="s">
        <v>20436</v>
      </c>
      <c r="N8422" t="s">
        <v>46</v>
      </c>
      <c r="P8422" t="s">
        <v>46</v>
      </c>
      <c r="Q8422" t="s">
        <v>21054</v>
      </c>
      <c r="U8422" t="s">
        <v>22866</v>
      </c>
      <c r="W8422" t="s">
        <v>22921</v>
      </c>
    </row>
    <row r="8423" spans="1:31">
      <c r="A8423" s="1">
        <v>8471</v>
      </c>
      <c r="B8423" t="s">
        <v>46</v>
      </c>
      <c r="C8423" t="s">
        <v>6988</v>
      </c>
      <c r="D8423" t="s">
        <v>10540</v>
      </c>
      <c r="E8423" t="s">
        <v>10905</v>
      </c>
      <c r="F8423" t="s">
        <v>10923</v>
      </c>
      <c r="H8423" t="s">
        <v>16794</v>
      </c>
      <c r="V8423">
        <f>72862847 ¥n¥GROS         1PÀH,¹cx made p/ment via t/party 2024052000410                    M y locked by another user for an Acct no 319379400000                                                                      </f>
        <v>0</v>
      </c>
    </row>
    <row r="8424" spans="1:31">
      <c r="A8424" s="1">
        <v>8472</v>
      </c>
      <c r="C8424" t="s">
        <v>6989</v>
      </c>
      <c r="G8424" t="s">
        <v>10967</v>
      </c>
      <c r="H8424" t="s">
        <v>16795</v>
      </c>
      <c r="I8424" t="s">
        <v>18507</v>
      </c>
      <c r="J8424" t="s">
        <v>18509</v>
      </c>
      <c r="L8424" t="s">
        <v>20145</v>
      </c>
      <c r="O8424" t="s">
        <v>20887</v>
      </c>
      <c r="P8424" t="s">
        <v>20919</v>
      </c>
      <c r="Q8424" t="s">
        <v>20989</v>
      </c>
      <c r="U8424" t="s">
        <v>22032</v>
      </c>
      <c r="W8424" t="s">
        <v>22917</v>
      </c>
      <c r="X8424" t="s">
        <v>23416</v>
      </c>
    </row>
    <row r="8425" spans="1:31">
      <c r="A8425" s="1">
        <v>8473</v>
      </c>
      <c r="C8425" t="s">
        <v>6990</v>
      </c>
      <c r="G8425" t="s">
        <v>10967</v>
      </c>
      <c r="H8425" t="s">
        <v>16796</v>
      </c>
      <c r="I8425" t="s">
        <v>18507</v>
      </c>
      <c r="J8425" t="s">
        <v>18509</v>
      </c>
      <c r="L8425" t="s">
        <v>20184</v>
      </c>
      <c r="O8425" t="s">
        <v>20888</v>
      </c>
      <c r="P8425" t="s">
        <v>65</v>
      </c>
      <c r="Q8425" t="s">
        <v>20990</v>
      </c>
      <c r="R8425" t="s">
        <v>21118</v>
      </c>
      <c r="S8425" t="s">
        <v>21153</v>
      </c>
      <c r="T8425" t="s">
        <v>21574</v>
      </c>
      <c r="U8425" t="s">
        <v>22033</v>
      </c>
    </row>
    <row r="8426" spans="1:31">
      <c r="A8426" s="1">
        <v>8474</v>
      </c>
      <c r="C8426" t="s">
        <v>6991</v>
      </c>
      <c r="G8426" t="s">
        <v>10967</v>
      </c>
      <c r="H8426" t="s">
        <v>16797</v>
      </c>
      <c r="I8426" t="s">
        <v>18507</v>
      </c>
      <c r="J8426" t="s">
        <v>18509</v>
      </c>
      <c r="L8426" t="s">
        <v>20185</v>
      </c>
      <c r="O8426" t="s">
        <v>20888</v>
      </c>
      <c r="P8426" t="s">
        <v>20920</v>
      </c>
      <c r="Q8426" t="s">
        <v>20991</v>
      </c>
      <c r="U8426" t="s">
        <v>22034</v>
      </c>
      <c r="W8426" t="s">
        <v>22918</v>
      </c>
    </row>
    <row r="8427" spans="1:31">
      <c r="A8427" s="1">
        <v>8475</v>
      </c>
      <c r="C8427" t="s">
        <v>6992</v>
      </c>
      <c r="G8427" t="s">
        <v>10967</v>
      </c>
      <c r="H8427" t="s">
        <v>16798</v>
      </c>
      <c r="I8427" t="s">
        <v>18507</v>
      </c>
      <c r="J8427" t="s">
        <v>18509</v>
      </c>
      <c r="L8427" t="s">
        <v>20272</v>
      </c>
      <c r="O8427" t="s">
        <v>20887</v>
      </c>
      <c r="P8427" t="s">
        <v>20919</v>
      </c>
      <c r="Q8427" t="s">
        <v>20989</v>
      </c>
      <c r="U8427" t="s">
        <v>22032</v>
      </c>
      <c r="W8427" t="s">
        <v>22917</v>
      </c>
      <c r="X8427" t="s">
        <v>23597</v>
      </c>
    </row>
    <row r="8428" spans="1:31">
      <c r="A8428" s="1">
        <v>8476</v>
      </c>
      <c r="C8428" t="s">
        <v>6993</v>
      </c>
      <c r="G8428" t="s">
        <v>10967</v>
      </c>
      <c r="H8428" t="s">
        <v>16799</v>
      </c>
      <c r="I8428" t="s">
        <v>18507</v>
      </c>
      <c r="J8428" t="s">
        <v>18509</v>
      </c>
      <c r="L8428" t="s">
        <v>20184</v>
      </c>
      <c r="O8428" t="s">
        <v>20888</v>
      </c>
      <c r="P8428" t="s">
        <v>65</v>
      </c>
      <c r="Q8428" t="s">
        <v>20990</v>
      </c>
      <c r="R8428" t="s">
        <v>21118</v>
      </c>
      <c r="S8428" t="s">
        <v>21153</v>
      </c>
      <c r="T8428" t="s">
        <v>21782</v>
      </c>
      <c r="U8428" t="s">
        <v>22033</v>
      </c>
    </row>
    <row r="8429" spans="1:31">
      <c r="A8429" s="1">
        <v>8477</v>
      </c>
      <c r="C8429" t="s">
        <v>6994</v>
      </c>
      <c r="G8429" t="s">
        <v>10967</v>
      </c>
      <c r="H8429" t="s">
        <v>16799</v>
      </c>
      <c r="I8429" t="s">
        <v>18507</v>
      </c>
      <c r="J8429" t="s">
        <v>18509</v>
      </c>
      <c r="L8429" t="s">
        <v>20185</v>
      </c>
      <c r="O8429" t="s">
        <v>20888</v>
      </c>
      <c r="P8429" t="s">
        <v>20920</v>
      </c>
      <c r="Q8429" t="s">
        <v>20991</v>
      </c>
      <c r="U8429" t="s">
        <v>22034</v>
      </c>
      <c r="W8429" t="s">
        <v>22918</v>
      </c>
    </row>
    <row r="8430" spans="1:31">
      <c r="A8430" s="1">
        <v>8478</v>
      </c>
      <c r="C8430" t="s">
        <v>6995</v>
      </c>
      <c r="G8430" t="s">
        <v>10967</v>
      </c>
      <c r="H8430" t="s">
        <v>16800</v>
      </c>
      <c r="I8430" t="s">
        <v>18507</v>
      </c>
      <c r="J8430" t="s">
        <v>18563</v>
      </c>
      <c r="K8430" t="s">
        <v>18585</v>
      </c>
      <c r="L8430" t="s">
        <v>20437</v>
      </c>
      <c r="N8430" t="s">
        <v>38</v>
      </c>
      <c r="P8430" t="s">
        <v>38</v>
      </c>
      <c r="Q8430" t="s">
        <v>21038</v>
      </c>
      <c r="U8430" t="s">
        <v>22867</v>
      </c>
      <c r="W8430" t="s">
        <v>22730</v>
      </c>
      <c r="AE8430" t="s">
        <v>23887</v>
      </c>
    </row>
    <row r="8431" spans="1:31">
      <c r="A8431" s="1">
        <v>8479</v>
      </c>
      <c r="B8431" t="s">
        <v>38</v>
      </c>
      <c r="C8431" t="s">
        <v>6995</v>
      </c>
      <c r="D8431" t="s">
        <v>10541</v>
      </c>
      <c r="E8431" t="s">
        <v>10905</v>
      </c>
      <c r="F8431" t="s">
        <v>10913</v>
      </c>
      <c r="H8431" t="s">
        <v>16801</v>
      </c>
      <c r="V8431">
        <f>72862854 7gà?©ARHJ3805EKNS                                                                                           KNS N  MR DASSIE L RICHARDS          8767997451     N                                                                                                                                                                         JONES_JAC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8432" spans="1:31">
      <c r="A8432" s="1">
        <v>8480</v>
      </c>
      <c r="C8432" t="s">
        <v>6996</v>
      </c>
      <c r="G8432" t="s">
        <v>10967</v>
      </c>
      <c r="H8432" t="s">
        <v>16802</v>
      </c>
      <c r="I8432" t="s">
        <v>18507</v>
      </c>
      <c r="J8432" t="s">
        <v>18509</v>
      </c>
      <c r="L8432" t="s">
        <v>20184</v>
      </c>
      <c r="O8432" t="s">
        <v>20888</v>
      </c>
      <c r="P8432" t="s">
        <v>65</v>
      </c>
      <c r="Q8432" t="s">
        <v>20990</v>
      </c>
      <c r="R8432" t="s">
        <v>21118</v>
      </c>
      <c r="S8432" t="s">
        <v>21153</v>
      </c>
      <c r="T8432" t="s">
        <v>21838</v>
      </c>
      <c r="U8432" t="s">
        <v>22033</v>
      </c>
    </row>
    <row r="8433" spans="1:24">
      <c r="A8433" s="1">
        <v>8481</v>
      </c>
      <c r="C8433" t="s">
        <v>6997</v>
      </c>
      <c r="G8433" t="s">
        <v>10967</v>
      </c>
      <c r="H8433" t="s">
        <v>16802</v>
      </c>
      <c r="I8433" t="s">
        <v>18507</v>
      </c>
      <c r="J8433" t="s">
        <v>18509</v>
      </c>
      <c r="L8433" t="s">
        <v>20154</v>
      </c>
      <c r="O8433" t="s">
        <v>20887</v>
      </c>
      <c r="P8433" t="s">
        <v>20919</v>
      </c>
      <c r="Q8433" t="s">
        <v>20989</v>
      </c>
      <c r="U8433" t="s">
        <v>22032</v>
      </c>
      <c r="W8433" t="s">
        <v>22917</v>
      </c>
      <c r="X8433" t="s">
        <v>23649</v>
      </c>
    </row>
    <row r="8434" spans="1:24">
      <c r="A8434" s="1">
        <v>8482</v>
      </c>
      <c r="C8434" t="s">
        <v>6998</v>
      </c>
      <c r="G8434" t="s">
        <v>10967</v>
      </c>
      <c r="H8434" t="s">
        <v>16802</v>
      </c>
      <c r="I8434" t="s">
        <v>18507</v>
      </c>
      <c r="J8434" t="s">
        <v>18509</v>
      </c>
      <c r="L8434" t="s">
        <v>20185</v>
      </c>
      <c r="O8434" t="s">
        <v>20888</v>
      </c>
      <c r="P8434" t="s">
        <v>20920</v>
      </c>
      <c r="Q8434" t="s">
        <v>20991</v>
      </c>
      <c r="U8434" t="s">
        <v>22034</v>
      </c>
      <c r="W8434" t="s">
        <v>22918</v>
      </c>
    </row>
    <row r="8435" spans="1:24">
      <c r="A8435" s="1">
        <v>8483</v>
      </c>
      <c r="C8435" t="s">
        <v>6999</v>
      </c>
      <c r="G8435" t="s">
        <v>10967</v>
      </c>
      <c r="H8435" t="s">
        <v>16803</v>
      </c>
      <c r="I8435" t="s">
        <v>18507</v>
      </c>
      <c r="J8435" t="s">
        <v>18509</v>
      </c>
      <c r="L8435" t="s">
        <v>20184</v>
      </c>
      <c r="O8435" t="s">
        <v>20888</v>
      </c>
      <c r="P8435" t="s">
        <v>65</v>
      </c>
      <c r="Q8435" t="s">
        <v>20990</v>
      </c>
      <c r="R8435" t="s">
        <v>21118</v>
      </c>
      <c r="S8435" t="s">
        <v>21153</v>
      </c>
      <c r="T8435" t="s">
        <v>21838</v>
      </c>
      <c r="U8435" t="s">
        <v>22033</v>
      </c>
    </row>
    <row r="8436" spans="1:24">
      <c r="A8436" s="1">
        <v>8484</v>
      </c>
      <c r="C8436" t="s">
        <v>7000</v>
      </c>
      <c r="G8436" t="s">
        <v>10967</v>
      </c>
      <c r="H8436" t="s">
        <v>16804</v>
      </c>
      <c r="I8436" t="s">
        <v>18507</v>
      </c>
      <c r="J8436" t="s">
        <v>18509</v>
      </c>
      <c r="L8436" t="s">
        <v>20185</v>
      </c>
      <c r="O8436" t="s">
        <v>20888</v>
      </c>
      <c r="P8436" t="s">
        <v>20920</v>
      </c>
      <c r="Q8436" t="s">
        <v>20991</v>
      </c>
      <c r="U8436" t="s">
        <v>22034</v>
      </c>
      <c r="W8436" t="s">
        <v>22918</v>
      </c>
    </row>
    <row r="8437" spans="1:24">
      <c r="A8437" s="1">
        <v>8485</v>
      </c>
      <c r="C8437" t="s">
        <v>7001</v>
      </c>
      <c r="G8437" t="s">
        <v>10967</v>
      </c>
      <c r="H8437" t="s">
        <v>16805</v>
      </c>
      <c r="I8437" t="s">
        <v>18507</v>
      </c>
      <c r="J8437" t="s">
        <v>18509</v>
      </c>
      <c r="L8437" t="s">
        <v>20273</v>
      </c>
      <c r="O8437" t="s">
        <v>20887</v>
      </c>
      <c r="P8437" t="s">
        <v>20919</v>
      </c>
      <c r="Q8437" t="s">
        <v>20989</v>
      </c>
      <c r="U8437" t="s">
        <v>22032</v>
      </c>
      <c r="W8437" t="s">
        <v>22917</v>
      </c>
      <c r="X8437" t="s">
        <v>23649</v>
      </c>
    </row>
    <row r="8438" spans="1:24">
      <c r="A8438" s="1">
        <v>8486</v>
      </c>
      <c r="C8438" t="s">
        <v>7002</v>
      </c>
      <c r="G8438" t="s">
        <v>10967</v>
      </c>
      <c r="H8438" t="s">
        <v>16806</v>
      </c>
      <c r="I8438" t="s">
        <v>18507</v>
      </c>
      <c r="J8438" t="s">
        <v>18509</v>
      </c>
      <c r="L8438" t="s">
        <v>20174</v>
      </c>
      <c r="O8438" t="s">
        <v>20887</v>
      </c>
      <c r="P8438" t="s">
        <v>20919</v>
      </c>
      <c r="Q8438" t="s">
        <v>20989</v>
      </c>
      <c r="U8438" t="s">
        <v>22032</v>
      </c>
      <c r="W8438" t="s">
        <v>22917</v>
      </c>
      <c r="X8438" t="s">
        <v>23650</v>
      </c>
    </row>
    <row r="8439" spans="1:24">
      <c r="A8439" s="1">
        <v>8487</v>
      </c>
      <c r="C8439" t="s">
        <v>7003</v>
      </c>
      <c r="G8439" t="s">
        <v>10967</v>
      </c>
      <c r="H8439" t="s">
        <v>16807</v>
      </c>
      <c r="I8439" t="s">
        <v>18507</v>
      </c>
      <c r="J8439" t="s">
        <v>18509</v>
      </c>
      <c r="L8439" t="s">
        <v>20184</v>
      </c>
      <c r="O8439" t="s">
        <v>20888</v>
      </c>
      <c r="P8439" t="s">
        <v>65</v>
      </c>
      <c r="Q8439" t="s">
        <v>20990</v>
      </c>
      <c r="R8439" t="s">
        <v>21118</v>
      </c>
      <c r="S8439" t="s">
        <v>21153</v>
      </c>
      <c r="T8439" t="s">
        <v>21839</v>
      </c>
      <c r="U8439" t="s">
        <v>22033</v>
      </c>
    </row>
    <row r="8440" spans="1:24">
      <c r="A8440" s="1">
        <v>8488</v>
      </c>
      <c r="C8440" t="s">
        <v>7004</v>
      </c>
      <c r="G8440" t="s">
        <v>10967</v>
      </c>
      <c r="H8440" t="s">
        <v>16807</v>
      </c>
      <c r="I8440" t="s">
        <v>18507</v>
      </c>
      <c r="J8440" t="s">
        <v>18509</v>
      </c>
      <c r="L8440" t="s">
        <v>20185</v>
      </c>
      <c r="O8440" t="s">
        <v>20888</v>
      </c>
      <c r="P8440" t="s">
        <v>20920</v>
      </c>
      <c r="Q8440" t="s">
        <v>20991</v>
      </c>
      <c r="U8440" t="s">
        <v>22034</v>
      </c>
      <c r="W8440" t="s">
        <v>22918</v>
      </c>
    </row>
    <row r="8441" spans="1:24">
      <c r="A8441" s="1">
        <v>8489</v>
      </c>
      <c r="C8441" t="s">
        <v>7005</v>
      </c>
      <c r="G8441" t="s">
        <v>10967</v>
      </c>
      <c r="H8441" t="s">
        <v>16808</v>
      </c>
      <c r="I8441" t="s">
        <v>18507</v>
      </c>
      <c r="J8441" t="s">
        <v>18509</v>
      </c>
      <c r="L8441" t="s">
        <v>20154</v>
      </c>
      <c r="O8441" t="s">
        <v>20887</v>
      </c>
      <c r="P8441" t="s">
        <v>20919</v>
      </c>
      <c r="Q8441" t="s">
        <v>20989</v>
      </c>
      <c r="U8441" t="s">
        <v>22032</v>
      </c>
      <c r="W8441" t="s">
        <v>22917</v>
      </c>
      <c r="X8441" t="s">
        <v>23651</v>
      </c>
    </row>
    <row r="8442" spans="1:24">
      <c r="A8442" s="1">
        <v>8490</v>
      </c>
      <c r="C8442" t="s">
        <v>7006</v>
      </c>
      <c r="G8442" t="s">
        <v>10967</v>
      </c>
      <c r="H8442" t="s">
        <v>16809</v>
      </c>
      <c r="I8442" t="s">
        <v>18507</v>
      </c>
      <c r="J8442" t="s">
        <v>18509</v>
      </c>
      <c r="L8442" t="s">
        <v>20184</v>
      </c>
      <c r="O8442" t="s">
        <v>20888</v>
      </c>
      <c r="P8442" t="s">
        <v>65</v>
      </c>
      <c r="Q8442" t="s">
        <v>20990</v>
      </c>
      <c r="R8442" t="s">
        <v>21118</v>
      </c>
      <c r="S8442" t="s">
        <v>21153</v>
      </c>
      <c r="T8442" t="s">
        <v>21840</v>
      </c>
      <c r="U8442" t="s">
        <v>22033</v>
      </c>
    </row>
    <row r="8443" spans="1:24">
      <c r="A8443" s="1">
        <v>8491</v>
      </c>
      <c r="C8443" t="s">
        <v>7007</v>
      </c>
      <c r="G8443" t="s">
        <v>10967</v>
      </c>
      <c r="H8443" t="s">
        <v>16810</v>
      </c>
      <c r="I8443" t="s">
        <v>18507</v>
      </c>
      <c r="J8443" t="s">
        <v>18509</v>
      </c>
      <c r="L8443" t="s">
        <v>20185</v>
      </c>
      <c r="O8443" t="s">
        <v>20888</v>
      </c>
      <c r="P8443" t="s">
        <v>20920</v>
      </c>
      <c r="Q8443" t="s">
        <v>20991</v>
      </c>
      <c r="U8443" t="s">
        <v>22034</v>
      </c>
      <c r="W8443" t="s">
        <v>22918</v>
      </c>
    </row>
    <row r="8444" spans="1:24">
      <c r="A8444" s="1">
        <v>8492</v>
      </c>
      <c r="C8444" t="s">
        <v>7008</v>
      </c>
      <c r="G8444" t="s">
        <v>10967</v>
      </c>
      <c r="H8444" t="s">
        <v>16811</v>
      </c>
      <c r="I8444" t="s">
        <v>18507</v>
      </c>
      <c r="J8444" t="s">
        <v>18509</v>
      </c>
      <c r="L8444" t="s">
        <v>20145</v>
      </c>
      <c r="O8444" t="s">
        <v>20887</v>
      </c>
      <c r="P8444" t="s">
        <v>20919</v>
      </c>
      <c r="Q8444" t="s">
        <v>20989</v>
      </c>
      <c r="U8444" t="s">
        <v>22032</v>
      </c>
      <c r="W8444" t="s">
        <v>22917</v>
      </c>
      <c r="X8444" t="s">
        <v>23652</v>
      </c>
    </row>
    <row r="8445" spans="1:24">
      <c r="A8445" s="1">
        <v>8493</v>
      </c>
      <c r="C8445" t="s">
        <v>7009</v>
      </c>
      <c r="G8445" t="s">
        <v>10967</v>
      </c>
      <c r="H8445" t="s">
        <v>16812</v>
      </c>
      <c r="I8445" t="s">
        <v>18507</v>
      </c>
      <c r="J8445" t="s">
        <v>18509</v>
      </c>
      <c r="L8445" t="s">
        <v>20184</v>
      </c>
      <c r="O8445" t="s">
        <v>20888</v>
      </c>
      <c r="P8445" t="s">
        <v>65</v>
      </c>
      <c r="Q8445" t="s">
        <v>20990</v>
      </c>
      <c r="R8445" t="s">
        <v>21118</v>
      </c>
      <c r="S8445" t="s">
        <v>21153</v>
      </c>
      <c r="T8445" t="s">
        <v>21841</v>
      </c>
      <c r="U8445" t="s">
        <v>22033</v>
      </c>
    </row>
    <row r="8446" spans="1:24">
      <c r="A8446" s="1">
        <v>8494</v>
      </c>
      <c r="C8446" t="s">
        <v>7010</v>
      </c>
      <c r="G8446" t="s">
        <v>10967</v>
      </c>
      <c r="H8446" t="s">
        <v>16812</v>
      </c>
      <c r="I8446" t="s">
        <v>18507</v>
      </c>
      <c r="J8446" t="s">
        <v>18509</v>
      </c>
      <c r="L8446" t="s">
        <v>20185</v>
      </c>
      <c r="O8446" t="s">
        <v>20888</v>
      </c>
      <c r="P8446" t="s">
        <v>20920</v>
      </c>
      <c r="Q8446" t="s">
        <v>20991</v>
      </c>
      <c r="U8446" t="s">
        <v>22034</v>
      </c>
      <c r="W8446" t="s">
        <v>22918</v>
      </c>
    </row>
    <row r="8447" spans="1:24">
      <c r="A8447" s="1">
        <v>8495</v>
      </c>
      <c r="C8447" t="s">
        <v>7011</v>
      </c>
      <c r="G8447" t="s">
        <v>10967</v>
      </c>
      <c r="H8447" t="s">
        <v>16813</v>
      </c>
      <c r="I8447" t="s">
        <v>18507</v>
      </c>
      <c r="J8447" t="s">
        <v>18553</v>
      </c>
      <c r="K8447" t="s">
        <v>18549</v>
      </c>
      <c r="L8447" t="s">
        <v>20438</v>
      </c>
      <c r="N8447" t="s">
        <v>38</v>
      </c>
      <c r="P8447" t="s">
        <v>20955</v>
      </c>
      <c r="Q8447" t="s">
        <v>21055</v>
      </c>
      <c r="U8447" t="s">
        <v>22838</v>
      </c>
      <c r="W8447" t="s">
        <v>22730</v>
      </c>
    </row>
    <row r="8448" spans="1:24">
      <c r="A8448" s="1">
        <v>8496</v>
      </c>
      <c r="C8448" t="s">
        <v>7012</v>
      </c>
      <c r="G8448" t="s">
        <v>10967</v>
      </c>
      <c r="H8448" t="s">
        <v>16813</v>
      </c>
      <c r="I8448" t="s">
        <v>18507</v>
      </c>
      <c r="J8448" t="s">
        <v>18553</v>
      </c>
      <c r="K8448" t="s">
        <v>18549</v>
      </c>
      <c r="L8448" t="s">
        <v>20438</v>
      </c>
      <c r="N8448" t="s">
        <v>38</v>
      </c>
      <c r="P8448" t="s">
        <v>20956</v>
      </c>
      <c r="Q8448" t="s">
        <v>21056</v>
      </c>
      <c r="U8448" t="s">
        <v>22839</v>
      </c>
      <c r="W8448" t="s">
        <v>22934</v>
      </c>
    </row>
    <row r="8449" spans="1:24">
      <c r="A8449" s="1">
        <v>8497</v>
      </c>
      <c r="B8449" t="s">
        <v>38</v>
      </c>
      <c r="C8449" t="s">
        <v>7012</v>
      </c>
      <c r="D8449" t="s">
        <v>10542</v>
      </c>
      <c r="E8449" t="s">
        <v>10905</v>
      </c>
      <c r="F8449" t="s">
        <v>10958</v>
      </c>
      <c r="H8449" t="s">
        <v>16813</v>
      </c>
    </row>
    <row r="8450" spans="1:24">
      <c r="A8450" s="1">
        <v>8498</v>
      </c>
      <c r="C8450" t="s">
        <v>7013</v>
      </c>
      <c r="G8450" t="s">
        <v>10967</v>
      </c>
      <c r="H8450" t="s">
        <v>16814</v>
      </c>
      <c r="I8450" t="s">
        <v>18507</v>
      </c>
      <c r="J8450" t="s">
        <v>18510</v>
      </c>
      <c r="L8450" t="s">
        <v>20439</v>
      </c>
      <c r="N8450" t="s">
        <v>65</v>
      </c>
      <c r="P8450" t="s">
        <v>20979</v>
      </c>
      <c r="Q8450" t="s">
        <v>21103</v>
      </c>
      <c r="U8450" t="s">
        <v>22859</v>
      </c>
      <c r="W8450" t="s">
        <v>22949</v>
      </c>
    </row>
    <row r="8451" spans="1:24">
      <c r="A8451" s="1">
        <v>8499</v>
      </c>
      <c r="C8451" t="s">
        <v>7014</v>
      </c>
      <c r="G8451" t="s">
        <v>10967</v>
      </c>
      <c r="H8451" t="s">
        <v>16815</v>
      </c>
      <c r="I8451" t="s">
        <v>18507</v>
      </c>
      <c r="J8451" t="s">
        <v>18510</v>
      </c>
      <c r="L8451" t="s">
        <v>20439</v>
      </c>
      <c r="N8451" t="s">
        <v>65</v>
      </c>
      <c r="P8451" t="s">
        <v>20980</v>
      </c>
      <c r="Q8451" t="s">
        <v>21104</v>
      </c>
      <c r="U8451" t="s">
        <v>22860</v>
      </c>
      <c r="W8451" t="s">
        <v>22949</v>
      </c>
    </row>
    <row r="8452" spans="1:24">
      <c r="A8452" s="1">
        <v>8500</v>
      </c>
      <c r="C8452" t="s">
        <v>7015</v>
      </c>
      <c r="G8452" t="s">
        <v>10967</v>
      </c>
      <c r="H8452" t="s">
        <v>16816</v>
      </c>
      <c r="I8452" t="s">
        <v>18507</v>
      </c>
      <c r="J8452" t="s">
        <v>18510</v>
      </c>
      <c r="L8452" t="s">
        <v>20440</v>
      </c>
      <c r="N8452" t="s">
        <v>65</v>
      </c>
      <c r="P8452" t="s">
        <v>20981</v>
      </c>
      <c r="Q8452" t="s">
        <v>21035</v>
      </c>
      <c r="R8452" t="s">
        <v>21147</v>
      </c>
      <c r="S8452" t="s">
        <v>21153</v>
      </c>
      <c r="U8452" t="s">
        <v>22050</v>
      </c>
      <c r="W8452" t="s">
        <v>22050</v>
      </c>
    </row>
    <row r="8453" spans="1:24">
      <c r="A8453" s="1">
        <v>8501</v>
      </c>
      <c r="C8453" t="s">
        <v>7016</v>
      </c>
      <c r="G8453" t="s">
        <v>10967</v>
      </c>
      <c r="H8453" t="s">
        <v>16816</v>
      </c>
      <c r="I8453" t="s">
        <v>18507</v>
      </c>
      <c r="J8453" t="s">
        <v>18510</v>
      </c>
      <c r="L8453" t="s">
        <v>20439</v>
      </c>
      <c r="N8453" t="s">
        <v>65</v>
      </c>
      <c r="P8453" t="s">
        <v>65</v>
      </c>
      <c r="Q8453" t="s">
        <v>21105</v>
      </c>
      <c r="U8453" t="s">
        <v>22861</v>
      </c>
      <c r="W8453" t="s">
        <v>22933</v>
      </c>
    </row>
    <row r="8454" spans="1:24">
      <c r="A8454" s="1">
        <v>8502</v>
      </c>
      <c r="B8454" t="s">
        <v>65</v>
      </c>
      <c r="C8454" t="s">
        <v>7016</v>
      </c>
      <c r="D8454" t="s">
        <v>10543</v>
      </c>
      <c r="E8454" t="s">
        <v>10905</v>
      </c>
      <c r="F8454" t="s">
        <v>10956</v>
      </c>
      <c r="H8454" t="s">
        <v>16816</v>
      </c>
    </row>
    <row r="8455" spans="1:24">
      <c r="A8455" s="1">
        <v>8503</v>
      </c>
      <c r="C8455" t="s">
        <v>7017</v>
      </c>
      <c r="G8455" t="s">
        <v>10967</v>
      </c>
      <c r="H8455" t="s">
        <v>16817</v>
      </c>
      <c r="I8455" t="s">
        <v>18507</v>
      </c>
      <c r="J8455" t="s">
        <v>18510</v>
      </c>
      <c r="L8455" t="s">
        <v>20441</v>
      </c>
      <c r="N8455" t="s">
        <v>43</v>
      </c>
      <c r="P8455" t="s">
        <v>43</v>
      </c>
      <c r="Q8455" t="s">
        <v>21047</v>
      </c>
      <c r="U8455" t="s">
        <v>22735</v>
      </c>
      <c r="W8455" t="s">
        <v>22931</v>
      </c>
    </row>
    <row r="8456" spans="1:24">
      <c r="A8456" s="1">
        <v>8504</v>
      </c>
      <c r="B8456" t="s">
        <v>43</v>
      </c>
      <c r="C8456" t="s">
        <v>7017</v>
      </c>
      <c r="D8456" t="s">
        <v>10544</v>
      </c>
      <c r="E8456" t="s">
        <v>10905</v>
      </c>
      <c r="F8456" t="s">
        <v>10925</v>
      </c>
      <c r="H8456" t="s">
        <v>16818</v>
      </c>
      <c r="V8456">
        <f>72862876 .Æ°&lt;hEØz8768307149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8457" spans="1:24">
      <c r="A8457" s="1">
        <v>8505</v>
      </c>
      <c r="C8457" t="s">
        <v>7018</v>
      </c>
      <c r="G8457" t="s">
        <v>10967</v>
      </c>
      <c r="H8457" t="s">
        <v>16819</v>
      </c>
      <c r="I8457" t="s">
        <v>18507</v>
      </c>
      <c r="J8457" t="s">
        <v>18509</v>
      </c>
      <c r="L8457" t="s">
        <v>20184</v>
      </c>
      <c r="O8457" t="s">
        <v>20888</v>
      </c>
      <c r="P8457" t="s">
        <v>65</v>
      </c>
      <c r="Q8457" t="s">
        <v>20990</v>
      </c>
      <c r="R8457" t="s">
        <v>21118</v>
      </c>
      <c r="S8457" t="s">
        <v>21153</v>
      </c>
      <c r="T8457" t="s">
        <v>21834</v>
      </c>
      <c r="U8457" t="s">
        <v>22033</v>
      </c>
    </row>
    <row r="8458" spans="1:24">
      <c r="A8458" s="1">
        <v>8506</v>
      </c>
      <c r="C8458" t="s">
        <v>7019</v>
      </c>
      <c r="G8458" t="s">
        <v>10967</v>
      </c>
      <c r="H8458" t="s">
        <v>16819</v>
      </c>
      <c r="I8458" t="s">
        <v>18507</v>
      </c>
      <c r="J8458" t="s">
        <v>18509</v>
      </c>
      <c r="L8458" t="s">
        <v>20292</v>
      </c>
      <c r="O8458" t="s">
        <v>20887</v>
      </c>
      <c r="P8458" t="s">
        <v>20919</v>
      </c>
      <c r="Q8458" t="s">
        <v>20989</v>
      </c>
      <c r="U8458" t="s">
        <v>22032</v>
      </c>
      <c r="W8458" t="s">
        <v>22917</v>
      </c>
      <c r="X8458" t="s">
        <v>23646</v>
      </c>
    </row>
    <row r="8459" spans="1:24">
      <c r="A8459" s="1">
        <v>8507</v>
      </c>
      <c r="C8459" t="s">
        <v>7020</v>
      </c>
      <c r="G8459" t="s">
        <v>10967</v>
      </c>
      <c r="H8459" t="s">
        <v>16820</v>
      </c>
      <c r="I8459" t="s">
        <v>18507</v>
      </c>
      <c r="J8459" t="s">
        <v>18509</v>
      </c>
      <c r="L8459" t="s">
        <v>20185</v>
      </c>
      <c r="O8459" t="s">
        <v>20888</v>
      </c>
      <c r="P8459" t="s">
        <v>20920</v>
      </c>
      <c r="Q8459" t="s">
        <v>20991</v>
      </c>
      <c r="U8459" t="s">
        <v>22034</v>
      </c>
      <c r="W8459" t="s">
        <v>22918</v>
      </c>
    </row>
    <row r="8460" spans="1:24">
      <c r="A8460" s="1">
        <v>8508</v>
      </c>
      <c r="C8460" t="s">
        <v>7021</v>
      </c>
      <c r="G8460" t="s">
        <v>10967</v>
      </c>
      <c r="H8460" t="s">
        <v>16820</v>
      </c>
      <c r="I8460" t="s">
        <v>18507</v>
      </c>
      <c r="J8460" t="s">
        <v>18509</v>
      </c>
      <c r="L8460" t="s">
        <v>20273</v>
      </c>
      <c r="O8460" t="s">
        <v>20887</v>
      </c>
      <c r="P8460" t="s">
        <v>20919</v>
      </c>
      <c r="Q8460" t="s">
        <v>20989</v>
      </c>
      <c r="U8460" t="s">
        <v>22032</v>
      </c>
      <c r="W8460" t="s">
        <v>22917</v>
      </c>
      <c r="X8460" t="s">
        <v>23646</v>
      </c>
    </row>
    <row r="8461" spans="1:24">
      <c r="A8461" s="1">
        <v>8509</v>
      </c>
      <c r="C8461" t="s">
        <v>7022</v>
      </c>
      <c r="G8461" t="s">
        <v>10967</v>
      </c>
      <c r="H8461" t="s">
        <v>16821</v>
      </c>
      <c r="I8461" t="s">
        <v>18507</v>
      </c>
      <c r="J8461" t="s">
        <v>18509</v>
      </c>
      <c r="L8461" t="s">
        <v>20184</v>
      </c>
      <c r="O8461" t="s">
        <v>20888</v>
      </c>
      <c r="P8461" t="s">
        <v>65</v>
      </c>
      <c r="Q8461" t="s">
        <v>20990</v>
      </c>
      <c r="R8461" t="s">
        <v>21118</v>
      </c>
      <c r="S8461" t="s">
        <v>21153</v>
      </c>
      <c r="T8461" t="s">
        <v>21834</v>
      </c>
      <c r="U8461" t="s">
        <v>22033</v>
      </c>
    </row>
    <row r="8462" spans="1:24">
      <c r="A8462" s="1">
        <v>8510</v>
      </c>
      <c r="C8462" t="s">
        <v>7023</v>
      </c>
      <c r="G8462" t="s">
        <v>10967</v>
      </c>
      <c r="H8462" t="s">
        <v>16822</v>
      </c>
      <c r="I8462" t="s">
        <v>18507</v>
      </c>
      <c r="J8462" t="s">
        <v>18509</v>
      </c>
      <c r="L8462" t="s">
        <v>20185</v>
      </c>
      <c r="O8462" t="s">
        <v>20888</v>
      </c>
      <c r="P8462" t="s">
        <v>20920</v>
      </c>
      <c r="Q8462" t="s">
        <v>20991</v>
      </c>
      <c r="U8462" t="s">
        <v>22034</v>
      </c>
      <c r="W8462" t="s">
        <v>22918</v>
      </c>
    </row>
    <row r="8463" spans="1:24">
      <c r="A8463" s="1">
        <v>8511</v>
      </c>
      <c r="C8463" t="s">
        <v>7024</v>
      </c>
      <c r="G8463" t="s">
        <v>10967</v>
      </c>
      <c r="H8463" t="s">
        <v>16823</v>
      </c>
      <c r="I8463" t="s">
        <v>18507</v>
      </c>
      <c r="J8463" t="s">
        <v>18509</v>
      </c>
      <c r="L8463" t="s">
        <v>20155</v>
      </c>
      <c r="O8463" t="s">
        <v>20887</v>
      </c>
      <c r="P8463" t="s">
        <v>20919</v>
      </c>
      <c r="Q8463" t="s">
        <v>20989</v>
      </c>
      <c r="U8463" t="s">
        <v>22032</v>
      </c>
      <c r="W8463" t="s">
        <v>22917</v>
      </c>
      <c r="X8463" t="s">
        <v>23646</v>
      </c>
    </row>
    <row r="8464" spans="1:24">
      <c r="A8464" s="1">
        <v>8512</v>
      </c>
      <c r="C8464" t="s">
        <v>7025</v>
      </c>
      <c r="G8464" t="s">
        <v>10967</v>
      </c>
      <c r="H8464" t="s">
        <v>16824</v>
      </c>
      <c r="I8464" t="s">
        <v>18507</v>
      </c>
      <c r="J8464" t="s">
        <v>18509</v>
      </c>
      <c r="L8464" t="s">
        <v>20184</v>
      </c>
      <c r="O8464" t="s">
        <v>20888</v>
      </c>
      <c r="P8464" t="s">
        <v>65</v>
      </c>
      <c r="Q8464" t="s">
        <v>20990</v>
      </c>
      <c r="R8464" t="s">
        <v>21118</v>
      </c>
      <c r="S8464" t="s">
        <v>21153</v>
      </c>
      <c r="T8464" t="s">
        <v>21834</v>
      </c>
      <c r="U8464" t="s">
        <v>22033</v>
      </c>
    </row>
    <row r="8465" spans="1:24">
      <c r="A8465" s="1">
        <v>8513</v>
      </c>
      <c r="C8465" t="s">
        <v>7026</v>
      </c>
      <c r="G8465" t="s">
        <v>10967</v>
      </c>
      <c r="H8465" t="s">
        <v>16825</v>
      </c>
      <c r="I8465" t="s">
        <v>18507</v>
      </c>
      <c r="J8465" t="s">
        <v>18509</v>
      </c>
      <c r="L8465" t="s">
        <v>20185</v>
      </c>
      <c r="O8465" t="s">
        <v>20888</v>
      </c>
      <c r="P8465" t="s">
        <v>20920</v>
      </c>
      <c r="Q8465" t="s">
        <v>20991</v>
      </c>
      <c r="U8465" t="s">
        <v>22034</v>
      </c>
      <c r="W8465" t="s">
        <v>22918</v>
      </c>
    </row>
    <row r="8466" spans="1:24">
      <c r="A8466" s="1">
        <v>8514</v>
      </c>
      <c r="C8466" t="s">
        <v>7027</v>
      </c>
      <c r="G8466" t="s">
        <v>10967</v>
      </c>
      <c r="H8466" t="s">
        <v>16826</v>
      </c>
      <c r="I8466" t="s">
        <v>18507</v>
      </c>
      <c r="J8466" t="s">
        <v>18509</v>
      </c>
      <c r="L8466" t="s">
        <v>20184</v>
      </c>
      <c r="O8466" t="s">
        <v>20888</v>
      </c>
      <c r="P8466" t="s">
        <v>65</v>
      </c>
      <c r="Q8466" t="s">
        <v>20990</v>
      </c>
      <c r="R8466" t="s">
        <v>21118</v>
      </c>
      <c r="S8466" t="s">
        <v>21153</v>
      </c>
      <c r="T8466" t="s">
        <v>21834</v>
      </c>
      <c r="U8466" t="s">
        <v>22033</v>
      </c>
    </row>
    <row r="8467" spans="1:24">
      <c r="A8467" s="1">
        <v>8515</v>
      </c>
      <c r="C8467" t="s">
        <v>7028</v>
      </c>
      <c r="G8467" t="s">
        <v>10967</v>
      </c>
      <c r="H8467" t="s">
        <v>16826</v>
      </c>
      <c r="I8467" t="s">
        <v>18507</v>
      </c>
      <c r="J8467" t="s">
        <v>18509</v>
      </c>
      <c r="L8467" t="s">
        <v>20185</v>
      </c>
      <c r="O8467" t="s">
        <v>20888</v>
      </c>
      <c r="P8467" t="s">
        <v>20920</v>
      </c>
      <c r="Q8467" t="s">
        <v>20991</v>
      </c>
      <c r="U8467" t="s">
        <v>22034</v>
      </c>
      <c r="W8467" t="s">
        <v>22918</v>
      </c>
    </row>
    <row r="8468" spans="1:24">
      <c r="A8468" s="1">
        <v>8516</v>
      </c>
      <c r="C8468" t="s">
        <v>7029</v>
      </c>
      <c r="G8468" t="s">
        <v>10967</v>
      </c>
      <c r="H8468" t="s">
        <v>16827</v>
      </c>
      <c r="I8468" t="s">
        <v>18507</v>
      </c>
      <c r="J8468" t="s">
        <v>18509</v>
      </c>
      <c r="L8468" t="s">
        <v>20292</v>
      </c>
      <c r="O8468" t="s">
        <v>20887</v>
      </c>
      <c r="P8468" t="s">
        <v>20919</v>
      </c>
      <c r="Q8468" t="s">
        <v>20989</v>
      </c>
      <c r="U8468" t="s">
        <v>22032</v>
      </c>
      <c r="W8468" t="s">
        <v>22917</v>
      </c>
      <c r="X8468" t="s">
        <v>23646</v>
      </c>
    </row>
    <row r="8469" spans="1:24">
      <c r="A8469" s="1">
        <v>8517</v>
      </c>
      <c r="C8469" t="s">
        <v>7030</v>
      </c>
      <c r="G8469" t="s">
        <v>10967</v>
      </c>
      <c r="H8469" t="s">
        <v>16828</v>
      </c>
      <c r="I8469" t="s">
        <v>18507</v>
      </c>
      <c r="J8469" t="s">
        <v>18509</v>
      </c>
      <c r="L8469" t="s">
        <v>20272</v>
      </c>
      <c r="O8469" t="s">
        <v>20887</v>
      </c>
      <c r="P8469" t="s">
        <v>20919</v>
      </c>
      <c r="Q8469" t="s">
        <v>20989</v>
      </c>
      <c r="U8469" t="s">
        <v>22032</v>
      </c>
      <c r="W8469" t="s">
        <v>22917</v>
      </c>
      <c r="X8469" t="s">
        <v>23646</v>
      </c>
    </row>
    <row r="8470" spans="1:24">
      <c r="A8470" s="1">
        <v>8518</v>
      </c>
      <c r="C8470" t="s">
        <v>7031</v>
      </c>
      <c r="G8470" t="s">
        <v>10967</v>
      </c>
      <c r="H8470" t="s">
        <v>16829</v>
      </c>
      <c r="I8470" t="s">
        <v>18507</v>
      </c>
      <c r="J8470" t="s">
        <v>18509</v>
      </c>
      <c r="L8470" t="s">
        <v>20184</v>
      </c>
      <c r="O8470" t="s">
        <v>20888</v>
      </c>
      <c r="P8470" t="s">
        <v>65</v>
      </c>
      <c r="Q8470" t="s">
        <v>20990</v>
      </c>
      <c r="R8470" t="s">
        <v>21118</v>
      </c>
      <c r="S8470" t="s">
        <v>21153</v>
      </c>
      <c r="T8470" t="s">
        <v>21834</v>
      </c>
      <c r="U8470" t="s">
        <v>22033</v>
      </c>
    </row>
    <row r="8471" spans="1:24">
      <c r="A8471" s="1">
        <v>8519</v>
      </c>
      <c r="C8471" t="s">
        <v>7032</v>
      </c>
      <c r="G8471" t="s">
        <v>10967</v>
      </c>
      <c r="H8471" t="s">
        <v>16829</v>
      </c>
      <c r="I8471" t="s">
        <v>18507</v>
      </c>
      <c r="J8471" t="s">
        <v>18509</v>
      </c>
      <c r="L8471" t="s">
        <v>20185</v>
      </c>
      <c r="O8471" t="s">
        <v>20888</v>
      </c>
      <c r="P8471" t="s">
        <v>20920</v>
      </c>
      <c r="Q8471" t="s">
        <v>20991</v>
      </c>
      <c r="U8471" t="s">
        <v>22034</v>
      </c>
      <c r="W8471" t="s">
        <v>22918</v>
      </c>
    </row>
    <row r="8472" spans="1:24">
      <c r="A8472" s="1">
        <v>8520</v>
      </c>
      <c r="C8472" t="s">
        <v>7033</v>
      </c>
      <c r="G8472" t="s">
        <v>10967</v>
      </c>
      <c r="H8472" t="s">
        <v>16830</v>
      </c>
      <c r="I8472" t="s">
        <v>18507</v>
      </c>
      <c r="J8472" t="s">
        <v>18509</v>
      </c>
      <c r="L8472" t="s">
        <v>20293</v>
      </c>
      <c r="O8472" t="s">
        <v>20887</v>
      </c>
      <c r="P8472" t="s">
        <v>20919</v>
      </c>
      <c r="Q8472" t="s">
        <v>20989</v>
      </c>
      <c r="U8472" t="s">
        <v>22032</v>
      </c>
      <c r="W8472" t="s">
        <v>22917</v>
      </c>
      <c r="X8472" t="s">
        <v>23653</v>
      </c>
    </row>
    <row r="8473" spans="1:24">
      <c r="A8473" s="1">
        <v>8521</v>
      </c>
      <c r="C8473" t="s">
        <v>7034</v>
      </c>
      <c r="G8473" t="s">
        <v>10967</v>
      </c>
      <c r="H8473" t="s">
        <v>16831</v>
      </c>
      <c r="I8473" t="s">
        <v>18507</v>
      </c>
      <c r="J8473" t="s">
        <v>18509</v>
      </c>
      <c r="L8473" t="s">
        <v>20184</v>
      </c>
      <c r="O8473" t="s">
        <v>20888</v>
      </c>
      <c r="P8473" t="s">
        <v>65</v>
      </c>
      <c r="Q8473" t="s">
        <v>20990</v>
      </c>
      <c r="R8473" t="s">
        <v>21118</v>
      </c>
      <c r="S8473" t="s">
        <v>21153</v>
      </c>
      <c r="T8473" t="s">
        <v>21842</v>
      </c>
      <c r="U8473" t="s">
        <v>22033</v>
      </c>
    </row>
    <row r="8474" spans="1:24">
      <c r="A8474" s="1">
        <v>8522</v>
      </c>
      <c r="C8474" t="s">
        <v>7035</v>
      </c>
      <c r="G8474" t="s">
        <v>10967</v>
      </c>
      <c r="H8474" t="s">
        <v>16832</v>
      </c>
      <c r="I8474" t="s">
        <v>18507</v>
      </c>
      <c r="J8474" t="s">
        <v>18509</v>
      </c>
      <c r="L8474" t="s">
        <v>20185</v>
      </c>
      <c r="O8474" t="s">
        <v>20888</v>
      </c>
      <c r="P8474" t="s">
        <v>20920</v>
      </c>
      <c r="Q8474" t="s">
        <v>20991</v>
      </c>
      <c r="U8474" t="s">
        <v>22034</v>
      </c>
      <c r="W8474" t="s">
        <v>22918</v>
      </c>
    </row>
    <row r="8475" spans="1:24">
      <c r="A8475" s="1">
        <v>8523</v>
      </c>
      <c r="C8475" t="s">
        <v>7036</v>
      </c>
      <c r="G8475" t="s">
        <v>10967</v>
      </c>
      <c r="H8475" t="s">
        <v>16832</v>
      </c>
      <c r="I8475" t="s">
        <v>18507</v>
      </c>
      <c r="J8475" t="s">
        <v>18509</v>
      </c>
      <c r="L8475" t="s">
        <v>20154</v>
      </c>
      <c r="O8475" t="s">
        <v>20887</v>
      </c>
      <c r="P8475" t="s">
        <v>20919</v>
      </c>
      <c r="Q8475" t="s">
        <v>20989</v>
      </c>
      <c r="U8475" t="s">
        <v>22032</v>
      </c>
      <c r="W8475" t="s">
        <v>22917</v>
      </c>
      <c r="X8475" t="s">
        <v>23654</v>
      </c>
    </row>
    <row r="8476" spans="1:24">
      <c r="A8476" s="1">
        <v>8524</v>
      </c>
      <c r="C8476" t="s">
        <v>7037</v>
      </c>
      <c r="G8476" t="s">
        <v>10967</v>
      </c>
      <c r="H8476" t="s">
        <v>16833</v>
      </c>
      <c r="I8476" t="s">
        <v>18507</v>
      </c>
      <c r="J8476" t="s">
        <v>18510</v>
      </c>
      <c r="L8476" t="s">
        <v>20442</v>
      </c>
      <c r="N8476" t="s">
        <v>65</v>
      </c>
      <c r="P8476" t="s">
        <v>20979</v>
      </c>
      <c r="Q8476" t="s">
        <v>21103</v>
      </c>
      <c r="U8476" t="s">
        <v>22859</v>
      </c>
      <c r="W8476" t="s">
        <v>22949</v>
      </c>
    </row>
    <row r="8477" spans="1:24">
      <c r="A8477" s="1">
        <v>8525</v>
      </c>
      <c r="C8477" t="s">
        <v>7038</v>
      </c>
      <c r="G8477" t="s">
        <v>10967</v>
      </c>
      <c r="H8477" t="s">
        <v>16833</v>
      </c>
      <c r="I8477" t="s">
        <v>18507</v>
      </c>
      <c r="J8477" t="s">
        <v>18510</v>
      </c>
      <c r="L8477" t="s">
        <v>20442</v>
      </c>
      <c r="N8477" t="s">
        <v>65</v>
      </c>
      <c r="P8477" t="s">
        <v>20980</v>
      </c>
      <c r="Q8477" t="s">
        <v>21104</v>
      </c>
      <c r="U8477" t="s">
        <v>22860</v>
      </c>
      <c r="W8477" t="s">
        <v>22949</v>
      </c>
    </row>
    <row r="8478" spans="1:24">
      <c r="A8478" s="1">
        <v>8526</v>
      </c>
      <c r="C8478" t="s">
        <v>7039</v>
      </c>
      <c r="G8478" t="s">
        <v>10967</v>
      </c>
      <c r="H8478" t="s">
        <v>16834</v>
      </c>
      <c r="I8478" t="s">
        <v>18507</v>
      </c>
      <c r="J8478" t="s">
        <v>18510</v>
      </c>
      <c r="L8478" t="s">
        <v>20443</v>
      </c>
      <c r="N8478" t="s">
        <v>65</v>
      </c>
      <c r="P8478" t="s">
        <v>20981</v>
      </c>
      <c r="Q8478" t="s">
        <v>21035</v>
      </c>
      <c r="R8478" t="s">
        <v>21147</v>
      </c>
      <c r="S8478" t="s">
        <v>21153</v>
      </c>
      <c r="U8478" t="s">
        <v>22050</v>
      </c>
      <c r="W8478" t="s">
        <v>22050</v>
      </c>
    </row>
    <row r="8479" spans="1:24">
      <c r="A8479" s="1">
        <v>8527</v>
      </c>
      <c r="C8479" t="s">
        <v>7040</v>
      </c>
      <c r="G8479" t="s">
        <v>10967</v>
      </c>
      <c r="H8479" t="s">
        <v>16834</v>
      </c>
      <c r="I8479" t="s">
        <v>18507</v>
      </c>
      <c r="J8479" t="s">
        <v>18510</v>
      </c>
      <c r="L8479" t="s">
        <v>20442</v>
      </c>
      <c r="N8479" t="s">
        <v>65</v>
      </c>
      <c r="P8479" t="s">
        <v>65</v>
      </c>
      <c r="Q8479" t="s">
        <v>21105</v>
      </c>
      <c r="U8479" t="s">
        <v>22861</v>
      </c>
      <c r="W8479" t="s">
        <v>22933</v>
      </c>
    </row>
    <row r="8480" spans="1:24">
      <c r="A8480" s="1">
        <v>8528</v>
      </c>
      <c r="B8480" t="s">
        <v>65</v>
      </c>
      <c r="C8480" t="s">
        <v>7040</v>
      </c>
      <c r="D8480" t="s">
        <v>10545</v>
      </c>
      <c r="E8480" t="s">
        <v>10905</v>
      </c>
      <c r="F8480" t="s">
        <v>10956</v>
      </c>
      <c r="H8480" t="s">
        <v>16834</v>
      </c>
    </row>
    <row r="8481" spans="1:24">
      <c r="A8481" s="1">
        <v>8529</v>
      </c>
      <c r="C8481" t="s">
        <v>7041</v>
      </c>
      <c r="G8481" t="s">
        <v>10967</v>
      </c>
      <c r="H8481" t="s">
        <v>16835</v>
      </c>
      <c r="I8481" t="s">
        <v>18507</v>
      </c>
      <c r="J8481" t="s">
        <v>18509</v>
      </c>
      <c r="L8481" t="s">
        <v>20184</v>
      </c>
      <c r="O8481" t="s">
        <v>20888</v>
      </c>
      <c r="P8481" t="s">
        <v>65</v>
      </c>
      <c r="Q8481" t="s">
        <v>20990</v>
      </c>
      <c r="R8481" t="s">
        <v>21118</v>
      </c>
      <c r="S8481" t="s">
        <v>21153</v>
      </c>
      <c r="T8481" t="s">
        <v>21843</v>
      </c>
      <c r="U8481" t="s">
        <v>22033</v>
      </c>
    </row>
    <row r="8482" spans="1:24">
      <c r="A8482" s="1">
        <v>8530</v>
      </c>
      <c r="C8482" t="s">
        <v>7042</v>
      </c>
      <c r="G8482" t="s">
        <v>10967</v>
      </c>
      <c r="H8482" t="s">
        <v>16836</v>
      </c>
      <c r="I8482" t="s">
        <v>18507</v>
      </c>
      <c r="J8482" t="s">
        <v>18509</v>
      </c>
      <c r="L8482" t="s">
        <v>20185</v>
      </c>
      <c r="O8482" t="s">
        <v>20888</v>
      </c>
      <c r="P8482" t="s">
        <v>20920</v>
      </c>
      <c r="Q8482" t="s">
        <v>20991</v>
      </c>
      <c r="U8482" t="s">
        <v>22034</v>
      </c>
      <c r="W8482" t="s">
        <v>22918</v>
      </c>
    </row>
    <row r="8483" spans="1:24">
      <c r="A8483" s="1">
        <v>8531</v>
      </c>
      <c r="C8483" t="s">
        <v>7043</v>
      </c>
      <c r="G8483" t="s">
        <v>10967</v>
      </c>
      <c r="H8483" t="s">
        <v>16837</v>
      </c>
      <c r="I8483" t="s">
        <v>18507</v>
      </c>
      <c r="J8483" t="s">
        <v>18509</v>
      </c>
      <c r="L8483" t="s">
        <v>20291</v>
      </c>
      <c r="O8483" t="s">
        <v>20887</v>
      </c>
      <c r="P8483" t="s">
        <v>20919</v>
      </c>
      <c r="Q8483" t="s">
        <v>20989</v>
      </c>
      <c r="U8483" t="s">
        <v>22032</v>
      </c>
      <c r="W8483" t="s">
        <v>22917</v>
      </c>
      <c r="X8483" t="s">
        <v>23655</v>
      </c>
    </row>
    <row r="8484" spans="1:24">
      <c r="A8484" s="1">
        <v>8532</v>
      </c>
      <c r="C8484" t="s">
        <v>7044</v>
      </c>
      <c r="G8484" t="s">
        <v>10967</v>
      </c>
      <c r="H8484" t="s">
        <v>16838</v>
      </c>
      <c r="I8484" t="s">
        <v>18507</v>
      </c>
      <c r="J8484" t="s">
        <v>18509</v>
      </c>
      <c r="L8484" t="s">
        <v>20155</v>
      </c>
      <c r="O8484" t="s">
        <v>20887</v>
      </c>
      <c r="P8484" t="s">
        <v>20919</v>
      </c>
      <c r="Q8484" t="s">
        <v>20989</v>
      </c>
      <c r="U8484" t="s">
        <v>22032</v>
      </c>
      <c r="W8484" t="s">
        <v>22917</v>
      </c>
      <c r="X8484" t="s">
        <v>23656</v>
      </c>
    </row>
    <row r="8485" spans="1:24">
      <c r="A8485" s="1">
        <v>8533</v>
      </c>
      <c r="C8485" t="s">
        <v>7045</v>
      </c>
      <c r="G8485" t="s">
        <v>10967</v>
      </c>
      <c r="H8485" t="s">
        <v>16839</v>
      </c>
      <c r="I8485" t="s">
        <v>18507</v>
      </c>
      <c r="J8485" t="s">
        <v>18509</v>
      </c>
      <c r="L8485" t="s">
        <v>20293</v>
      </c>
      <c r="O8485" t="s">
        <v>20887</v>
      </c>
      <c r="P8485" t="s">
        <v>20919</v>
      </c>
      <c r="Q8485" t="s">
        <v>20989</v>
      </c>
      <c r="U8485" t="s">
        <v>22032</v>
      </c>
      <c r="W8485" t="s">
        <v>22917</v>
      </c>
      <c r="X8485" t="s">
        <v>23519</v>
      </c>
    </row>
    <row r="8486" spans="1:24">
      <c r="A8486" s="1">
        <v>8534</v>
      </c>
      <c r="C8486" t="s">
        <v>7046</v>
      </c>
      <c r="G8486" t="s">
        <v>10967</v>
      </c>
      <c r="H8486" t="s">
        <v>16840</v>
      </c>
      <c r="I8486" t="s">
        <v>18507</v>
      </c>
      <c r="J8486" t="s">
        <v>18509</v>
      </c>
      <c r="L8486" t="s">
        <v>20184</v>
      </c>
      <c r="O8486" t="s">
        <v>20888</v>
      </c>
      <c r="P8486" t="s">
        <v>65</v>
      </c>
      <c r="Q8486" t="s">
        <v>20990</v>
      </c>
      <c r="R8486" t="s">
        <v>21118</v>
      </c>
      <c r="S8486" t="s">
        <v>21153</v>
      </c>
      <c r="T8486" t="s">
        <v>21678</v>
      </c>
      <c r="U8486" t="s">
        <v>22033</v>
      </c>
    </row>
    <row r="8487" spans="1:24">
      <c r="A8487" s="1">
        <v>8535</v>
      </c>
      <c r="C8487" t="s">
        <v>7047</v>
      </c>
      <c r="G8487" t="s">
        <v>10967</v>
      </c>
      <c r="H8487" t="s">
        <v>16840</v>
      </c>
      <c r="I8487" t="s">
        <v>18507</v>
      </c>
      <c r="J8487" t="s">
        <v>18509</v>
      </c>
      <c r="L8487" t="s">
        <v>20185</v>
      </c>
      <c r="O8487" t="s">
        <v>20888</v>
      </c>
      <c r="P8487" t="s">
        <v>20920</v>
      </c>
      <c r="Q8487" t="s">
        <v>20991</v>
      </c>
      <c r="U8487" t="s">
        <v>22034</v>
      </c>
      <c r="W8487" t="s">
        <v>22918</v>
      </c>
    </row>
    <row r="8488" spans="1:24">
      <c r="A8488" s="1">
        <v>8536</v>
      </c>
      <c r="C8488" t="s">
        <v>7048</v>
      </c>
      <c r="G8488" t="s">
        <v>10967</v>
      </c>
      <c r="H8488" t="s">
        <v>16841</v>
      </c>
      <c r="I8488" t="s">
        <v>18507</v>
      </c>
      <c r="J8488" t="s">
        <v>18509</v>
      </c>
      <c r="L8488" t="s">
        <v>20155</v>
      </c>
      <c r="O8488" t="s">
        <v>20887</v>
      </c>
      <c r="P8488" t="s">
        <v>20919</v>
      </c>
      <c r="Q8488" t="s">
        <v>20989</v>
      </c>
      <c r="U8488" t="s">
        <v>22032</v>
      </c>
      <c r="W8488" t="s">
        <v>22917</v>
      </c>
      <c r="X8488" t="s">
        <v>23518</v>
      </c>
    </row>
    <row r="8489" spans="1:24">
      <c r="A8489" s="1">
        <v>8537</v>
      </c>
      <c r="C8489" t="s">
        <v>7049</v>
      </c>
      <c r="G8489" t="s">
        <v>10967</v>
      </c>
      <c r="H8489" t="s">
        <v>16842</v>
      </c>
      <c r="I8489" t="s">
        <v>18507</v>
      </c>
      <c r="J8489" t="s">
        <v>18509</v>
      </c>
      <c r="L8489" t="s">
        <v>20271</v>
      </c>
      <c r="O8489" t="s">
        <v>20887</v>
      </c>
      <c r="P8489" t="s">
        <v>20919</v>
      </c>
      <c r="Q8489" t="s">
        <v>20989</v>
      </c>
      <c r="U8489" t="s">
        <v>22032</v>
      </c>
      <c r="W8489" t="s">
        <v>22917</v>
      </c>
      <c r="X8489" t="s">
        <v>23561</v>
      </c>
    </row>
    <row r="8490" spans="1:24">
      <c r="A8490" s="1">
        <v>8538</v>
      </c>
      <c r="C8490" t="s">
        <v>7050</v>
      </c>
      <c r="G8490" t="s">
        <v>10967</v>
      </c>
      <c r="H8490" t="s">
        <v>16842</v>
      </c>
      <c r="I8490" t="s">
        <v>18507</v>
      </c>
      <c r="J8490" t="s">
        <v>18509</v>
      </c>
      <c r="L8490" t="s">
        <v>20184</v>
      </c>
      <c r="O8490" t="s">
        <v>20888</v>
      </c>
      <c r="P8490" t="s">
        <v>65</v>
      </c>
      <c r="Q8490" t="s">
        <v>20990</v>
      </c>
      <c r="R8490" t="s">
        <v>21118</v>
      </c>
      <c r="S8490" t="s">
        <v>21153</v>
      </c>
      <c r="T8490" t="s">
        <v>21732</v>
      </c>
      <c r="U8490" t="s">
        <v>22033</v>
      </c>
    </row>
    <row r="8491" spans="1:24">
      <c r="A8491" s="1">
        <v>8539</v>
      </c>
      <c r="C8491" t="s">
        <v>7051</v>
      </c>
      <c r="G8491" t="s">
        <v>10967</v>
      </c>
      <c r="H8491" t="s">
        <v>16843</v>
      </c>
      <c r="I8491" t="s">
        <v>18507</v>
      </c>
      <c r="J8491" t="s">
        <v>18509</v>
      </c>
      <c r="L8491" t="s">
        <v>20185</v>
      </c>
      <c r="O8491" t="s">
        <v>20888</v>
      </c>
      <c r="P8491" t="s">
        <v>20920</v>
      </c>
      <c r="Q8491" t="s">
        <v>20991</v>
      </c>
      <c r="U8491" t="s">
        <v>22034</v>
      </c>
      <c r="W8491" t="s">
        <v>22918</v>
      </c>
    </row>
    <row r="8492" spans="1:24">
      <c r="A8492" s="1">
        <v>8540</v>
      </c>
      <c r="C8492" t="s">
        <v>7052</v>
      </c>
      <c r="G8492" t="s">
        <v>10967</v>
      </c>
      <c r="H8492" t="s">
        <v>16844</v>
      </c>
      <c r="I8492" t="s">
        <v>18507</v>
      </c>
      <c r="J8492" t="s">
        <v>18509</v>
      </c>
      <c r="L8492" t="s">
        <v>20184</v>
      </c>
      <c r="O8492" t="s">
        <v>20888</v>
      </c>
      <c r="P8492" t="s">
        <v>65</v>
      </c>
      <c r="Q8492" t="s">
        <v>20990</v>
      </c>
      <c r="R8492" t="s">
        <v>21118</v>
      </c>
      <c r="S8492" t="s">
        <v>21153</v>
      </c>
      <c r="T8492" t="s">
        <v>21732</v>
      </c>
      <c r="U8492" t="s">
        <v>22033</v>
      </c>
    </row>
    <row r="8493" spans="1:24">
      <c r="A8493" s="1">
        <v>8541</v>
      </c>
      <c r="C8493" t="s">
        <v>7053</v>
      </c>
      <c r="G8493" t="s">
        <v>10967</v>
      </c>
      <c r="H8493" t="s">
        <v>16844</v>
      </c>
      <c r="I8493" t="s">
        <v>18507</v>
      </c>
      <c r="J8493" t="s">
        <v>18509</v>
      </c>
      <c r="L8493" t="s">
        <v>20155</v>
      </c>
      <c r="O8493" t="s">
        <v>20887</v>
      </c>
      <c r="P8493" t="s">
        <v>20919</v>
      </c>
      <c r="Q8493" t="s">
        <v>20989</v>
      </c>
      <c r="U8493" t="s">
        <v>22032</v>
      </c>
      <c r="W8493" t="s">
        <v>22917</v>
      </c>
      <c r="X8493" t="s">
        <v>23561</v>
      </c>
    </row>
    <row r="8494" spans="1:24">
      <c r="A8494" s="1">
        <v>8542</v>
      </c>
      <c r="C8494" t="s">
        <v>7054</v>
      </c>
      <c r="G8494" t="s">
        <v>10967</v>
      </c>
      <c r="H8494" t="s">
        <v>16844</v>
      </c>
      <c r="I8494" t="s">
        <v>18507</v>
      </c>
      <c r="J8494" t="s">
        <v>18509</v>
      </c>
      <c r="L8494" t="s">
        <v>20185</v>
      </c>
      <c r="O8494" t="s">
        <v>20888</v>
      </c>
      <c r="P8494" t="s">
        <v>20920</v>
      </c>
      <c r="Q8494" t="s">
        <v>20991</v>
      </c>
      <c r="U8494" t="s">
        <v>22034</v>
      </c>
      <c r="W8494" t="s">
        <v>22918</v>
      </c>
    </row>
    <row r="8495" spans="1:24">
      <c r="A8495" s="1">
        <v>8543</v>
      </c>
      <c r="C8495" t="s">
        <v>7055</v>
      </c>
      <c r="G8495" t="s">
        <v>10967</v>
      </c>
      <c r="H8495" t="s">
        <v>16845</v>
      </c>
      <c r="I8495" t="s">
        <v>18507</v>
      </c>
      <c r="J8495" t="s">
        <v>18509</v>
      </c>
      <c r="L8495" t="s">
        <v>20273</v>
      </c>
      <c r="O8495" t="s">
        <v>20887</v>
      </c>
      <c r="P8495" t="s">
        <v>20919</v>
      </c>
      <c r="Q8495" t="s">
        <v>20989</v>
      </c>
      <c r="U8495" t="s">
        <v>22032</v>
      </c>
      <c r="W8495" t="s">
        <v>22917</v>
      </c>
      <c r="X8495" t="s">
        <v>23518</v>
      </c>
    </row>
    <row r="8496" spans="1:24">
      <c r="A8496" s="1">
        <v>8544</v>
      </c>
      <c r="C8496" t="s">
        <v>7056</v>
      </c>
      <c r="G8496" t="s">
        <v>10967</v>
      </c>
      <c r="H8496" t="s">
        <v>16846</v>
      </c>
      <c r="I8496" t="s">
        <v>18507</v>
      </c>
      <c r="J8496" t="s">
        <v>18509</v>
      </c>
      <c r="L8496" t="s">
        <v>20184</v>
      </c>
      <c r="O8496" t="s">
        <v>20888</v>
      </c>
      <c r="P8496" t="s">
        <v>65</v>
      </c>
      <c r="Q8496" t="s">
        <v>20990</v>
      </c>
      <c r="R8496" t="s">
        <v>21118</v>
      </c>
      <c r="S8496" t="s">
        <v>21153</v>
      </c>
      <c r="T8496" t="s">
        <v>21678</v>
      </c>
      <c r="U8496" t="s">
        <v>22033</v>
      </c>
    </row>
    <row r="8497" spans="1:31">
      <c r="A8497" s="1">
        <v>8545</v>
      </c>
      <c r="C8497" t="s">
        <v>7057</v>
      </c>
      <c r="G8497" t="s">
        <v>10967</v>
      </c>
      <c r="H8497" t="s">
        <v>16846</v>
      </c>
      <c r="I8497" t="s">
        <v>18507</v>
      </c>
      <c r="J8497" t="s">
        <v>18509</v>
      </c>
      <c r="L8497" t="s">
        <v>20185</v>
      </c>
      <c r="O8497" t="s">
        <v>20888</v>
      </c>
      <c r="P8497" t="s">
        <v>20920</v>
      </c>
      <c r="Q8497" t="s">
        <v>20991</v>
      </c>
      <c r="U8497" t="s">
        <v>22034</v>
      </c>
      <c r="W8497" t="s">
        <v>22918</v>
      </c>
    </row>
    <row r="8498" spans="1:31">
      <c r="A8498" s="1">
        <v>8546</v>
      </c>
      <c r="C8498" t="s">
        <v>7058</v>
      </c>
      <c r="G8498" t="s">
        <v>10967</v>
      </c>
      <c r="H8498" t="s">
        <v>16847</v>
      </c>
      <c r="I8498" t="s">
        <v>18507</v>
      </c>
      <c r="J8498" t="s">
        <v>18509</v>
      </c>
      <c r="L8498" t="s">
        <v>20155</v>
      </c>
      <c r="O8498" t="s">
        <v>20887</v>
      </c>
      <c r="P8498" t="s">
        <v>20919</v>
      </c>
      <c r="Q8498" t="s">
        <v>20989</v>
      </c>
      <c r="U8498" t="s">
        <v>22032</v>
      </c>
      <c r="W8498" t="s">
        <v>22917</v>
      </c>
      <c r="X8498" t="s">
        <v>23519</v>
      </c>
    </row>
    <row r="8499" spans="1:31">
      <c r="A8499" s="1">
        <v>8547</v>
      </c>
      <c r="C8499" t="s">
        <v>7059</v>
      </c>
      <c r="G8499" t="s">
        <v>10967</v>
      </c>
      <c r="H8499" t="s">
        <v>16848</v>
      </c>
      <c r="I8499" t="s">
        <v>18507</v>
      </c>
      <c r="J8499" t="s">
        <v>18509</v>
      </c>
      <c r="L8499" t="s">
        <v>20155</v>
      </c>
      <c r="O8499" t="s">
        <v>20887</v>
      </c>
      <c r="P8499" t="s">
        <v>20919</v>
      </c>
      <c r="Q8499" t="s">
        <v>20989</v>
      </c>
      <c r="U8499" t="s">
        <v>22032</v>
      </c>
      <c r="W8499" t="s">
        <v>22917</v>
      </c>
      <c r="X8499" t="s">
        <v>23657</v>
      </c>
    </row>
    <row r="8500" spans="1:31">
      <c r="A8500" s="1">
        <v>8548</v>
      </c>
      <c r="C8500" t="s">
        <v>7060</v>
      </c>
      <c r="G8500" t="s">
        <v>10967</v>
      </c>
      <c r="H8500" t="s">
        <v>16848</v>
      </c>
      <c r="I8500" t="s">
        <v>18507</v>
      </c>
      <c r="J8500" t="s">
        <v>18509</v>
      </c>
      <c r="L8500" t="s">
        <v>20184</v>
      </c>
      <c r="O8500" t="s">
        <v>20888</v>
      </c>
      <c r="P8500" t="s">
        <v>65</v>
      </c>
      <c r="Q8500" t="s">
        <v>20990</v>
      </c>
      <c r="R8500" t="s">
        <v>21118</v>
      </c>
      <c r="S8500" t="s">
        <v>21153</v>
      </c>
      <c r="T8500" t="s">
        <v>21844</v>
      </c>
      <c r="U8500" t="s">
        <v>22033</v>
      </c>
    </row>
    <row r="8501" spans="1:31">
      <c r="A8501" s="1">
        <v>8549</v>
      </c>
      <c r="C8501" t="s">
        <v>7061</v>
      </c>
      <c r="G8501" t="s">
        <v>10967</v>
      </c>
      <c r="H8501" t="s">
        <v>16849</v>
      </c>
      <c r="I8501" t="s">
        <v>18507</v>
      </c>
      <c r="J8501" t="s">
        <v>18509</v>
      </c>
      <c r="L8501" t="s">
        <v>20185</v>
      </c>
      <c r="O8501" t="s">
        <v>20888</v>
      </c>
      <c r="P8501" t="s">
        <v>20920</v>
      </c>
      <c r="Q8501" t="s">
        <v>20991</v>
      </c>
      <c r="U8501" t="s">
        <v>22034</v>
      </c>
      <c r="W8501" t="s">
        <v>22918</v>
      </c>
    </row>
    <row r="8502" spans="1:31">
      <c r="A8502" s="1">
        <v>8550</v>
      </c>
      <c r="C8502" t="s">
        <v>7062</v>
      </c>
      <c r="G8502" t="s">
        <v>10967</v>
      </c>
      <c r="H8502" t="s">
        <v>16850</v>
      </c>
      <c r="I8502" t="s">
        <v>18507</v>
      </c>
      <c r="J8502" t="s">
        <v>18509</v>
      </c>
      <c r="L8502" t="s">
        <v>20184</v>
      </c>
      <c r="O8502" t="s">
        <v>20888</v>
      </c>
      <c r="P8502" t="s">
        <v>65</v>
      </c>
      <c r="Q8502" t="s">
        <v>20990</v>
      </c>
      <c r="R8502" t="s">
        <v>21118</v>
      </c>
      <c r="S8502" t="s">
        <v>21153</v>
      </c>
      <c r="T8502" t="s">
        <v>21845</v>
      </c>
      <c r="U8502" t="s">
        <v>22033</v>
      </c>
    </row>
    <row r="8503" spans="1:31">
      <c r="A8503" s="1">
        <v>8551</v>
      </c>
      <c r="C8503" t="s">
        <v>7063</v>
      </c>
      <c r="G8503" t="s">
        <v>10967</v>
      </c>
      <c r="H8503" t="s">
        <v>16850</v>
      </c>
      <c r="I8503" t="s">
        <v>18507</v>
      </c>
      <c r="J8503" t="s">
        <v>18509</v>
      </c>
      <c r="L8503" t="s">
        <v>20271</v>
      </c>
      <c r="O8503" t="s">
        <v>20887</v>
      </c>
      <c r="P8503" t="s">
        <v>20919</v>
      </c>
      <c r="Q8503" t="s">
        <v>20989</v>
      </c>
      <c r="U8503" t="s">
        <v>22032</v>
      </c>
      <c r="W8503" t="s">
        <v>22917</v>
      </c>
      <c r="X8503" t="s">
        <v>23658</v>
      </c>
    </row>
    <row r="8504" spans="1:31">
      <c r="A8504" s="1">
        <v>8552</v>
      </c>
      <c r="C8504" t="s">
        <v>7064</v>
      </c>
      <c r="G8504" t="s">
        <v>10967</v>
      </c>
      <c r="H8504" t="s">
        <v>16850</v>
      </c>
      <c r="I8504" t="s">
        <v>18507</v>
      </c>
      <c r="J8504" t="s">
        <v>18509</v>
      </c>
      <c r="L8504" t="s">
        <v>20185</v>
      </c>
      <c r="O8504" t="s">
        <v>20888</v>
      </c>
      <c r="P8504" t="s">
        <v>20920</v>
      </c>
      <c r="Q8504" t="s">
        <v>20991</v>
      </c>
      <c r="U8504" t="s">
        <v>22034</v>
      </c>
      <c r="W8504" t="s">
        <v>22918</v>
      </c>
    </row>
    <row r="8505" spans="1:31">
      <c r="A8505" s="1">
        <v>8553</v>
      </c>
      <c r="C8505" t="s">
        <v>7065</v>
      </c>
      <c r="G8505" t="s">
        <v>10967</v>
      </c>
      <c r="H8505" t="s">
        <v>16851</v>
      </c>
      <c r="I8505" t="s">
        <v>18507</v>
      </c>
      <c r="J8505" t="s">
        <v>18546</v>
      </c>
      <c r="K8505" t="s">
        <v>18587</v>
      </c>
      <c r="L8505" t="s">
        <v>20444</v>
      </c>
      <c r="N8505" t="s">
        <v>38</v>
      </c>
      <c r="P8505" t="s">
        <v>38</v>
      </c>
      <c r="Q8505" t="s">
        <v>21038</v>
      </c>
      <c r="U8505" t="s">
        <v>22868</v>
      </c>
      <c r="W8505" t="s">
        <v>22730</v>
      </c>
      <c r="AE8505" t="s">
        <v>23887</v>
      </c>
    </row>
    <row r="8506" spans="1:31">
      <c r="A8506" s="1">
        <v>8554</v>
      </c>
      <c r="B8506" t="s">
        <v>38</v>
      </c>
      <c r="C8506" t="s">
        <v>7065</v>
      </c>
      <c r="D8506" t="s">
        <v>10546</v>
      </c>
      <c r="E8506" t="s">
        <v>10905</v>
      </c>
      <c r="F8506" t="s">
        <v>10913</v>
      </c>
      <c r="H8506" t="s">
        <v>16851</v>
      </c>
      <c r="V8506">
        <f>72862924 +[vBKRHU3806EKNS                                                                                           KNS N  MISS Vereen T Lindo           8763184380     N</f>
        <v>0</v>
      </c>
    </row>
    <row r="8507" spans="1:31">
      <c r="A8507" s="1">
        <v>8555</v>
      </c>
      <c r="C8507" t="s">
        <v>7066</v>
      </c>
      <c r="G8507" t="s">
        <v>10967</v>
      </c>
      <c r="H8507" t="s">
        <v>16852</v>
      </c>
      <c r="I8507" t="s">
        <v>18507</v>
      </c>
      <c r="J8507" t="s">
        <v>18509</v>
      </c>
      <c r="L8507" t="s">
        <v>20292</v>
      </c>
      <c r="O8507" t="s">
        <v>20887</v>
      </c>
      <c r="P8507" t="s">
        <v>20919</v>
      </c>
      <c r="Q8507" t="s">
        <v>20989</v>
      </c>
      <c r="U8507" t="s">
        <v>22032</v>
      </c>
      <c r="W8507" t="s">
        <v>22917</v>
      </c>
      <c r="X8507" t="s">
        <v>23659</v>
      </c>
    </row>
    <row r="8508" spans="1:31">
      <c r="A8508" s="1">
        <v>8556</v>
      </c>
      <c r="C8508" t="s">
        <v>7067</v>
      </c>
      <c r="G8508" t="s">
        <v>10967</v>
      </c>
      <c r="H8508" t="s">
        <v>16852</v>
      </c>
      <c r="I8508" t="s">
        <v>18507</v>
      </c>
      <c r="J8508" t="s">
        <v>18509</v>
      </c>
      <c r="L8508" t="s">
        <v>20184</v>
      </c>
      <c r="O8508" t="s">
        <v>20888</v>
      </c>
      <c r="P8508" t="s">
        <v>65</v>
      </c>
      <c r="Q8508" t="s">
        <v>20990</v>
      </c>
      <c r="R8508" t="s">
        <v>21118</v>
      </c>
      <c r="S8508" t="s">
        <v>21153</v>
      </c>
      <c r="T8508" t="s">
        <v>21846</v>
      </c>
      <c r="U8508" t="s">
        <v>22033</v>
      </c>
    </row>
    <row r="8509" spans="1:31">
      <c r="A8509" s="1">
        <v>8557</v>
      </c>
      <c r="C8509" t="s">
        <v>7068</v>
      </c>
      <c r="G8509" t="s">
        <v>10967</v>
      </c>
      <c r="H8509" t="s">
        <v>16853</v>
      </c>
      <c r="I8509" t="s">
        <v>18507</v>
      </c>
      <c r="J8509" t="s">
        <v>18509</v>
      </c>
      <c r="L8509" t="s">
        <v>20185</v>
      </c>
      <c r="O8509" t="s">
        <v>20888</v>
      </c>
      <c r="P8509" t="s">
        <v>20920</v>
      </c>
      <c r="Q8509" t="s">
        <v>20991</v>
      </c>
      <c r="U8509" t="s">
        <v>22034</v>
      </c>
      <c r="W8509" t="s">
        <v>22918</v>
      </c>
    </row>
    <row r="8510" spans="1:31">
      <c r="A8510" s="1">
        <v>8558</v>
      </c>
      <c r="C8510" t="s">
        <v>7069</v>
      </c>
      <c r="G8510" t="s">
        <v>10967</v>
      </c>
      <c r="H8510" t="s">
        <v>16854</v>
      </c>
      <c r="I8510" t="s">
        <v>18507</v>
      </c>
      <c r="J8510" t="s">
        <v>18509</v>
      </c>
      <c r="L8510" t="s">
        <v>20184</v>
      </c>
      <c r="O8510" t="s">
        <v>20888</v>
      </c>
      <c r="P8510" t="s">
        <v>65</v>
      </c>
      <c r="Q8510" t="s">
        <v>20990</v>
      </c>
      <c r="R8510" t="s">
        <v>21118</v>
      </c>
      <c r="S8510" t="s">
        <v>21153</v>
      </c>
      <c r="T8510" t="s">
        <v>21846</v>
      </c>
      <c r="U8510" t="s">
        <v>22033</v>
      </c>
    </row>
    <row r="8511" spans="1:31">
      <c r="A8511" s="1">
        <v>8559</v>
      </c>
      <c r="C8511" t="s">
        <v>7070</v>
      </c>
      <c r="G8511" t="s">
        <v>10967</v>
      </c>
      <c r="H8511" t="s">
        <v>16855</v>
      </c>
      <c r="I8511" t="s">
        <v>18507</v>
      </c>
      <c r="J8511" t="s">
        <v>18509</v>
      </c>
      <c r="L8511" t="s">
        <v>20185</v>
      </c>
      <c r="O8511" t="s">
        <v>20888</v>
      </c>
      <c r="P8511" t="s">
        <v>20920</v>
      </c>
      <c r="Q8511" t="s">
        <v>20991</v>
      </c>
      <c r="U8511" t="s">
        <v>22034</v>
      </c>
      <c r="W8511" t="s">
        <v>22918</v>
      </c>
    </row>
    <row r="8512" spans="1:31">
      <c r="A8512" s="1">
        <v>8560</v>
      </c>
      <c r="C8512" t="s">
        <v>7071</v>
      </c>
      <c r="G8512" t="s">
        <v>10967</v>
      </c>
      <c r="H8512" t="s">
        <v>16855</v>
      </c>
      <c r="I8512" t="s">
        <v>18507</v>
      </c>
      <c r="J8512" t="s">
        <v>18509</v>
      </c>
      <c r="L8512" t="s">
        <v>20271</v>
      </c>
      <c r="O8512" t="s">
        <v>20887</v>
      </c>
      <c r="P8512" t="s">
        <v>20919</v>
      </c>
      <c r="Q8512" t="s">
        <v>20989</v>
      </c>
      <c r="U8512" t="s">
        <v>22032</v>
      </c>
      <c r="W8512" t="s">
        <v>22917</v>
      </c>
      <c r="X8512" t="s">
        <v>23659</v>
      </c>
    </row>
    <row r="8513" spans="1:31">
      <c r="A8513" s="1">
        <v>8561</v>
      </c>
      <c r="C8513" t="s">
        <v>7072</v>
      </c>
      <c r="G8513" t="s">
        <v>10967</v>
      </c>
      <c r="H8513" t="s">
        <v>16856</v>
      </c>
      <c r="I8513" t="s">
        <v>18507</v>
      </c>
      <c r="J8513" t="s">
        <v>18564</v>
      </c>
      <c r="K8513" t="s">
        <v>18586</v>
      </c>
      <c r="L8513" t="s">
        <v>20445</v>
      </c>
      <c r="N8513" t="s">
        <v>38</v>
      </c>
      <c r="P8513" t="s">
        <v>38</v>
      </c>
      <c r="Q8513" t="s">
        <v>21038</v>
      </c>
      <c r="U8513" t="s">
        <v>22869</v>
      </c>
      <c r="W8513" t="s">
        <v>22730</v>
      </c>
      <c r="AE8513" t="s">
        <v>23887</v>
      </c>
    </row>
    <row r="8514" spans="1:31">
      <c r="A8514" s="1">
        <v>8562</v>
      </c>
      <c r="B8514" t="s">
        <v>38</v>
      </c>
      <c r="C8514" t="s">
        <v>7072</v>
      </c>
      <c r="D8514" t="s">
        <v>10547</v>
      </c>
      <c r="E8514" t="s">
        <v>10905</v>
      </c>
      <c r="F8514" t="s">
        <v>10913</v>
      </c>
      <c r="H8514" t="s">
        <v>16856</v>
      </c>
      <c r="V8514">
        <f>72862931 E</f>
        <v>0</v>
      </c>
    </row>
    <row r="8515" spans="1:31">
      <c r="A8515" s="1">
        <v>8564</v>
      </c>
      <c r="C8515" t="s">
        <v>7073</v>
      </c>
      <c r="G8515" t="s">
        <v>10967</v>
      </c>
      <c r="H8515" t="s">
        <v>16857</v>
      </c>
      <c r="I8515" t="s">
        <v>18507</v>
      </c>
      <c r="J8515" t="s">
        <v>18509</v>
      </c>
      <c r="L8515" t="s">
        <v>20184</v>
      </c>
      <c r="O8515" t="s">
        <v>20888</v>
      </c>
      <c r="P8515" t="s">
        <v>65</v>
      </c>
      <c r="Q8515" t="s">
        <v>20990</v>
      </c>
      <c r="R8515" t="s">
        <v>21118</v>
      </c>
      <c r="S8515" t="s">
        <v>21153</v>
      </c>
      <c r="T8515" t="s">
        <v>21847</v>
      </c>
      <c r="U8515" t="s">
        <v>22033</v>
      </c>
    </row>
    <row r="8516" spans="1:31">
      <c r="A8516" s="1">
        <v>8565</v>
      </c>
      <c r="C8516" t="s">
        <v>7074</v>
      </c>
      <c r="G8516" t="s">
        <v>10967</v>
      </c>
      <c r="H8516" t="s">
        <v>16858</v>
      </c>
      <c r="I8516" t="s">
        <v>18507</v>
      </c>
      <c r="J8516" t="s">
        <v>18509</v>
      </c>
      <c r="L8516" t="s">
        <v>20292</v>
      </c>
      <c r="O8516" t="s">
        <v>20887</v>
      </c>
      <c r="P8516" t="s">
        <v>20919</v>
      </c>
      <c r="Q8516" t="s">
        <v>20989</v>
      </c>
      <c r="U8516" t="s">
        <v>22032</v>
      </c>
      <c r="W8516" t="s">
        <v>22917</v>
      </c>
      <c r="X8516" t="s">
        <v>23660</v>
      </c>
    </row>
    <row r="8517" spans="1:31">
      <c r="A8517" s="1">
        <v>8566</v>
      </c>
      <c r="C8517" t="s">
        <v>7075</v>
      </c>
      <c r="G8517" t="s">
        <v>10967</v>
      </c>
      <c r="H8517" t="s">
        <v>16859</v>
      </c>
      <c r="I8517" t="s">
        <v>18507</v>
      </c>
      <c r="J8517" t="s">
        <v>18509</v>
      </c>
      <c r="L8517" t="s">
        <v>20185</v>
      </c>
      <c r="O8517" t="s">
        <v>20888</v>
      </c>
      <c r="P8517" t="s">
        <v>20920</v>
      </c>
      <c r="Q8517" t="s">
        <v>20991</v>
      </c>
      <c r="U8517" t="s">
        <v>22034</v>
      </c>
      <c r="W8517" t="s">
        <v>22918</v>
      </c>
    </row>
    <row r="8518" spans="1:31">
      <c r="A8518" s="1">
        <v>8567</v>
      </c>
      <c r="C8518" t="s">
        <v>7076</v>
      </c>
      <c r="G8518" t="s">
        <v>10967</v>
      </c>
      <c r="H8518" t="s">
        <v>16860</v>
      </c>
      <c r="I8518" t="s">
        <v>18507</v>
      </c>
      <c r="J8518" t="s">
        <v>18509</v>
      </c>
      <c r="L8518" t="s">
        <v>20155</v>
      </c>
      <c r="O8518" t="s">
        <v>20887</v>
      </c>
      <c r="P8518" t="s">
        <v>20919</v>
      </c>
      <c r="Q8518" t="s">
        <v>20989</v>
      </c>
      <c r="U8518" t="s">
        <v>22032</v>
      </c>
      <c r="W8518" t="s">
        <v>22917</v>
      </c>
      <c r="X8518" t="s">
        <v>23661</v>
      </c>
    </row>
    <row r="8519" spans="1:31">
      <c r="A8519" s="1">
        <v>8568</v>
      </c>
      <c r="C8519" t="s">
        <v>7077</v>
      </c>
      <c r="G8519" t="s">
        <v>10967</v>
      </c>
      <c r="H8519" t="s">
        <v>16861</v>
      </c>
      <c r="I8519" t="s">
        <v>18507</v>
      </c>
      <c r="J8519" t="s">
        <v>18509</v>
      </c>
      <c r="L8519" t="s">
        <v>20184</v>
      </c>
      <c r="O8519" t="s">
        <v>20888</v>
      </c>
      <c r="P8519" t="s">
        <v>65</v>
      </c>
      <c r="Q8519" t="s">
        <v>20990</v>
      </c>
      <c r="R8519" t="s">
        <v>21118</v>
      </c>
      <c r="S8519" t="s">
        <v>21153</v>
      </c>
      <c r="T8519" t="s">
        <v>21848</v>
      </c>
      <c r="U8519" t="s">
        <v>22033</v>
      </c>
    </row>
    <row r="8520" spans="1:31">
      <c r="A8520" s="1">
        <v>8569</v>
      </c>
      <c r="C8520" t="s">
        <v>7078</v>
      </c>
      <c r="G8520" t="s">
        <v>10967</v>
      </c>
      <c r="H8520" t="s">
        <v>16862</v>
      </c>
      <c r="I8520" t="s">
        <v>18507</v>
      </c>
      <c r="J8520" t="s">
        <v>18509</v>
      </c>
      <c r="L8520" t="s">
        <v>20185</v>
      </c>
      <c r="O8520" t="s">
        <v>20888</v>
      </c>
      <c r="P8520" t="s">
        <v>20920</v>
      </c>
      <c r="Q8520" t="s">
        <v>20991</v>
      </c>
      <c r="U8520" t="s">
        <v>22034</v>
      </c>
      <c r="W8520" t="s">
        <v>22918</v>
      </c>
    </row>
    <row r="8521" spans="1:31">
      <c r="A8521" s="1">
        <v>8570</v>
      </c>
      <c r="C8521" t="s">
        <v>7079</v>
      </c>
      <c r="G8521" t="s">
        <v>10967</v>
      </c>
      <c r="H8521" t="s">
        <v>16863</v>
      </c>
      <c r="I8521" t="s">
        <v>18507</v>
      </c>
      <c r="J8521" t="s">
        <v>18509</v>
      </c>
      <c r="L8521" t="s">
        <v>20291</v>
      </c>
      <c r="O8521" t="s">
        <v>20887</v>
      </c>
      <c r="P8521" t="s">
        <v>20919</v>
      </c>
      <c r="Q8521" t="s">
        <v>20989</v>
      </c>
      <c r="U8521" t="s">
        <v>22032</v>
      </c>
      <c r="W8521" t="s">
        <v>22917</v>
      </c>
      <c r="X8521" t="s">
        <v>23662</v>
      </c>
    </row>
    <row r="8522" spans="1:31">
      <c r="A8522" s="1">
        <v>8571</v>
      </c>
      <c r="C8522" t="s">
        <v>7080</v>
      </c>
      <c r="G8522" t="s">
        <v>10967</v>
      </c>
      <c r="H8522" t="s">
        <v>16863</v>
      </c>
      <c r="I8522" t="s">
        <v>18507</v>
      </c>
      <c r="J8522" t="s">
        <v>18509</v>
      </c>
      <c r="L8522" t="s">
        <v>20184</v>
      </c>
      <c r="O8522" t="s">
        <v>20888</v>
      </c>
      <c r="P8522" t="s">
        <v>65</v>
      </c>
      <c r="Q8522" t="s">
        <v>20990</v>
      </c>
      <c r="R8522" t="s">
        <v>21118</v>
      </c>
      <c r="S8522" t="s">
        <v>21153</v>
      </c>
      <c r="T8522" t="s">
        <v>21849</v>
      </c>
      <c r="U8522" t="s">
        <v>22033</v>
      </c>
    </row>
    <row r="8523" spans="1:31">
      <c r="A8523" s="1">
        <v>8572</v>
      </c>
      <c r="C8523" t="s">
        <v>7081</v>
      </c>
      <c r="G8523" t="s">
        <v>10967</v>
      </c>
      <c r="H8523" t="s">
        <v>16864</v>
      </c>
      <c r="I8523" t="s">
        <v>18507</v>
      </c>
      <c r="J8523" t="s">
        <v>18509</v>
      </c>
      <c r="L8523" t="s">
        <v>20185</v>
      </c>
      <c r="O8523" t="s">
        <v>20888</v>
      </c>
      <c r="P8523" t="s">
        <v>20920</v>
      </c>
      <c r="Q8523" t="s">
        <v>20991</v>
      </c>
      <c r="U8523" t="s">
        <v>22034</v>
      </c>
      <c r="W8523" t="s">
        <v>22918</v>
      </c>
    </row>
    <row r="8524" spans="1:31">
      <c r="A8524" s="1">
        <v>8573</v>
      </c>
      <c r="C8524" t="s">
        <v>7082</v>
      </c>
      <c r="G8524" t="s">
        <v>10967</v>
      </c>
      <c r="H8524" t="s">
        <v>16865</v>
      </c>
      <c r="I8524" t="s">
        <v>18507</v>
      </c>
      <c r="J8524" t="s">
        <v>18509</v>
      </c>
      <c r="L8524" t="s">
        <v>20272</v>
      </c>
      <c r="O8524" t="s">
        <v>20887</v>
      </c>
      <c r="P8524" t="s">
        <v>20919</v>
      </c>
      <c r="Q8524" t="s">
        <v>20989</v>
      </c>
      <c r="U8524" t="s">
        <v>22032</v>
      </c>
      <c r="W8524" t="s">
        <v>22917</v>
      </c>
      <c r="X8524" t="s">
        <v>23663</v>
      </c>
    </row>
    <row r="8525" spans="1:31">
      <c r="A8525" s="1">
        <v>8574</v>
      </c>
      <c r="C8525" t="s">
        <v>7083</v>
      </c>
      <c r="G8525" t="s">
        <v>10967</v>
      </c>
      <c r="H8525" t="s">
        <v>16866</v>
      </c>
      <c r="I8525" t="s">
        <v>18507</v>
      </c>
      <c r="J8525" t="s">
        <v>18509</v>
      </c>
      <c r="L8525" t="s">
        <v>20184</v>
      </c>
      <c r="O8525" t="s">
        <v>20888</v>
      </c>
      <c r="P8525" t="s">
        <v>65</v>
      </c>
      <c r="Q8525" t="s">
        <v>20990</v>
      </c>
      <c r="R8525" t="s">
        <v>21118</v>
      </c>
      <c r="S8525" t="s">
        <v>21153</v>
      </c>
      <c r="T8525" t="s">
        <v>21849</v>
      </c>
      <c r="U8525" t="s">
        <v>22033</v>
      </c>
    </row>
    <row r="8526" spans="1:31">
      <c r="A8526" s="1">
        <v>8575</v>
      </c>
      <c r="C8526" t="s">
        <v>7084</v>
      </c>
      <c r="G8526" t="s">
        <v>10967</v>
      </c>
      <c r="H8526" t="s">
        <v>16867</v>
      </c>
      <c r="I8526" t="s">
        <v>18507</v>
      </c>
      <c r="J8526" t="s">
        <v>18509</v>
      </c>
      <c r="L8526" t="s">
        <v>20185</v>
      </c>
      <c r="O8526" t="s">
        <v>20888</v>
      </c>
      <c r="P8526" t="s">
        <v>20920</v>
      </c>
      <c r="Q8526" t="s">
        <v>20991</v>
      </c>
      <c r="U8526" t="s">
        <v>22034</v>
      </c>
      <c r="W8526" t="s">
        <v>22918</v>
      </c>
    </row>
    <row r="8527" spans="1:31">
      <c r="A8527" s="1">
        <v>8576</v>
      </c>
      <c r="C8527" t="s">
        <v>7085</v>
      </c>
      <c r="G8527" t="s">
        <v>10967</v>
      </c>
      <c r="H8527" t="s">
        <v>16868</v>
      </c>
      <c r="I8527" t="s">
        <v>18507</v>
      </c>
      <c r="J8527" t="s">
        <v>18509</v>
      </c>
      <c r="L8527" t="s">
        <v>20145</v>
      </c>
      <c r="O8527" t="s">
        <v>20887</v>
      </c>
      <c r="P8527" t="s">
        <v>20919</v>
      </c>
      <c r="Q8527" t="s">
        <v>20989</v>
      </c>
      <c r="U8527" t="s">
        <v>22032</v>
      </c>
      <c r="W8527" t="s">
        <v>22917</v>
      </c>
      <c r="X8527" t="s">
        <v>23662</v>
      </c>
    </row>
    <row r="8528" spans="1:31">
      <c r="A8528" s="1">
        <v>8577</v>
      </c>
      <c r="C8528" t="s">
        <v>7086</v>
      </c>
      <c r="G8528" t="s">
        <v>10967</v>
      </c>
      <c r="H8528" t="s">
        <v>16869</v>
      </c>
      <c r="I8528" t="s">
        <v>18507</v>
      </c>
      <c r="J8528" t="s">
        <v>18509</v>
      </c>
      <c r="L8528" t="s">
        <v>20184</v>
      </c>
      <c r="O8528" t="s">
        <v>20888</v>
      </c>
      <c r="P8528" t="s">
        <v>65</v>
      </c>
      <c r="Q8528" t="s">
        <v>20990</v>
      </c>
      <c r="R8528" t="s">
        <v>21118</v>
      </c>
      <c r="S8528" t="s">
        <v>21153</v>
      </c>
      <c r="T8528" t="s">
        <v>21848</v>
      </c>
      <c r="U8528" t="s">
        <v>22033</v>
      </c>
    </row>
    <row r="8529" spans="1:31">
      <c r="A8529" s="1">
        <v>8578</v>
      </c>
      <c r="C8529" t="s">
        <v>7087</v>
      </c>
      <c r="G8529" t="s">
        <v>10967</v>
      </c>
      <c r="H8529" t="s">
        <v>16869</v>
      </c>
      <c r="I8529" t="s">
        <v>18507</v>
      </c>
      <c r="J8529" t="s">
        <v>18509</v>
      </c>
      <c r="L8529" t="s">
        <v>20273</v>
      </c>
      <c r="O8529" t="s">
        <v>20887</v>
      </c>
      <c r="P8529" t="s">
        <v>20919</v>
      </c>
      <c r="Q8529" t="s">
        <v>20989</v>
      </c>
      <c r="U8529" t="s">
        <v>22032</v>
      </c>
      <c r="W8529" t="s">
        <v>22917</v>
      </c>
      <c r="X8529" t="s">
        <v>23661</v>
      </c>
    </row>
    <row r="8530" spans="1:31">
      <c r="A8530" s="1">
        <v>8579</v>
      </c>
      <c r="C8530" t="s">
        <v>7088</v>
      </c>
      <c r="G8530" t="s">
        <v>10967</v>
      </c>
      <c r="H8530" t="s">
        <v>16869</v>
      </c>
      <c r="I8530" t="s">
        <v>18507</v>
      </c>
      <c r="J8530" t="s">
        <v>18509</v>
      </c>
      <c r="L8530" t="s">
        <v>20185</v>
      </c>
      <c r="O8530" t="s">
        <v>20888</v>
      </c>
      <c r="P8530" t="s">
        <v>20920</v>
      </c>
      <c r="Q8530" t="s">
        <v>20991</v>
      </c>
      <c r="U8530" t="s">
        <v>22034</v>
      </c>
      <c r="W8530" t="s">
        <v>22918</v>
      </c>
    </row>
    <row r="8531" spans="1:31">
      <c r="A8531" s="1">
        <v>8580</v>
      </c>
      <c r="C8531" t="s">
        <v>7089</v>
      </c>
      <c r="G8531" t="s">
        <v>10967</v>
      </c>
      <c r="H8531" t="s">
        <v>16870</v>
      </c>
      <c r="I8531" t="s">
        <v>18507</v>
      </c>
      <c r="J8531" t="s">
        <v>18509</v>
      </c>
      <c r="L8531" t="s">
        <v>20271</v>
      </c>
      <c r="O8531" t="s">
        <v>20887</v>
      </c>
      <c r="P8531" t="s">
        <v>20919</v>
      </c>
      <c r="Q8531" t="s">
        <v>20989</v>
      </c>
      <c r="U8531" t="s">
        <v>22032</v>
      </c>
      <c r="W8531" t="s">
        <v>22917</v>
      </c>
      <c r="X8531" t="s">
        <v>23660</v>
      </c>
    </row>
    <row r="8532" spans="1:31">
      <c r="A8532" s="1">
        <v>8581</v>
      </c>
      <c r="C8532" t="s">
        <v>7090</v>
      </c>
      <c r="G8532" t="s">
        <v>10967</v>
      </c>
      <c r="H8532" t="s">
        <v>16870</v>
      </c>
      <c r="I8532" t="s">
        <v>18507</v>
      </c>
      <c r="J8532" t="s">
        <v>18509</v>
      </c>
      <c r="L8532" t="s">
        <v>20184</v>
      </c>
      <c r="O8532" t="s">
        <v>20888</v>
      </c>
      <c r="P8532" t="s">
        <v>65</v>
      </c>
      <c r="Q8532" t="s">
        <v>20990</v>
      </c>
      <c r="R8532" t="s">
        <v>21118</v>
      </c>
      <c r="S8532" t="s">
        <v>21153</v>
      </c>
      <c r="T8532" t="s">
        <v>21847</v>
      </c>
      <c r="U8532" t="s">
        <v>22033</v>
      </c>
    </row>
    <row r="8533" spans="1:31">
      <c r="A8533" s="1">
        <v>8582</v>
      </c>
      <c r="C8533" t="s">
        <v>7091</v>
      </c>
      <c r="G8533" t="s">
        <v>10967</v>
      </c>
      <c r="H8533" t="s">
        <v>16871</v>
      </c>
      <c r="I8533" t="s">
        <v>18507</v>
      </c>
      <c r="J8533" t="s">
        <v>18509</v>
      </c>
      <c r="L8533" t="s">
        <v>20185</v>
      </c>
      <c r="O8533" t="s">
        <v>20888</v>
      </c>
      <c r="P8533" t="s">
        <v>20920</v>
      </c>
      <c r="Q8533" t="s">
        <v>20991</v>
      </c>
      <c r="U8533" t="s">
        <v>22034</v>
      </c>
      <c r="W8533" t="s">
        <v>22918</v>
      </c>
    </row>
    <row r="8534" spans="1:31">
      <c r="A8534" s="1">
        <v>8583</v>
      </c>
      <c r="C8534" t="s">
        <v>7092</v>
      </c>
      <c r="G8534" t="s">
        <v>10967</v>
      </c>
      <c r="H8534" t="s">
        <v>16872</v>
      </c>
      <c r="I8534" t="s">
        <v>18507</v>
      </c>
      <c r="J8534" t="s">
        <v>18509</v>
      </c>
      <c r="L8534" t="s">
        <v>20292</v>
      </c>
      <c r="O8534" t="s">
        <v>20887</v>
      </c>
      <c r="P8534" t="s">
        <v>20919</v>
      </c>
      <c r="Q8534" t="s">
        <v>20989</v>
      </c>
      <c r="U8534" t="s">
        <v>22032</v>
      </c>
      <c r="W8534" t="s">
        <v>22917</v>
      </c>
      <c r="X8534" t="s">
        <v>23663</v>
      </c>
    </row>
    <row r="8535" spans="1:31">
      <c r="A8535" s="1">
        <v>8584</v>
      </c>
      <c r="C8535" t="s">
        <v>7093</v>
      </c>
      <c r="G8535" t="s">
        <v>10967</v>
      </c>
      <c r="H8535" t="s">
        <v>16873</v>
      </c>
      <c r="I8535" t="s">
        <v>18507</v>
      </c>
      <c r="J8535" t="s">
        <v>18509</v>
      </c>
      <c r="L8535" t="s">
        <v>20271</v>
      </c>
      <c r="O8535" t="s">
        <v>20887</v>
      </c>
      <c r="P8535" t="s">
        <v>20919</v>
      </c>
      <c r="Q8535" t="s">
        <v>20989</v>
      </c>
      <c r="U8535" t="s">
        <v>22032</v>
      </c>
      <c r="W8535" t="s">
        <v>22917</v>
      </c>
      <c r="X8535" t="s">
        <v>23664</v>
      </c>
    </row>
    <row r="8536" spans="1:31">
      <c r="A8536" s="1">
        <v>8585</v>
      </c>
      <c r="C8536" t="s">
        <v>7094</v>
      </c>
      <c r="G8536" t="s">
        <v>10967</v>
      </c>
      <c r="H8536" t="s">
        <v>16873</v>
      </c>
      <c r="I8536" t="s">
        <v>18507</v>
      </c>
      <c r="J8536" t="s">
        <v>18509</v>
      </c>
      <c r="L8536" t="s">
        <v>20184</v>
      </c>
      <c r="O8536" t="s">
        <v>20888</v>
      </c>
      <c r="P8536" t="s">
        <v>65</v>
      </c>
      <c r="Q8536" t="s">
        <v>20990</v>
      </c>
      <c r="R8536" t="s">
        <v>21118</v>
      </c>
      <c r="S8536" t="s">
        <v>21153</v>
      </c>
      <c r="T8536" t="s">
        <v>21850</v>
      </c>
      <c r="U8536" t="s">
        <v>22033</v>
      </c>
    </row>
    <row r="8537" spans="1:31">
      <c r="A8537" s="1">
        <v>8586</v>
      </c>
      <c r="C8537" t="s">
        <v>7095</v>
      </c>
      <c r="G8537" t="s">
        <v>10967</v>
      </c>
      <c r="H8537" t="s">
        <v>16874</v>
      </c>
      <c r="I8537" t="s">
        <v>18507</v>
      </c>
      <c r="J8537" t="s">
        <v>18509</v>
      </c>
      <c r="L8537" t="s">
        <v>20185</v>
      </c>
      <c r="O8537" t="s">
        <v>20888</v>
      </c>
      <c r="P8537" t="s">
        <v>20920</v>
      </c>
      <c r="Q8537" t="s">
        <v>20991</v>
      </c>
      <c r="U8537" t="s">
        <v>22034</v>
      </c>
      <c r="W8537" t="s">
        <v>22918</v>
      </c>
    </row>
    <row r="8538" spans="1:31">
      <c r="A8538" s="1">
        <v>8587</v>
      </c>
      <c r="C8538" t="s">
        <v>7096</v>
      </c>
      <c r="G8538" t="s">
        <v>10967</v>
      </c>
      <c r="H8538" t="s">
        <v>16875</v>
      </c>
      <c r="I8538" t="s">
        <v>18507</v>
      </c>
      <c r="J8538" t="s">
        <v>18509</v>
      </c>
      <c r="L8538" t="s">
        <v>20184</v>
      </c>
      <c r="O8538" t="s">
        <v>20888</v>
      </c>
      <c r="P8538" t="s">
        <v>65</v>
      </c>
      <c r="Q8538" t="s">
        <v>20990</v>
      </c>
      <c r="R8538" t="s">
        <v>21118</v>
      </c>
      <c r="S8538" t="s">
        <v>21153</v>
      </c>
      <c r="T8538" t="s">
        <v>21850</v>
      </c>
      <c r="U8538" t="s">
        <v>22033</v>
      </c>
    </row>
    <row r="8539" spans="1:31">
      <c r="A8539" s="1">
        <v>8588</v>
      </c>
      <c r="C8539" t="s">
        <v>7097</v>
      </c>
      <c r="G8539" t="s">
        <v>10967</v>
      </c>
      <c r="H8539" t="s">
        <v>16875</v>
      </c>
      <c r="I8539" t="s">
        <v>18507</v>
      </c>
      <c r="J8539" t="s">
        <v>18509</v>
      </c>
      <c r="L8539" t="s">
        <v>20174</v>
      </c>
      <c r="O8539" t="s">
        <v>20887</v>
      </c>
      <c r="P8539" t="s">
        <v>20919</v>
      </c>
      <c r="Q8539" t="s">
        <v>20989</v>
      </c>
      <c r="U8539" t="s">
        <v>22032</v>
      </c>
      <c r="W8539" t="s">
        <v>22917</v>
      </c>
      <c r="X8539" t="s">
        <v>23664</v>
      </c>
    </row>
    <row r="8540" spans="1:31">
      <c r="A8540" s="1">
        <v>8589</v>
      </c>
      <c r="C8540" t="s">
        <v>7098</v>
      </c>
      <c r="G8540" t="s">
        <v>10967</v>
      </c>
      <c r="H8540" t="s">
        <v>16876</v>
      </c>
      <c r="I8540" t="s">
        <v>18507</v>
      </c>
      <c r="J8540" t="s">
        <v>18509</v>
      </c>
      <c r="L8540" t="s">
        <v>20185</v>
      </c>
      <c r="O8540" t="s">
        <v>20888</v>
      </c>
      <c r="P8540" t="s">
        <v>20920</v>
      </c>
      <c r="Q8540" t="s">
        <v>20991</v>
      </c>
      <c r="U8540" t="s">
        <v>22034</v>
      </c>
      <c r="W8540" t="s">
        <v>22918</v>
      </c>
    </row>
    <row r="8541" spans="1:31">
      <c r="A8541" s="1">
        <v>8590</v>
      </c>
      <c r="C8541" t="s">
        <v>7099</v>
      </c>
      <c r="G8541" t="s">
        <v>10967</v>
      </c>
      <c r="H8541" t="s">
        <v>16877</v>
      </c>
      <c r="I8541" t="s">
        <v>18507</v>
      </c>
      <c r="J8541" t="s">
        <v>18545</v>
      </c>
      <c r="K8541" t="s">
        <v>18549</v>
      </c>
      <c r="L8541" t="s">
        <v>20446</v>
      </c>
      <c r="N8541" t="s">
        <v>38</v>
      </c>
      <c r="P8541" t="s">
        <v>38</v>
      </c>
      <c r="Q8541" t="s">
        <v>21038</v>
      </c>
      <c r="U8541" t="s">
        <v>22870</v>
      </c>
      <c r="W8541" t="s">
        <v>22730</v>
      </c>
      <c r="AE8541" t="s">
        <v>23896</v>
      </c>
    </row>
    <row r="8542" spans="1:31">
      <c r="A8542" s="1">
        <v>8591</v>
      </c>
      <c r="B8542" t="s">
        <v>38</v>
      </c>
      <c r="C8542" t="s">
        <v>7099</v>
      </c>
      <c r="D8542" t="s">
        <v>10548</v>
      </c>
      <c r="E8542" t="s">
        <v>10905</v>
      </c>
      <c r="F8542" t="s">
        <v>10913</v>
      </c>
      <c r="H8542" t="s">
        <v>16877</v>
      </c>
      <c r="V8542">
        <f>72862958 3:ÀØ2KRHO3807EKSS                                                                                           KSS N  Shenes S Wright             8764576708     N                                                                                                                                                                         WHITE_SHAN YD     N                                                         </f>
        <v>0</v>
      </c>
    </row>
    <row r="8543" spans="1:31">
      <c r="A8543" s="1">
        <v>8592</v>
      </c>
      <c r="C8543" t="s">
        <v>7100</v>
      </c>
      <c r="G8543" t="s">
        <v>10967</v>
      </c>
      <c r="H8543" t="s">
        <v>16878</v>
      </c>
      <c r="I8543" t="s">
        <v>18507</v>
      </c>
      <c r="J8543" t="s">
        <v>18509</v>
      </c>
      <c r="L8543" t="s">
        <v>20273</v>
      </c>
      <c r="O8543" t="s">
        <v>20887</v>
      </c>
      <c r="P8543" t="s">
        <v>20919</v>
      </c>
      <c r="Q8543" t="s">
        <v>20989</v>
      </c>
      <c r="U8543" t="s">
        <v>22032</v>
      </c>
      <c r="W8543" t="s">
        <v>22917</v>
      </c>
      <c r="X8543" t="s">
        <v>23663</v>
      </c>
    </row>
    <row r="8544" spans="1:31">
      <c r="A8544" s="1">
        <v>8593</v>
      </c>
      <c r="C8544" t="s">
        <v>7101</v>
      </c>
      <c r="G8544" t="s">
        <v>10967</v>
      </c>
      <c r="H8544" t="s">
        <v>16879</v>
      </c>
      <c r="I8544" t="s">
        <v>18507</v>
      </c>
      <c r="J8544" t="s">
        <v>18509</v>
      </c>
      <c r="L8544" t="s">
        <v>20184</v>
      </c>
      <c r="O8544" t="s">
        <v>20888</v>
      </c>
      <c r="P8544" t="s">
        <v>65</v>
      </c>
      <c r="Q8544" t="s">
        <v>20990</v>
      </c>
      <c r="R8544" t="s">
        <v>21118</v>
      </c>
      <c r="S8544" t="s">
        <v>21153</v>
      </c>
      <c r="T8544" t="s">
        <v>21849</v>
      </c>
      <c r="U8544" t="s">
        <v>22033</v>
      </c>
    </row>
    <row r="8545" spans="1:24">
      <c r="A8545" s="1">
        <v>8594</v>
      </c>
      <c r="C8545" t="s">
        <v>7102</v>
      </c>
      <c r="G8545" t="s">
        <v>10967</v>
      </c>
      <c r="H8545" t="s">
        <v>16879</v>
      </c>
      <c r="I8545" t="s">
        <v>18507</v>
      </c>
      <c r="J8545" t="s">
        <v>18509</v>
      </c>
      <c r="L8545" t="s">
        <v>20272</v>
      </c>
      <c r="O8545" t="s">
        <v>20887</v>
      </c>
      <c r="P8545" t="s">
        <v>20919</v>
      </c>
      <c r="Q8545" t="s">
        <v>20989</v>
      </c>
      <c r="U8545" t="s">
        <v>22032</v>
      </c>
      <c r="W8545" t="s">
        <v>22917</v>
      </c>
      <c r="X8545" t="s">
        <v>23662</v>
      </c>
    </row>
    <row r="8546" spans="1:24">
      <c r="A8546" s="1">
        <v>8595</v>
      </c>
      <c r="C8546" t="s">
        <v>7103</v>
      </c>
      <c r="G8546" t="s">
        <v>10967</v>
      </c>
      <c r="H8546" t="s">
        <v>16879</v>
      </c>
      <c r="I8546" t="s">
        <v>18507</v>
      </c>
      <c r="J8546" t="s">
        <v>18509</v>
      </c>
      <c r="L8546" t="s">
        <v>20185</v>
      </c>
      <c r="O8546" t="s">
        <v>20888</v>
      </c>
      <c r="P8546" t="s">
        <v>20920</v>
      </c>
      <c r="Q8546" t="s">
        <v>20991</v>
      </c>
      <c r="U8546" t="s">
        <v>22034</v>
      </c>
      <c r="W8546" t="s">
        <v>22918</v>
      </c>
    </row>
    <row r="8547" spans="1:24">
      <c r="A8547" s="1">
        <v>8596</v>
      </c>
      <c r="C8547" t="s">
        <v>7104</v>
      </c>
      <c r="G8547" t="s">
        <v>10967</v>
      </c>
      <c r="H8547" t="s">
        <v>16880</v>
      </c>
      <c r="I8547" t="s">
        <v>18507</v>
      </c>
      <c r="J8547" t="s">
        <v>18509</v>
      </c>
      <c r="L8547" t="s">
        <v>20174</v>
      </c>
      <c r="O8547" t="s">
        <v>20887</v>
      </c>
      <c r="P8547" t="s">
        <v>20919</v>
      </c>
      <c r="Q8547" t="s">
        <v>20989</v>
      </c>
      <c r="U8547" t="s">
        <v>22032</v>
      </c>
      <c r="W8547" t="s">
        <v>22917</v>
      </c>
      <c r="X8547" t="s">
        <v>23661</v>
      </c>
    </row>
    <row r="8548" spans="1:24">
      <c r="A8548" s="1">
        <v>8597</v>
      </c>
      <c r="C8548" t="s">
        <v>7105</v>
      </c>
      <c r="G8548" t="s">
        <v>10967</v>
      </c>
      <c r="H8548" t="s">
        <v>16880</v>
      </c>
      <c r="I8548" t="s">
        <v>18507</v>
      </c>
      <c r="J8548" t="s">
        <v>18509</v>
      </c>
      <c r="L8548" t="s">
        <v>20184</v>
      </c>
      <c r="O8548" t="s">
        <v>20888</v>
      </c>
      <c r="P8548" t="s">
        <v>65</v>
      </c>
      <c r="Q8548" t="s">
        <v>20990</v>
      </c>
      <c r="R8548" t="s">
        <v>21118</v>
      </c>
      <c r="S8548" t="s">
        <v>21153</v>
      </c>
      <c r="T8548" t="s">
        <v>21848</v>
      </c>
      <c r="U8548" t="s">
        <v>22033</v>
      </c>
    </row>
    <row r="8549" spans="1:24">
      <c r="A8549" s="1">
        <v>8598</v>
      </c>
      <c r="C8549" t="s">
        <v>7106</v>
      </c>
      <c r="G8549" t="s">
        <v>10967</v>
      </c>
      <c r="H8549" t="s">
        <v>16881</v>
      </c>
      <c r="I8549" t="s">
        <v>18507</v>
      </c>
      <c r="J8549" t="s">
        <v>18509</v>
      </c>
      <c r="L8549" t="s">
        <v>20185</v>
      </c>
      <c r="O8549" t="s">
        <v>20888</v>
      </c>
      <c r="P8549" t="s">
        <v>20920</v>
      </c>
      <c r="Q8549" t="s">
        <v>20991</v>
      </c>
      <c r="U8549" t="s">
        <v>22034</v>
      </c>
      <c r="W8549" t="s">
        <v>22918</v>
      </c>
    </row>
    <row r="8550" spans="1:24">
      <c r="A8550" s="1">
        <v>8599</v>
      </c>
      <c r="C8550" t="s">
        <v>7107</v>
      </c>
      <c r="G8550" t="s">
        <v>10967</v>
      </c>
      <c r="H8550" t="s">
        <v>16882</v>
      </c>
      <c r="I8550" t="s">
        <v>18507</v>
      </c>
      <c r="J8550" t="s">
        <v>18509</v>
      </c>
      <c r="L8550" t="s">
        <v>20273</v>
      </c>
      <c r="O8550" t="s">
        <v>20887</v>
      </c>
      <c r="P8550" t="s">
        <v>20919</v>
      </c>
      <c r="Q8550" t="s">
        <v>20989</v>
      </c>
      <c r="U8550" t="s">
        <v>22032</v>
      </c>
      <c r="W8550" t="s">
        <v>22917</v>
      </c>
      <c r="X8550" t="s">
        <v>23660</v>
      </c>
    </row>
    <row r="8551" spans="1:24">
      <c r="A8551" s="1">
        <v>8600</v>
      </c>
      <c r="C8551" t="s">
        <v>7108</v>
      </c>
      <c r="G8551" t="s">
        <v>10967</v>
      </c>
      <c r="H8551" t="s">
        <v>16883</v>
      </c>
      <c r="I8551" t="s">
        <v>18507</v>
      </c>
      <c r="J8551" t="s">
        <v>18509</v>
      </c>
      <c r="L8551" t="s">
        <v>20184</v>
      </c>
      <c r="O8551" t="s">
        <v>20888</v>
      </c>
      <c r="P8551" t="s">
        <v>65</v>
      </c>
      <c r="Q8551" t="s">
        <v>20990</v>
      </c>
      <c r="R8551" t="s">
        <v>21118</v>
      </c>
      <c r="S8551" t="s">
        <v>21153</v>
      </c>
      <c r="T8551" t="s">
        <v>21849</v>
      </c>
      <c r="U8551" t="s">
        <v>22033</v>
      </c>
    </row>
    <row r="8552" spans="1:24">
      <c r="A8552" s="1">
        <v>8601</v>
      </c>
      <c r="C8552" t="s">
        <v>7109</v>
      </c>
      <c r="G8552" t="s">
        <v>10967</v>
      </c>
      <c r="H8552" t="s">
        <v>16883</v>
      </c>
      <c r="I8552" t="s">
        <v>18507</v>
      </c>
      <c r="J8552" t="s">
        <v>18509</v>
      </c>
      <c r="L8552" t="s">
        <v>20185</v>
      </c>
      <c r="O8552" t="s">
        <v>20888</v>
      </c>
      <c r="P8552" t="s">
        <v>20920</v>
      </c>
      <c r="Q8552" t="s">
        <v>20991</v>
      </c>
      <c r="U8552" t="s">
        <v>22034</v>
      </c>
      <c r="W8552" t="s">
        <v>22918</v>
      </c>
    </row>
    <row r="8553" spans="1:24">
      <c r="A8553" s="1">
        <v>8602</v>
      </c>
      <c r="C8553" t="s">
        <v>7110</v>
      </c>
      <c r="G8553" t="s">
        <v>10967</v>
      </c>
      <c r="H8553" t="s">
        <v>16884</v>
      </c>
      <c r="I8553" t="s">
        <v>18507</v>
      </c>
      <c r="J8553" t="s">
        <v>18509</v>
      </c>
      <c r="L8553" t="s">
        <v>20155</v>
      </c>
      <c r="O8553" t="s">
        <v>20887</v>
      </c>
      <c r="P8553" t="s">
        <v>20919</v>
      </c>
      <c r="Q8553" t="s">
        <v>20989</v>
      </c>
      <c r="U8553" t="s">
        <v>22032</v>
      </c>
      <c r="W8553" t="s">
        <v>22917</v>
      </c>
      <c r="X8553" t="s">
        <v>23662</v>
      </c>
    </row>
    <row r="8554" spans="1:24">
      <c r="A8554" s="1">
        <v>8603</v>
      </c>
      <c r="C8554" t="s">
        <v>7111</v>
      </c>
      <c r="G8554" t="s">
        <v>10967</v>
      </c>
      <c r="H8554" t="s">
        <v>16885</v>
      </c>
      <c r="I8554" t="s">
        <v>18507</v>
      </c>
      <c r="J8554" t="s">
        <v>18509</v>
      </c>
      <c r="L8554" t="s">
        <v>20184</v>
      </c>
      <c r="O8554" t="s">
        <v>20888</v>
      </c>
      <c r="P8554" t="s">
        <v>65</v>
      </c>
      <c r="Q8554" t="s">
        <v>20990</v>
      </c>
      <c r="R8554" t="s">
        <v>21118</v>
      </c>
      <c r="S8554" t="s">
        <v>21153</v>
      </c>
      <c r="T8554" t="s">
        <v>21847</v>
      </c>
      <c r="U8554" t="s">
        <v>22033</v>
      </c>
    </row>
    <row r="8555" spans="1:24">
      <c r="A8555" s="1">
        <v>8604</v>
      </c>
      <c r="C8555" t="s">
        <v>7112</v>
      </c>
      <c r="G8555" t="s">
        <v>10967</v>
      </c>
      <c r="H8555" t="s">
        <v>16885</v>
      </c>
      <c r="I8555" t="s">
        <v>18507</v>
      </c>
      <c r="J8555" t="s">
        <v>18509</v>
      </c>
      <c r="L8555" t="s">
        <v>20185</v>
      </c>
      <c r="O8555" t="s">
        <v>20888</v>
      </c>
      <c r="P8555" t="s">
        <v>20920</v>
      </c>
      <c r="Q8555" t="s">
        <v>20991</v>
      </c>
      <c r="U8555" t="s">
        <v>22034</v>
      </c>
      <c r="W8555" t="s">
        <v>22918</v>
      </c>
    </row>
    <row r="8556" spans="1:24">
      <c r="A8556" s="1">
        <v>8605</v>
      </c>
      <c r="C8556" t="s">
        <v>7113</v>
      </c>
      <c r="G8556" t="s">
        <v>10967</v>
      </c>
      <c r="H8556" t="s">
        <v>16886</v>
      </c>
      <c r="I8556" t="s">
        <v>18507</v>
      </c>
      <c r="J8556" t="s">
        <v>18509</v>
      </c>
      <c r="L8556" t="s">
        <v>20291</v>
      </c>
      <c r="O8556" t="s">
        <v>20887</v>
      </c>
      <c r="P8556" t="s">
        <v>20919</v>
      </c>
      <c r="Q8556" t="s">
        <v>20989</v>
      </c>
      <c r="U8556" t="s">
        <v>22032</v>
      </c>
      <c r="W8556" t="s">
        <v>22917</v>
      </c>
      <c r="X8556" t="s">
        <v>23663</v>
      </c>
    </row>
    <row r="8557" spans="1:24">
      <c r="A8557" s="1">
        <v>8606</v>
      </c>
      <c r="C8557" t="s">
        <v>7114</v>
      </c>
      <c r="G8557" t="s">
        <v>10967</v>
      </c>
      <c r="H8557" t="s">
        <v>16887</v>
      </c>
      <c r="I8557" t="s">
        <v>18507</v>
      </c>
      <c r="J8557" t="s">
        <v>18509</v>
      </c>
      <c r="L8557" t="s">
        <v>20184</v>
      </c>
      <c r="O8557" t="s">
        <v>20888</v>
      </c>
      <c r="P8557" t="s">
        <v>65</v>
      </c>
      <c r="Q8557" t="s">
        <v>20990</v>
      </c>
      <c r="R8557" t="s">
        <v>21118</v>
      </c>
      <c r="S8557" t="s">
        <v>21153</v>
      </c>
      <c r="T8557" t="s">
        <v>21848</v>
      </c>
      <c r="U8557" t="s">
        <v>22033</v>
      </c>
    </row>
    <row r="8558" spans="1:24">
      <c r="A8558" s="1">
        <v>8607</v>
      </c>
      <c r="C8558" t="s">
        <v>7115</v>
      </c>
      <c r="G8558" t="s">
        <v>10967</v>
      </c>
      <c r="H8558" t="s">
        <v>16888</v>
      </c>
      <c r="I8558" t="s">
        <v>18507</v>
      </c>
      <c r="J8558" t="s">
        <v>18509</v>
      </c>
      <c r="L8558" t="s">
        <v>20174</v>
      </c>
      <c r="O8558" t="s">
        <v>20887</v>
      </c>
      <c r="P8558" t="s">
        <v>20919</v>
      </c>
      <c r="Q8558" t="s">
        <v>20989</v>
      </c>
      <c r="U8558" t="s">
        <v>22032</v>
      </c>
      <c r="W8558" t="s">
        <v>22917</v>
      </c>
      <c r="X8558" t="s">
        <v>23661</v>
      </c>
    </row>
    <row r="8559" spans="1:24">
      <c r="A8559" s="1">
        <v>8608</v>
      </c>
      <c r="C8559" t="s">
        <v>7116</v>
      </c>
      <c r="G8559" t="s">
        <v>10967</v>
      </c>
      <c r="H8559" t="s">
        <v>16888</v>
      </c>
      <c r="I8559" t="s">
        <v>18507</v>
      </c>
      <c r="J8559" t="s">
        <v>18509</v>
      </c>
      <c r="L8559" t="s">
        <v>20185</v>
      </c>
      <c r="O8559" t="s">
        <v>20888</v>
      </c>
      <c r="P8559" t="s">
        <v>20920</v>
      </c>
      <c r="Q8559" t="s">
        <v>20991</v>
      </c>
      <c r="U8559" t="s">
        <v>22034</v>
      </c>
      <c r="W8559" t="s">
        <v>22918</v>
      </c>
    </row>
    <row r="8560" spans="1:24">
      <c r="A8560" s="1">
        <v>8609</v>
      </c>
      <c r="C8560" t="s">
        <v>7117</v>
      </c>
      <c r="G8560" t="s">
        <v>10967</v>
      </c>
      <c r="H8560" t="s">
        <v>16889</v>
      </c>
      <c r="I8560" t="s">
        <v>18507</v>
      </c>
      <c r="J8560" t="s">
        <v>18509</v>
      </c>
      <c r="L8560" t="s">
        <v>20184</v>
      </c>
      <c r="O8560" t="s">
        <v>20888</v>
      </c>
      <c r="P8560" t="s">
        <v>65</v>
      </c>
      <c r="Q8560" t="s">
        <v>20990</v>
      </c>
      <c r="R8560" t="s">
        <v>21118</v>
      </c>
      <c r="S8560" t="s">
        <v>21153</v>
      </c>
      <c r="T8560" t="s">
        <v>21849</v>
      </c>
      <c r="U8560" t="s">
        <v>22033</v>
      </c>
    </row>
    <row r="8561" spans="1:25">
      <c r="A8561" s="1">
        <v>8610</v>
      </c>
      <c r="C8561" t="s">
        <v>7118</v>
      </c>
      <c r="G8561" t="s">
        <v>10967</v>
      </c>
      <c r="H8561" t="s">
        <v>16889</v>
      </c>
      <c r="I8561" t="s">
        <v>18507</v>
      </c>
      <c r="J8561" t="s">
        <v>18509</v>
      </c>
      <c r="L8561" t="s">
        <v>20271</v>
      </c>
      <c r="O8561" t="s">
        <v>20887</v>
      </c>
      <c r="P8561" t="s">
        <v>20919</v>
      </c>
      <c r="Q8561" t="s">
        <v>20989</v>
      </c>
      <c r="U8561" t="s">
        <v>22032</v>
      </c>
      <c r="W8561" t="s">
        <v>22917</v>
      </c>
      <c r="X8561" t="s">
        <v>23662</v>
      </c>
    </row>
    <row r="8562" spans="1:25">
      <c r="A8562" s="1">
        <v>8611</v>
      </c>
      <c r="C8562" t="s">
        <v>7119</v>
      </c>
      <c r="G8562" t="s">
        <v>10967</v>
      </c>
      <c r="H8562" t="s">
        <v>16889</v>
      </c>
      <c r="I8562" t="s">
        <v>18507</v>
      </c>
      <c r="J8562" t="s">
        <v>18509</v>
      </c>
      <c r="L8562" t="s">
        <v>20185</v>
      </c>
      <c r="O8562" t="s">
        <v>20888</v>
      </c>
      <c r="P8562" t="s">
        <v>20920</v>
      </c>
      <c r="Q8562" t="s">
        <v>20991</v>
      </c>
      <c r="U8562" t="s">
        <v>22034</v>
      </c>
      <c r="W8562" t="s">
        <v>22918</v>
      </c>
    </row>
    <row r="8563" spans="1:25">
      <c r="A8563" s="1">
        <v>8612</v>
      </c>
      <c r="C8563" t="s">
        <v>7120</v>
      </c>
      <c r="G8563" t="s">
        <v>10967</v>
      </c>
      <c r="H8563" t="s">
        <v>16890</v>
      </c>
      <c r="I8563" t="s">
        <v>18507</v>
      </c>
      <c r="J8563" t="s">
        <v>18509</v>
      </c>
      <c r="L8563" t="s">
        <v>20154</v>
      </c>
      <c r="O8563" t="s">
        <v>20887</v>
      </c>
      <c r="P8563" t="s">
        <v>20919</v>
      </c>
      <c r="Q8563" t="s">
        <v>20989</v>
      </c>
      <c r="U8563" t="s">
        <v>22032</v>
      </c>
      <c r="W8563" t="s">
        <v>22917</v>
      </c>
      <c r="X8563" t="s">
        <v>23660</v>
      </c>
    </row>
    <row r="8564" spans="1:25">
      <c r="A8564" s="1">
        <v>8613</v>
      </c>
      <c r="C8564" t="s">
        <v>7121</v>
      </c>
      <c r="G8564" t="s">
        <v>10967</v>
      </c>
      <c r="H8564" t="s">
        <v>16891</v>
      </c>
      <c r="I8564" t="s">
        <v>18507</v>
      </c>
      <c r="J8564" t="s">
        <v>18509</v>
      </c>
      <c r="L8564" t="s">
        <v>20184</v>
      </c>
      <c r="O8564" t="s">
        <v>20888</v>
      </c>
      <c r="P8564" t="s">
        <v>65</v>
      </c>
      <c r="Q8564" t="s">
        <v>20990</v>
      </c>
      <c r="R8564" t="s">
        <v>21118</v>
      </c>
      <c r="S8564" t="s">
        <v>21153</v>
      </c>
      <c r="T8564" t="s">
        <v>21847</v>
      </c>
      <c r="U8564" t="s">
        <v>22033</v>
      </c>
    </row>
    <row r="8565" spans="1:25">
      <c r="A8565" s="1">
        <v>8614</v>
      </c>
      <c r="C8565" t="s">
        <v>7122</v>
      </c>
      <c r="G8565" t="s">
        <v>10967</v>
      </c>
      <c r="H8565" t="s">
        <v>16892</v>
      </c>
      <c r="I8565" t="s">
        <v>18507</v>
      </c>
      <c r="J8565" t="s">
        <v>18509</v>
      </c>
      <c r="L8565" t="s">
        <v>20185</v>
      </c>
      <c r="O8565" t="s">
        <v>20888</v>
      </c>
      <c r="P8565" t="s">
        <v>20920</v>
      </c>
      <c r="Q8565" t="s">
        <v>20991</v>
      </c>
      <c r="U8565" t="s">
        <v>22034</v>
      </c>
      <c r="W8565" t="s">
        <v>22918</v>
      </c>
    </row>
    <row r="8566" spans="1:25">
      <c r="A8566" s="1">
        <v>8615</v>
      </c>
      <c r="C8566" t="s">
        <v>7123</v>
      </c>
      <c r="G8566" t="s">
        <v>10967</v>
      </c>
      <c r="H8566" t="s">
        <v>16893</v>
      </c>
      <c r="I8566" t="s">
        <v>18507</v>
      </c>
      <c r="J8566" t="s">
        <v>18509</v>
      </c>
      <c r="L8566" t="s">
        <v>20291</v>
      </c>
      <c r="O8566" t="s">
        <v>20887</v>
      </c>
      <c r="P8566" t="s">
        <v>20919</v>
      </c>
      <c r="Q8566" t="s">
        <v>20989</v>
      </c>
      <c r="U8566" t="s">
        <v>22032</v>
      </c>
      <c r="W8566" t="s">
        <v>22917</v>
      </c>
      <c r="X8566" t="s">
        <v>23663</v>
      </c>
    </row>
    <row r="8567" spans="1:25">
      <c r="A8567" s="1">
        <v>8616</v>
      </c>
      <c r="C8567" t="s">
        <v>7124</v>
      </c>
      <c r="G8567" t="s">
        <v>10967</v>
      </c>
      <c r="H8567" t="s">
        <v>16894</v>
      </c>
      <c r="I8567" t="s">
        <v>18507</v>
      </c>
      <c r="J8567" t="s">
        <v>18509</v>
      </c>
      <c r="L8567" t="s">
        <v>20184</v>
      </c>
      <c r="O8567" t="s">
        <v>20888</v>
      </c>
      <c r="P8567" t="s">
        <v>65</v>
      </c>
      <c r="Q8567" t="s">
        <v>20990</v>
      </c>
      <c r="R8567" t="s">
        <v>21118</v>
      </c>
      <c r="S8567" t="s">
        <v>21153</v>
      </c>
      <c r="T8567" t="s">
        <v>21847</v>
      </c>
      <c r="U8567" t="s">
        <v>22033</v>
      </c>
    </row>
    <row r="8568" spans="1:25">
      <c r="A8568" s="1">
        <v>8617</v>
      </c>
      <c r="C8568" t="s">
        <v>7125</v>
      </c>
      <c r="G8568" t="s">
        <v>10967</v>
      </c>
      <c r="H8568" t="s">
        <v>16895</v>
      </c>
      <c r="I8568" t="s">
        <v>18507</v>
      </c>
      <c r="J8568" t="s">
        <v>18509</v>
      </c>
      <c r="L8568" t="s">
        <v>20185</v>
      </c>
      <c r="O8568" t="s">
        <v>20888</v>
      </c>
      <c r="P8568" t="s">
        <v>20920</v>
      </c>
      <c r="Q8568" t="s">
        <v>20991</v>
      </c>
      <c r="U8568" t="s">
        <v>22034</v>
      </c>
      <c r="W8568" t="s">
        <v>22918</v>
      </c>
    </row>
    <row r="8569" spans="1:25">
      <c r="A8569" s="1">
        <v>8618</v>
      </c>
      <c r="C8569" t="s">
        <v>7126</v>
      </c>
      <c r="G8569" t="s">
        <v>10967</v>
      </c>
      <c r="H8569" t="s">
        <v>16896</v>
      </c>
      <c r="I8569" t="s">
        <v>18507</v>
      </c>
      <c r="J8569" t="s">
        <v>18509</v>
      </c>
      <c r="L8569" t="s">
        <v>20174</v>
      </c>
      <c r="O8569" t="s">
        <v>20887</v>
      </c>
      <c r="P8569" t="s">
        <v>20919</v>
      </c>
      <c r="Q8569" t="s">
        <v>20989</v>
      </c>
      <c r="U8569" t="s">
        <v>22032</v>
      </c>
      <c r="W8569" t="s">
        <v>22917</v>
      </c>
      <c r="X8569" t="s">
        <v>23660</v>
      </c>
    </row>
    <row r="8570" spans="1:25">
      <c r="A8570" s="1">
        <v>8619</v>
      </c>
      <c r="C8570" t="s">
        <v>7127</v>
      </c>
      <c r="G8570" t="s">
        <v>10967</v>
      </c>
      <c r="H8570" t="s">
        <v>16897</v>
      </c>
      <c r="I8570" t="s">
        <v>18507</v>
      </c>
      <c r="J8570" t="s">
        <v>18509</v>
      </c>
      <c r="L8570" t="s">
        <v>20184</v>
      </c>
      <c r="O8570" t="s">
        <v>20888</v>
      </c>
      <c r="P8570" t="s">
        <v>65</v>
      </c>
      <c r="Q8570" t="s">
        <v>20990</v>
      </c>
      <c r="R8570" t="s">
        <v>21118</v>
      </c>
      <c r="S8570" t="s">
        <v>21153</v>
      </c>
      <c r="T8570" t="s">
        <v>21848</v>
      </c>
      <c r="U8570" t="s">
        <v>22033</v>
      </c>
    </row>
    <row r="8571" spans="1:25">
      <c r="A8571" s="1">
        <v>8620</v>
      </c>
      <c r="C8571" t="s">
        <v>7128</v>
      </c>
      <c r="G8571" t="s">
        <v>10967</v>
      </c>
      <c r="H8571" t="s">
        <v>16898</v>
      </c>
      <c r="I8571" t="s">
        <v>18507</v>
      </c>
      <c r="J8571" t="s">
        <v>18509</v>
      </c>
      <c r="L8571" t="s">
        <v>20185</v>
      </c>
      <c r="O8571" t="s">
        <v>20888</v>
      </c>
      <c r="P8571" t="s">
        <v>20920</v>
      </c>
      <c r="Q8571" t="s">
        <v>20991</v>
      </c>
      <c r="U8571" t="s">
        <v>22034</v>
      </c>
      <c r="W8571" t="s">
        <v>22918</v>
      </c>
    </row>
    <row r="8572" spans="1:25">
      <c r="A8572" s="1">
        <v>8621</v>
      </c>
      <c r="C8572" t="s">
        <v>7129</v>
      </c>
      <c r="G8572" t="s">
        <v>10967</v>
      </c>
      <c r="H8572" t="s">
        <v>16899</v>
      </c>
      <c r="I8572" t="s">
        <v>18507</v>
      </c>
      <c r="J8572" t="s">
        <v>18509</v>
      </c>
      <c r="L8572" t="s">
        <v>20293</v>
      </c>
      <c r="O8572" t="s">
        <v>20887</v>
      </c>
      <c r="P8572" t="s">
        <v>20919</v>
      </c>
      <c r="Q8572" t="s">
        <v>20989</v>
      </c>
      <c r="U8572" t="s">
        <v>22032</v>
      </c>
      <c r="W8572" t="s">
        <v>22917</v>
      </c>
      <c r="X8572" t="s">
        <v>23661</v>
      </c>
    </row>
    <row r="8573" spans="1:25">
      <c r="A8573" s="1">
        <v>8622</v>
      </c>
      <c r="C8573" t="s">
        <v>7130</v>
      </c>
      <c r="G8573" t="s">
        <v>10967</v>
      </c>
      <c r="H8573" t="s">
        <v>16900</v>
      </c>
      <c r="I8573" t="s">
        <v>18507</v>
      </c>
      <c r="J8573" t="s">
        <v>18510</v>
      </c>
      <c r="L8573" t="s">
        <v>20447</v>
      </c>
      <c r="N8573" t="s">
        <v>32</v>
      </c>
      <c r="P8573" t="s">
        <v>32</v>
      </c>
      <c r="Q8573" t="s">
        <v>20992</v>
      </c>
      <c r="R8573" t="s">
        <v>21119</v>
      </c>
      <c r="S8573" t="s">
        <v>21154</v>
      </c>
      <c r="U8573" t="s">
        <v>22035</v>
      </c>
      <c r="Y8573" t="s">
        <v>23859</v>
      </c>
    </row>
    <row r="8574" spans="1:25">
      <c r="A8574" s="1">
        <v>8623</v>
      </c>
      <c r="B8574" t="s">
        <v>32</v>
      </c>
      <c r="C8574" t="s">
        <v>7130</v>
      </c>
      <c r="D8574" t="s">
        <v>10549</v>
      </c>
      <c r="E8574" t="s">
        <v>10905</v>
      </c>
      <c r="F8574" t="s">
        <v>10906</v>
      </c>
      <c r="H8574" t="s">
        <v>16901</v>
      </c>
      <c r="V8574">
        <f>72862989 pm¡Ã2024041krissy_g4@hotmail.com                              ANMLFException as file currently locked by another user for an Acct no 840012230000                                                                      </f>
        <v>0</v>
      </c>
    </row>
    <row r="8575" spans="1:25">
      <c r="A8575" s="1">
        <v>8624</v>
      </c>
      <c r="C8575" t="s">
        <v>7131</v>
      </c>
      <c r="G8575" t="s">
        <v>10967</v>
      </c>
      <c r="H8575" t="s">
        <v>16902</v>
      </c>
      <c r="I8575" t="s">
        <v>18507</v>
      </c>
      <c r="J8575" t="s">
        <v>18510</v>
      </c>
      <c r="L8575" t="s">
        <v>20448</v>
      </c>
      <c r="N8575" t="s">
        <v>32</v>
      </c>
      <c r="P8575" t="s">
        <v>32</v>
      </c>
      <c r="Q8575" t="s">
        <v>20992</v>
      </c>
      <c r="R8575" t="s">
        <v>21119</v>
      </c>
      <c r="S8575" t="s">
        <v>21154</v>
      </c>
      <c r="U8575" t="s">
        <v>22035</v>
      </c>
      <c r="Y8575" t="s">
        <v>23860</v>
      </c>
    </row>
    <row r="8576" spans="1:25">
      <c r="A8576" s="1">
        <v>8625</v>
      </c>
      <c r="B8576" t="s">
        <v>32</v>
      </c>
      <c r="C8576" t="s">
        <v>7131</v>
      </c>
      <c r="D8576" t="s">
        <v>10550</v>
      </c>
      <c r="E8576" t="s">
        <v>10905</v>
      </c>
      <c r="F8576" t="s">
        <v>10906</v>
      </c>
      <c r="H8576" t="s">
        <v>16902</v>
      </c>
      <c r="V8576">
        <f>72862990 0&lt;I2024041djturanda@yahoo.com                               ANMLFException as file currently locked by another user for an Acct no 313660030000</f>
        <v>0</v>
      </c>
    </row>
    <row r="8577" spans="1:25">
      <c r="A8577" s="1">
        <v>8626</v>
      </c>
      <c r="C8577" t="s">
        <v>7132</v>
      </c>
      <c r="G8577" t="s">
        <v>10967</v>
      </c>
      <c r="H8577" t="s">
        <v>16903</v>
      </c>
      <c r="I8577" t="s">
        <v>18507</v>
      </c>
      <c r="J8577" t="s">
        <v>18510</v>
      </c>
      <c r="L8577" t="s">
        <v>20449</v>
      </c>
      <c r="N8577" t="s">
        <v>32</v>
      </c>
      <c r="P8577" t="s">
        <v>32</v>
      </c>
      <c r="Q8577" t="s">
        <v>20992</v>
      </c>
      <c r="R8577" t="s">
        <v>21119</v>
      </c>
      <c r="S8577" t="s">
        <v>21154</v>
      </c>
      <c r="U8577" t="s">
        <v>22035</v>
      </c>
      <c r="Y8577" t="s">
        <v>23861</v>
      </c>
    </row>
    <row r="8578" spans="1:25">
      <c r="A8578" s="1">
        <v>8627</v>
      </c>
      <c r="B8578" t="s">
        <v>32</v>
      </c>
      <c r="C8578" t="s">
        <v>7132</v>
      </c>
      <c r="D8578" t="s">
        <v>10551</v>
      </c>
      <c r="E8578" t="s">
        <v>10905</v>
      </c>
      <c r="F8578" t="s">
        <v>10906</v>
      </c>
      <c r="H8578" t="s">
        <v>16904</v>
      </c>
      <c r="V8578">
        <f>72862991 &gt;#Q2024041tampat74@gmail.com                               ANMLFException as file currently locked by another user for an Acct no 348079210000                                                                      </f>
        <v>0</v>
      </c>
    </row>
    <row r="8579" spans="1:25">
      <c r="A8579" s="1">
        <v>8628</v>
      </c>
      <c r="C8579" t="s">
        <v>7133</v>
      </c>
      <c r="G8579" t="s">
        <v>10967</v>
      </c>
      <c r="H8579" t="s">
        <v>16905</v>
      </c>
      <c r="I8579" t="s">
        <v>18507</v>
      </c>
      <c r="J8579" t="s">
        <v>18510</v>
      </c>
      <c r="L8579" t="s">
        <v>20450</v>
      </c>
      <c r="N8579" t="s">
        <v>32</v>
      </c>
      <c r="P8579" t="s">
        <v>32</v>
      </c>
      <c r="Q8579" t="s">
        <v>20992</v>
      </c>
      <c r="R8579" t="s">
        <v>21119</v>
      </c>
      <c r="S8579" t="s">
        <v>21154</v>
      </c>
      <c r="U8579" t="s">
        <v>22035</v>
      </c>
      <c r="Y8579" t="s">
        <v>23862</v>
      </c>
    </row>
    <row r="8580" spans="1:25">
      <c r="A8580" s="1">
        <v>8629</v>
      </c>
      <c r="B8580" t="s">
        <v>32</v>
      </c>
      <c r="C8580" t="s">
        <v>7133</v>
      </c>
      <c r="D8580" t="s">
        <v>10552</v>
      </c>
      <c r="E8580" t="s">
        <v>10905</v>
      </c>
      <c r="F8580" t="s">
        <v>10906</v>
      </c>
      <c r="H8580" t="s">
        <v>16905</v>
      </c>
      <c r="V8580">
        <f>72862992 Ð`²¤O2024031moriehinds2@gmail.com                              BNMLFException as file currently locked by another user for an Acct no 342065570000                                                                      </f>
        <v>0</v>
      </c>
    </row>
    <row r="8581" spans="1:25">
      <c r="A8581" s="1">
        <v>8630</v>
      </c>
      <c r="C8581" t="s">
        <v>7134</v>
      </c>
      <c r="G8581" t="s">
        <v>10967</v>
      </c>
      <c r="H8581" t="s">
        <v>16906</v>
      </c>
      <c r="I8581" t="s">
        <v>18507</v>
      </c>
      <c r="J8581" t="s">
        <v>18510</v>
      </c>
      <c r="L8581" t="s">
        <v>20451</v>
      </c>
      <c r="N8581" t="s">
        <v>32</v>
      </c>
      <c r="P8581" t="s">
        <v>32</v>
      </c>
      <c r="Q8581" t="s">
        <v>20992</v>
      </c>
      <c r="R8581" t="s">
        <v>21119</v>
      </c>
      <c r="S8581" t="s">
        <v>21154</v>
      </c>
      <c r="U8581" t="s">
        <v>22035</v>
      </c>
      <c r="Y8581" t="s">
        <v>23863</v>
      </c>
    </row>
    <row r="8582" spans="1:25">
      <c r="A8582" s="1">
        <v>8631</v>
      </c>
      <c r="B8582" t="s">
        <v>32</v>
      </c>
      <c r="C8582" t="s">
        <v>7134</v>
      </c>
      <c r="D8582" t="s">
        <v>10553</v>
      </c>
      <c r="E8582" t="s">
        <v>10905</v>
      </c>
      <c r="F8582" t="s">
        <v>10906</v>
      </c>
      <c r="H8582" t="s">
        <v>16906</v>
      </c>
      <c r="V8582">
        <f>72862993 @Ü'E2024041cavrilleogarro@yahoo.com                            BNMLFException as file currently locked by another user for an Acct no 297021480000                                                                      </f>
        <v>0</v>
      </c>
    </row>
    <row r="8583" spans="1:25">
      <c r="A8583" s="1">
        <v>8632</v>
      </c>
      <c r="C8583" t="s">
        <v>7135</v>
      </c>
      <c r="G8583" t="s">
        <v>10967</v>
      </c>
      <c r="H8583" t="s">
        <v>16907</v>
      </c>
      <c r="I8583" t="s">
        <v>18507</v>
      </c>
      <c r="J8583" t="s">
        <v>18510</v>
      </c>
      <c r="L8583" t="s">
        <v>20452</v>
      </c>
      <c r="N8583" t="s">
        <v>32</v>
      </c>
      <c r="P8583" t="s">
        <v>32</v>
      </c>
      <c r="Q8583" t="s">
        <v>20992</v>
      </c>
      <c r="R8583" t="s">
        <v>21119</v>
      </c>
      <c r="S8583" t="s">
        <v>21154</v>
      </c>
      <c r="U8583" t="s">
        <v>22035</v>
      </c>
      <c r="Y8583" t="s">
        <v>23864</v>
      </c>
    </row>
    <row r="8584" spans="1:25">
      <c r="A8584" s="1">
        <v>8633</v>
      </c>
      <c r="B8584" t="s">
        <v>32</v>
      </c>
      <c r="C8584" t="s">
        <v>7135</v>
      </c>
      <c r="D8584" t="s">
        <v>10554</v>
      </c>
      <c r="E8584" t="s">
        <v>10905</v>
      </c>
      <c r="F8584" t="s">
        <v>10906</v>
      </c>
      <c r="H8584" t="s">
        <v>16907</v>
      </c>
      <c r="V8584">
        <f>72862994 ø8æÌ2024031tamika.campbell@ksac.gov.jm                           CNMLFException as file currently locked by another user for an Acct no 880032561400                                                                      </f>
        <v>0</v>
      </c>
    </row>
    <row r="8585" spans="1:25">
      <c r="A8585" s="1">
        <v>8634</v>
      </c>
      <c r="C8585" t="s">
        <v>7136</v>
      </c>
      <c r="G8585" t="s">
        <v>10967</v>
      </c>
      <c r="H8585" t="s">
        <v>16908</v>
      </c>
      <c r="I8585" t="s">
        <v>18507</v>
      </c>
      <c r="J8585" t="s">
        <v>18510</v>
      </c>
      <c r="L8585" t="s">
        <v>20453</v>
      </c>
      <c r="N8585" t="s">
        <v>32</v>
      </c>
      <c r="P8585" t="s">
        <v>32</v>
      </c>
      <c r="Q8585" t="s">
        <v>20992</v>
      </c>
      <c r="R8585" t="s">
        <v>21119</v>
      </c>
      <c r="S8585" t="s">
        <v>21154</v>
      </c>
      <c r="U8585" t="s">
        <v>22035</v>
      </c>
      <c r="Y8585" t="s">
        <v>23865</v>
      </c>
    </row>
    <row r="8586" spans="1:25">
      <c r="A8586" s="1">
        <v>8635</v>
      </c>
      <c r="B8586" t="s">
        <v>32</v>
      </c>
      <c r="C8586" t="s">
        <v>7136</v>
      </c>
      <c r="D8586" t="s">
        <v>10555</v>
      </c>
      <c r="E8586" t="s">
        <v>10905</v>
      </c>
      <c r="F8586" t="s">
        <v>10906</v>
      </c>
      <c r="H8586" t="s">
        <v>16908</v>
      </c>
      <c r="V8586">
        <f>72862995 0@2024031kededradennis@gmail.com                             CNMLFException as file currently locked by another user for an Acct no 277429760000                                                                      </f>
        <v>0</v>
      </c>
    </row>
    <row r="8587" spans="1:25">
      <c r="A8587" s="1">
        <v>8636</v>
      </c>
      <c r="C8587" t="s">
        <v>7137</v>
      </c>
      <c r="G8587" t="s">
        <v>10967</v>
      </c>
      <c r="H8587" t="s">
        <v>16909</v>
      </c>
      <c r="I8587" t="s">
        <v>18507</v>
      </c>
      <c r="J8587" t="s">
        <v>18510</v>
      </c>
      <c r="L8587" t="s">
        <v>20454</v>
      </c>
      <c r="N8587" t="s">
        <v>32</v>
      </c>
      <c r="P8587" t="s">
        <v>32</v>
      </c>
      <c r="Q8587" t="s">
        <v>20992</v>
      </c>
      <c r="R8587" t="s">
        <v>21119</v>
      </c>
      <c r="S8587" t="s">
        <v>21154</v>
      </c>
      <c r="U8587" t="s">
        <v>22035</v>
      </c>
      <c r="Y8587" t="s">
        <v>23866</v>
      </c>
    </row>
    <row r="8588" spans="1:25">
      <c r="A8588" s="1">
        <v>8637</v>
      </c>
      <c r="B8588" t="s">
        <v>32</v>
      </c>
      <c r="C8588" t="s">
        <v>7137</v>
      </c>
      <c r="D8588" t="s">
        <v>10556</v>
      </c>
      <c r="E8588" t="s">
        <v>10905</v>
      </c>
      <c r="F8588" t="s">
        <v>10906</v>
      </c>
      <c r="H8588" t="s">
        <v>16910</v>
      </c>
      <c r="V8588">
        <f>72862996 ÐEá\$2024041faypetgrave@cwjamica.com                            DNMLFException as file currently locked by another user for an Acct no 156177090000                                                                      </f>
        <v>0</v>
      </c>
    </row>
    <row r="8589" spans="1:25">
      <c r="A8589" s="1">
        <v>8638</v>
      </c>
      <c r="C8589" t="s">
        <v>7138</v>
      </c>
      <c r="G8589" t="s">
        <v>10967</v>
      </c>
      <c r="H8589" t="s">
        <v>16911</v>
      </c>
      <c r="I8589" t="s">
        <v>18507</v>
      </c>
      <c r="J8589" t="s">
        <v>18510</v>
      </c>
      <c r="L8589" t="s">
        <v>20455</v>
      </c>
      <c r="N8589" t="s">
        <v>32</v>
      </c>
      <c r="P8589" t="s">
        <v>32</v>
      </c>
      <c r="Q8589" t="s">
        <v>20992</v>
      </c>
      <c r="R8589" t="s">
        <v>21119</v>
      </c>
      <c r="S8589" t="s">
        <v>21154</v>
      </c>
      <c r="U8589" t="s">
        <v>22035</v>
      </c>
      <c r="Y8589" t="s">
        <v>23868</v>
      </c>
    </row>
    <row r="8590" spans="1:25">
      <c r="A8590" s="1">
        <v>8639</v>
      </c>
      <c r="B8590" t="s">
        <v>32</v>
      </c>
      <c r="C8590" t="s">
        <v>7138</v>
      </c>
      <c r="D8590" t="s">
        <v>10557</v>
      </c>
      <c r="E8590" t="s">
        <v>10905</v>
      </c>
      <c r="F8590" t="s">
        <v>10906</v>
      </c>
      <c r="H8590" t="s">
        <v>16912</v>
      </c>
      <c r="V8590">
        <f>72862997 ÐÈQ(B2024041stamic123@gmail.com                               DNMLFException as file currently locked by another user for an Acct no 284144290000                                                                      </f>
        <v>0</v>
      </c>
    </row>
    <row r="8591" spans="1:25">
      <c r="A8591" s="1">
        <v>8640</v>
      </c>
      <c r="C8591" t="s">
        <v>7139</v>
      </c>
      <c r="G8591" t="s">
        <v>10967</v>
      </c>
      <c r="H8591" t="s">
        <v>16913</v>
      </c>
      <c r="I8591" t="s">
        <v>18507</v>
      </c>
      <c r="J8591" t="s">
        <v>18510</v>
      </c>
      <c r="L8591" t="s">
        <v>20456</v>
      </c>
      <c r="N8591" t="s">
        <v>32</v>
      </c>
      <c r="P8591" t="s">
        <v>32</v>
      </c>
      <c r="Q8591" t="s">
        <v>20992</v>
      </c>
      <c r="R8591" t="s">
        <v>21119</v>
      </c>
      <c r="S8591" t="s">
        <v>21154</v>
      </c>
      <c r="U8591" t="s">
        <v>22035</v>
      </c>
      <c r="Y8591" t="s">
        <v>23867</v>
      </c>
    </row>
    <row r="8592" spans="1:25">
      <c r="A8592" s="1">
        <v>8641</v>
      </c>
      <c r="B8592" t="s">
        <v>32</v>
      </c>
      <c r="C8592" t="s">
        <v>7139</v>
      </c>
      <c r="D8592" t="s">
        <v>10558</v>
      </c>
      <c r="E8592" t="s">
        <v>10905</v>
      </c>
      <c r="F8592" t="s">
        <v>10906</v>
      </c>
      <c r="H8592" t="s">
        <v>16914</v>
      </c>
      <c r="V8592">
        <f>72862998 p°7ÖD2024041christinacaine1@gmail.com                            DNMLFException as file currently locked by another user for an Acct no 295651750000                                                                      </f>
        <v>0</v>
      </c>
    </row>
    <row r="8593" spans="1:25">
      <c r="A8593" s="1">
        <v>8642</v>
      </c>
      <c r="C8593" t="s">
        <v>7140</v>
      </c>
      <c r="G8593" t="s">
        <v>10967</v>
      </c>
      <c r="H8593" t="s">
        <v>16915</v>
      </c>
      <c r="I8593" t="s">
        <v>18507</v>
      </c>
      <c r="J8593" t="s">
        <v>18510</v>
      </c>
      <c r="L8593" t="s">
        <v>20457</v>
      </c>
      <c r="N8593" t="s">
        <v>32</v>
      </c>
      <c r="P8593" t="s">
        <v>32</v>
      </c>
      <c r="Q8593" t="s">
        <v>20992</v>
      </c>
      <c r="R8593" t="s">
        <v>21119</v>
      </c>
      <c r="S8593" t="s">
        <v>21154</v>
      </c>
      <c r="U8593" t="s">
        <v>22035</v>
      </c>
      <c r="Y8593" t="s">
        <v>23869</v>
      </c>
    </row>
    <row r="8594" spans="1:25">
      <c r="A8594" s="1">
        <v>8643</v>
      </c>
      <c r="B8594" t="s">
        <v>32</v>
      </c>
      <c r="C8594" t="s">
        <v>7140</v>
      </c>
      <c r="D8594" t="s">
        <v>10559</v>
      </c>
      <c r="E8594" t="s">
        <v>10905</v>
      </c>
      <c r="F8594" t="s">
        <v>10906</v>
      </c>
      <c r="H8594" t="s">
        <v>16916</v>
      </c>
      <c r="V8594">
        <f>72862999 0&amp;3&amp;P2024041DUNROBPRIM@GMAIL.COM                              DNMLFException as file currently locked by another user for an Acct no 344238270000</f>
        <v>0</v>
      </c>
    </row>
    <row r="8595" spans="1:25">
      <c r="A8595" s="1">
        <v>8644</v>
      </c>
      <c r="C8595" t="s">
        <v>7141</v>
      </c>
      <c r="G8595" t="s">
        <v>10967</v>
      </c>
      <c r="H8595" t="s">
        <v>16917</v>
      </c>
      <c r="I8595" t="s">
        <v>18507</v>
      </c>
      <c r="J8595" t="s">
        <v>18510</v>
      </c>
      <c r="L8595" t="s">
        <v>20458</v>
      </c>
      <c r="N8595" t="s">
        <v>32</v>
      </c>
      <c r="P8595" t="s">
        <v>32</v>
      </c>
      <c r="Q8595" t="s">
        <v>20992</v>
      </c>
      <c r="R8595" t="s">
        <v>21119</v>
      </c>
      <c r="S8595" t="s">
        <v>21154</v>
      </c>
      <c r="U8595" t="s">
        <v>22035</v>
      </c>
      <c r="Y8595" t="s">
        <v>23872</v>
      </c>
    </row>
    <row r="8596" spans="1:25">
      <c r="A8596" s="1">
        <v>8645</v>
      </c>
      <c r="B8596" t="s">
        <v>32</v>
      </c>
      <c r="C8596" t="s">
        <v>7141</v>
      </c>
      <c r="D8596" t="s">
        <v>10560</v>
      </c>
      <c r="E8596" t="s">
        <v>10905</v>
      </c>
      <c r="F8596" t="s">
        <v>10906</v>
      </c>
      <c r="H8596" t="s">
        <v>16917</v>
      </c>
      <c r="V8596">
        <f>72863000 °7úA2024041ANDREHEPBURN_88@YAHOO.COM                            ENMLFException as file currently locked by another user for an Acct no 283368110000                                                                      </f>
        <v>0</v>
      </c>
    </row>
    <row r="8597" spans="1:25">
      <c r="A8597" s="1">
        <v>8646</v>
      </c>
      <c r="C8597" t="s">
        <v>7142</v>
      </c>
      <c r="G8597" t="s">
        <v>10967</v>
      </c>
      <c r="H8597" t="s">
        <v>16918</v>
      </c>
      <c r="I8597" t="s">
        <v>18507</v>
      </c>
      <c r="J8597" t="s">
        <v>18509</v>
      </c>
      <c r="L8597" t="s">
        <v>20184</v>
      </c>
      <c r="O8597" t="s">
        <v>20888</v>
      </c>
      <c r="P8597" t="s">
        <v>65</v>
      </c>
      <c r="Q8597" t="s">
        <v>20990</v>
      </c>
      <c r="R8597" t="s">
        <v>21118</v>
      </c>
      <c r="S8597" t="s">
        <v>21153</v>
      </c>
      <c r="T8597" t="s">
        <v>21846</v>
      </c>
      <c r="U8597" t="s">
        <v>22033</v>
      </c>
    </row>
    <row r="8598" spans="1:25">
      <c r="A8598" s="1">
        <v>8647</v>
      </c>
      <c r="C8598" t="s">
        <v>7143</v>
      </c>
      <c r="G8598" t="s">
        <v>10967</v>
      </c>
      <c r="H8598" t="s">
        <v>16919</v>
      </c>
      <c r="I8598" t="s">
        <v>18507</v>
      </c>
      <c r="J8598" t="s">
        <v>18509</v>
      </c>
      <c r="L8598" t="s">
        <v>20273</v>
      </c>
      <c r="O8598" t="s">
        <v>20887</v>
      </c>
      <c r="P8598" t="s">
        <v>20919</v>
      </c>
      <c r="Q8598" t="s">
        <v>20989</v>
      </c>
      <c r="U8598" t="s">
        <v>22032</v>
      </c>
      <c r="W8598" t="s">
        <v>22917</v>
      </c>
      <c r="X8598" t="s">
        <v>23659</v>
      </c>
    </row>
    <row r="8599" spans="1:25">
      <c r="A8599" s="1">
        <v>8648</v>
      </c>
      <c r="C8599" t="s">
        <v>7144</v>
      </c>
      <c r="G8599" t="s">
        <v>10967</v>
      </c>
      <c r="H8599" t="s">
        <v>16919</v>
      </c>
      <c r="I8599" t="s">
        <v>18507</v>
      </c>
      <c r="J8599" t="s">
        <v>18509</v>
      </c>
      <c r="L8599" t="s">
        <v>20185</v>
      </c>
      <c r="O8599" t="s">
        <v>20888</v>
      </c>
      <c r="P8599" t="s">
        <v>20920</v>
      </c>
      <c r="Q8599" t="s">
        <v>20991</v>
      </c>
      <c r="U8599" t="s">
        <v>22034</v>
      </c>
      <c r="W8599" t="s">
        <v>22918</v>
      </c>
    </row>
    <row r="8600" spans="1:25">
      <c r="A8600" s="1">
        <v>8649</v>
      </c>
      <c r="C8600" t="s">
        <v>7145</v>
      </c>
      <c r="G8600" t="s">
        <v>10967</v>
      </c>
      <c r="H8600" t="s">
        <v>16920</v>
      </c>
      <c r="I8600" t="s">
        <v>18507</v>
      </c>
      <c r="J8600" t="s">
        <v>18509</v>
      </c>
      <c r="L8600" t="s">
        <v>20293</v>
      </c>
      <c r="O8600" t="s">
        <v>20887</v>
      </c>
      <c r="P8600" t="s">
        <v>20919</v>
      </c>
      <c r="Q8600" t="s">
        <v>20989</v>
      </c>
      <c r="U8600" t="s">
        <v>22032</v>
      </c>
      <c r="W8600" t="s">
        <v>22917</v>
      </c>
      <c r="X8600" t="s">
        <v>23659</v>
      </c>
    </row>
    <row r="8601" spans="1:25">
      <c r="A8601" s="1">
        <v>8650</v>
      </c>
      <c r="C8601" t="s">
        <v>7146</v>
      </c>
      <c r="G8601" t="s">
        <v>10967</v>
      </c>
      <c r="H8601" t="s">
        <v>16921</v>
      </c>
      <c r="I8601" t="s">
        <v>18507</v>
      </c>
      <c r="J8601" t="s">
        <v>18509</v>
      </c>
      <c r="L8601" t="s">
        <v>20184</v>
      </c>
      <c r="O8601" t="s">
        <v>20888</v>
      </c>
      <c r="P8601" t="s">
        <v>65</v>
      </c>
      <c r="Q8601" t="s">
        <v>20990</v>
      </c>
      <c r="R8601" t="s">
        <v>21118</v>
      </c>
      <c r="S8601" t="s">
        <v>21153</v>
      </c>
      <c r="T8601" t="s">
        <v>21846</v>
      </c>
      <c r="U8601" t="s">
        <v>22033</v>
      </c>
    </row>
    <row r="8602" spans="1:25">
      <c r="A8602" s="1">
        <v>8651</v>
      </c>
      <c r="C8602" t="s">
        <v>7147</v>
      </c>
      <c r="G8602" t="s">
        <v>10967</v>
      </c>
      <c r="H8602" t="s">
        <v>16921</v>
      </c>
      <c r="I8602" t="s">
        <v>18507</v>
      </c>
      <c r="J8602" t="s">
        <v>18509</v>
      </c>
      <c r="L8602" t="s">
        <v>20185</v>
      </c>
      <c r="O8602" t="s">
        <v>20888</v>
      </c>
      <c r="P8602" t="s">
        <v>20920</v>
      </c>
      <c r="Q8602" t="s">
        <v>20991</v>
      </c>
      <c r="U8602" t="s">
        <v>22034</v>
      </c>
      <c r="W8602" t="s">
        <v>22918</v>
      </c>
    </row>
    <row r="8603" spans="1:25">
      <c r="A8603" s="1">
        <v>8652</v>
      </c>
      <c r="C8603" t="s">
        <v>7148</v>
      </c>
      <c r="G8603" t="s">
        <v>10967</v>
      </c>
      <c r="H8603" t="s">
        <v>16922</v>
      </c>
      <c r="I8603" t="s">
        <v>18507</v>
      </c>
      <c r="J8603" t="s">
        <v>18510</v>
      </c>
      <c r="L8603" t="s">
        <v>20459</v>
      </c>
      <c r="N8603" t="s">
        <v>32</v>
      </c>
      <c r="P8603" t="s">
        <v>32</v>
      </c>
      <c r="Q8603" t="s">
        <v>20992</v>
      </c>
      <c r="R8603" t="s">
        <v>21119</v>
      </c>
      <c r="S8603" t="s">
        <v>21154</v>
      </c>
      <c r="U8603" t="s">
        <v>22035</v>
      </c>
      <c r="Y8603" t="s">
        <v>23871</v>
      </c>
    </row>
    <row r="8604" spans="1:25">
      <c r="A8604" s="1">
        <v>8653</v>
      </c>
      <c r="B8604" t="s">
        <v>32</v>
      </c>
      <c r="C8604" t="s">
        <v>7148</v>
      </c>
      <c r="D8604" t="s">
        <v>10561</v>
      </c>
      <c r="E8604" t="s">
        <v>10905</v>
      </c>
      <c r="F8604" t="s">
        <v>10906</v>
      </c>
      <c r="H8604" t="s">
        <v>16922</v>
      </c>
      <c r="V8604">
        <f>72863007 @å~\J2024041sexychrisann1@gmail.com                             ENMLFException as file currently locked by another user for an Acct no 319379400000                                                                      </f>
        <v>0</v>
      </c>
    </row>
    <row r="8605" spans="1:25">
      <c r="A8605" s="1">
        <v>8654</v>
      </c>
      <c r="C8605" t="s">
        <v>7149</v>
      </c>
      <c r="G8605" t="s">
        <v>10967</v>
      </c>
      <c r="H8605" t="s">
        <v>16923</v>
      </c>
      <c r="I8605" t="s">
        <v>18507</v>
      </c>
      <c r="J8605" t="s">
        <v>18509</v>
      </c>
      <c r="L8605" t="s">
        <v>20184</v>
      </c>
      <c r="O8605" t="s">
        <v>20888</v>
      </c>
      <c r="P8605" t="s">
        <v>65</v>
      </c>
      <c r="Q8605" t="s">
        <v>20990</v>
      </c>
      <c r="R8605" t="s">
        <v>21118</v>
      </c>
      <c r="S8605" t="s">
        <v>21153</v>
      </c>
      <c r="T8605" t="s">
        <v>21846</v>
      </c>
      <c r="U8605" t="s">
        <v>22033</v>
      </c>
    </row>
    <row r="8606" spans="1:25">
      <c r="A8606" s="1">
        <v>8655</v>
      </c>
      <c r="C8606" t="s">
        <v>7150</v>
      </c>
      <c r="G8606" t="s">
        <v>10967</v>
      </c>
      <c r="H8606" t="s">
        <v>16924</v>
      </c>
      <c r="I8606" t="s">
        <v>18507</v>
      </c>
      <c r="J8606" t="s">
        <v>18509</v>
      </c>
      <c r="L8606" t="s">
        <v>20291</v>
      </c>
      <c r="O8606" t="s">
        <v>20887</v>
      </c>
      <c r="P8606" t="s">
        <v>20919</v>
      </c>
      <c r="Q8606" t="s">
        <v>20989</v>
      </c>
      <c r="U8606" t="s">
        <v>22032</v>
      </c>
      <c r="W8606" t="s">
        <v>22917</v>
      </c>
      <c r="X8606" t="s">
        <v>23659</v>
      </c>
    </row>
    <row r="8607" spans="1:25">
      <c r="A8607" s="1">
        <v>8656</v>
      </c>
      <c r="C8607" t="s">
        <v>7151</v>
      </c>
      <c r="G8607" t="s">
        <v>10967</v>
      </c>
      <c r="H8607" t="s">
        <v>16924</v>
      </c>
      <c r="I8607" t="s">
        <v>18507</v>
      </c>
      <c r="J8607" t="s">
        <v>18509</v>
      </c>
      <c r="L8607" t="s">
        <v>20185</v>
      </c>
      <c r="O8607" t="s">
        <v>20888</v>
      </c>
      <c r="P8607" t="s">
        <v>20920</v>
      </c>
      <c r="Q8607" t="s">
        <v>20991</v>
      </c>
      <c r="U8607" t="s">
        <v>22034</v>
      </c>
      <c r="W8607" t="s">
        <v>22918</v>
      </c>
    </row>
    <row r="8608" spans="1:25">
      <c r="A8608" s="1">
        <v>8657</v>
      </c>
      <c r="C8608" t="s">
        <v>7152</v>
      </c>
      <c r="G8608" t="s">
        <v>10967</v>
      </c>
      <c r="H8608" t="s">
        <v>16925</v>
      </c>
      <c r="I8608" t="s">
        <v>18507</v>
      </c>
      <c r="J8608" t="s">
        <v>18510</v>
      </c>
      <c r="L8608" t="s">
        <v>20460</v>
      </c>
      <c r="N8608" t="s">
        <v>32</v>
      </c>
      <c r="P8608" t="s">
        <v>32</v>
      </c>
      <c r="Q8608" t="s">
        <v>20992</v>
      </c>
      <c r="R8608" t="s">
        <v>21119</v>
      </c>
      <c r="S8608" t="s">
        <v>21154</v>
      </c>
      <c r="U8608" t="s">
        <v>22035</v>
      </c>
      <c r="Y8608" t="s">
        <v>23870</v>
      </c>
    </row>
    <row r="8609" spans="1:25">
      <c r="A8609" s="1">
        <v>8658</v>
      </c>
      <c r="B8609" t="s">
        <v>32</v>
      </c>
      <c r="C8609" t="s">
        <v>7152</v>
      </c>
      <c r="D8609" t="s">
        <v>10562</v>
      </c>
      <c r="E8609" t="s">
        <v>10905</v>
      </c>
      <c r="F8609" t="s">
        <v>10906</v>
      </c>
      <c r="H8609" t="s">
        <v>16926</v>
      </c>
      <c r="V8609">
        <f>72863011 @äçNJ2024041romainbrown023@gmail.com                            ENMLFException as file currently locked by another user for an Acct no 319151400000                                                                      </f>
        <v>0</v>
      </c>
    </row>
    <row r="8610" spans="1:25">
      <c r="A8610" s="1">
        <v>8659</v>
      </c>
      <c r="C8610" t="s">
        <v>7153</v>
      </c>
      <c r="G8610" t="s">
        <v>10967</v>
      </c>
      <c r="H8610" t="s">
        <v>16927</v>
      </c>
      <c r="I8610" t="s">
        <v>18507</v>
      </c>
      <c r="J8610" t="s">
        <v>18510</v>
      </c>
      <c r="L8610" t="s">
        <v>20461</v>
      </c>
      <c r="N8610" t="s">
        <v>32</v>
      </c>
      <c r="P8610" t="s">
        <v>32</v>
      </c>
      <c r="Q8610" t="s">
        <v>20992</v>
      </c>
      <c r="R8610" t="s">
        <v>21119</v>
      </c>
      <c r="S8610" t="s">
        <v>21154</v>
      </c>
      <c r="U8610" t="s">
        <v>22035</v>
      </c>
      <c r="Y8610" t="s">
        <v>23873</v>
      </c>
    </row>
    <row r="8611" spans="1:25">
      <c r="A8611" s="1">
        <v>8660</v>
      </c>
      <c r="B8611" t="s">
        <v>32</v>
      </c>
      <c r="C8611" t="s">
        <v>7153</v>
      </c>
      <c r="D8611" t="s">
        <v>10563</v>
      </c>
      <c r="E8611" t="s">
        <v>10905</v>
      </c>
      <c r="F8611" t="s">
        <v>10906</v>
      </c>
      <c r="H8611" t="s">
        <v>16928</v>
      </c>
      <c r="V8611">
        <f>72863012 @ÝEÆI2024041orainthomas@gmail.com                              GNMLFException as file currently locked by another user for an Acct no 316859080000                                                                      </f>
        <v>0</v>
      </c>
    </row>
    <row r="8612" spans="1:25">
      <c r="A8612" s="1">
        <v>8661</v>
      </c>
      <c r="C8612" t="s">
        <v>7154</v>
      </c>
      <c r="G8612" t="s">
        <v>10967</v>
      </c>
      <c r="H8612" t="s">
        <v>16929</v>
      </c>
      <c r="I8612" t="s">
        <v>18507</v>
      </c>
      <c r="J8612" t="s">
        <v>18509</v>
      </c>
      <c r="L8612" t="s">
        <v>20184</v>
      </c>
      <c r="O8612" t="s">
        <v>20888</v>
      </c>
      <c r="P8612" t="s">
        <v>65</v>
      </c>
      <c r="Q8612" t="s">
        <v>20990</v>
      </c>
      <c r="R8612" t="s">
        <v>21118</v>
      </c>
      <c r="S8612" t="s">
        <v>21153</v>
      </c>
      <c r="T8612" t="s">
        <v>21837</v>
      </c>
      <c r="U8612" t="s">
        <v>22033</v>
      </c>
    </row>
    <row r="8613" spans="1:25">
      <c r="A8613" s="1">
        <v>8662</v>
      </c>
      <c r="C8613" t="s">
        <v>7155</v>
      </c>
      <c r="G8613" t="s">
        <v>10967</v>
      </c>
      <c r="H8613" t="s">
        <v>16929</v>
      </c>
      <c r="I8613" t="s">
        <v>18507</v>
      </c>
      <c r="J8613" t="s">
        <v>18509</v>
      </c>
      <c r="L8613" t="s">
        <v>20271</v>
      </c>
      <c r="O8613" t="s">
        <v>20887</v>
      </c>
      <c r="P8613" t="s">
        <v>20919</v>
      </c>
      <c r="Q8613" t="s">
        <v>20989</v>
      </c>
      <c r="U8613" t="s">
        <v>22032</v>
      </c>
      <c r="W8613" t="s">
        <v>22917</v>
      </c>
      <c r="X8613" t="s">
        <v>23648</v>
      </c>
    </row>
    <row r="8614" spans="1:25">
      <c r="A8614" s="1">
        <v>8663</v>
      </c>
      <c r="C8614" t="s">
        <v>7156</v>
      </c>
      <c r="G8614" t="s">
        <v>10967</v>
      </c>
      <c r="H8614" t="s">
        <v>16929</v>
      </c>
      <c r="I8614" t="s">
        <v>18507</v>
      </c>
      <c r="J8614" t="s">
        <v>18509</v>
      </c>
      <c r="L8614" t="s">
        <v>20185</v>
      </c>
      <c r="O8614" t="s">
        <v>20888</v>
      </c>
      <c r="P8614" t="s">
        <v>20920</v>
      </c>
      <c r="Q8614" t="s">
        <v>20991</v>
      </c>
      <c r="U8614" t="s">
        <v>22034</v>
      </c>
      <c r="W8614" t="s">
        <v>22918</v>
      </c>
    </row>
    <row r="8615" spans="1:25">
      <c r="A8615" s="1">
        <v>8664</v>
      </c>
      <c r="C8615" t="s">
        <v>7157</v>
      </c>
      <c r="G8615" t="s">
        <v>10967</v>
      </c>
      <c r="H8615" t="s">
        <v>16930</v>
      </c>
      <c r="I8615" t="s">
        <v>18507</v>
      </c>
      <c r="J8615" t="s">
        <v>18509</v>
      </c>
      <c r="L8615" t="s">
        <v>20146</v>
      </c>
      <c r="O8615" t="s">
        <v>20887</v>
      </c>
      <c r="P8615" t="s">
        <v>20919</v>
      </c>
      <c r="Q8615" t="s">
        <v>20989</v>
      </c>
      <c r="U8615" t="s">
        <v>22032</v>
      </c>
      <c r="W8615" t="s">
        <v>22917</v>
      </c>
      <c r="X8615" t="s">
        <v>23647</v>
      </c>
    </row>
    <row r="8616" spans="1:25">
      <c r="A8616" s="1">
        <v>8665</v>
      </c>
      <c r="C8616" t="s">
        <v>7158</v>
      </c>
      <c r="G8616" t="s">
        <v>10967</v>
      </c>
      <c r="H8616" t="s">
        <v>16931</v>
      </c>
      <c r="I8616" t="s">
        <v>18507</v>
      </c>
      <c r="J8616" t="s">
        <v>18509</v>
      </c>
      <c r="L8616" t="s">
        <v>20184</v>
      </c>
      <c r="O8616" t="s">
        <v>20888</v>
      </c>
      <c r="P8616" t="s">
        <v>65</v>
      </c>
      <c r="Q8616" t="s">
        <v>20990</v>
      </c>
      <c r="R8616" t="s">
        <v>21118</v>
      </c>
      <c r="S8616" t="s">
        <v>21153</v>
      </c>
      <c r="T8616" t="s">
        <v>21836</v>
      </c>
      <c r="U8616" t="s">
        <v>22033</v>
      </c>
    </row>
    <row r="8617" spans="1:25">
      <c r="A8617" s="1">
        <v>8666</v>
      </c>
      <c r="C8617" t="s">
        <v>7159</v>
      </c>
      <c r="G8617" t="s">
        <v>10967</v>
      </c>
      <c r="H8617" t="s">
        <v>16931</v>
      </c>
      <c r="I8617" t="s">
        <v>18507</v>
      </c>
      <c r="J8617" t="s">
        <v>18509</v>
      </c>
      <c r="L8617" t="s">
        <v>20185</v>
      </c>
      <c r="O8617" t="s">
        <v>20888</v>
      </c>
      <c r="P8617" t="s">
        <v>20920</v>
      </c>
      <c r="Q8617" t="s">
        <v>20991</v>
      </c>
      <c r="U8617" t="s">
        <v>22034</v>
      </c>
      <c r="W8617" t="s">
        <v>22918</v>
      </c>
    </row>
    <row r="8618" spans="1:25">
      <c r="A8618" s="1">
        <v>8667</v>
      </c>
      <c r="C8618" t="s">
        <v>7160</v>
      </c>
      <c r="G8618" t="s">
        <v>10967</v>
      </c>
      <c r="H8618" t="s">
        <v>16932</v>
      </c>
      <c r="I8618" t="s">
        <v>18507</v>
      </c>
      <c r="L8618" t="s">
        <v>20462</v>
      </c>
      <c r="N8618" t="s">
        <v>47</v>
      </c>
      <c r="P8618" t="s">
        <v>20957</v>
      </c>
      <c r="Q8618" t="s">
        <v>21057</v>
      </c>
      <c r="U8618" t="s">
        <v>22736</v>
      </c>
      <c r="W8618" t="s">
        <v>22935</v>
      </c>
    </row>
    <row r="8619" spans="1:25">
      <c r="A8619" s="1">
        <v>8668</v>
      </c>
      <c r="C8619" t="s">
        <v>7161</v>
      </c>
      <c r="G8619" t="s">
        <v>10967</v>
      </c>
      <c r="H8619" t="s">
        <v>16933</v>
      </c>
      <c r="I8619" t="s">
        <v>18507</v>
      </c>
      <c r="J8619" t="s">
        <v>18510</v>
      </c>
      <c r="L8619" t="s">
        <v>20462</v>
      </c>
      <c r="N8619" t="s">
        <v>47</v>
      </c>
      <c r="P8619" t="s">
        <v>47</v>
      </c>
      <c r="Q8619" t="s">
        <v>21058</v>
      </c>
      <c r="U8619" t="s">
        <v>22737</v>
      </c>
      <c r="W8619" t="s">
        <v>22921</v>
      </c>
    </row>
    <row r="8620" spans="1:25">
      <c r="A8620" s="1">
        <v>8669</v>
      </c>
      <c r="B8620" t="s">
        <v>47</v>
      </c>
      <c r="C8620" t="s">
        <v>7161</v>
      </c>
      <c r="D8620" t="s">
        <v>10564</v>
      </c>
      <c r="E8620" t="s">
        <v>10905</v>
      </c>
      <c r="F8620" t="s">
        <v>10926</v>
      </c>
      <c r="H8620" t="s">
        <v>16933</v>
      </c>
      <c r="V8620">
        <f>72863020 BIF</f>
        <v>0</v>
      </c>
    </row>
    <row r="8621" spans="1:25">
      <c r="A8621" s="1">
        <v>8670</v>
      </c>
      <c r="C8621" t="s">
        <v>7162</v>
      </c>
      <c r="G8621" t="s">
        <v>10967</v>
      </c>
      <c r="H8621" t="s">
        <v>16934</v>
      </c>
      <c r="I8621" t="s">
        <v>18507</v>
      </c>
      <c r="J8621" t="s">
        <v>18509</v>
      </c>
      <c r="L8621" t="s">
        <v>20184</v>
      </c>
      <c r="O8621" t="s">
        <v>20888</v>
      </c>
      <c r="P8621" t="s">
        <v>65</v>
      </c>
      <c r="Q8621" t="s">
        <v>20990</v>
      </c>
      <c r="R8621" t="s">
        <v>21118</v>
      </c>
      <c r="S8621" t="s">
        <v>21153</v>
      </c>
      <c r="T8621" t="s">
        <v>21851</v>
      </c>
      <c r="U8621" t="s">
        <v>22033</v>
      </c>
    </row>
    <row r="8622" spans="1:25">
      <c r="A8622" s="1">
        <v>8671</v>
      </c>
      <c r="C8622" t="s">
        <v>7163</v>
      </c>
      <c r="G8622" t="s">
        <v>10967</v>
      </c>
      <c r="H8622" t="s">
        <v>16934</v>
      </c>
      <c r="I8622" t="s">
        <v>18507</v>
      </c>
      <c r="J8622" t="s">
        <v>18509</v>
      </c>
      <c r="L8622" t="s">
        <v>20145</v>
      </c>
      <c r="O8622" t="s">
        <v>20887</v>
      </c>
      <c r="P8622" t="s">
        <v>20919</v>
      </c>
      <c r="Q8622" t="s">
        <v>20989</v>
      </c>
      <c r="U8622" t="s">
        <v>22032</v>
      </c>
      <c r="W8622" t="s">
        <v>22917</v>
      </c>
      <c r="X8622" t="s">
        <v>23665</v>
      </c>
    </row>
    <row r="8623" spans="1:25">
      <c r="A8623" s="1">
        <v>8672</v>
      </c>
      <c r="C8623" t="s">
        <v>7164</v>
      </c>
      <c r="G8623" t="s">
        <v>10967</v>
      </c>
      <c r="H8623" t="s">
        <v>16935</v>
      </c>
      <c r="I8623" t="s">
        <v>18507</v>
      </c>
      <c r="J8623" t="s">
        <v>18509</v>
      </c>
      <c r="L8623" t="s">
        <v>20185</v>
      </c>
      <c r="O8623" t="s">
        <v>20888</v>
      </c>
      <c r="P8623" t="s">
        <v>20920</v>
      </c>
      <c r="Q8623" t="s">
        <v>20991</v>
      </c>
      <c r="U8623" t="s">
        <v>22034</v>
      </c>
      <c r="W8623" t="s">
        <v>22918</v>
      </c>
    </row>
    <row r="8624" spans="1:25">
      <c r="A8624" s="1">
        <v>8673</v>
      </c>
      <c r="C8624" t="s">
        <v>7165</v>
      </c>
      <c r="G8624" t="s">
        <v>10967</v>
      </c>
      <c r="H8624" t="s">
        <v>16936</v>
      </c>
      <c r="I8624" t="s">
        <v>18507</v>
      </c>
      <c r="J8624" t="s">
        <v>18509</v>
      </c>
      <c r="L8624" t="s">
        <v>20273</v>
      </c>
      <c r="O8624" t="s">
        <v>20887</v>
      </c>
      <c r="P8624" t="s">
        <v>20919</v>
      </c>
      <c r="Q8624" t="s">
        <v>20989</v>
      </c>
      <c r="U8624" t="s">
        <v>22032</v>
      </c>
      <c r="W8624" t="s">
        <v>22917</v>
      </c>
      <c r="X8624" t="s">
        <v>23666</v>
      </c>
    </row>
    <row r="8625" spans="1:24">
      <c r="A8625" s="1">
        <v>8674</v>
      </c>
      <c r="C8625" t="s">
        <v>7166</v>
      </c>
      <c r="G8625" t="s">
        <v>10967</v>
      </c>
      <c r="H8625" t="s">
        <v>16937</v>
      </c>
      <c r="I8625" t="s">
        <v>18507</v>
      </c>
      <c r="J8625" t="s">
        <v>18509</v>
      </c>
      <c r="L8625" t="s">
        <v>20271</v>
      </c>
      <c r="O8625" t="s">
        <v>20887</v>
      </c>
      <c r="P8625" t="s">
        <v>20919</v>
      </c>
      <c r="Q8625" t="s">
        <v>20989</v>
      </c>
      <c r="U8625" t="s">
        <v>22032</v>
      </c>
      <c r="W8625" t="s">
        <v>22917</v>
      </c>
      <c r="X8625" t="s">
        <v>23666</v>
      </c>
    </row>
    <row r="8626" spans="1:24">
      <c r="A8626" s="1">
        <v>8675</v>
      </c>
      <c r="C8626" t="s">
        <v>7167</v>
      </c>
      <c r="G8626" t="s">
        <v>10967</v>
      </c>
      <c r="H8626" t="s">
        <v>16938</v>
      </c>
      <c r="I8626" t="s">
        <v>18507</v>
      </c>
      <c r="J8626" t="s">
        <v>18509</v>
      </c>
      <c r="L8626" t="s">
        <v>20155</v>
      </c>
      <c r="O8626" t="s">
        <v>20887</v>
      </c>
      <c r="P8626" t="s">
        <v>20919</v>
      </c>
      <c r="Q8626" t="s">
        <v>20989</v>
      </c>
      <c r="U8626" t="s">
        <v>22032</v>
      </c>
      <c r="W8626" t="s">
        <v>22917</v>
      </c>
      <c r="X8626" t="s">
        <v>23667</v>
      </c>
    </row>
    <row r="8627" spans="1:24">
      <c r="A8627" s="1">
        <v>8676</v>
      </c>
      <c r="C8627" t="s">
        <v>7168</v>
      </c>
      <c r="G8627" t="s">
        <v>10967</v>
      </c>
      <c r="H8627" t="s">
        <v>16938</v>
      </c>
      <c r="I8627" t="s">
        <v>18507</v>
      </c>
      <c r="J8627" t="s">
        <v>18509</v>
      </c>
      <c r="L8627" t="s">
        <v>20174</v>
      </c>
      <c r="O8627" t="s">
        <v>20887</v>
      </c>
      <c r="P8627" t="s">
        <v>20919</v>
      </c>
      <c r="Q8627" t="s">
        <v>20989</v>
      </c>
      <c r="U8627" t="s">
        <v>22032</v>
      </c>
      <c r="W8627" t="s">
        <v>22917</v>
      </c>
      <c r="X8627" t="s">
        <v>23665</v>
      </c>
    </row>
    <row r="8628" spans="1:24">
      <c r="A8628" s="1">
        <v>8677</v>
      </c>
      <c r="C8628" t="s">
        <v>7169</v>
      </c>
      <c r="G8628" t="s">
        <v>10967</v>
      </c>
      <c r="H8628" t="s">
        <v>16939</v>
      </c>
      <c r="I8628" t="s">
        <v>18507</v>
      </c>
      <c r="J8628" t="s">
        <v>18509</v>
      </c>
      <c r="L8628" t="s">
        <v>20184</v>
      </c>
      <c r="O8628" t="s">
        <v>20888</v>
      </c>
      <c r="P8628" t="s">
        <v>65</v>
      </c>
      <c r="Q8628" t="s">
        <v>20990</v>
      </c>
      <c r="R8628" t="s">
        <v>21118</v>
      </c>
      <c r="S8628" t="s">
        <v>21153</v>
      </c>
      <c r="T8628" t="s">
        <v>21851</v>
      </c>
      <c r="U8628" t="s">
        <v>22033</v>
      </c>
    </row>
    <row r="8629" spans="1:24">
      <c r="A8629" s="1">
        <v>8678</v>
      </c>
      <c r="C8629" t="s">
        <v>7170</v>
      </c>
      <c r="G8629" t="s">
        <v>10967</v>
      </c>
      <c r="H8629" t="s">
        <v>16939</v>
      </c>
      <c r="I8629" t="s">
        <v>18507</v>
      </c>
      <c r="J8629" t="s">
        <v>18509</v>
      </c>
      <c r="L8629" t="s">
        <v>20185</v>
      </c>
      <c r="O8629" t="s">
        <v>20888</v>
      </c>
      <c r="P8629" t="s">
        <v>20920</v>
      </c>
      <c r="Q8629" t="s">
        <v>20991</v>
      </c>
      <c r="U8629" t="s">
        <v>22034</v>
      </c>
      <c r="W8629" t="s">
        <v>22918</v>
      </c>
    </row>
    <row r="8630" spans="1:24">
      <c r="A8630" s="1">
        <v>8679</v>
      </c>
      <c r="C8630" t="s">
        <v>7171</v>
      </c>
      <c r="G8630" t="s">
        <v>10967</v>
      </c>
      <c r="H8630" t="s">
        <v>16940</v>
      </c>
      <c r="I8630" t="s">
        <v>18507</v>
      </c>
      <c r="J8630" t="s">
        <v>18509</v>
      </c>
      <c r="L8630" t="s">
        <v>20292</v>
      </c>
      <c r="O8630" t="s">
        <v>20887</v>
      </c>
      <c r="P8630" t="s">
        <v>20919</v>
      </c>
      <c r="Q8630" t="s">
        <v>20989</v>
      </c>
      <c r="U8630" t="s">
        <v>22032</v>
      </c>
      <c r="W8630" t="s">
        <v>22917</v>
      </c>
      <c r="X8630" t="s">
        <v>23667</v>
      </c>
    </row>
    <row r="8631" spans="1:24">
      <c r="A8631" s="1">
        <v>8680</v>
      </c>
      <c r="C8631" t="s">
        <v>7172</v>
      </c>
      <c r="G8631" t="s">
        <v>10967</v>
      </c>
      <c r="H8631" t="s">
        <v>16941</v>
      </c>
      <c r="I8631" t="s">
        <v>18507</v>
      </c>
      <c r="J8631" t="s">
        <v>18509</v>
      </c>
      <c r="L8631" t="s">
        <v>20184</v>
      </c>
      <c r="O8631" t="s">
        <v>20888</v>
      </c>
      <c r="P8631" t="s">
        <v>65</v>
      </c>
      <c r="Q8631" t="s">
        <v>20990</v>
      </c>
      <c r="R8631" t="s">
        <v>21118</v>
      </c>
      <c r="S8631" t="s">
        <v>21153</v>
      </c>
      <c r="T8631" t="s">
        <v>21852</v>
      </c>
      <c r="U8631" t="s">
        <v>22033</v>
      </c>
    </row>
    <row r="8632" spans="1:24">
      <c r="A8632" s="1">
        <v>8681</v>
      </c>
      <c r="C8632" t="s">
        <v>7173</v>
      </c>
      <c r="G8632" t="s">
        <v>10967</v>
      </c>
      <c r="H8632" t="s">
        <v>16942</v>
      </c>
      <c r="I8632" t="s">
        <v>18507</v>
      </c>
      <c r="J8632" t="s">
        <v>18509</v>
      </c>
      <c r="L8632" t="s">
        <v>20155</v>
      </c>
      <c r="O8632" t="s">
        <v>20887</v>
      </c>
      <c r="P8632" t="s">
        <v>20919</v>
      </c>
      <c r="Q8632" t="s">
        <v>20989</v>
      </c>
      <c r="U8632" t="s">
        <v>22032</v>
      </c>
      <c r="W8632" t="s">
        <v>22917</v>
      </c>
      <c r="X8632" t="s">
        <v>23668</v>
      </c>
    </row>
    <row r="8633" spans="1:24">
      <c r="A8633" s="1">
        <v>8682</v>
      </c>
      <c r="C8633" t="s">
        <v>7174</v>
      </c>
      <c r="G8633" t="s">
        <v>10967</v>
      </c>
      <c r="H8633" t="s">
        <v>16942</v>
      </c>
      <c r="I8633" t="s">
        <v>18507</v>
      </c>
      <c r="J8633" t="s">
        <v>18509</v>
      </c>
      <c r="L8633" t="s">
        <v>20185</v>
      </c>
      <c r="O8633" t="s">
        <v>20888</v>
      </c>
      <c r="P8633" t="s">
        <v>20920</v>
      </c>
      <c r="Q8633" t="s">
        <v>20991</v>
      </c>
      <c r="U8633" t="s">
        <v>22034</v>
      </c>
      <c r="W8633" t="s">
        <v>22918</v>
      </c>
    </row>
    <row r="8634" spans="1:24">
      <c r="A8634" s="1">
        <v>8683</v>
      </c>
      <c r="C8634" t="s">
        <v>7175</v>
      </c>
      <c r="G8634" t="s">
        <v>10967</v>
      </c>
      <c r="H8634" t="s">
        <v>16943</v>
      </c>
      <c r="I8634" t="s">
        <v>18507</v>
      </c>
      <c r="J8634" t="s">
        <v>18509</v>
      </c>
      <c r="L8634" t="s">
        <v>20184</v>
      </c>
      <c r="O8634" t="s">
        <v>20888</v>
      </c>
      <c r="P8634" t="s">
        <v>65</v>
      </c>
      <c r="Q8634" t="s">
        <v>20990</v>
      </c>
      <c r="R8634" t="s">
        <v>21118</v>
      </c>
      <c r="S8634" t="s">
        <v>21153</v>
      </c>
      <c r="T8634" t="s">
        <v>21852</v>
      </c>
      <c r="U8634" t="s">
        <v>22033</v>
      </c>
    </row>
    <row r="8635" spans="1:24">
      <c r="A8635" s="1">
        <v>8684</v>
      </c>
      <c r="C8635" t="s">
        <v>7176</v>
      </c>
      <c r="G8635" t="s">
        <v>10967</v>
      </c>
      <c r="H8635" t="s">
        <v>16943</v>
      </c>
      <c r="I8635" t="s">
        <v>18507</v>
      </c>
      <c r="J8635" t="s">
        <v>18509</v>
      </c>
      <c r="L8635" t="s">
        <v>20185</v>
      </c>
      <c r="O8635" t="s">
        <v>20888</v>
      </c>
      <c r="P8635" t="s">
        <v>20920</v>
      </c>
      <c r="Q8635" t="s">
        <v>20991</v>
      </c>
      <c r="U8635" t="s">
        <v>22034</v>
      </c>
      <c r="W8635" t="s">
        <v>22918</v>
      </c>
    </row>
    <row r="8636" spans="1:24">
      <c r="A8636" s="1">
        <v>8685</v>
      </c>
      <c r="C8636" t="s">
        <v>7177</v>
      </c>
      <c r="G8636" t="s">
        <v>10967</v>
      </c>
      <c r="H8636" t="s">
        <v>16944</v>
      </c>
      <c r="I8636" t="s">
        <v>18507</v>
      </c>
      <c r="J8636" t="s">
        <v>18509</v>
      </c>
      <c r="L8636" t="s">
        <v>20291</v>
      </c>
      <c r="O8636" t="s">
        <v>20887</v>
      </c>
      <c r="P8636" t="s">
        <v>20919</v>
      </c>
      <c r="Q8636" t="s">
        <v>20989</v>
      </c>
      <c r="U8636" t="s">
        <v>22032</v>
      </c>
      <c r="W8636" t="s">
        <v>22917</v>
      </c>
      <c r="X8636" t="s">
        <v>23668</v>
      </c>
    </row>
    <row r="8637" spans="1:24">
      <c r="A8637" s="1">
        <v>8686</v>
      </c>
      <c r="C8637" t="s">
        <v>7178</v>
      </c>
      <c r="G8637" t="s">
        <v>10967</v>
      </c>
      <c r="H8637" t="s">
        <v>16945</v>
      </c>
      <c r="I8637" t="s">
        <v>18507</v>
      </c>
      <c r="J8637" t="s">
        <v>18509</v>
      </c>
      <c r="L8637" t="s">
        <v>20293</v>
      </c>
      <c r="O8637" t="s">
        <v>20887</v>
      </c>
      <c r="P8637" t="s">
        <v>20919</v>
      </c>
      <c r="Q8637" t="s">
        <v>20989</v>
      </c>
      <c r="U8637" t="s">
        <v>22032</v>
      </c>
      <c r="W8637" t="s">
        <v>22917</v>
      </c>
      <c r="X8637" t="s">
        <v>23669</v>
      </c>
    </row>
    <row r="8638" spans="1:24">
      <c r="A8638" s="1">
        <v>8687</v>
      </c>
      <c r="C8638" t="s">
        <v>7179</v>
      </c>
      <c r="G8638" t="s">
        <v>10967</v>
      </c>
      <c r="H8638" t="s">
        <v>16946</v>
      </c>
      <c r="I8638" t="s">
        <v>18507</v>
      </c>
      <c r="J8638" t="s">
        <v>18509</v>
      </c>
      <c r="L8638" t="s">
        <v>20184</v>
      </c>
      <c r="O8638" t="s">
        <v>20888</v>
      </c>
      <c r="P8638" t="s">
        <v>65</v>
      </c>
      <c r="Q8638" t="s">
        <v>20990</v>
      </c>
      <c r="R8638" t="s">
        <v>21118</v>
      </c>
      <c r="S8638" t="s">
        <v>21153</v>
      </c>
      <c r="T8638" t="s">
        <v>21853</v>
      </c>
      <c r="U8638" t="s">
        <v>22033</v>
      </c>
    </row>
    <row r="8639" spans="1:24">
      <c r="A8639" s="1">
        <v>8688</v>
      </c>
      <c r="C8639" t="s">
        <v>7180</v>
      </c>
      <c r="G8639" t="s">
        <v>10967</v>
      </c>
      <c r="H8639" t="s">
        <v>16946</v>
      </c>
      <c r="I8639" t="s">
        <v>18507</v>
      </c>
      <c r="J8639" t="s">
        <v>18509</v>
      </c>
      <c r="L8639" t="s">
        <v>20185</v>
      </c>
      <c r="O8639" t="s">
        <v>20888</v>
      </c>
      <c r="P8639" t="s">
        <v>20920</v>
      </c>
      <c r="Q8639" t="s">
        <v>20991</v>
      </c>
      <c r="U8639" t="s">
        <v>22034</v>
      </c>
      <c r="W8639" t="s">
        <v>22918</v>
      </c>
    </row>
    <row r="8640" spans="1:24">
      <c r="A8640" s="1">
        <v>8689</v>
      </c>
      <c r="C8640" t="s">
        <v>7181</v>
      </c>
      <c r="G8640" t="s">
        <v>10967</v>
      </c>
      <c r="H8640" t="s">
        <v>16947</v>
      </c>
      <c r="I8640" t="s">
        <v>18507</v>
      </c>
      <c r="J8640" t="s">
        <v>18511</v>
      </c>
      <c r="L8640" t="s">
        <v>20463</v>
      </c>
      <c r="O8640" t="s">
        <v>20889</v>
      </c>
      <c r="P8640" t="s">
        <v>20889</v>
      </c>
      <c r="Q8640" t="s">
        <v>20994</v>
      </c>
      <c r="U8640" t="s">
        <v>22762</v>
      </c>
      <c r="W8640" t="s">
        <v>22730</v>
      </c>
    </row>
    <row r="8641" spans="1:24">
      <c r="A8641" s="1">
        <v>8690</v>
      </c>
      <c r="C8641" t="s">
        <v>7182</v>
      </c>
      <c r="G8641" t="s">
        <v>10967</v>
      </c>
      <c r="H8641" t="s">
        <v>16948</v>
      </c>
      <c r="I8641" t="s">
        <v>18507</v>
      </c>
      <c r="J8641" t="s">
        <v>18511</v>
      </c>
      <c r="L8641" t="s">
        <v>19687</v>
      </c>
      <c r="O8641" t="s">
        <v>20908</v>
      </c>
      <c r="P8641" t="s">
        <v>20949</v>
      </c>
      <c r="Q8641" t="s">
        <v>21061</v>
      </c>
      <c r="R8641" t="s">
        <v>21137</v>
      </c>
      <c r="S8641" t="s">
        <v>21159</v>
      </c>
      <c r="T8641" t="s">
        <v>21854</v>
      </c>
      <c r="U8641" t="s">
        <v>22033</v>
      </c>
    </row>
    <row r="8642" spans="1:24">
      <c r="A8642" s="1">
        <v>8691</v>
      </c>
      <c r="C8642" t="s">
        <v>7183</v>
      </c>
      <c r="G8642" t="s">
        <v>10967</v>
      </c>
      <c r="H8642" t="s">
        <v>16949</v>
      </c>
      <c r="I8642" t="s">
        <v>18507</v>
      </c>
      <c r="J8642" t="s">
        <v>18511</v>
      </c>
      <c r="L8642" t="s">
        <v>19687</v>
      </c>
      <c r="O8642" t="s">
        <v>20908</v>
      </c>
      <c r="P8642" t="s">
        <v>20949</v>
      </c>
      <c r="Q8642" t="s">
        <v>21061</v>
      </c>
      <c r="R8642" t="s">
        <v>21137</v>
      </c>
      <c r="S8642" t="s">
        <v>21159</v>
      </c>
      <c r="T8642" t="s">
        <v>21854</v>
      </c>
      <c r="U8642" t="s">
        <v>22033</v>
      </c>
    </row>
    <row r="8643" spans="1:24">
      <c r="A8643" s="1">
        <v>8692</v>
      </c>
      <c r="C8643" t="s">
        <v>7184</v>
      </c>
      <c r="G8643" t="s">
        <v>10967</v>
      </c>
      <c r="H8643" t="s">
        <v>16950</v>
      </c>
      <c r="I8643" t="s">
        <v>18507</v>
      </c>
      <c r="J8643" t="s">
        <v>18511</v>
      </c>
      <c r="L8643" t="s">
        <v>19687</v>
      </c>
      <c r="O8643" t="s">
        <v>20908</v>
      </c>
      <c r="P8643" t="s">
        <v>20949</v>
      </c>
      <c r="Q8643" t="s">
        <v>21061</v>
      </c>
      <c r="R8643" t="s">
        <v>21137</v>
      </c>
      <c r="S8643" t="s">
        <v>21159</v>
      </c>
      <c r="T8643" t="s">
        <v>21854</v>
      </c>
      <c r="U8643" t="s">
        <v>22033</v>
      </c>
    </row>
    <row r="8644" spans="1:24">
      <c r="A8644" s="1">
        <v>8693</v>
      </c>
      <c r="C8644" t="s">
        <v>7185</v>
      </c>
      <c r="G8644" t="s">
        <v>10967</v>
      </c>
      <c r="H8644" t="s">
        <v>16951</v>
      </c>
      <c r="I8644" t="s">
        <v>18507</v>
      </c>
      <c r="J8644" t="s">
        <v>18511</v>
      </c>
      <c r="L8644" t="s">
        <v>19687</v>
      </c>
      <c r="O8644" t="s">
        <v>20908</v>
      </c>
      <c r="P8644" t="s">
        <v>20949</v>
      </c>
      <c r="Q8644" t="s">
        <v>21061</v>
      </c>
      <c r="R8644" t="s">
        <v>21137</v>
      </c>
      <c r="S8644" t="s">
        <v>21159</v>
      </c>
      <c r="T8644" t="s">
        <v>21854</v>
      </c>
      <c r="U8644" t="s">
        <v>22033</v>
      </c>
    </row>
    <row r="8645" spans="1:24">
      <c r="A8645" s="1">
        <v>8694</v>
      </c>
      <c r="C8645" t="s">
        <v>7186</v>
      </c>
      <c r="G8645" t="s">
        <v>10967</v>
      </c>
      <c r="H8645" t="s">
        <v>16952</v>
      </c>
      <c r="I8645" t="s">
        <v>18507</v>
      </c>
      <c r="J8645" t="s">
        <v>18510</v>
      </c>
      <c r="L8645" t="s">
        <v>20464</v>
      </c>
      <c r="N8645" t="s">
        <v>43</v>
      </c>
      <c r="P8645" t="s">
        <v>43</v>
      </c>
      <c r="Q8645" t="s">
        <v>21047</v>
      </c>
      <c r="U8645" t="s">
        <v>22740</v>
      </c>
      <c r="W8645" t="s">
        <v>22931</v>
      </c>
    </row>
    <row r="8646" spans="1:24">
      <c r="A8646" s="1">
        <v>8695</v>
      </c>
      <c r="B8646" t="s">
        <v>43</v>
      </c>
      <c r="C8646" t="s">
        <v>7186</v>
      </c>
      <c r="D8646" t="s">
        <v>10565</v>
      </c>
      <c r="E8646" t="s">
        <v>10905</v>
      </c>
      <c r="F8646" t="s">
        <v>10925</v>
      </c>
      <c r="H8646" t="s">
        <v>16953</v>
      </c>
      <c r="V8646">
        <f>72863045 À·hJ¾Å«8764695454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8647" spans="1:24">
      <c r="A8647" s="1">
        <v>8696</v>
      </c>
      <c r="C8647" t="s">
        <v>7187</v>
      </c>
      <c r="G8647" t="s">
        <v>10967</v>
      </c>
      <c r="H8647" t="s">
        <v>16954</v>
      </c>
      <c r="I8647" t="s">
        <v>18507</v>
      </c>
      <c r="J8647" t="s">
        <v>18509</v>
      </c>
      <c r="L8647" t="s">
        <v>20271</v>
      </c>
      <c r="O8647" t="s">
        <v>20887</v>
      </c>
      <c r="P8647" t="s">
        <v>20919</v>
      </c>
      <c r="Q8647" t="s">
        <v>20989</v>
      </c>
      <c r="U8647" t="s">
        <v>22032</v>
      </c>
      <c r="W8647" t="s">
        <v>22917</v>
      </c>
      <c r="X8647" t="s">
        <v>23670</v>
      </c>
    </row>
    <row r="8648" spans="1:24">
      <c r="A8648" s="1">
        <v>8697</v>
      </c>
      <c r="C8648" t="s">
        <v>7188</v>
      </c>
      <c r="G8648" t="s">
        <v>10967</v>
      </c>
      <c r="H8648" t="s">
        <v>16955</v>
      </c>
      <c r="I8648" t="s">
        <v>18507</v>
      </c>
      <c r="J8648" t="s">
        <v>18509</v>
      </c>
      <c r="L8648" t="s">
        <v>20174</v>
      </c>
      <c r="O8648" t="s">
        <v>20887</v>
      </c>
      <c r="P8648" t="s">
        <v>20919</v>
      </c>
      <c r="Q8648" t="s">
        <v>20989</v>
      </c>
      <c r="U8648" t="s">
        <v>22032</v>
      </c>
      <c r="W8648" t="s">
        <v>22917</v>
      </c>
      <c r="X8648" t="s">
        <v>23670</v>
      </c>
    </row>
    <row r="8649" spans="1:24">
      <c r="A8649" s="1">
        <v>8698</v>
      </c>
      <c r="C8649" t="s">
        <v>7189</v>
      </c>
      <c r="G8649" t="s">
        <v>10967</v>
      </c>
      <c r="H8649" t="s">
        <v>16956</v>
      </c>
      <c r="I8649" t="s">
        <v>18507</v>
      </c>
      <c r="J8649" t="s">
        <v>18511</v>
      </c>
      <c r="L8649" t="s">
        <v>19687</v>
      </c>
      <c r="O8649" t="s">
        <v>20908</v>
      </c>
      <c r="P8649" t="s">
        <v>20949</v>
      </c>
      <c r="Q8649" t="s">
        <v>21061</v>
      </c>
      <c r="R8649" t="s">
        <v>21137</v>
      </c>
      <c r="S8649" t="s">
        <v>21159</v>
      </c>
      <c r="T8649" t="s">
        <v>21855</v>
      </c>
      <c r="U8649" t="s">
        <v>22033</v>
      </c>
    </row>
    <row r="8650" spans="1:24">
      <c r="A8650" s="1">
        <v>8699</v>
      </c>
      <c r="C8650" t="s">
        <v>7190</v>
      </c>
      <c r="G8650" t="s">
        <v>10967</v>
      </c>
      <c r="H8650" t="s">
        <v>16957</v>
      </c>
      <c r="I8650" t="s">
        <v>18507</v>
      </c>
      <c r="J8650" t="s">
        <v>18511</v>
      </c>
      <c r="L8650" t="s">
        <v>19687</v>
      </c>
      <c r="O8650" t="s">
        <v>20908</v>
      </c>
      <c r="P8650" t="s">
        <v>20949</v>
      </c>
      <c r="Q8650" t="s">
        <v>21061</v>
      </c>
      <c r="R8650" t="s">
        <v>21137</v>
      </c>
      <c r="S8650" t="s">
        <v>21159</v>
      </c>
      <c r="T8650" t="s">
        <v>21855</v>
      </c>
      <c r="U8650" t="s">
        <v>22033</v>
      </c>
    </row>
    <row r="8651" spans="1:24">
      <c r="A8651" s="1">
        <v>8700</v>
      </c>
      <c r="C8651" t="s">
        <v>7191</v>
      </c>
      <c r="G8651" t="s">
        <v>10967</v>
      </c>
      <c r="H8651" t="s">
        <v>16958</v>
      </c>
      <c r="I8651" t="s">
        <v>18507</v>
      </c>
      <c r="J8651" t="s">
        <v>18511</v>
      </c>
      <c r="L8651" t="s">
        <v>19687</v>
      </c>
      <c r="O8651" t="s">
        <v>20908</v>
      </c>
      <c r="P8651" t="s">
        <v>20949</v>
      </c>
      <c r="Q8651" t="s">
        <v>21061</v>
      </c>
      <c r="R8651" t="s">
        <v>21137</v>
      </c>
      <c r="S8651" t="s">
        <v>21159</v>
      </c>
      <c r="T8651" t="s">
        <v>21855</v>
      </c>
      <c r="U8651" t="s">
        <v>22033</v>
      </c>
    </row>
    <row r="8652" spans="1:24">
      <c r="A8652" s="1">
        <v>8701</v>
      </c>
      <c r="C8652" t="s">
        <v>7192</v>
      </c>
      <c r="G8652" t="s">
        <v>10967</v>
      </c>
      <c r="H8652" t="s">
        <v>16959</v>
      </c>
      <c r="I8652" t="s">
        <v>18507</v>
      </c>
      <c r="J8652" t="s">
        <v>18511</v>
      </c>
      <c r="L8652" t="s">
        <v>19687</v>
      </c>
      <c r="O8652" t="s">
        <v>20908</v>
      </c>
      <c r="P8652" t="s">
        <v>20949</v>
      </c>
      <c r="Q8652" t="s">
        <v>21061</v>
      </c>
      <c r="R8652" t="s">
        <v>21137</v>
      </c>
      <c r="S8652" t="s">
        <v>21159</v>
      </c>
      <c r="T8652" t="s">
        <v>21855</v>
      </c>
      <c r="U8652" t="s">
        <v>22033</v>
      </c>
    </row>
    <row r="8653" spans="1:24">
      <c r="A8653" s="1">
        <v>8702</v>
      </c>
      <c r="C8653" t="s">
        <v>7193</v>
      </c>
      <c r="G8653" t="s">
        <v>10967</v>
      </c>
      <c r="H8653" t="s">
        <v>16960</v>
      </c>
      <c r="I8653" t="s">
        <v>18507</v>
      </c>
      <c r="J8653" t="s">
        <v>18565</v>
      </c>
      <c r="L8653" t="s">
        <v>20465</v>
      </c>
      <c r="N8653" t="s">
        <v>39</v>
      </c>
      <c r="P8653" t="s">
        <v>20945</v>
      </c>
      <c r="Q8653" t="s">
        <v>21039</v>
      </c>
      <c r="U8653" t="s">
        <v>22871</v>
      </c>
      <c r="W8653" t="s">
        <v>22918</v>
      </c>
    </row>
    <row r="8654" spans="1:24">
      <c r="A8654" s="1">
        <v>8703</v>
      </c>
      <c r="C8654" t="s">
        <v>7194</v>
      </c>
      <c r="G8654" t="s">
        <v>10967</v>
      </c>
      <c r="H8654" t="s">
        <v>16961</v>
      </c>
      <c r="I8654" t="s">
        <v>18507</v>
      </c>
      <c r="J8654" t="s">
        <v>18565</v>
      </c>
      <c r="L8654" t="s">
        <v>20465</v>
      </c>
      <c r="N8654" t="s">
        <v>39</v>
      </c>
      <c r="P8654" t="s">
        <v>39</v>
      </c>
      <c r="Q8654" t="s">
        <v>21040</v>
      </c>
      <c r="U8654" t="s">
        <v>22715</v>
      </c>
      <c r="W8654" t="s">
        <v>22921</v>
      </c>
    </row>
    <row r="8655" spans="1:24">
      <c r="A8655" s="1">
        <v>8704</v>
      </c>
      <c r="B8655" t="s">
        <v>39</v>
      </c>
      <c r="C8655" t="s">
        <v>7194</v>
      </c>
      <c r="D8655" t="s">
        <v>10566</v>
      </c>
      <c r="E8655" t="s">
        <v>10905</v>
      </c>
      <c r="F8655" t="s">
        <v>10914</v>
      </c>
      <c r="H8655" t="s">
        <v>16961</v>
      </c>
      <c r="V8655">
        <f>72863053           Ò</f>
        <v>0</v>
      </c>
    </row>
    <row r="8656" spans="1:24">
      <c r="A8656" s="1">
        <v>8706</v>
      </c>
      <c r="C8656" t="s">
        <v>7195</v>
      </c>
      <c r="G8656" t="s">
        <v>10967</v>
      </c>
      <c r="H8656" t="s">
        <v>16962</v>
      </c>
      <c r="I8656" t="s">
        <v>18507</v>
      </c>
      <c r="J8656" t="s">
        <v>18511</v>
      </c>
      <c r="L8656" t="s">
        <v>19687</v>
      </c>
      <c r="O8656" t="s">
        <v>20908</v>
      </c>
      <c r="P8656" t="s">
        <v>20949</v>
      </c>
      <c r="Q8656" t="s">
        <v>21061</v>
      </c>
      <c r="R8656" t="s">
        <v>21137</v>
      </c>
      <c r="S8656" t="s">
        <v>21159</v>
      </c>
      <c r="T8656" t="s">
        <v>21856</v>
      </c>
      <c r="U8656" t="s">
        <v>22033</v>
      </c>
    </row>
    <row r="8657" spans="1:31">
      <c r="A8657" s="1">
        <v>8707</v>
      </c>
      <c r="C8657" t="s">
        <v>7196</v>
      </c>
      <c r="G8657" t="s">
        <v>10967</v>
      </c>
      <c r="H8657" t="s">
        <v>16963</v>
      </c>
      <c r="I8657" t="s">
        <v>18507</v>
      </c>
      <c r="J8657" t="s">
        <v>18511</v>
      </c>
      <c r="L8657" t="s">
        <v>19687</v>
      </c>
      <c r="O8657" t="s">
        <v>20908</v>
      </c>
      <c r="P8657" t="s">
        <v>20949</v>
      </c>
      <c r="Q8657" t="s">
        <v>21061</v>
      </c>
      <c r="R8657" t="s">
        <v>21137</v>
      </c>
      <c r="S8657" t="s">
        <v>21159</v>
      </c>
      <c r="T8657" t="s">
        <v>21856</v>
      </c>
      <c r="U8657" t="s">
        <v>22033</v>
      </c>
    </row>
    <row r="8658" spans="1:31">
      <c r="A8658" s="1">
        <v>8708</v>
      </c>
      <c r="C8658" t="s">
        <v>7197</v>
      </c>
      <c r="G8658" t="s">
        <v>10967</v>
      </c>
      <c r="H8658" t="s">
        <v>16964</v>
      </c>
      <c r="I8658" t="s">
        <v>18507</v>
      </c>
      <c r="J8658" t="s">
        <v>18511</v>
      </c>
      <c r="L8658" t="s">
        <v>19687</v>
      </c>
      <c r="O8658" t="s">
        <v>20908</v>
      </c>
      <c r="P8658" t="s">
        <v>20949</v>
      </c>
      <c r="Q8658" t="s">
        <v>21061</v>
      </c>
      <c r="R8658" t="s">
        <v>21137</v>
      </c>
      <c r="S8658" t="s">
        <v>21159</v>
      </c>
      <c r="T8658" t="s">
        <v>21856</v>
      </c>
      <c r="U8658" t="s">
        <v>22033</v>
      </c>
    </row>
    <row r="8659" spans="1:31">
      <c r="A8659" s="1">
        <v>8709</v>
      </c>
      <c r="C8659" t="s">
        <v>7198</v>
      </c>
      <c r="G8659" t="s">
        <v>10967</v>
      </c>
      <c r="H8659" t="s">
        <v>16965</v>
      </c>
      <c r="I8659" t="s">
        <v>18507</v>
      </c>
      <c r="J8659" t="s">
        <v>18511</v>
      </c>
      <c r="L8659" t="s">
        <v>19687</v>
      </c>
      <c r="O8659" t="s">
        <v>20908</v>
      </c>
      <c r="P8659" t="s">
        <v>20949</v>
      </c>
      <c r="Q8659" t="s">
        <v>21061</v>
      </c>
      <c r="R8659" t="s">
        <v>21137</v>
      </c>
      <c r="S8659" t="s">
        <v>21159</v>
      </c>
      <c r="T8659" t="s">
        <v>21856</v>
      </c>
      <c r="U8659" t="s">
        <v>22033</v>
      </c>
    </row>
    <row r="8660" spans="1:31">
      <c r="A8660" s="1">
        <v>8710</v>
      </c>
      <c r="C8660" t="s">
        <v>7199</v>
      </c>
      <c r="G8660" t="s">
        <v>10967</v>
      </c>
      <c r="H8660" t="s">
        <v>16966</v>
      </c>
      <c r="I8660" t="s">
        <v>18507</v>
      </c>
      <c r="J8660" t="s">
        <v>18509</v>
      </c>
      <c r="L8660" t="s">
        <v>20184</v>
      </c>
      <c r="O8660" t="s">
        <v>20888</v>
      </c>
      <c r="P8660" t="s">
        <v>65</v>
      </c>
      <c r="Q8660" t="s">
        <v>20990</v>
      </c>
      <c r="R8660" t="s">
        <v>21118</v>
      </c>
      <c r="S8660" t="s">
        <v>21153</v>
      </c>
      <c r="T8660" t="s">
        <v>21266</v>
      </c>
      <c r="U8660" t="s">
        <v>22033</v>
      </c>
    </row>
    <row r="8661" spans="1:31">
      <c r="A8661" s="1">
        <v>8711</v>
      </c>
      <c r="C8661" t="s">
        <v>7200</v>
      </c>
      <c r="G8661" t="s">
        <v>10967</v>
      </c>
      <c r="H8661" t="s">
        <v>16966</v>
      </c>
      <c r="I8661" t="s">
        <v>18507</v>
      </c>
      <c r="J8661" t="s">
        <v>18509</v>
      </c>
      <c r="L8661" t="s">
        <v>20271</v>
      </c>
      <c r="O8661" t="s">
        <v>20887</v>
      </c>
      <c r="P8661" t="s">
        <v>20919</v>
      </c>
      <c r="Q8661" t="s">
        <v>20989</v>
      </c>
      <c r="U8661" t="s">
        <v>22032</v>
      </c>
      <c r="W8661" t="s">
        <v>22917</v>
      </c>
      <c r="X8661" t="s">
        <v>23085</v>
      </c>
    </row>
    <row r="8662" spans="1:31">
      <c r="A8662" s="1">
        <v>8712</v>
      </c>
      <c r="C8662" t="s">
        <v>7201</v>
      </c>
      <c r="G8662" t="s">
        <v>10967</v>
      </c>
      <c r="H8662" t="s">
        <v>16967</v>
      </c>
      <c r="I8662" t="s">
        <v>18507</v>
      </c>
      <c r="J8662" t="s">
        <v>18509</v>
      </c>
      <c r="L8662" t="s">
        <v>20185</v>
      </c>
      <c r="O8662" t="s">
        <v>20888</v>
      </c>
      <c r="P8662" t="s">
        <v>20920</v>
      </c>
      <c r="Q8662" t="s">
        <v>20991</v>
      </c>
      <c r="U8662" t="s">
        <v>22034</v>
      </c>
      <c r="W8662" t="s">
        <v>22918</v>
      </c>
    </row>
    <row r="8663" spans="1:31">
      <c r="A8663" s="1">
        <v>8713</v>
      </c>
      <c r="C8663" t="s">
        <v>7202</v>
      </c>
      <c r="G8663" t="s">
        <v>10967</v>
      </c>
      <c r="H8663" t="s">
        <v>16968</v>
      </c>
      <c r="I8663" t="s">
        <v>18507</v>
      </c>
      <c r="J8663" t="s">
        <v>18509</v>
      </c>
      <c r="L8663" t="s">
        <v>20293</v>
      </c>
      <c r="O8663" t="s">
        <v>20887</v>
      </c>
      <c r="P8663" t="s">
        <v>20919</v>
      </c>
      <c r="Q8663" t="s">
        <v>20989</v>
      </c>
      <c r="U8663" t="s">
        <v>22032</v>
      </c>
      <c r="W8663" t="s">
        <v>22917</v>
      </c>
      <c r="X8663" t="s">
        <v>23671</v>
      </c>
    </row>
    <row r="8664" spans="1:31">
      <c r="A8664" s="1">
        <v>8714</v>
      </c>
      <c r="C8664" t="s">
        <v>7203</v>
      </c>
      <c r="G8664" t="s">
        <v>10967</v>
      </c>
      <c r="H8664" t="s">
        <v>16969</v>
      </c>
      <c r="I8664" t="s">
        <v>18507</v>
      </c>
      <c r="J8664" t="s">
        <v>18509</v>
      </c>
      <c r="L8664" t="s">
        <v>20174</v>
      </c>
      <c r="O8664" t="s">
        <v>20887</v>
      </c>
      <c r="P8664" t="s">
        <v>20919</v>
      </c>
      <c r="Q8664" t="s">
        <v>20989</v>
      </c>
      <c r="U8664" t="s">
        <v>22032</v>
      </c>
      <c r="W8664" t="s">
        <v>22917</v>
      </c>
      <c r="X8664" t="s">
        <v>23672</v>
      </c>
    </row>
    <row r="8665" spans="1:31">
      <c r="A8665" s="1">
        <v>8715</v>
      </c>
      <c r="C8665" t="s">
        <v>7204</v>
      </c>
      <c r="G8665" t="s">
        <v>10967</v>
      </c>
      <c r="H8665" t="s">
        <v>16970</v>
      </c>
      <c r="I8665" t="s">
        <v>18507</v>
      </c>
      <c r="J8665" t="s">
        <v>18509</v>
      </c>
      <c r="L8665" t="s">
        <v>20174</v>
      </c>
      <c r="O8665" t="s">
        <v>20887</v>
      </c>
      <c r="P8665" t="s">
        <v>20919</v>
      </c>
      <c r="Q8665" t="s">
        <v>20989</v>
      </c>
      <c r="U8665" t="s">
        <v>22032</v>
      </c>
      <c r="W8665" t="s">
        <v>22917</v>
      </c>
      <c r="X8665" t="s">
        <v>23171</v>
      </c>
    </row>
    <row r="8666" spans="1:31">
      <c r="A8666" s="1">
        <v>8716</v>
      </c>
      <c r="C8666" t="s">
        <v>7205</v>
      </c>
      <c r="G8666" t="s">
        <v>10967</v>
      </c>
      <c r="H8666" t="s">
        <v>16971</v>
      </c>
      <c r="I8666" t="s">
        <v>18507</v>
      </c>
      <c r="J8666" t="s">
        <v>18533</v>
      </c>
      <c r="K8666" t="s">
        <v>18585</v>
      </c>
      <c r="L8666" t="s">
        <v>20466</v>
      </c>
      <c r="N8666" t="s">
        <v>38</v>
      </c>
      <c r="P8666" t="s">
        <v>38</v>
      </c>
      <c r="Q8666" t="s">
        <v>21038</v>
      </c>
      <c r="U8666" t="s">
        <v>22872</v>
      </c>
      <c r="W8666" t="s">
        <v>22730</v>
      </c>
      <c r="AE8666" t="s">
        <v>23887</v>
      </c>
    </row>
    <row r="8667" spans="1:31">
      <c r="A8667" s="1">
        <v>8717</v>
      </c>
      <c r="B8667" t="s">
        <v>38</v>
      </c>
      <c r="C8667" t="s">
        <v>7205</v>
      </c>
      <c r="D8667" t="s">
        <v>10567</v>
      </c>
      <c r="E8667" t="s">
        <v>10905</v>
      </c>
      <c r="F8667" t="s">
        <v>10913</v>
      </c>
      <c r="H8667" t="s">
        <v>16972</v>
      </c>
      <c r="V8667">
        <f>72863064 Àô0@OHE3809EKNS                                                                                           KNS N  MS OTTILIE A DOUGLAS          8768876963     N                                                                                                                                                                         JONES_JAC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8668" spans="1:31">
      <c r="A8668" s="1">
        <v>8718</v>
      </c>
      <c r="C8668" t="s">
        <v>7206</v>
      </c>
      <c r="G8668" t="s">
        <v>10967</v>
      </c>
      <c r="H8668" t="s">
        <v>16973</v>
      </c>
      <c r="I8668" t="s">
        <v>18507</v>
      </c>
      <c r="J8668" t="s">
        <v>18510</v>
      </c>
      <c r="L8668" t="s">
        <v>20467</v>
      </c>
      <c r="N8668" t="s">
        <v>67</v>
      </c>
      <c r="P8668" t="s">
        <v>67</v>
      </c>
      <c r="Q8668" t="s">
        <v>21108</v>
      </c>
      <c r="W8668" t="s">
        <v>22950</v>
      </c>
    </row>
    <row r="8669" spans="1:31">
      <c r="A8669" s="1">
        <v>8719</v>
      </c>
      <c r="B8669" t="s">
        <v>67</v>
      </c>
      <c r="C8669" t="s">
        <v>7206</v>
      </c>
      <c r="D8669" t="s">
        <v>10568</v>
      </c>
      <c r="E8669" t="s">
        <v>10905</v>
      </c>
      <c r="F8669" t="s">
        <v>10959</v>
      </c>
      <c r="H8669" t="s">
        <v>16974</v>
      </c>
      <c r="V8669">
        <f>72863065 _)z@OHE3809EKNS                                                                                           KNS N  MS OTTILIE A DOUGLAS          8768876963     N                                                                                                                                                                         JONES_JAC  YD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NUPDATE       </f>
        <v>0</v>
      </c>
    </row>
    <row r="8670" spans="1:31">
      <c r="A8670" s="1">
        <v>8720</v>
      </c>
      <c r="C8670" t="s">
        <v>7207</v>
      </c>
      <c r="G8670" t="s">
        <v>10967</v>
      </c>
      <c r="H8670" t="s">
        <v>16975</v>
      </c>
      <c r="I8670" t="s">
        <v>18507</v>
      </c>
      <c r="J8670" t="s">
        <v>18510</v>
      </c>
      <c r="L8670" t="s">
        <v>20468</v>
      </c>
      <c r="N8670" t="s">
        <v>67</v>
      </c>
      <c r="P8670" t="s">
        <v>67</v>
      </c>
      <c r="Q8670" t="s">
        <v>21108</v>
      </c>
      <c r="W8670" t="s">
        <v>22950</v>
      </c>
    </row>
    <row r="8671" spans="1:31">
      <c r="A8671" s="1">
        <v>8721</v>
      </c>
      <c r="B8671" t="s">
        <v>67</v>
      </c>
      <c r="C8671" t="s">
        <v>7207</v>
      </c>
      <c r="D8671" t="s">
        <v>10569</v>
      </c>
      <c r="E8671" t="s">
        <v>10905</v>
      </c>
      <c r="F8671" t="s">
        <v>10959</v>
      </c>
      <c r="H8671" t="s">
        <v>16976</v>
      </c>
      <c r="V8671">
        <f>72863066 _)zKRHU3806EKNS                                                                                           KNS N  MISS Vereen T Lindo           8763184380     N</f>
        <v>0</v>
      </c>
    </row>
    <row r="8672" spans="1:31">
      <c r="A8672" s="1">
        <v>8722</v>
      </c>
      <c r="C8672" t="s">
        <v>7208</v>
      </c>
      <c r="G8672" t="s">
        <v>10967</v>
      </c>
      <c r="H8672" t="s">
        <v>16977</v>
      </c>
      <c r="I8672" t="s">
        <v>18507</v>
      </c>
      <c r="J8672" t="s">
        <v>18510</v>
      </c>
      <c r="L8672" t="s">
        <v>20469</v>
      </c>
      <c r="N8672" t="s">
        <v>67</v>
      </c>
      <c r="P8672" t="s">
        <v>67</v>
      </c>
      <c r="Q8672" t="s">
        <v>21108</v>
      </c>
      <c r="W8672" t="s">
        <v>22950</v>
      </c>
    </row>
    <row r="8673" spans="1:24">
      <c r="A8673" s="1">
        <v>8723</v>
      </c>
      <c r="B8673" t="s">
        <v>67</v>
      </c>
      <c r="C8673" t="s">
        <v>7208</v>
      </c>
      <c r="D8673" t="s">
        <v>10570</v>
      </c>
      <c r="E8673" t="s">
        <v>10905</v>
      </c>
      <c r="F8673" t="s">
        <v>10959</v>
      </c>
      <c r="H8673" t="s">
        <v>16977</v>
      </c>
      <c r="V8673">
        <f>72863067 _)zKRHU3806EKNS                                                                                           KNS N  MISS Vereen T Lindo           8763184380     N</f>
        <v>0</v>
      </c>
    </row>
    <row r="8674" spans="1:24">
      <c r="A8674" s="1">
        <v>8724</v>
      </c>
      <c r="C8674" t="s">
        <v>7209</v>
      </c>
      <c r="G8674" t="s">
        <v>10967</v>
      </c>
      <c r="H8674" t="s">
        <v>16978</v>
      </c>
      <c r="I8674" t="s">
        <v>18507</v>
      </c>
      <c r="J8674" t="s">
        <v>18510</v>
      </c>
      <c r="L8674" t="s">
        <v>20470</v>
      </c>
      <c r="N8674" t="s">
        <v>67</v>
      </c>
      <c r="P8674" t="s">
        <v>67</v>
      </c>
      <c r="Q8674" t="s">
        <v>21108</v>
      </c>
      <c r="W8674" t="s">
        <v>22950</v>
      </c>
    </row>
    <row r="8675" spans="1:24">
      <c r="A8675" s="1">
        <v>8725</v>
      </c>
      <c r="B8675" t="s">
        <v>67</v>
      </c>
      <c r="C8675" t="s">
        <v>7209</v>
      </c>
      <c r="D8675" t="s">
        <v>10571</v>
      </c>
      <c r="E8675" t="s">
        <v>10905</v>
      </c>
      <c r="F8675" t="s">
        <v>10959</v>
      </c>
      <c r="H8675" t="s">
        <v>16978</v>
      </c>
      <c r="V8675">
        <f>72863068 _)z      Ò</f>
        <v>0</v>
      </c>
    </row>
    <row r="8676" spans="1:24">
      <c r="A8676" s="1">
        <v>8727</v>
      </c>
      <c r="C8676" t="s">
        <v>7210</v>
      </c>
      <c r="G8676" t="s">
        <v>10967</v>
      </c>
      <c r="H8676" t="s">
        <v>16979</v>
      </c>
      <c r="I8676" t="s">
        <v>18507</v>
      </c>
      <c r="J8676" t="s">
        <v>18566</v>
      </c>
      <c r="K8676" t="s">
        <v>18584</v>
      </c>
      <c r="L8676" t="s">
        <v>20471</v>
      </c>
      <c r="N8676" t="s">
        <v>34</v>
      </c>
      <c r="P8676" t="s">
        <v>20944</v>
      </c>
      <c r="Q8676" t="s">
        <v>21037</v>
      </c>
      <c r="R8676" t="s">
        <v>21132</v>
      </c>
      <c r="S8676" t="s">
        <v>21158</v>
      </c>
      <c r="T8676" t="s">
        <v>21857</v>
      </c>
      <c r="U8676" t="s">
        <v>22033</v>
      </c>
    </row>
    <row r="8677" spans="1:24">
      <c r="A8677" s="1">
        <v>8728</v>
      </c>
      <c r="B8677" t="s">
        <v>34</v>
      </c>
      <c r="C8677" t="s">
        <v>7210</v>
      </c>
      <c r="D8677" t="s">
        <v>10572</v>
      </c>
      <c r="E8677" t="s">
        <v>10905</v>
      </c>
      <c r="F8677" t="s">
        <v>10936</v>
      </c>
      <c r="H8677" t="s">
        <v>16980</v>
      </c>
      <c r="V8677">
        <f>72863069 xpHHI3809ECNIB È§÷O¹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UPDATE       </f>
        <v>0</v>
      </c>
    </row>
    <row r="8678" spans="1:24">
      <c r="A8678" s="1">
        <v>8729</v>
      </c>
      <c r="C8678" t="s">
        <v>7211</v>
      </c>
      <c r="G8678" t="s">
        <v>10967</v>
      </c>
      <c r="H8678" t="s">
        <v>16981</v>
      </c>
      <c r="I8678" t="s">
        <v>18507</v>
      </c>
      <c r="J8678" t="s">
        <v>18509</v>
      </c>
      <c r="L8678" t="s">
        <v>20184</v>
      </c>
      <c r="O8678" t="s">
        <v>20888</v>
      </c>
      <c r="P8678" t="s">
        <v>65</v>
      </c>
      <c r="Q8678" t="s">
        <v>20990</v>
      </c>
      <c r="R8678" t="s">
        <v>21118</v>
      </c>
      <c r="S8678" t="s">
        <v>21153</v>
      </c>
      <c r="T8678" t="s">
        <v>21858</v>
      </c>
      <c r="U8678" t="s">
        <v>22033</v>
      </c>
    </row>
    <row r="8679" spans="1:24">
      <c r="A8679" s="1">
        <v>8730</v>
      </c>
      <c r="C8679" t="s">
        <v>7212</v>
      </c>
      <c r="G8679" t="s">
        <v>10967</v>
      </c>
      <c r="H8679" t="s">
        <v>16982</v>
      </c>
      <c r="I8679" t="s">
        <v>18507</v>
      </c>
      <c r="J8679" t="s">
        <v>18509</v>
      </c>
      <c r="L8679" t="s">
        <v>20154</v>
      </c>
      <c r="O8679" t="s">
        <v>20887</v>
      </c>
      <c r="P8679" t="s">
        <v>20919</v>
      </c>
      <c r="Q8679" t="s">
        <v>20989</v>
      </c>
      <c r="U8679" t="s">
        <v>22032</v>
      </c>
      <c r="W8679" t="s">
        <v>22917</v>
      </c>
      <c r="X8679" t="s">
        <v>23673</v>
      </c>
    </row>
    <row r="8680" spans="1:24">
      <c r="A8680" s="1">
        <v>8731</v>
      </c>
      <c r="C8680" t="s">
        <v>7213</v>
      </c>
      <c r="G8680" t="s">
        <v>10967</v>
      </c>
      <c r="H8680" t="s">
        <v>16982</v>
      </c>
      <c r="I8680" t="s">
        <v>18507</v>
      </c>
      <c r="J8680" t="s">
        <v>18509</v>
      </c>
      <c r="L8680" t="s">
        <v>20185</v>
      </c>
      <c r="O8680" t="s">
        <v>20888</v>
      </c>
      <c r="P8680" t="s">
        <v>20920</v>
      </c>
      <c r="Q8680" t="s">
        <v>20991</v>
      </c>
      <c r="U8680" t="s">
        <v>22034</v>
      </c>
      <c r="W8680" t="s">
        <v>22918</v>
      </c>
    </row>
    <row r="8681" spans="1:24">
      <c r="A8681" s="1">
        <v>8732</v>
      </c>
      <c r="C8681" t="s">
        <v>7214</v>
      </c>
      <c r="G8681" t="s">
        <v>10967</v>
      </c>
      <c r="H8681" t="s">
        <v>16983</v>
      </c>
      <c r="I8681" t="s">
        <v>18507</v>
      </c>
      <c r="J8681" t="s">
        <v>18509</v>
      </c>
      <c r="L8681" t="s">
        <v>20146</v>
      </c>
      <c r="O8681" t="s">
        <v>20887</v>
      </c>
      <c r="P8681" t="s">
        <v>20919</v>
      </c>
      <c r="Q8681" t="s">
        <v>20989</v>
      </c>
      <c r="U8681" t="s">
        <v>22032</v>
      </c>
      <c r="W8681" t="s">
        <v>22917</v>
      </c>
      <c r="X8681" t="s">
        <v>23674</v>
      </c>
    </row>
    <row r="8682" spans="1:24">
      <c r="A8682" s="1">
        <v>8733</v>
      </c>
      <c r="C8682" t="s">
        <v>7215</v>
      </c>
      <c r="G8682" t="s">
        <v>10967</v>
      </c>
      <c r="H8682" t="s">
        <v>16984</v>
      </c>
      <c r="I8682" t="s">
        <v>18507</v>
      </c>
      <c r="J8682" t="s">
        <v>18509</v>
      </c>
      <c r="L8682" t="s">
        <v>20184</v>
      </c>
      <c r="O8682" t="s">
        <v>20888</v>
      </c>
      <c r="P8682" t="s">
        <v>65</v>
      </c>
      <c r="Q8682" t="s">
        <v>20990</v>
      </c>
      <c r="R8682" t="s">
        <v>21118</v>
      </c>
      <c r="S8682" t="s">
        <v>21153</v>
      </c>
      <c r="T8682" t="s">
        <v>21859</v>
      </c>
      <c r="U8682" t="s">
        <v>22033</v>
      </c>
    </row>
    <row r="8683" spans="1:24">
      <c r="A8683" s="1">
        <v>8734</v>
      </c>
      <c r="C8683" t="s">
        <v>7216</v>
      </c>
      <c r="G8683" t="s">
        <v>10967</v>
      </c>
      <c r="H8683" t="s">
        <v>16985</v>
      </c>
      <c r="I8683" t="s">
        <v>18507</v>
      </c>
      <c r="J8683" t="s">
        <v>18509</v>
      </c>
      <c r="L8683" t="s">
        <v>20185</v>
      </c>
      <c r="O8683" t="s">
        <v>20888</v>
      </c>
      <c r="P8683" t="s">
        <v>20920</v>
      </c>
      <c r="Q8683" t="s">
        <v>20991</v>
      </c>
      <c r="U8683" t="s">
        <v>22034</v>
      </c>
      <c r="W8683" t="s">
        <v>22918</v>
      </c>
    </row>
    <row r="8684" spans="1:24">
      <c r="A8684" s="1">
        <v>8735</v>
      </c>
      <c r="C8684" t="s">
        <v>7217</v>
      </c>
      <c r="G8684" t="s">
        <v>10967</v>
      </c>
      <c r="H8684" t="s">
        <v>16986</v>
      </c>
      <c r="I8684" t="s">
        <v>18507</v>
      </c>
      <c r="J8684" t="s">
        <v>18509</v>
      </c>
      <c r="L8684" t="s">
        <v>20273</v>
      </c>
      <c r="O8684" t="s">
        <v>20887</v>
      </c>
      <c r="P8684" t="s">
        <v>20919</v>
      </c>
      <c r="Q8684" t="s">
        <v>20989</v>
      </c>
      <c r="U8684" t="s">
        <v>22032</v>
      </c>
      <c r="W8684" t="s">
        <v>22917</v>
      </c>
      <c r="X8684" t="s">
        <v>23673</v>
      </c>
    </row>
    <row r="8685" spans="1:24">
      <c r="A8685" s="1">
        <v>8736</v>
      </c>
      <c r="C8685" t="s">
        <v>7218</v>
      </c>
      <c r="G8685" t="s">
        <v>10967</v>
      </c>
      <c r="H8685" t="s">
        <v>16987</v>
      </c>
      <c r="I8685" t="s">
        <v>18507</v>
      </c>
      <c r="J8685" t="s">
        <v>18509</v>
      </c>
      <c r="L8685" t="s">
        <v>20184</v>
      </c>
      <c r="O8685" t="s">
        <v>20888</v>
      </c>
      <c r="P8685" t="s">
        <v>65</v>
      </c>
      <c r="Q8685" t="s">
        <v>20990</v>
      </c>
      <c r="R8685" t="s">
        <v>21118</v>
      </c>
      <c r="S8685" t="s">
        <v>21153</v>
      </c>
      <c r="T8685" t="s">
        <v>21858</v>
      </c>
      <c r="U8685" t="s">
        <v>22033</v>
      </c>
    </row>
    <row r="8686" spans="1:24">
      <c r="A8686" s="1">
        <v>8737</v>
      </c>
      <c r="C8686" t="s">
        <v>7219</v>
      </c>
      <c r="G8686" t="s">
        <v>10967</v>
      </c>
      <c r="H8686" t="s">
        <v>16987</v>
      </c>
      <c r="I8686" t="s">
        <v>18507</v>
      </c>
      <c r="J8686" t="s">
        <v>18509</v>
      </c>
      <c r="L8686" t="s">
        <v>20185</v>
      </c>
      <c r="O8686" t="s">
        <v>20888</v>
      </c>
      <c r="P8686" t="s">
        <v>20920</v>
      </c>
      <c r="Q8686" t="s">
        <v>20991</v>
      </c>
      <c r="U8686" t="s">
        <v>22034</v>
      </c>
      <c r="W8686" t="s">
        <v>22918</v>
      </c>
    </row>
    <row r="8687" spans="1:24">
      <c r="A8687" s="1">
        <v>8738</v>
      </c>
      <c r="C8687" t="s">
        <v>7220</v>
      </c>
      <c r="G8687" t="s">
        <v>10967</v>
      </c>
      <c r="H8687" t="s">
        <v>16988</v>
      </c>
      <c r="I8687" t="s">
        <v>18507</v>
      </c>
      <c r="J8687" t="s">
        <v>18509</v>
      </c>
      <c r="L8687" t="s">
        <v>20184</v>
      </c>
      <c r="O8687" t="s">
        <v>20888</v>
      </c>
      <c r="P8687" t="s">
        <v>65</v>
      </c>
      <c r="Q8687" t="s">
        <v>20990</v>
      </c>
      <c r="R8687" t="s">
        <v>21118</v>
      </c>
      <c r="S8687" t="s">
        <v>21153</v>
      </c>
      <c r="T8687" t="s">
        <v>21859</v>
      </c>
      <c r="U8687" t="s">
        <v>22033</v>
      </c>
    </row>
    <row r="8688" spans="1:24">
      <c r="A8688" s="1">
        <v>8739</v>
      </c>
      <c r="C8688" t="s">
        <v>7221</v>
      </c>
      <c r="G8688" t="s">
        <v>10967</v>
      </c>
      <c r="H8688" t="s">
        <v>16988</v>
      </c>
      <c r="I8688" t="s">
        <v>18507</v>
      </c>
      <c r="J8688" t="s">
        <v>18509</v>
      </c>
      <c r="L8688" t="s">
        <v>20146</v>
      </c>
      <c r="O8688" t="s">
        <v>20887</v>
      </c>
      <c r="P8688" t="s">
        <v>20919</v>
      </c>
      <c r="Q8688" t="s">
        <v>20989</v>
      </c>
      <c r="U8688" t="s">
        <v>22032</v>
      </c>
      <c r="W8688" t="s">
        <v>22917</v>
      </c>
      <c r="X8688" t="s">
        <v>23674</v>
      </c>
    </row>
    <row r="8689" spans="1:26">
      <c r="A8689" s="1">
        <v>8740</v>
      </c>
      <c r="C8689" t="s">
        <v>7222</v>
      </c>
      <c r="G8689" t="s">
        <v>10967</v>
      </c>
      <c r="H8689" t="s">
        <v>16988</v>
      </c>
      <c r="I8689" t="s">
        <v>18507</v>
      </c>
      <c r="J8689" t="s">
        <v>18509</v>
      </c>
      <c r="L8689" t="s">
        <v>20185</v>
      </c>
      <c r="O8689" t="s">
        <v>20888</v>
      </c>
      <c r="P8689" t="s">
        <v>20920</v>
      </c>
      <c r="Q8689" t="s">
        <v>20991</v>
      </c>
      <c r="U8689" t="s">
        <v>22034</v>
      </c>
      <c r="W8689" t="s">
        <v>22918</v>
      </c>
    </row>
    <row r="8690" spans="1:26">
      <c r="A8690" s="1">
        <v>8741</v>
      </c>
      <c r="C8690" t="s">
        <v>7223</v>
      </c>
      <c r="G8690" t="s">
        <v>10967</v>
      </c>
      <c r="H8690" t="s">
        <v>16989</v>
      </c>
      <c r="I8690" t="s">
        <v>18507</v>
      </c>
      <c r="J8690" t="s">
        <v>18509</v>
      </c>
      <c r="L8690" t="s">
        <v>20184</v>
      </c>
      <c r="O8690" t="s">
        <v>20888</v>
      </c>
      <c r="P8690" t="s">
        <v>65</v>
      </c>
      <c r="Q8690" t="s">
        <v>20990</v>
      </c>
      <c r="R8690" t="s">
        <v>21118</v>
      </c>
      <c r="S8690" t="s">
        <v>21153</v>
      </c>
      <c r="T8690" t="s">
        <v>21860</v>
      </c>
      <c r="U8690" t="s">
        <v>22033</v>
      </c>
    </row>
    <row r="8691" spans="1:26">
      <c r="A8691" s="1">
        <v>8742</v>
      </c>
      <c r="C8691" t="s">
        <v>7224</v>
      </c>
      <c r="G8691" t="s">
        <v>10967</v>
      </c>
      <c r="H8691" t="s">
        <v>16990</v>
      </c>
      <c r="I8691" t="s">
        <v>18507</v>
      </c>
      <c r="J8691" t="s">
        <v>18509</v>
      </c>
      <c r="L8691" t="s">
        <v>20271</v>
      </c>
      <c r="O8691" t="s">
        <v>20887</v>
      </c>
      <c r="P8691" t="s">
        <v>20919</v>
      </c>
      <c r="Q8691" t="s">
        <v>20989</v>
      </c>
      <c r="U8691" t="s">
        <v>22032</v>
      </c>
      <c r="W8691" t="s">
        <v>22917</v>
      </c>
      <c r="X8691" t="s">
        <v>23675</v>
      </c>
    </row>
    <row r="8692" spans="1:26">
      <c r="A8692" s="1">
        <v>8743</v>
      </c>
      <c r="C8692" t="s">
        <v>7225</v>
      </c>
      <c r="G8692" t="s">
        <v>10967</v>
      </c>
      <c r="H8692" t="s">
        <v>16990</v>
      </c>
      <c r="I8692" t="s">
        <v>18507</v>
      </c>
      <c r="J8692" t="s">
        <v>18509</v>
      </c>
      <c r="L8692" t="s">
        <v>20185</v>
      </c>
      <c r="O8692" t="s">
        <v>20888</v>
      </c>
      <c r="P8692" t="s">
        <v>20920</v>
      </c>
      <c r="Q8692" t="s">
        <v>20991</v>
      </c>
      <c r="U8692" t="s">
        <v>22034</v>
      </c>
      <c r="W8692" t="s">
        <v>22918</v>
      </c>
    </row>
    <row r="8693" spans="1:26">
      <c r="A8693" s="1">
        <v>8744</v>
      </c>
      <c r="C8693" t="s">
        <v>7226</v>
      </c>
      <c r="G8693" t="s">
        <v>10967</v>
      </c>
      <c r="H8693" t="s">
        <v>16991</v>
      </c>
      <c r="I8693" t="s">
        <v>18507</v>
      </c>
      <c r="J8693" t="s">
        <v>18511</v>
      </c>
      <c r="L8693" t="s">
        <v>19687</v>
      </c>
      <c r="O8693" t="s">
        <v>20908</v>
      </c>
      <c r="P8693" t="s">
        <v>20949</v>
      </c>
      <c r="Q8693" t="s">
        <v>21061</v>
      </c>
      <c r="R8693" t="s">
        <v>21137</v>
      </c>
      <c r="S8693" t="s">
        <v>21159</v>
      </c>
      <c r="T8693" t="s">
        <v>21861</v>
      </c>
      <c r="U8693" t="s">
        <v>22033</v>
      </c>
    </row>
    <row r="8694" spans="1:26">
      <c r="A8694" s="1">
        <v>8745</v>
      </c>
      <c r="C8694" t="s">
        <v>7227</v>
      </c>
      <c r="G8694" t="s">
        <v>10967</v>
      </c>
      <c r="H8694" t="s">
        <v>16992</v>
      </c>
      <c r="I8694" t="s">
        <v>18507</v>
      </c>
      <c r="J8694" t="s">
        <v>18511</v>
      </c>
      <c r="L8694" t="s">
        <v>19687</v>
      </c>
      <c r="O8694" t="s">
        <v>20908</v>
      </c>
      <c r="P8694" t="s">
        <v>20949</v>
      </c>
      <c r="Q8694" t="s">
        <v>21061</v>
      </c>
      <c r="R8694" t="s">
        <v>21137</v>
      </c>
      <c r="S8694" t="s">
        <v>21159</v>
      </c>
      <c r="T8694" t="s">
        <v>21861</v>
      </c>
      <c r="U8694" t="s">
        <v>22033</v>
      </c>
    </row>
    <row r="8695" spans="1:26">
      <c r="A8695" s="1">
        <v>8746</v>
      </c>
      <c r="C8695" t="s">
        <v>7228</v>
      </c>
      <c r="G8695" t="s">
        <v>10967</v>
      </c>
      <c r="H8695" t="s">
        <v>16993</v>
      </c>
      <c r="I8695" t="s">
        <v>18507</v>
      </c>
      <c r="J8695" t="s">
        <v>18511</v>
      </c>
      <c r="L8695" t="s">
        <v>19687</v>
      </c>
      <c r="O8695" t="s">
        <v>20908</v>
      </c>
      <c r="P8695" t="s">
        <v>20949</v>
      </c>
      <c r="Q8695" t="s">
        <v>21061</v>
      </c>
      <c r="R8695" t="s">
        <v>21137</v>
      </c>
      <c r="S8695" t="s">
        <v>21159</v>
      </c>
      <c r="T8695" t="s">
        <v>21861</v>
      </c>
      <c r="U8695" t="s">
        <v>22033</v>
      </c>
    </row>
    <row r="8696" spans="1:26">
      <c r="A8696" s="1">
        <v>8747</v>
      </c>
      <c r="C8696" t="s">
        <v>7229</v>
      </c>
      <c r="G8696" t="s">
        <v>10967</v>
      </c>
      <c r="H8696" t="s">
        <v>16994</v>
      </c>
      <c r="I8696" t="s">
        <v>18507</v>
      </c>
      <c r="J8696" t="s">
        <v>18511</v>
      </c>
      <c r="L8696" t="s">
        <v>19687</v>
      </c>
      <c r="O8696" t="s">
        <v>20908</v>
      </c>
      <c r="P8696" t="s">
        <v>20949</v>
      </c>
      <c r="Q8696" t="s">
        <v>21061</v>
      </c>
      <c r="R8696" t="s">
        <v>21137</v>
      </c>
      <c r="S8696" t="s">
        <v>21159</v>
      </c>
      <c r="T8696" t="s">
        <v>21861</v>
      </c>
      <c r="U8696" t="s">
        <v>22033</v>
      </c>
    </row>
    <row r="8697" spans="1:26">
      <c r="A8697" s="1">
        <v>8748</v>
      </c>
      <c r="C8697" t="s">
        <v>7230</v>
      </c>
      <c r="G8697" t="s">
        <v>10967</v>
      </c>
      <c r="H8697" t="s">
        <v>16995</v>
      </c>
      <c r="I8697" t="s">
        <v>18507</v>
      </c>
      <c r="J8697" t="s">
        <v>18509</v>
      </c>
      <c r="L8697" t="s">
        <v>20184</v>
      </c>
      <c r="O8697" t="s">
        <v>20888</v>
      </c>
      <c r="P8697" t="s">
        <v>65</v>
      </c>
      <c r="Q8697" t="s">
        <v>20990</v>
      </c>
      <c r="R8697" t="s">
        <v>21118</v>
      </c>
      <c r="S8697" t="s">
        <v>21153</v>
      </c>
      <c r="T8697" t="s">
        <v>21825</v>
      </c>
      <c r="U8697" t="s">
        <v>22033</v>
      </c>
    </row>
    <row r="8698" spans="1:26">
      <c r="A8698" s="1">
        <v>8749</v>
      </c>
      <c r="C8698" t="s">
        <v>7231</v>
      </c>
      <c r="G8698" t="s">
        <v>10967</v>
      </c>
      <c r="H8698" t="s">
        <v>16996</v>
      </c>
      <c r="I8698" t="s">
        <v>18507</v>
      </c>
      <c r="J8698" t="s">
        <v>18509</v>
      </c>
      <c r="L8698" t="s">
        <v>20292</v>
      </c>
      <c r="O8698" t="s">
        <v>20887</v>
      </c>
      <c r="P8698" t="s">
        <v>20919</v>
      </c>
      <c r="Q8698" t="s">
        <v>20989</v>
      </c>
      <c r="U8698" t="s">
        <v>22032</v>
      </c>
      <c r="W8698" t="s">
        <v>22917</v>
      </c>
      <c r="X8698" t="s">
        <v>23639</v>
      </c>
    </row>
    <row r="8699" spans="1:26">
      <c r="A8699" s="1">
        <v>8750</v>
      </c>
      <c r="C8699" t="s">
        <v>7232</v>
      </c>
      <c r="G8699" t="s">
        <v>10967</v>
      </c>
      <c r="H8699" t="s">
        <v>16996</v>
      </c>
      <c r="I8699" t="s">
        <v>18507</v>
      </c>
      <c r="J8699" t="s">
        <v>18509</v>
      </c>
      <c r="L8699" t="s">
        <v>20185</v>
      </c>
      <c r="O8699" t="s">
        <v>20888</v>
      </c>
      <c r="P8699" t="s">
        <v>20920</v>
      </c>
      <c r="Q8699" t="s">
        <v>20991</v>
      </c>
      <c r="U8699" t="s">
        <v>22034</v>
      </c>
      <c r="W8699" t="s">
        <v>22918</v>
      </c>
    </row>
    <row r="8700" spans="1:26">
      <c r="A8700" s="1">
        <v>8751</v>
      </c>
      <c r="C8700" t="s">
        <v>7233</v>
      </c>
      <c r="G8700" t="s">
        <v>10967</v>
      </c>
      <c r="H8700" t="s">
        <v>16997</v>
      </c>
      <c r="I8700" t="s">
        <v>18507</v>
      </c>
      <c r="J8700" t="s">
        <v>18509</v>
      </c>
      <c r="L8700" t="s">
        <v>20184</v>
      </c>
      <c r="O8700" t="s">
        <v>20888</v>
      </c>
      <c r="P8700" t="s">
        <v>65</v>
      </c>
      <c r="Q8700" t="s">
        <v>20990</v>
      </c>
      <c r="R8700" t="s">
        <v>21118</v>
      </c>
      <c r="S8700" t="s">
        <v>21153</v>
      </c>
      <c r="T8700" t="s">
        <v>21853</v>
      </c>
      <c r="U8700" t="s">
        <v>22033</v>
      </c>
    </row>
    <row r="8701" spans="1:26">
      <c r="A8701" s="1">
        <v>8752</v>
      </c>
      <c r="C8701" t="s">
        <v>7234</v>
      </c>
      <c r="G8701" t="s">
        <v>10967</v>
      </c>
      <c r="H8701" t="s">
        <v>16997</v>
      </c>
      <c r="I8701" t="s">
        <v>18507</v>
      </c>
      <c r="J8701" t="s">
        <v>18509</v>
      </c>
      <c r="L8701" t="s">
        <v>20272</v>
      </c>
      <c r="O8701" t="s">
        <v>20887</v>
      </c>
      <c r="P8701" t="s">
        <v>20919</v>
      </c>
      <c r="Q8701" t="s">
        <v>20989</v>
      </c>
      <c r="U8701" t="s">
        <v>22032</v>
      </c>
      <c r="W8701" t="s">
        <v>22917</v>
      </c>
      <c r="X8701" t="s">
        <v>23669</v>
      </c>
    </row>
    <row r="8702" spans="1:26">
      <c r="A8702" s="1">
        <v>8753</v>
      </c>
      <c r="C8702" t="s">
        <v>7235</v>
      </c>
      <c r="G8702" t="s">
        <v>10967</v>
      </c>
      <c r="H8702" t="s">
        <v>16998</v>
      </c>
      <c r="I8702" t="s">
        <v>18507</v>
      </c>
      <c r="J8702" t="s">
        <v>18509</v>
      </c>
      <c r="L8702" t="s">
        <v>20185</v>
      </c>
      <c r="O8702" t="s">
        <v>20888</v>
      </c>
      <c r="P8702" t="s">
        <v>20920</v>
      </c>
      <c r="Q8702" t="s">
        <v>20991</v>
      </c>
      <c r="U8702" t="s">
        <v>22034</v>
      </c>
      <c r="W8702" t="s">
        <v>22918</v>
      </c>
    </row>
    <row r="8703" spans="1:26">
      <c r="A8703" s="1">
        <v>8754</v>
      </c>
      <c r="C8703" t="s">
        <v>7236</v>
      </c>
      <c r="G8703" t="s">
        <v>10967</v>
      </c>
      <c r="H8703" t="s">
        <v>16999</v>
      </c>
      <c r="I8703" t="s">
        <v>18507</v>
      </c>
      <c r="J8703" t="s">
        <v>18510</v>
      </c>
      <c r="L8703" t="s">
        <v>20472</v>
      </c>
      <c r="N8703" t="s">
        <v>60</v>
      </c>
      <c r="P8703" t="s">
        <v>20967</v>
      </c>
      <c r="Q8703" t="s">
        <v>21078</v>
      </c>
      <c r="U8703" t="s">
        <v>22781</v>
      </c>
      <c r="W8703" t="s">
        <v>22918</v>
      </c>
    </row>
    <row r="8704" spans="1:26">
      <c r="A8704" s="1">
        <v>8755</v>
      </c>
      <c r="C8704" t="s">
        <v>7237</v>
      </c>
      <c r="G8704" t="s">
        <v>10967</v>
      </c>
      <c r="H8704" t="s">
        <v>16999</v>
      </c>
      <c r="I8704" t="s">
        <v>18507</v>
      </c>
      <c r="J8704" t="s">
        <v>18510</v>
      </c>
      <c r="L8704" t="s">
        <v>20472</v>
      </c>
      <c r="N8704" t="s">
        <v>60</v>
      </c>
      <c r="P8704" t="s">
        <v>20974</v>
      </c>
      <c r="Q8704" t="s">
        <v>21094</v>
      </c>
      <c r="U8704" t="s">
        <v>20967</v>
      </c>
      <c r="W8704" t="s">
        <v>22921</v>
      </c>
      <c r="Z8704" t="s">
        <v>23877</v>
      </c>
    </row>
    <row r="8705" spans="1:25">
      <c r="A8705" s="1">
        <v>8756</v>
      </c>
      <c r="C8705" t="s">
        <v>7238</v>
      </c>
      <c r="G8705" t="s">
        <v>10967</v>
      </c>
      <c r="H8705" t="s">
        <v>16999</v>
      </c>
      <c r="I8705" t="s">
        <v>18507</v>
      </c>
      <c r="J8705" t="s">
        <v>18510</v>
      </c>
      <c r="L8705" t="s">
        <v>20472</v>
      </c>
      <c r="N8705" t="s">
        <v>60</v>
      </c>
      <c r="P8705" t="s">
        <v>60</v>
      </c>
      <c r="Q8705" t="s">
        <v>21095</v>
      </c>
      <c r="U8705" t="s">
        <v>22837</v>
      </c>
      <c r="W8705" t="s">
        <v>22921</v>
      </c>
    </row>
    <row r="8706" spans="1:25">
      <c r="A8706" s="1">
        <v>8757</v>
      </c>
      <c r="B8706" t="s">
        <v>60</v>
      </c>
      <c r="C8706" t="s">
        <v>7238</v>
      </c>
      <c r="D8706" t="s">
        <v>10573</v>
      </c>
      <c r="E8706" t="s">
        <v>10905</v>
      </c>
      <c r="F8706" t="s">
        <v>10947</v>
      </c>
      <c r="H8706" t="s">
        <v>17000</v>
      </c>
      <c r="V8706">
        <f>72863097 HJ7204DB</f>
        <v>0</v>
      </c>
    </row>
    <row r="8707" spans="1:25">
      <c r="A8707" s="1">
        <v>8758</v>
      </c>
      <c r="C8707" t="s">
        <v>7239</v>
      </c>
      <c r="G8707" t="s">
        <v>10967</v>
      </c>
      <c r="H8707" t="s">
        <v>17001</v>
      </c>
      <c r="I8707" t="s">
        <v>18507</v>
      </c>
      <c r="J8707" t="s">
        <v>18509</v>
      </c>
      <c r="L8707" t="s">
        <v>20145</v>
      </c>
      <c r="O8707" t="s">
        <v>20887</v>
      </c>
      <c r="P8707" t="s">
        <v>20919</v>
      </c>
      <c r="Q8707" t="s">
        <v>20989</v>
      </c>
      <c r="U8707" t="s">
        <v>22032</v>
      </c>
      <c r="W8707" t="s">
        <v>22917</v>
      </c>
      <c r="X8707" t="s">
        <v>23079</v>
      </c>
    </row>
    <row r="8708" spans="1:25">
      <c r="A8708" s="1">
        <v>8759</v>
      </c>
      <c r="C8708" t="s">
        <v>7240</v>
      </c>
      <c r="G8708" t="s">
        <v>10967</v>
      </c>
      <c r="H8708" t="s">
        <v>17002</v>
      </c>
      <c r="I8708" t="s">
        <v>18507</v>
      </c>
      <c r="J8708" t="s">
        <v>18511</v>
      </c>
      <c r="L8708" t="s">
        <v>19687</v>
      </c>
      <c r="O8708" t="s">
        <v>20908</v>
      </c>
      <c r="P8708" t="s">
        <v>20949</v>
      </c>
      <c r="Q8708" t="s">
        <v>21061</v>
      </c>
      <c r="R8708" t="s">
        <v>21137</v>
      </c>
      <c r="S8708" t="s">
        <v>21159</v>
      </c>
      <c r="T8708" t="s">
        <v>21862</v>
      </c>
      <c r="U8708" t="s">
        <v>22033</v>
      </c>
    </row>
    <row r="8709" spans="1:25">
      <c r="A8709" s="1">
        <v>8760</v>
      </c>
      <c r="C8709" t="s">
        <v>7241</v>
      </c>
      <c r="G8709" t="s">
        <v>10967</v>
      </c>
      <c r="H8709" t="s">
        <v>17003</v>
      </c>
      <c r="I8709" t="s">
        <v>18507</v>
      </c>
      <c r="J8709" t="s">
        <v>18511</v>
      </c>
      <c r="L8709" t="s">
        <v>19687</v>
      </c>
      <c r="O8709" t="s">
        <v>20908</v>
      </c>
      <c r="P8709" t="s">
        <v>20949</v>
      </c>
      <c r="Q8709" t="s">
        <v>21061</v>
      </c>
      <c r="R8709" t="s">
        <v>21137</v>
      </c>
      <c r="S8709" t="s">
        <v>21159</v>
      </c>
      <c r="T8709" t="s">
        <v>21862</v>
      </c>
      <c r="U8709" t="s">
        <v>22033</v>
      </c>
    </row>
    <row r="8710" spans="1:25">
      <c r="A8710" s="1">
        <v>8761</v>
      </c>
      <c r="C8710" t="s">
        <v>7242</v>
      </c>
      <c r="G8710" t="s">
        <v>10967</v>
      </c>
      <c r="H8710" t="s">
        <v>17004</v>
      </c>
      <c r="I8710" t="s">
        <v>18507</v>
      </c>
      <c r="J8710" t="s">
        <v>18511</v>
      </c>
      <c r="L8710" t="s">
        <v>19687</v>
      </c>
      <c r="O8710" t="s">
        <v>20908</v>
      </c>
      <c r="P8710" t="s">
        <v>20949</v>
      </c>
      <c r="Q8710" t="s">
        <v>21061</v>
      </c>
      <c r="R8710" t="s">
        <v>21137</v>
      </c>
      <c r="S8710" t="s">
        <v>21159</v>
      </c>
      <c r="T8710" t="s">
        <v>21862</v>
      </c>
      <c r="U8710" t="s">
        <v>22033</v>
      </c>
    </row>
    <row r="8711" spans="1:25">
      <c r="A8711" s="1">
        <v>8762</v>
      </c>
      <c r="C8711" t="s">
        <v>7243</v>
      </c>
      <c r="G8711" t="s">
        <v>10967</v>
      </c>
      <c r="H8711" t="s">
        <v>17005</v>
      </c>
      <c r="I8711" t="s">
        <v>18507</v>
      </c>
      <c r="J8711" t="s">
        <v>18511</v>
      </c>
      <c r="L8711" t="s">
        <v>19687</v>
      </c>
      <c r="O8711" t="s">
        <v>20908</v>
      </c>
      <c r="P8711" t="s">
        <v>20949</v>
      </c>
      <c r="Q8711" t="s">
        <v>21061</v>
      </c>
      <c r="R8711" t="s">
        <v>21137</v>
      </c>
      <c r="S8711" t="s">
        <v>21159</v>
      </c>
      <c r="T8711" t="s">
        <v>21862</v>
      </c>
      <c r="U8711" t="s">
        <v>22033</v>
      </c>
    </row>
    <row r="8712" spans="1:25">
      <c r="A8712" s="1">
        <v>8763</v>
      </c>
      <c r="C8712" t="s">
        <v>7244</v>
      </c>
      <c r="G8712" t="s">
        <v>10967</v>
      </c>
      <c r="H8712" t="s">
        <v>17006</v>
      </c>
      <c r="I8712" t="s">
        <v>18507</v>
      </c>
      <c r="J8712" t="s">
        <v>18510</v>
      </c>
      <c r="L8712" t="s">
        <v>20473</v>
      </c>
      <c r="N8712" t="s">
        <v>32</v>
      </c>
      <c r="P8712" t="s">
        <v>32</v>
      </c>
      <c r="Q8712" t="s">
        <v>20992</v>
      </c>
      <c r="R8712" t="s">
        <v>21119</v>
      </c>
      <c r="S8712" t="s">
        <v>21154</v>
      </c>
      <c r="U8712" t="s">
        <v>22035</v>
      </c>
      <c r="Y8712" t="s">
        <v>23859</v>
      </c>
    </row>
    <row r="8713" spans="1:25">
      <c r="A8713" s="1">
        <v>8764</v>
      </c>
      <c r="B8713" t="s">
        <v>32</v>
      </c>
      <c r="C8713" t="s">
        <v>7244</v>
      </c>
      <c r="D8713" t="s">
        <v>10574</v>
      </c>
      <c r="E8713" t="s">
        <v>10905</v>
      </c>
      <c r="F8713" t="s">
        <v>10906</v>
      </c>
      <c r="H8713" t="s">
        <v>17006</v>
      </c>
      <c r="V8713">
        <f>72863103 pm¡Ã2024041krissy_g4@hotmail.com                              ANMLFException as file currently locked by another user for an Acct no 840012230000                                                                      </f>
        <v>0</v>
      </c>
    </row>
    <row r="8714" spans="1:25">
      <c r="A8714" s="1">
        <v>8765</v>
      </c>
      <c r="C8714" t="s">
        <v>7245</v>
      </c>
      <c r="G8714" t="s">
        <v>10967</v>
      </c>
      <c r="H8714" t="s">
        <v>17007</v>
      </c>
      <c r="I8714" t="s">
        <v>18507</v>
      </c>
      <c r="J8714" t="s">
        <v>18510</v>
      </c>
      <c r="L8714" t="s">
        <v>20474</v>
      </c>
      <c r="N8714" t="s">
        <v>32</v>
      </c>
      <c r="P8714" t="s">
        <v>32</v>
      </c>
      <c r="Q8714" t="s">
        <v>20992</v>
      </c>
      <c r="R8714" t="s">
        <v>21119</v>
      </c>
      <c r="S8714" t="s">
        <v>21154</v>
      </c>
      <c r="U8714" t="s">
        <v>22035</v>
      </c>
      <c r="Y8714" t="s">
        <v>23860</v>
      </c>
    </row>
    <row r="8715" spans="1:25">
      <c r="A8715" s="1">
        <v>8766</v>
      </c>
      <c r="B8715" t="s">
        <v>32</v>
      </c>
      <c r="C8715" t="s">
        <v>7245</v>
      </c>
      <c r="D8715" t="s">
        <v>10575</v>
      </c>
      <c r="E8715" t="s">
        <v>10905</v>
      </c>
      <c r="F8715" t="s">
        <v>10906</v>
      </c>
      <c r="H8715" t="s">
        <v>17008</v>
      </c>
      <c r="V8715">
        <f>72863104 0&lt;I2024041djturanda@yahoo.com                               ANMLFException as file currently locked by another user for an Acct no 313660030000                                                                      </f>
        <v>0</v>
      </c>
    </row>
    <row r="8716" spans="1:25">
      <c r="A8716" s="1">
        <v>8767</v>
      </c>
      <c r="C8716" t="s">
        <v>7246</v>
      </c>
      <c r="G8716" t="s">
        <v>10967</v>
      </c>
      <c r="H8716" t="s">
        <v>17009</v>
      </c>
      <c r="I8716" t="s">
        <v>18507</v>
      </c>
      <c r="J8716" t="s">
        <v>18510</v>
      </c>
      <c r="L8716" t="s">
        <v>20475</v>
      </c>
      <c r="N8716" t="s">
        <v>32</v>
      </c>
      <c r="P8716" t="s">
        <v>32</v>
      </c>
      <c r="Q8716" t="s">
        <v>20992</v>
      </c>
      <c r="R8716" t="s">
        <v>21119</v>
      </c>
      <c r="S8716" t="s">
        <v>21154</v>
      </c>
      <c r="U8716" t="s">
        <v>22035</v>
      </c>
      <c r="Y8716" t="s">
        <v>23861</v>
      </c>
    </row>
    <row r="8717" spans="1:25">
      <c r="A8717" s="1">
        <v>8768</v>
      </c>
      <c r="B8717" t="s">
        <v>32</v>
      </c>
      <c r="C8717" t="s">
        <v>7246</v>
      </c>
      <c r="D8717" t="s">
        <v>10576</v>
      </c>
      <c r="E8717" t="s">
        <v>10905</v>
      </c>
      <c r="F8717" t="s">
        <v>10906</v>
      </c>
      <c r="H8717" t="s">
        <v>17010</v>
      </c>
      <c r="V8717">
        <f>72863105 &gt;#Q2024041tampat74@gmail.com                               ANMLFException as file currently locked by another user for an Acct no 348079210000                                                                      </f>
        <v>0</v>
      </c>
    </row>
    <row r="8718" spans="1:25">
      <c r="A8718" s="1">
        <v>8769</v>
      </c>
      <c r="C8718" t="s">
        <v>7247</v>
      </c>
      <c r="G8718" t="s">
        <v>10967</v>
      </c>
      <c r="H8718" t="s">
        <v>17011</v>
      </c>
      <c r="I8718" t="s">
        <v>18507</v>
      </c>
      <c r="J8718" t="s">
        <v>18510</v>
      </c>
      <c r="L8718" t="s">
        <v>20476</v>
      </c>
      <c r="N8718" t="s">
        <v>32</v>
      </c>
      <c r="P8718" t="s">
        <v>32</v>
      </c>
      <c r="Q8718" t="s">
        <v>20992</v>
      </c>
      <c r="R8718" t="s">
        <v>21119</v>
      </c>
      <c r="S8718" t="s">
        <v>21154</v>
      </c>
      <c r="U8718" t="s">
        <v>22035</v>
      </c>
      <c r="Y8718" t="s">
        <v>23862</v>
      </c>
    </row>
    <row r="8719" spans="1:25">
      <c r="A8719" s="1">
        <v>8770</v>
      </c>
      <c r="B8719" t="s">
        <v>32</v>
      </c>
      <c r="C8719" t="s">
        <v>7247</v>
      </c>
      <c r="D8719" t="s">
        <v>10577</v>
      </c>
      <c r="E8719" t="s">
        <v>10905</v>
      </c>
      <c r="F8719" t="s">
        <v>10906</v>
      </c>
      <c r="H8719" t="s">
        <v>17011</v>
      </c>
      <c r="V8719">
        <f>72863106 Ð`²¤O2024031moriehinds2@gmail.com                              BNMLFException as file currently locked by another user for an Acct no 342065570000                                                                      </f>
        <v>0</v>
      </c>
    </row>
    <row r="8720" spans="1:25">
      <c r="A8720" s="1">
        <v>8771</v>
      </c>
      <c r="C8720" t="s">
        <v>7248</v>
      </c>
      <c r="G8720" t="s">
        <v>10967</v>
      </c>
      <c r="H8720" t="s">
        <v>17012</v>
      </c>
      <c r="I8720" t="s">
        <v>18507</v>
      </c>
      <c r="J8720" t="s">
        <v>18510</v>
      </c>
      <c r="L8720" t="s">
        <v>20477</v>
      </c>
      <c r="N8720" t="s">
        <v>32</v>
      </c>
      <c r="P8720" t="s">
        <v>32</v>
      </c>
      <c r="Q8720" t="s">
        <v>20992</v>
      </c>
      <c r="R8720" t="s">
        <v>21119</v>
      </c>
      <c r="S8720" t="s">
        <v>21154</v>
      </c>
      <c r="U8720" t="s">
        <v>22035</v>
      </c>
      <c r="Y8720" t="s">
        <v>23863</v>
      </c>
    </row>
    <row r="8721" spans="1:31">
      <c r="A8721" s="1">
        <v>8772</v>
      </c>
      <c r="B8721" t="s">
        <v>32</v>
      </c>
      <c r="C8721" t="s">
        <v>7248</v>
      </c>
      <c r="D8721" t="s">
        <v>10578</v>
      </c>
      <c r="E8721" t="s">
        <v>10905</v>
      </c>
      <c r="F8721" t="s">
        <v>10906</v>
      </c>
      <c r="H8721" t="s">
        <v>17013</v>
      </c>
      <c r="V8721">
        <f>72863107 @Ü'E2024041cavrilleogarro@yahoo.com                            BNMLFException as file currently locked by another user for an Acct no 297021480000</f>
        <v>0</v>
      </c>
    </row>
    <row r="8722" spans="1:31">
      <c r="A8722" s="1">
        <v>8773</v>
      </c>
      <c r="C8722" t="s">
        <v>7249</v>
      </c>
      <c r="G8722" t="s">
        <v>10967</v>
      </c>
      <c r="H8722" t="s">
        <v>17014</v>
      </c>
      <c r="I8722" t="s">
        <v>18507</v>
      </c>
      <c r="J8722" t="s">
        <v>18509</v>
      </c>
      <c r="L8722" t="s">
        <v>20291</v>
      </c>
      <c r="O8722" t="s">
        <v>20887</v>
      </c>
      <c r="P8722" t="s">
        <v>20919</v>
      </c>
      <c r="Q8722" t="s">
        <v>20989</v>
      </c>
      <c r="U8722" t="s">
        <v>22032</v>
      </c>
      <c r="W8722" t="s">
        <v>22917</v>
      </c>
      <c r="X8722" t="s">
        <v>23676</v>
      </c>
    </row>
    <row r="8723" spans="1:31">
      <c r="A8723" s="1">
        <v>8774</v>
      </c>
      <c r="C8723" t="s">
        <v>7250</v>
      </c>
      <c r="G8723" t="s">
        <v>10967</v>
      </c>
      <c r="H8723" t="s">
        <v>17015</v>
      </c>
      <c r="I8723" t="s">
        <v>18507</v>
      </c>
      <c r="J8723" t="s">
        <v>18509</v>
      </c>
      <c r="L8723" t="s">
        <v>20184</v>
      </c>
      <c r="O8723" t="s">
        <v>20888</v>
      </c>
      <c r="P8723" t="s">
        <v>65</v>
      </c>
      <c r="Q8723" t="s">
        <v>20990</v>
      </c>
      <c r="R8723" t="s">
        <v>21118</v>
      </c>
      <c r="S8723" t="s">
        <v>21153</v>
      </c>
      <c r="T8723" t="s">
        <v>21863</v>
      </c>
      <c r="U8723" t="s">
        <v>22033</v>
      </c>
    </row>
    <row r="8724" spans="1:31">
      <c r="A8724" s="1">
        <v>8775</v>
      </c>
      <c r="C8724" t="s">
        <v>7251</v>
      </c>
      <c r="G8724" t="s">
        <v>10967</v>
      </c>
      <c r="H8724" t="s">
        <v>17016</v>
      </c>
      <c r="I8724" t="s">
        <v>18507</v>
      </c>
      <c r="J8724" t="s">
        <v>18509</v>
      </c>
      <c r="L8724" t="s">
        <v>20185</v>
      </c>
      <c r="O8724" t="s">
        <v>20888</v>
      </c>
      <c r="P8724" t="s">
        <v>20920</v>
      </c>
      <c r="Q8724" t="s">
        <v>20991</v>
      </c>
      <c r="U8724" t="s">
        <v>22034</v>
      </c>
      <c r="W8724" t="s">
        <v>22918</v>
      </c>
    </row>
    <row r="8725" spans="1:31">
      <c r="A8725" s="1">
        <v>8776</v>
      </c>
      <c r="C8725" t="s">
        <v>7252</v>
      </c>
      <c r="G8725" t="s">
        <v>10967</v>
      </c>
      <c r="H8725" t="s">
        <v>17017</v>
      </c>
      <c r="I8725" t="s">
        <v>18507</v>
      </c>
      <c r="J8725" t="s">
        <v>18567</v>
      </c>
      <c r="K8725" t="s">
        <v>18549</v>
      </c>
      <c r="L8725" t="s">
        <v>20478</v>
      </c>
      <c r="N8725" t="s">
        <v>38</v>
      </c>
      <c r="P8725" t="s">
        <v>38</v>
      </c>
      <c r="Q8725" t="s">
        <v>21038</v>
      </c>
      <c r="U8725" t="s">
        <v>22873</v>
      </c>
      <c r="W8725" t="s">
        <v>22730</v>
      </c>
      <c r="AE8725" t="s">
        <v>23891</v>
      </c>
    </row>
    <row r="8726" spans="1:31">
      <c r="A8726" s="1">
        <v>8777</v>
      </c>
      <c r="B8726" t="s">
        <v>38</v>
      </c>
      <c r="C8726" t="s">
        <v>7252</v>
      </c>
      <c r="D8726" t="s">
        <v>10579</v>
      </c>
      <c r="E8726" t="s">
        <v>10905</v>
      </c>
      <c r="F8726" t="s">
        <v>10913</v>
      </c>
      <c r="H8726" t="s">
        <v>17017</v>
      </c>
      <c r="V8726">
        <f>72863111 P-</f>
        <v>0</v>
      </c>
    </row>
    <row r="8727" spans="1:31">
      <c r="A8727" s="1">
        <v>8779</v>
      </c>
      <c r="C8727" t="s">
        <v>7253</v>
      </c>
      <c r="G8727" t="s">
        <v>10967</v>
      </c>
      <c r="H8727" t="s">
        <v>17018</v>
      </c>
      <c r="I8727" t="s">
        <v>18507</v>
      </c>
      <c r="J8727" t="s">
        <v>18510</v>
      </c>
      <c r="L8727" t="s">
        <v>20479</v>
      </c>
      <c r="N8727" t="s">
        <v>32</v>
      </c>
      <c r="P8727" t="s">
        <v>32</v>
      </c>
      <c r="Q8727" t="s">
        <v>20992</v>
      </c>
      <c r="R8727" t="s">
        <v>21119</v>
      </c>
      <c r="S8727" t="s">
        <v>21154</v>
      </c>
      <c r="U8727" t="s">
        <v>22035</v>
      </c>
      <c r="Y8727" t="s">
        <v>23864</v>
      </c>
    </row>
    <row r="8728" spans="1:31">
      <c r="A8728" s="1">
        <v>8780</v>
      </c>
      <c r="B8728" t="s">
        <v>32</v>
      </c>
      <c r="C8728" t="s">
        <v>7253</v>
      </c>
      <c r="D8728" t="s">
        <v>10580</v>
      </c>
      <c r="E8728" t="s">
        <v>10905</v>
      </c>
      <c r="F8728" t="s">
        <v>10906</v>
      </c>
      <c r="H8728" t="s">
        <v>17019</v>
      </c>
      <c r="V8728">
        <f>72863112 ø8æÌ2024031tamika.campbell@ksac.gov.jm                           CNMLFException as file currently locked by another user for an Acct no 880032561400</f>
        <v>0</v>
      </c>
    </row>
    <row r="8729" spans="1:31">
      <c r="A8729" s="1">
        <v>8781</v>
      </c>
      <c r="C8729" t="s">
        <v>7254</v>
      </c>
      <c r="G8729" t="s">
        <v>10967</v>
      </c>
      <c r="H8729" t="s">
        <v>17020</v>
      </c>
      <c r="I8729" t="s">
        <v>18507</v>
      </c>
      <c r="J8729" t="s">
        <v>18510</v>
      </c>
      <c r="L8729" t="s">
        <v>20480</v>
      </c>
      <c r="N8729" t="s">
        <v>32</v>
      </c>
      <c r="P8729" t="s">
        <v>32</v>
      </c>
      <c r="Q8729" t="s">
        <v>20992</v>
      </c>
      <c r="R8729" t="s">
        <v>21119</v>
      </c>
      <c r="S8729" t="s">
        <v>21154</v>
      </c>
      <c r="U8729" t="s">
        <v>22035</v>
      </c>
      <c r="Y8729" t="s">
        <v>23865</v>
      </c>
    </row>
    <row r="8730" spans="1:31">
      <c r="A8730" s="1">
        <v>8782</v>
      </c>
      <c r="B8730" t="s">
        <v>32</v>
      </c>
      <c r="C8730" t="s">
        <v>7254</v>
      </c>
      <c r="D8730" t="s">
        <v>10581</v>
      </c>
      <c r="E8730" t="s">
        <v>10905</v>
      </c>
      <c r="F8730" t="s">
        <v>10906</v>
      </c>
      <c r="H8730" t="s">
        <v>17020</v>
      </c>
      <c r="V8730">
        <f>72863113 0@2024031kededradennis@gmail.com                             CNMLFException as file currently locked by another user for an Acct no 277429760000</f>
        <v>0</v>
      </c>
    </row>
    <row r="8731" spans="1:31">
      <c r="A8731" s="1">
        <v>8783</v>
      </c>
      <c r="C8731" t="s">
        <v>7255</v>
      </c>
      <c r="G8731" t="s">
        <v>10967</v>
      </c>
      <c r="H8731" t="s">
        <v>17021</v>
      </c>
      <c r="I8731" t="s">
        <v>18507</v>
      </c>
      <c r="J8731" t="s">
        <v>18510</v>
      </c>
      <c r="L8731" t="s">
        <v>20481</v>
      </c>
      <c r="N8731" t="s">
        <v>32</v>
      </c>
      <c r="P8731" t="s">
        <v>32</v>
      </c>
      <c r="Q8731" t="s">
        <v>20992</v>
      </c>
      <c r="R8731" t="s">
        <v>21119</v>
      </c>
      <c r="S8731" t="s">
        <v>21154</v>
      </c>
      <c r="U8731" t="s">
        <v>22035</v>
      </c>
      <c r="Y8731" t="s">
        <v>23866</v>
      </c>
    </row>
    <row r="8732" spans="1:31">
      <c r="A8732" s="1">
        <v>8784</v>
      </c>
      <c r="B8732" t="s">
        <v>32</v>
      </c>
      <c r="C8732" t="s">
        <v>7255</v>
      </c>
      <c r="D8732" t="s">
        <v>10582</v>
      </c>
      <c r="E8732" t="s">
        <v>10905</v>
      </c>
      <c r="F8732" t="s">
        <v>10906</v>
      </c>
      <c r="H8732" t="s">
        <v>17021</v>
      </c>
      <c r="V8732">
        <f>72863114 ÐEá\$2024041faypetgrave@cwjamica.com                            DNMLFException as file currently locked by another user for an Acct no 156177090000                                                                      </f>
        <v>0</v>
      </c>
    </row>
    <row r="8733" spans="1:31">
      <c r="A8733" s="1">
        <v>8785</v>
      </c>
      <c r="C8733" t="s">
        <v>7256</v>
      </c>
      <c r="G8733" t="s">
        <v>10967</v>
      </c>
      <c r="H8733" t="s">
        <v>17022</v>
      </c>
      <c r="I8733" t="s">
        <v>18507</v>
      </c>
      <c r="J8733" t="s">
        <v>18510</v>
      </c>
      <c r="L8733" t="s">
        <v>20482</v>
      </c>
      <c r="N8733" t="s">
        <v>32</v>
      </c>
      <c r="P8733" t="s">
        <v>32</v>
      </c>
      <c r="Q8733" t="s">
        <v>20992</v>
      </c>
      <c r="R8733" t="s">
        <v>21119</v>
      </c>
      <c r="S8733" t="s">
        <v>21154</v>
      </c>
      <c r="U8733" t="s">
        <v>22035</v>
      </c>
      <c r="Y8733" t="s">
        <v>23868</v>
      </c>
    </row>
    <row r="8734" spans="1:31">
      <c r="A8734" s="1">
        <v>8786</v>
      </c>
      <c r="B8734" t="s">
        <v>32</v>
      </c>
      <c r="C8734" t="s">
        <v>7256</v>
      </c>
      <c r="D8734" t="s">
        <v>10583</v>
      </c>
      <c r="E8734" t="s">
        <v>10905</v>
      </c>
      <c r="F8734" t="s">
        <v>10906</v>
      </c>
      <c r="H8734" t="s">
        <v>17022</v>
      </c>
      <c r="V8734">
        <f>72863115 ÐÈQ(B2024041stamic123@gmail.com                               DNMLFException as file currently locked by another user for an Acct no 284144290000                                                                      </f>
        <v>0</v>
      </c>
    </row>
    <row r="8735" spans="1:31">
      <c r="A8735" s="1">
        <v>8787</v>
      </c>
      <c r="C8735" t="s">
        <v>7257</v>
      </c>
      <c r="G8735" t="s">
        <v>10967</v>
      </c>
      <c r="H8735" t="s">
        <v>17023</v>
      </c>
      <c r="I8735" t="s">
        <v>18507</v>
      </c>
      <c r="J8735" t="s">
        <v>18510</v>
      </c>
      <c r="L8735" t="s">
        <v>20483</v>
      </c>
      <c r="N8735" t="s">
        <v>32</v>
      </c>
      <c r="P8735" t="s">
        <v>32</v>
      </c>
      <c r="Q8735" t="s">
        <v>20992</v>
      </c>
      <c r="R8735" t="s">
        <v>21119</v>
      </c>
      <c r="S8735" t="s">
        <v>21154</v>
      </c>
      <c r="U8735" t="s">
        <v>22035</v>
      </c>
      <c r="Y8735" t="s">
        <v>23867</v>
      </c>
    </row>
    <row r="8736" spans="1:31">
      <c r="A8736" s="1">
        <v>8788</v>
      </c>
      <c r="B8736" t="s">
        <v>32</v>
      </c>
      <c r="C8736" t="s">
        <v>7257</v>
      </c>
      <c r="D8736" t="s">
        <v>10584</v>
      </c>
      <c r="E8736" t="s">
        <v>10905</v>
      </c>
      <c r="F8736" t="s">
        <v>10906</v>
      </c>
      <c r="H8736" t="s">
        <v>17023</v>
      </c>
      <c r="V8736">
        <f>72863116 p°7ÖD2024041christinacaine1@gmail.com                            DNMLFException as file currently locked by another user for an Acct no 295651750000                                                                      </f>
        <v>0</v>
      </c>
    </row>
    <row r="8737" spans="1:25">
      <c r="A8737" s="1">
        <v>8789</v>
      </c>
      <c r="C8737" t="s">
        <v>7258</v>
      </c>
      <c r="G8737" t="s">
        <v>10967</v>
      </c>
      <c r="H8737" t="s">
        <v>17024</v>
      </c>
      <c r="I8737" t="s">
        <v>18507</v>
      </c>
      <c r="J8737" t="s">
        <v>18510</v>
      </c>
      <c r="L8737" t="s">
        <v>20484</v>
      </c>
      <c r="N8737" t="s">
        <v>32</v>
      </c>
      <c r="P8737" t="s">
        <v>32</v>
      </c>
      <c r="Q8737" t="s">
        <v>20992</v>
      </c>
      <c r="R8737" t="s">
        <v>21119</v>
      </c>
      <c r="S8737" t="s">
        <v>21154</v>
      </c>
      <c r="U8737" t="s">
        <v>22035</v>
      </c>
      <c r="Y8737" t="s">
        <v>23869</v>
      </c>
    </row>
    <row r="8738" spans="1:25">
      <c r="A8738" s="1">
        <v>8790</v>
      </c>
      <c r="B8738" t="s">
        <v>32</v>
      </c>
      <c r="C8738" t="s">
        <v>7258</v>
      </c>
      <c r="D8738" t="s">
        <v>10585</v>
      </c>
      <c r="E8738" t="s">
        <v>10905</v>
      </c>
      <c r="F8738" t="s">
        <v>10906</v>
      </c>
      <c r="H8738" t="s">
        <v>17024</v>
      </c>
      <c r="V8738">
        <f>72863117 0&amp;3&amp;P2024041DUNROBPRIM@GMAIL.COM                              DNMLFException as file currently locked by another user for an Acct no 344238270000                                                                      </f>
        <v>0</v>
      </c>
    </row>
    <row r="8739" spans="1:25">
      <c r="A8739" s="1">
        <v>8791</v>
      </c>
      <c r="C8739" t="s">
        <v>7259</v>
      </c>
      <c r="G8739" t="s">
        <v>10967</v>
      </c>
      <c r="H8739" t="s">
        <v>17025</v>
      </c>
      <c r="I8739" t="s">
        <v>18507</v>
      </c>
      <c r="J8739" t="s">
        <v>18510</v>
      </c>
      <c r="L8739" t="s">
        <v>20485</v>
      </c>
      <c r="N8739" t="s">
        <v>32</v>
      </c>
      <c r="P8739" t="s">
        <v>32</v>
      </c>
      <c r="Q8739" t="s">
        <v>20992</v>
      </c>
      <c r="R8739" t="s">
        <v>21119</v>
      </c>
      <c r="S8739" t="s">
        <v>21154</v>
      </c>
      <c r="U8739" t="s">
        <v>22035</v>
      </c>
      <c r="Y8739" t="s">
        <v>23872</v>
      </c>
    </row>
    <row r="8740" spans="1:25">
      <c r="A8740" s="1">
        <v>8792</v>
      </c>
      <c r="B8740" t="s">
        <v>32</v>
      </c>
      <c r="C8740" t="s">
        <v>7259</v>
      </c>
      <c r="D8740" t="s">
        <v>10586</v>
      </c>
      <c r="E8740" t="s">
        <v>10905</v>
      </c>
      <c r="F8740" t="s">
        <v>10906</v>
      </c>
      <c r="H8740" t="s">
        <v>17025</v>
      </c>
      <c r="V8740">
        <f>72863118 °7úA2024041ANDREHEPBURN_88@YAHOO.COM                            ENMLFException as file currently locked by another user for an Acct no 283368110000                                                                      </f>
        <v>0</v>
      </c>
    </row>
    <row r="8741" spans="1:25">
      <c r="A8741" s="1">
        <v>8793</v>
      </c>
      <c r="C8741" t="s">
        <v>7260</v>
      </c>
      <c r="G8741" t="s">
        <v>10967</v>
      </c>
      <c r="H8741" t="s">
        <v>17026</v>
      </c>
      <c r="I8741" t="s">
        <v>18507</v>
      </c>
      <c r="J8741" t="s">
        <v>18510</v>
      </c>
      <c r="L8741" t="s">
        <v>20486</v>
      </c>
      <c r="N8741" t="s">
        <v>32</v>
      </c>
      <c r="P8741" t="s">
        <v>32</v>
      </c>
      <c r="Q8741" t="s">
        <v>20992</v>
      </c>
      <c r="R8741" t="s">
        <v>21119</v>
      </c>
      <c r="S8741" t="s">
        <v>21154</v>
      </c>
      <c r="U8741" t="s">
        <v>22035</v>
      </c>
      <c r="Y8741" t="s">
        <v>23870</v>
      </c>
    </row>
    <row r="8742" spans="1:25">
      <c r="A8742" s="1">
        <v>8794</v>
      </c>
      <c r="B8742" t="s">
        <v>32</v>
      </c>
      <c r="C8742" t="s">
        <v>7260</v>
      </c>
      <c r="D8742" t="s">
        <v>10587</v>
      </c>
      <c r="E8742" t="s">
        <v>10905</v>
      </c>
      <c r="F8742" t="s">
        <v>10906</v>
      </c>
      <c r="H8742" t="s">
        <v>17026</v>
      </c>
      <c r="V8742">
        <f>72863119 @äçNJ2024041romainbrown023@gmail.com                            ENMLFException as file currently locked by another user for an Acct no 319151400000                                                                      </f>
        <v>0</v>
      </c>
    </row>
    <row r="8743" spans="1:25">
      <c r="A8743" s="1">
        <v>8795</v>
      </c>
      <c r="C8743" t="s">
        <v>7261</v>
      </c>
      <c r="G8743" t="s">
        <v>10967</v>
      </c>
      <c r="H8743" t="s">
        <v>17027</v>
      </c>
      <c r="I8743" t="s">
        <v>18507</v>
      </c>
      <c r="J8743" t="s">
        <v>18510</v>
      </c>
      <c r="L8743" t="s">
        <v>20487</v>
      </c>
      <c r="N8743" t="s">
        <v>32</v>
      </c>
      <c r="P8743" t="s">
        <v>32</v>
      </c>
      <c r="Q8743" t="s">
        <v>20992</v>
      </c>
      <c r="R8743" t="s">
        <v>21119</v>
      </c>
      <c r="S8743" t="s">
        <v>21154</v>
      </c>
      <c r="U8743" t="s">
        <v>22035</v>
      </c>
      <c r="Y8743" t="s">
        <v>23871</v>
      </c>
    </row>
    <row r="8744" spans="1:25">
      <c r="A8744" s="1">
        <v>8796</v>
      </c>
      <c r="B8744" t="s">
        <v>32</v>
      </c>
      <c r="C8744" t="s">
        <v>7261</v>
      </c>
      <c r="D8744" t="s">
        <v>10588</v>
      </c>
      <c r="E8744" t="s">
        <v>10905</v>
      </c>
      <c r="F8744" t="s">
        <v>10906</v>
      </c>
      <c r="H8744" t="s">
        <v>17028</v>
      </c>
      <c r="V8744">
        <f>72863120 @å~\J2024041sexychrisann1@gmail.com                             ENMLFException as file currently locked by another user for an Acct no 319379400000                                                                      </f>
        <v>0</v>
      </c>
    </row>
    <row r="8745" spans="1:25">
      <c r="A8745" s="1">
        <v>8797</v>
      </c>
      <c r="C8745" t="s">
        <v>7262</v>
      </c>
      <c r="G8745" t="s">
        <v>10967</v>
      </c>
      <c r="H8745" t="s">
        <v>17029</v>
      </c>
      <c r="I8745" t="s">
        <v>18507</v>
      </c>
      <c r="J8745" t="s">
        <v>18510</v>
      </c>
      <c r="L8745" t="s">
        <v>20488</v>
      </c>
      <c r="N8745" t="s">
        <v>32</v>
      </c>
      <c r="P8745" t="s">
        <v>32</v>
      </c>
      <c r="Q8745" t="s">
        <v>20992</v>
      </c>
      <c r="R8745" t="s">
        <v>21119</v>
      </c>
      <c r="S8745" t="s">
        <v>21154</v>
      </c>
      <c r="U8745" t="s">
        <v>22035</v>
      </c>
      <c r="Y8745" t="s">
        <v>23873</v>
      </c>
    </row>
    <row r="8746" spans="1:25">
      <c r="A8746" s="1">
        <v>8798</v>
      </c>
      <c r="B8746" t="s">
        <v>32</v>
      </c>
      <c r="C8746" t="s">
        <v>7262</v>
      </c>
      <c r="D8746" t="s">
        <v>10589</v>
      </c>
      <c r="E8746" t="s">
        <v>10905</v>
      </c>
      <c r="F8746" t="s">
        <v>10906</v>
      </c>
      <c r="H8746" t="s">
        <v>17030</v>
      </c>
      <c r="V8746">
        <f>72863121 @ÝEÆI2024041orainthomas@gmail.com                              GNMLFException as file currently locked by another user for an Acct no 316859080000                                                                      </f>
        <v>0</v>
      </c>
    </row>
    <row r="8747" spans="1:25">
      <c r="A8747" s="1">
        <v>8799</v>
      </c>
      <c r="C8747" t="s">
        <v>7263</v>
      </c>
      <c r="G8747" t="s">
        <v>10967</v>
      </c>
      <c r="H8747" t="s">
        <v>17031</v>
      </c>
      <c r="I8747" t="s">
        <v>18507</v>
      </c>
      <c r="J8747" t="s">
        <v>18509</v>
      </c>
      <c r="L8747" t="s">
        <v>20184</v>
      </c>
      <c r="O8747" t="s">
        <v>20888</v>
      </c>
      <c r="P8747" t="s">
        <v>65</v>
      </c>
      <c r="Q8747" t="s">
        <v>20990</v>
      </c>
      <c r="R8747" t="s">
        <v>21118</v>
      </c>
      <c r="S8747" t="s">
        <v>21153</v>
      </c>
      <c r="T8747" t="s">
        <v>21864</v>
      </c>
      <c r="U8747" t="s">
        <v>22033</v>
      </c>
    </row>
    <row r="8748" spans="1:25">
      <c r="A8748" s="1">
        <v>8800</v>
      </c>
      <c r="C8748" t="s">
        <v>7264</v>
      </c>
      <c r="G8748" t="s">
        <v>10967</v>
      </c>
      <c r="H8748" t="s">
        <v>17031</v>
      </c>
      <c r="I8748" t="s">
        <v>18507</v>
      </c>
      <c r="J8748" t="s">
        <v>18509</v>
      </c>
      <c r="L8748" t="s">
        <v>20293</v>
      </c>
      <c r="O8748" t="s">
        <v>20887</v>
      </c>
      <c r="P8748" t="s">
        <v>20919</v>
      </c>
      <c r="Q8748" t="s">
        <v>20989</v>
      </c>
      <c r="U8748" t="s">
        <v>22032</v>
      </c>
      <c r="W8748" t="s">
        <v>22917</v>
      </c>
      <c r="X8748" t="s">
        <v>23677</v>
      </c>
    </row>
    <row r="8749" spans="1:25">
      <c r="A8749" s="1">
        <v>8801</v>
      </c>
      <c r="C8749" t="s">
        <v>7265</v>
      </c>
      <c r="G8749" t="s">
        <v>10967</v>
      </c>
      <c r="H8749" t="s">
        <v>17032</v>
      </c>
      <c r="I8749" t="s">
        <v>18507</v>
      </c>
      <c r="J8749" t="s">
        <v>18509</v>
      </c>
      <c r="L8749" t="s">
        <v>20185</v>
      </c>
      <c r="O8749" t="s">
        <v>20888</v>
      </c>
      <c r="P8749" t="s">
        <v>20920</v>
      </c>
      <c r="Q8749" t="s">
        <v>20991</v>
      </c>
      <c r="U8749" t="s">
        <v>22034</v>
      </c>
      <c r="W8749" t="s">
        <v>22918</v>
      </c>
    </row>
    <row r="8750" spans="1:25">
      <c r="A8750" s="1">
        <v>8802</v>
      </c>
      <c r="C8750" t="s">
        <v>7266</v>
      </c>
      <c r="G8750" t="s">
        <v>10967</v>
      </c>
      <c r="H8750" t="s">
        <v>17033</v>
      </c>
      <c r="I8750" t="s">
        <v>18507</v>
      </c>
      <c r="J8750" t="s">
        <v>18509</v>
      </c>
      <c r="L8750" t="s">
        <v>20184</v>
      </c>
      <c r="O8750" t="s">
        <v>20888</v>
      </c>
      <c r="P8750" t="s">
        <v>65</v>
      </c>
      <c r="Q8750" t="s">
        <v>20990</v>
      </c>
      <c r="R8750" t="s">
        <v>21118</v>
      </c>
      <c r="S8750" t="s">
        <v>21153</v>
      </c>
      <c r="T8750" t="s">
        <v>21864</v>
      </c>
      <c r="U8750" t="s">
        <v>22033</v>
      </c>
    </row>
    <row r="8751" spans="1:25">
      <c r="A8751" s="1">
        <v>8803</v>
      </c>
      <c r="C8751" t="s">
        <v>7267</v>
      </c>
      <c r="G8751" t="s">
        <v>10967</v>
      </c>
      <c r="H8751" t="s">
        <v>17034</v>
      </c>
      <c r="I8751" t="s">
        <v>18507</v>
      </c>
      <c r="J8751" t="s">
        <v>18509</v>
      </c>
      <c r="L8751" t="s">
        <v>20185</v>
      </c>
      <c r="O8751" t="s">
        <v>20888</v>
      </c>
      <c r="P8751" t="s">
        <v>20920</v>
      </c>
      <c r="Q8751" t="s">
        <v>20991</v>
      </c>
      <c r="U8751" t="s">
        <v>22034</v>
      </c>
      <c r="W8751" t="s">
        <v>22918</v>
      </c>
    </row>
    <row r="8752" spans="1:25">
      <c r="A8752" s="1">
        <v>8804</v>
      </c>
      <c r="C8752" t="s">
        <v>7268</v>
      </c>
      <c r="G8752" t="s">
        <v>10967</v>
      </c>
      <c r="H8752" t="s">
        <v>17035</v>
      </c>
      <c r="I8752" t="s">
        <v>18507</v>
      </c>
      <c r="J8752" t="s">
        <v>18509</v>
      </c>
      <c r="L8752" t="s">
        <v>20174</v>
      </c>
      <c r="O8752" t="s">
        <v>20887</v>
      </c>
      <c r="P8752" t="s">
        <v>20919</v>
      </c>
      <c r="Q8752" t="s">
        <v>20989</v>
      </c>
      <c r="U8752" t="s">
        <v>22032</v>
      </c>
      <c r="W8752" t="s">
        <v>22917</v>
      </c>
      <c r="X8752" t="s">
        <v>23677</v>
      </c>
    </row>
    <row r="8753" spans="1:24">
      <c r="A8753" s="1">
        <v>8805</v>
      </c>
      <c r="C8753" t="s">
        <v>7269</v>
      </c>
      <c r="G8753" t="s">
        <v>10967</v>
      </c>
      <c r="H8753" t="s">
        <v>17036</v>
      </c>
      <c r="I8753" t="s">
        <v>18507</v>
      </c>
      <c r="J8753" t="s">
        <v>18509</v>
      </c>
      <c r="L8753" t="s">
        <v>20184</v>
      </c>
      <c r="O8753" t="s">
        <v>20888</v>
      </c>
      <c r="P8753" t="s">
        <v>65</v>
      </c>
      <c r="Q8753" t="s">
        <v>20990</v>
      </c>
      <c r="R8753" t="s">
        <v>21118</v>
      </c>
      <c r="S8753" t="s">
        <v>21153</v>
      </c>
      <c r="T8753" t="s">
        <v>21865</v>
      </c>
      <c r="U8753" t="s">
        <v>22033</v>
      </c>
    </row>
    <row r="8754" spans="1:24">
      <c r="A8754" s="1">
        <v>8806</v>
      </c>
      <c r="C8754" t="s">
        <v>7270</v>
      </c>
      <c r="G8754" t="s">
        <v>10967</v>
      </c>
      <c r="H8754" t="s">
        <v>17036</v>
      </c>
      <c r="I8754" t="s">
        <v>18507</v>
      </c>
      <c r="J8754" t="s">
        <v>18509</v>
      </c>
      <c r="L8754" t="s">
        <v>20185</v>
      </c>
      <c r="O8754" t="s">
        <v>20888</v>
      </c>
      <c r="P8754" t="s">
        <v>20920</v>
      </c>
      <c r="Q8754" t="s">
        <v>20991</v>
      </c>
      <c r="U8754" t="s">
        <v>22034</v>
      </c>
      <c r="W8754" t="s">
        <v>22918</v>
      </c>
    </row>
    <row r="8755" spans="1:24">
      <c r="A8755" s="1">
        <v>8807</v>
      </c>
      <c r="C8755" t="s">
        <v>7271</v>
      </c>
      <c r="G8755" t="s">
        <v>10967</v>
      </c>
      <c r="H8755" t="s">
        <v>17037</v>
      </c>
      <c r="I8755" t="s">
        <v>18507</v>
      </c>
      <c r="J8755" t="s">
        <v>18509</v>
      </c>
      <c r="L8755" t="s">
        <v>20146</v>
      </c>
      <c r="O8755" t="s">
        <v>20887</v>
      </c>
      <c r="P8755" t="s">
        <v>20919</v>
      </c>
      <c r="Q8755" t="s">
        <v>20989</v>
      </c>
      <c r="U8755" t="s">
        <v>22032</v>
      </c>
      <c r="W8755" t="s">
        <v>22917</v>
      </c>
      <c r="X8755" t="s">
        <v>23678</v>
      </c>
    </row>
    <row r="8756" spans="1:24">
      <c r="A8756" s="1">
        <v>8808</v>
      </c>
      <c r="C8756" t="s">
        <v>7272</v>
      </c>
      <c r="G8756" t="s">
        <v>10967</v>
      </c>
      <c r="H8756" t="s">
        <v>17038</v>
      </c>
      <c r="I8756" t="s">
        <v>18507</v>
      </c>
      <c r="J8756" t="s">
        <v>18509</v>
      </c>
      <c r="L8756" t="s">
        <v>20293</v>
      </c>
      <c r="O8756" t="s">
        <v>20887</v>
      </c>
      <c r="P8756" t="s">
        <v>20919</v>
      </c>
      <c r="Q8756" t="s">
        <v>20989</v>
      </c>
      <c r="U8756" t="s">
        <v>22032</v>
      </c>
      <c r="W8756" t="s">
        <v>22917</v>
      </c>
      <c r="X8756" t="s">
        <v>23678</v>
      </c>
    </row>
    <row r="8757" spans="1:24">
      <c r="A8757" s="1">
        <v>8809</v>
      </c>
      <c r="C8757" t="s">
        <v>7273</v>
      </c>
      <c r="G8757" t="s">
        <v>10967</v>
      </c>
      <c r="H8757" t="s">
        <v>17039</v>
      </c>
      <c r="I8757" t="s">
        <v>18507</v>
      </c>
      <c r="J8757" t="s">
        <v>18509</v>
      </c>
      <c r="L8757" t="s">
        <v>20184</v>
      </c>
      <c r="O8757" t="s">
        <v>20888</v>
      </c>
      <c r="P8757" t="s">
        <v>65</v>
      </c>
      <c r="Q8757" t="s">
        <v>20990</v>
      </c>
      <c r="R8757" t="s">
        <v>21118</v>
      </c>
      <c r="S8757" t="s">
        <v>21153</v>
      </c>
      <c r="T8757" t="s">
        <v>21865</v>
      </c>
      <c r="U8757" t="s">
        <v>22033</v>
      </c>
    </row>
    <row r="8758" spans="1:24">
      <c r="A8758" s="1">
        <v>8810</v>
      </c>
      <c r="C8758" t="s">
        <v>7274</v>
      </c>
      <c r="G8758" t="s">
        <v>10967</v>
      </c>
      <c r="H8758" t="s">
        <v>17040</v>
      </c>
      <c r="I8758" t="s">
        <v>18507</v>
      </c>
      <c r="J8758" t="s">
        <v>18509</v>
      </c>
      <c r="L8758" t="s">
        <v>20185</v>
      </c>
      <c r="O8758" t="s">
        <v>20888</v>
      </c>
      <c r="P8758" t="s">
        <v>20920</v>
      </c>
      <c r="Q8758" t="s">
        <v>20991</v>
      </c>
      <c r="U8758" t="s">
        <v>22034</v>
      </c>
      <c r="W8758" t="s">
        <v>22918</v>
      </c>
    </row>
    <row r="8759" spans="1:24">
      <c r="A8759" s="1">
        <v>8811</v>
      </c>
      <c r="C8759" t="s">
        <v>7275</v>
      </c>
      <c r="G8759" t="s">
        <v>10967</v>
      </c>
      <c r="H8759" t="s">
        <v>17041</v>
      </c>
      <c r="I8759" t="s">
        <v>18507</v>
      </c>
      <c r="J8759" t="s">
        <v>18509</v>
      </c>
      <c r="L8759" t="s">
        <v>20184</v>
      </c>
      <c r="O8759" t="s">
        <v>20888</v>
      </c>
      <c r="P8759" t="s">
        <v>65</v>
      </c>
      <c r="Q8759" t="s">
        <v>20990</v>
      </c>
      <c r="R8759" t="s">
        <v>21118</v>
      </c>
      <c r="S8759" t="s">
        <v>21153</v>
      </c>
      <c r="T8759" t="s">
        <v>21838</v>
      </c>
      <c r="U8759" t="s">
        <v>22033</v>
      </c>
    </row>
    <row r="8760" spans="1:24">
      <c r="A8760" s="1">
        <v>8812</v>
      </c>
      <c r="C8760" t="s">
        <v>7276</v>
      </c>
      <c r="G8760" t="s">
        <v>10967</v>
      </c>
      <c r="H8760" t="s">
        <v>17042</v>
      </c>
      <c r="I8760" t="s">
        <v>18507</v>
      </c>
      <c r="J8760" t="s">
        <v>18509</v>
      </c>
      <c r="L8760" t="s">
        <v>20185</v>
      </c>
      <c r="O8760" t="s">
        <v>20888</v>
      </c>
      <c r="P8760" t="s">
        <v>20920</v>
      </c>
      <c r="Q8760" t="s">
        <v>20991</v>
      </c>
      <c r="U8760" t="s">
        <v>22034</v>
      </c>
      <c r="W8760" t="s">
        <v>22918</v>
      </c>
    </row>
    <row r="8761" spans="1:24">
      <c r="A8761" s="1">
        <v>8813</v>
      </c>
      <c r="C8761" t="s">
        <v>7277</v>
      </c>
      <c r="G8761" t="s">
        <v>10967</v>
      </c>
      <c r="H8761" t="s">
        <v>17043</v>
      </c>
      <c r="I8761" t="s">
        <v>18507</v>
      </c>
      <c r="J8761" t="s">
        <v>18509</v>
      </c>
      <c r="L8761" t="s">
        <v>20146</v>
      </c>
      <c r="O8761" t="s">
        <v>20887</v>
      </c>
      <c r="P8761" t="s">
        <v>20919</v>
      </c>
      <c r="Q8761" t="s">
        <v>20989</v>
      </c>
      <c r="U8761" t="s">
        <v>22032</v>
      </c>
      <c r="W8761" t="s">
        <v>22917</v>
      </c>
      <c r="X8761" t="s">
        <v>23649</v>
      </c>
    </row>
    <row r="8762" spans="1:24">
      <c r="A8762" s="1">
        <v>8814</v>
      </c>
      <c r="C8762" t="s">
        <v>7278</v>
      </c>
      <c r="G8762" t="s">
        <v>10967</v>
      </c>
      <c r="H8762" t="s">
        <v>17044</v>
      </c>
      <c r="I8762" t="s">
        <v>18507</v>
      </c>
      <c r="J8762" t="s">
        <v>18509</v>
      </c>
      <c r="L8762" t="s">
        <v>20291</v>
      </c>
      <c r="O8762" t="s">
        <v>20887</v>
      </c>
      <c r="P8762" t="s">
        <v>20919</v>
      </c>
      <c r="Q8762" t="s">
        <v>20989</v>
      </c>
      <c r="U8762" t="s">
        <v>22032</v>
      </c>
      <c r="W8762" t="s">
        <v>22917</v>
      </c>
      <c r="X8762" t="s">
        <v>23649</v>
      </c>
    </row>
    <row r="8763" spans="1:24">
      <c r="A8763" s="1">
        <v>8815</v>
      </c>
      <c r="C8763" t="s">
        <v>7279</v>
      </c>
      <c r="G8763" t="s">
        <v>10967</v>
      </c>
      <c r="H8763" t="s">
        <v>17045</v>
      </c>
      <c r="I8763" t="s">
        <v>18507</v>
      </c>
      <c r="J8763" t="s">
        <v>18509</v>
      </c>
      <c r="L8763" t="s">
        <v>20184</v>
      </c>
      <c r="O8763" t="s">
        <v>20888</v>
      </c>
      <c r="P8763" t="s">
        <v>65</v>
      </c>
      <c r="Q8763" t="s">
        <v>20990</v>
      </c>
      <c r="R8763" t="s">
        <v>21118</v>
      </c>
      <c r="S8763" t="s">
        <v>21153</v>
      </c>
      <c r="T8763" t="s">
        <v>21838</v>
      </c>
      <c r="U8763" t="s">
        <v>22033</v>
      </c>
    </row>
    <row r="8764" spans="1:24">
      <c r="A8764" s="1">
        <v>8816</v>
      </c>
      <c r="C8764" t="s">
        <v>7280</v>
      </c>
      <c r="G8764" t="s">
        <v>10967</v>
      </c>
      <c r="H8764" t="s">
        <v>17045</v>
      </c>
      <c r="I8764" t="s">
        <v>18507</v>
      </c>
      <c r="J8764" t="s">
        <v>18509</v>
      </c>
      <c r="L8764" t="s">
        <v>20185</v>
      </c>
      <c r="O8764" t="s">
        <v>20888</v>
      </c>
      <c r="P8764" t="s">
        <v>20920</v>
      </c>
      <c r="Q8764" t="s">
        <v>20991</v>
      </c>
      <c r="U8764" t="s">
        <v>22034</v>
      </c>
      <c r="W8764" t="s">
        <v>22918</v>
      </c>
    </row>
    <row r="8765" spans="1:24">
      <c r="A8765" s="1">
        <v>8817</v>
      </c>
      <c r="C8765" t="s">
        <v>7281</v>
      </c>
      <c r="G8765" t="s">
        <v>10967</v>
      </c>
      <c r="H8765" t="s">
        <v>17046</v>
      </c>
      <c r="I8765" t="s">
        <v>18507</v>
      </c>
      <c r="J8765" t="s">
        <v>18509</v>
      </c>
      <c r="L8765" t="s">
        <v>20184</v>
      </c>
      <c r="O8765" t="s">
        <v>20888</v>
      </c>
      <c r="P8765" t="s">
        <v>65</v>
      </c>
      <c r="Q8765" t="s">
        <v>20990</v>
      </c>
      <c r="R8765" t="s">
        <v>21118</v>
      </c>
      <c r="S8765" t="s">
        <v>21153</v>
      </c>
      <c r="T8765" t="s">
        <v>21838</v>
      </c>
      <c r="U8765" t="s">
        <v>22033</v>
      </c>
    </row>
    <row r="8766" spans="1:24">
      <c r="A8766" s="1">
        <v>8818</v>
      </c>
      <c r="C8766" t="s">
        <v>7282</v>
      </c>
      <c r="G8766" t="s">
        <v>10967</v>
      </c>
      <c r="H8766" t="s">
        <v>17047</v>
      </c>
      <c r="I8766" t="s">
        <v>18507</v>
      </c>
      <c r="J8766" t="s">
        <v>18509</v>
      </c>
      <c r="L8766" t="s">
        <v>20489</v>
      </c>
      <c r="O8766" t="s">
        <v>20887</v>
      </c>
      <c r="P8766" t="s">
        <v>20919</v>
      </c>
      <c r="Q8766" t="s">
        <v>20989</v>
      </c>
      <c r="U8766" t="s">
        <v>22032</v>
      </c>
      <c r="W8766" t="s">
        <v>22917</v>
      </c>
      <c r="X8766" t="s">
        <v>23649</v>
      </c>
    </row>
    <row r="8767" spans="1:24">
      <c r="A8767" s="1">
        <v>8819</v>
      </c>
      <c r="C8767" t="s">
        <v>7283</v>
      </c>
      <c r="G8767" t="s">
        <v>10967</v>
      </c>
      <c r="H8767" t="s">
        <v>17047</v>
      </c>
      <c r="I8767" t="s">
        <v>18507</v>
      </c>
      <c r="J8767" t="s">
        <v>18509</v>
      </c>
      <c r="L8767" t="s">
        <v>20185</v>
      </c>
      <c r="O8767" t="s">
        <v>20888</v>
      </c>
      <c r="P8767" t="s">
        <v>20920</v>
      </c>
      <c r="Q8767" t="s">
        <v>20991</v>
      </c>
      <c r="U8767" t="s">
        <v>22034</v>
      </c>
      <c r="W8767" t="s">
        <v>22918</v>
      </c>
    </row>
    <row r="8768" spans="1:24">
      <c r="A8768" s="1">
        <v>8820</v>
      </c>
      <c r="C8768" t="s">
        <v>7284</v>
      </c>
      <c r="G8768" t="s">
        <v>10967</v>
      </c>
      <c r="H8768" t="s">
        <v>17048</v>
      </c>
      <c r="I8768" t="s">
        <v>18507</v>
      </c>
      <c r="J8768" t="s">
        <v>18510</v>
      </c>
      <c r="L8768" t="s">
        <v>20490</v>
      </c>
      <c r="N8768" t="s">
        <v>46</v>
      </c>
      <c r="U8768" t="s">
        <v>22730</v>
      </c>
      <c r="W8768" t="s">
        <v>22730</v>
      </c>
    </row>
    <row r="8769" spans="1:24">
      <c r="A8769" s="1">
        <v>8821</v>
      </c>
      <c r="C8769" t="s">
        <v>7285</v>
      </c>
      <c r="G8769" t="s">
        <v>10967</v>
      </c>
      <c r="H8769" t="s">
        <v>17048</v>
      </c>
      <c r="I8769" t="s">
        <v>18507</v>
      </c>
      <c r="J8769" t="s">
        <v>18510</v>
      </c>
      <c r="L8769" t="s">
        <v>20491</v>
      </c>
      <c r="N8769" t="s">
        <v>46</v>
      </c>
      <c r="P8769" t="s">
        <v>20954</v>
      </c>
      <c r="Q8769" t="s">
        <v>20993</v>
      </c>
      <c r="U8769" t="s">
        <v>22731</v>
      </c>
      <c r="W8769" t="s">
        <v>22933</v>
      </c>
    </row>
    <row r="8770" spans="1:24">
      <c r="A8770" s="1">
        <v>8822</v>
      </c>
      <c r="C8770" t="s">
        <v>7286</v>
      </c>
      <c r="G8770" t="s">
        <v>10967</v>
      </c>
      <c r="H8770" t="s">
        <v>17049</v>
      </c>
      <c r="I8770" t="s">
        <v>18507</v>
      </c>
      <c r="J8770" t="s">
        <v>18510</v>
      </c>
      <c r="L8770" t="s">
        <v>20491</v>
      </c>
      <c r="N8770" t="s">
        <v>46</v>
      </c>
      <c r="P8770" t="s">
        <v>46</v>
      </c>
      <c r="Q8770" t="s">
        <v>21054</v>
      </c>
      <c r="U8770" t="s">
        <v>22874</v>
      </c>
      <c r="W8770" t="s">
        <v>22921</v>
      </c>
    </row>
    <row r="8771" spans="1:24">
      <c r="A8771" s="1">
        <v>8823</v>
      </c>
      <c r="B8771" t="s">
        <v>46</v>
      </c>
      <c r="C8771" t="s">
        <v>7286</v>
      </c>
      <c r="D8771" t="s">
        <v>10590</v>
      </c>
      <c r="E8771" t="s">
        <v>10905</v>
      </c>
      <c r="F8771" t="s">
        <v>10923</v>
      </c>
      <c r="H8771" t="s">
        <v>17049</v>
      </c>
      <c r="V8771">
        <f>72863145 På_©9ROS         -PÔpÑ¹cx called to have ptp until 03/06/2024                     V</f>
        <v>0</v>
      </c>
    </row>
    <row r="8772" spans="1:24">
      <c r="A8772" s="1">
        <v>8824</v>
      </c>
      <c r="C8772" t="s">
        <v>7287</v>
      </c>
      <c r="G8772" t="s">
        <v>10967</v>
      </c>
      <c r="H8772" t="s">
        <v>17050</v>
      </c>
      <c r="I8772" t="s">
        <v>18507</v>
      </c>
      <c r="J8772" t="s">
        <v>18511</v>
      </c>
      <c r="L8772" t="s">
        <v>19687</v>
      </c>
      <c r="O8772" t="s">
        <v>20908</v>
      </c>
      <c r="P8772" t="s">
        <v>20949</v>
      </c>
      <c r="Q8772" t="s">
        <v>21061</v>
      </c>
      <c r="R8772" t="s">
        <v>21137</v>
      </c>
      <c r="S8772" t="s">
        <v>21159</v>
      </c>
      <c r="T8772" t="s">
        <v>21866</v>
      </c>
      <c r="U8772" t="s">
        <v>22033</v>
      </c>
    </row>
    <row r="8773" spans="1:24">
      <c r="A8773" s="1">
        <v>8825</v>
      </c>
      <c r="C8773" t="s">
        <v>7288</v>
      </c>
      <c r="G8773" t="s">
        <v>10967</v>
      </c>
      <c r="H8773" t="s">
        <v>17051</v>
      </c>
      <c r="I8773" t="s">
        <v>18507</v>
      </c>
      <c r="J8773" t="s">
        <v>18511</v>
      </c>
      <c r="L8773" t="s">
        <v>19687</v>
      </c>
      <c r="O8773" t="s">
        <v>20908</v>
      </c>
      <c r="P8773" t="s">
        <v>20949</v>
      </c>
      <c r="Q8773" t="s">
        <v>21061</v>
      </c>
      <c r="R8773" t="s">
        <v>21137</v>
      </c>
      <c r="S8773" t="s">
        <v>21159</v>
      </c>
      <c r="T8773" t="s">
        <v>21866</v>
      </c>
      <c r="U8773" t="s">
        <v>22033</v>
      </c>
    </row>
    <row r="8774" spans="1:24">
      <c r="A8774" s="1">
        <v>8826</v>
      </c>
      <c r="C8774" t="s">
        <v>7289</v>
      </c>
      <c r="G8774" t="s">
        <v>10967</v>
      </c>
      <c r="H8774" t="s">
        <v>17052</v>
      </c>
      <c r="I8774" t="s">
        <v>18507</v>
      </c>
      <c r="J8774" t="s">
        <v>18511</v>
      </c>
      <c r="L8774" t="s">
        <v>19687</v>
      </c>
      <c r="O8774" t="s">
        <v>20908</v>
      </c>
      <c r="P8774" t="s">
        <v>20949</v>
      </c>
      <c r="Q8774" t="s">
        <v>21061</v>
      </c>
      <c r="R8774" t="s">
        <v>21137</v>
      </c>
      <c r="S8774" t="s">
        <v>21159</v>
      </c>
      <c r="T8774" t="s">
        <v>21866</v>
      </c>
      <c r="U8774" t="s">
        <v>22033</v>
      </c>
    </row>
    <row r="8775" spans="1:24">
      <c r="A8775" s="1">
        <v>8827</v>
      </c>
      <c r="C8775" t="s">
        <v>7290</v>
      </c>
      <c r="G8775" t="s">
        <v>10967</v>
      </c>
      <c r="H8775" t="s">
        <v>17053</v>
      </c>
      <c r="I8775" t="s">
        <v>18507</v>
      </c>
      <c r="J8775" t="s">
        <v>18511</v>
      </c>
      <c r="L8775" t="s">
        <v>19687</v>
      </c>
      <c r="O8775" t="s">
        <v>20908</v>
      </c>
      <c r="P8775" t="s">
        <v>20949</v>
      </c>
      <c r="Q8775" t="s">
        <v>21061</v>
      </c>
      <c r="R8775" t="s">
        <v>21137</v>
      </c>
      <c r="S8775" t="s">
        <v>21159</v>
      </c>
      <c r="T8775" t="s">
        <v>21866</v>
      </c>
      <c r="U8775" t="s">
        <v>22033</v>
      </c>
    </row>
    <row r="8776" spans="1:24">
      <c r="A8776" s="1">
        <v>8828</v>
      </c>
      <c r="C8776" t="s">
        <v>7291</v>
      </c>
      <c r="G8776" t="s">
        <v>10967</v>
      </c>
      <c r="H8776" t="s">
        <v>17054</v>
      </c>
      <c r="I8776" t="s">
        <v>18507</v>
      </c>
      <c r="J8776" t="s">
        <v>18510</v>
      </c>
      <c r="L8776" t="s">
        <v>20492</v>
      </c>
      <c r="N8776" t="s">
        <v>40</v>
      </c>
      <c r="P8776" t="s">
        <v>20946</v>
      </c>
      <c r="Q8776" t="s">
        <v>21041</v>
      </c>
      <c r="U8776" t="s">
        <v>22716</v>
      </c>
      <c r="W8776" t="s">
        <v>22918</v>
      </c>
    </row>
    <row r="8777" spans="1:24">
      <c r="A8777" s="1">
        <v>8829</v>
      </c>
      <c r="B8777" t="s">
        <v>40</v>
      </c>
      <c r="C8777" t="s">
        <v>7291</v>
      </c>
      <c r="D8777" t="s">
        <v>10591</v>
      </c>
      <c r="E8777" t="s">
        <v>10905</v>
      </c>
      <c r="F8777" t="s">
        <v>10915</v>
      </c>
      <c r="H8777" t="s">
        <v>17055</v>
      </c>
      <c r="V8777">
        <f>72863150 STXONT 9706-1           PELlÅ«Nf</f>
        <v>0</v>
      </c>
    </row>
    <row r="8778" spans="1:24">
      <c r="A8778" s="1">
        <v>8832</v>
      </c>
      <c r="C8778" t="s">
        <v>7292</v>
      </c>
      <c r="G8778" t="s">
        <v>10967</v>
      </c>
      <c r="H8778" t="s">
        <v>17056</v>
      </c>
      <c r="I8778" t="s">
        <v>18507</v>
      </c>
      <c r="J8778" t="s">
        <v>18509</v>
      </c>
      <c r="L8778" t="s">
        <v>20292</v>
      </c>
      <c r="O8778" t="s">
        <v>20887</v>
      </c>
      <c r="P8778" t="s">
        <v>20919</v>
      </c>
      <c r="Q8778" t="s">
        <v>20989</v>
      </c>
      <c r="U8778" t="s">
        <v>22032</v>
      </c>
      <c r="W8778" t="s">
        <v>22917</v>
      </c>
      <c r="X8778" t="s">
        <v>23679</v>
      </c>
    </row>
    <row r="8779" spans="1:24">
      <c r="A8779" s="1">
        <v>8833</v>
      </c>
      <c r="C8779" t="s">
        <v>7293</v>
      </c>
      <c r="G8779" t="s">
        <v>10967</v>
      </c>
      <c r="H8779" t="s">
        <v>17057</v>
      </c>
      <c r="I8779" t="s">
        <v>18507</v>
      </c>
      <c r="J8779" t="s">
        <v>18509</v>
      </c>
      <c r="L8779" t="s">
        <v>20184</v>
      </c>
      <c r="O8779" t="s">
        <v>20888</v>
      </c>
      <c r="P8779" t="s">
        <v>65</v>
      </c>
      <c r="Q8779" t="s">
        <v>20990</v>
      </c>
      <c r="R8779" t="s">
        <v>21118</v>
      </c>
      <c r="S8779" t="s">
        <v>21153</v>
      </c>
      <c r="T8779" t="s">
        <v>21867</v>
      </c>
      <c r="U8779" t="s">
        <v>22033</v>
      </c>
    </row>
    <row r="8780" spans="1:24">
      <c r="A8780" s="1">
        <v>8834</v>
      </c>
      <c r="C8780" t="s">
        <v>7294</v>
      </c>
      <c r="G8780" t="s">
        <v>10967</v>
      </c>
      <c r="H8780" t="s">
        <v>17057</v>
      </c>
      <c r="I8780" t="s">
        <v>18507</v>
      </c>
      <c r="J8780" t="s">
        <v>18509</v>
      </c>
      <c r="L8780" t="s">
        <v>20185</v>
      </c>
      <c r="O8780" t="s">
        <v>20888</v>
      </c>
      <c r="P8780" t="s">
        <v>20920</v>
      </c>
      <c r="Q8780" t="s">
        <v>20991</v>
      </c>
      <c r="U8780" t="s">
        <v>22034</v>
      </c>
      <c r="W8780" t="s">
        <v>22918</v>
      </c>
    </row>
    <row r="8781" spans="1:24">
      <c r="A8781" s="1">
        <v>8835</v>
      </c>
      <c r="C8781" t="s">
        <v>7295</v>
      </c>
      <c r="G8781" t="s">
        <v>10967</v>
      </c>
      <c r="H8781" t="s">
        <v>17058</v>
      </c>
      <c r="I8781" t="s">
        <v>18507</v>
      </c>
      <c r="J8781" t="s">
        <v>18509</v>
      </c>
      <c r="L8781" t="s">
        <v>20154</v>
      </c>
      <c r="O8781" t="s">
        <v>20887</v>
      </c>
      <c r="P8781" t="s">
        <v>20919</v>
      </c>
      <c r="Q8781" t="s">
        <v>20989</v>
      </c>
      <c r="U8781" t="s">
        <v>22032</v>
      </c>
      <c r="W8781" t="s">
        <v>22917</v>
      </c>
      <c r="X8781" t="s">
        <v>23679</v>
      </c>
    </row>
    <row r="8782" spans="1:24">
      <c r="A8782" s="1">
        <v>8836</v>
      </c>
      <c r="C8782" t="s">
        <v>7296</v>
      </c>
      <c r="G8782" t="s">
        <v>10967</v>
      </c>
      <c r="H8782" t="s">
        <v>17059</v>
      </c>
      <c r="I8782" t="s">
        <v>18507</v>
      </c>
      <c r="J8782" t="s">
        <v>18509</v>
      </c>
      <c r="L8782" t="s">
        <v>20184</v>
      </c>
      <c r="O8782" t="s">
        <v>20888</v>
      </c>
      <c r="P8782" t="s">
        <v>65</v>
      </c>
      <c r="Q8782" t="s">
        <v>20990</v>
      </c>
      <c r="R8782" t="s">
        <v>21118</v>
      </c>
      <c r="S8782" t="s">
        <v>21153</v>
      </c>
      <c r="T8782" t="s">
        <v>21867</v>
      </c>
      <c r="U8782" t="s">
        <v>22033</v>
      </c>
    </row>
    <row r="8783" spans="1:24">
      <c r="A8783" s="1">
        <v>8837</v>
      </c>
      <c r="C8783" t="s">
        <v>7297</v>
      </c>
      <c r="G8783" t="s">
        <v>10967</v>
      </c>
      <c r="H8783" t="s">
        <v>17059</v>
      </c>
      <c r="I8783" t="s">
        <v>18507</v>
      </c>
      <c r="J8783" t="s">
        <v>18509</v>
      </c>
      <c r="L8783" t="s">
        <v>20185</v>
      </c>
      <c r="O8783" t="s">
        <v>20888</v>
      </c>
      <c r="P8783" t="s">
        <v>20920</v>
      </c>
      <c r="Q8783" t="s">
        <v>20991</v>
      </c>
      <c r="U8783" t="s">
        <v>22034</v>
      </c>
      <c r="W8783" t="s">
        <v>22918</v>
      </c>
    </row>
    <row r="8784" spans="1:24">
      <c r="A8784" s="1">
        <v>8838</v>
      </c>
      <c r="C8784" t="s">
        <v>7298</v>
      </c>
      <c r="G8784" t="s">
        <v>10967</v>
      </c>
      <c r="H8784" t="s">
        <v>17060</v>
      </c>
      <c r="I8784" t="s">
        <v>18507</v>
      </c>
      <c r="J8784" t="s">
        <v>18509</v>
      </c>
      <c r="L8784" t="s">
        <v>20184</v>
      </c>
      <c r="O8784" t="s">
        <v>20888</v>
      </c>
      <c r="P8784" t="s">
        <v>65</v>
      </c>
      <c r="Q8784" t="s">
        <v>20990</v>
      </c>
      <c r="R8784" t="s">
        <v>21118</v>
      </c>
      <c r="S8784" t="s">
        <v>21153</v>
      </c>
      <c r="T8784" t="s">
        <v>21868</v>
      </c>
      <c r="U8784" t="s">
        <v>22033</v>
      </c>
    </row>
    <row r="8785" spans="1:31">
      <c r="A8785" s="1">
        <v>8839</v>
      </c>
      <c r="C8785" t="s">
        <v>7299</v>
      </c>
      <c r="G8785" t="s">
        <v>10967</v>
      </c>
      <c r="H8785" t="s">
        <v>17060</v>
      </c>
      <c r="I8785" t="s">
        <v>18507</v>
      </c>
      <c r="J8785" t="s">
        <v>18509</v>
      </c>
      <c r="L8785" t="s">
        <v>20185</v>
      </c>
      <c r="O8785" t="s">
        <v>20888</v>
      </c>
      <c r="P8785" t="s">
        <v>20920</v>
      </c>
      <c r="Q8785" t="s">
        <v>20991</v>
      </c>
      <c r="U8785" t="s">
        <v>22034</v>
      </c>
      <c r="W8785" t="s">
        <v>22918</v>
      </c>
    </row>
    <row r="8786" spans="1:31">
      <c r="A8786" s="1">
        <v>8840</v>
      </c>
      <c r="C8786" t="s">
        <v>7300</v>
      </c>
      <c r="G8786" t="s">
        <v>10967</v>
      </c>
      <c r="H8786" t="s">
        <v>17061</v>
      </c>
      <c r="I8786" t="s">
        <v>18507</v>
      </c>
      <c r="J8786" t="s">
        <v>18509</v>
      </c>
      <c r="L8786" t="s">
        <v>20489</v>
      </c>
      <c r="O8786" t="s">
        <v>20887</v>
      </c>
      <c r="P8786" t="s">
        <v>20919</v>
      </c>
      <c r="Q8786" t="s">
        <v>20989</v>
      </c>
      <c r="U8786" t="s">
        <v>22032</v>
      </c>
      <c r="W8786" t="s">
        <v>22917</v>
      </c>
      <c r="X8786" t="s">
        <v>23680</v>
      </c>
    </row>
    <row r="8787" spans="1:31">
      <c r="A8787" s="1">
        <v>8841</v>
      </c>
      <c r="C8787" t="s">
        <v>7301</v>
      </c>
      <c r="G8787" t="s">
        <v>10967</v>
      </c>
      <c r="H8787" t="s">
        <v>17062</v>
      </c>
      <c r="I8787" t="s">
        <v>18507</v>
      </c>
      <c r="J8787" t="s">
        <v>18509</v>
      </c>
      <c r="L8787" t="s">
        <v>20154</v>
      </c>
      <c r="O8787" t="s">
        <v>20887</v>
      </c>
      <c r="P8787" t="s">
        <v>20919</v>
      </c>
      <c r="Q8787" t="s">
        <v>20989</v>
      </c>
      <c r="U8787" t="s">
        <v>22032</v>
      </c>
      <c r="W8787" t="s">
        <v>22917</v>
      </c>
      <c r="X8787" t="s">
        <v>23681</v>
      </c>
    </row>
    <row r="8788" spans="1:31">
      <c r="A8788" s="1">
        <v>8842</v>
      </c>
      <c r="C8788" t="s">
        <v>7302</v>
      </c>
      <c r="G8788" t="s">
        <v>10967</v>
      </c>
      <c r="H8788" t="s">
        <v>17063</v>
      </c>
      <c r="I8788" t="s">
        <v>18507</v>
      </c>
      <c r="J8788" t="s">
        <v>18511</v>
      </c>
      <c r="L8788" t="s">
        <v>19687</v>
      </c>
      <c r="O8788" t="s">
        <v>20908</v>
      </c>
      <c r="P8788" t="s">
        <v>20949</v>
      </c>
      <c r="Q8788" t="s">
        <v>21061</v>
      </c>
      <c r="R8788" t="s">
        <v>21137</v>
      </c>
      <c r="S8788" t="s">
        <v>21159</v>
      </c>
      <c r="T8788" t="s">
        <v>21869</v>
      </c>
      <c r="U8788" t="s">
        <v>22033</v>
      </c>
    </row>
    <row r="8789" spans="1:31">
      <c r="A8789" s="1">
        <v>8843</v>
      </c>
      <c r="C8789" t="s">
        <v>7303</v>
      </c>
      <c r="G8789" t="s">
        <v>10967</v>
      </c>
      <c r="H8789" t="s">
        <v>17064</v>
      </c>
      <c r="I8789" t="s">
        <v>18507</v>
      </c>
      <c r="J8789" t="s">
        <v>18511</v>
      </c>
      <c r="L8789" t="s">
        <v>19687</v>
      </c>
      <c r="O8789" t="s">
        <v>20908</v>
      </c>
      <c r="P8789" t="s">
        <v>20949</v>
      </c>
      <c r="Q8789" t="s">
        <v>21061</v>
      </c>
      <c r="R8789" t="s">
        <v>21137</v>
      </c>
      <c r="S8789" t="s">
        <v>21159</v>
      </c>
      <c r="T8789" t="s">
        <v>21869</v>
      </c>
      <c r="U8789" t="s">
        <v>22033</v>
      </c>
    </row>
    <row r="8790" spans="1:31">
      <c r="A8790" s="1">
        <v>8844</v>
      </c>
      <c r="C8790" t="s">
        <v>7304</v>
      </c>
      <c r="G8790" t="s">
        <v>10967</v>
      </c>
      <c r="H8790" t="s">
        <v>17065</v>
      </c>
      <c r="I8790" t="s">
        <v>18507</v>
      </c>
      <c r="J8790" t="s">
        <v>18511</v>
      </c>
      <c r="L8790" t="s">
        <v>19687</v>
      </c>
      <c r="O8790" t="s">
        <v>20908</v>
      </c>
      <c r="P8790" t="s">
        <v>20949</v>
      </c>
      <c r="Q8790" t="s">
        <v>21061</v>
      </c>
      <c r="R8790" t="s">
        <v>21137</v>
      </c>
      <c r="S8790" t="s">
        <v>21159</v>
      </c>
      <c r="T8790" t="s">
        <v>21869</v>
      </c>
      <c r="U8790" t="s">
        <v>22033</v>
      </c>
    </row>
    <row r="8791" spans="1:31">
      <c r="A8791" s="1">
        <v>8845</v>
      </c>
      <c r="C8791" t="s">
        <v>7305</v>
      </c>
      <c r="G8791" t="s">
        <v>10967</v>
      </c>
      <c r="H8791" t="s">
        <v>17066</v>
      </c>
      <c r="I8791" t="s">
        <v>18507</v>
      </c>
      <c r="J8791" t="s">
        <v>18511</v>
      </c>
      <c r="L8791" t="s">
        <v>19687</v>
      </c>
      <c r="O8791" t="s">
        <v>20908</v>
      </c>
      <c r="P8791" t="s">
        <v>20949</v>
      </c>
      <c r="Q8791" t="s">
        <v>21061</v>
      </c>
      <c r="R8791" t="s">
        <v>21137</v>
      </c>
      <c r="S8791" t="s">
        <v>21159</v>
      </c>
      <c r="T8791" t="s">
        <v>21869</v>
      </c>
      <c r="U8791" t="s">
        <v>22033</v>
      </c>
    </row>
    <row r="8792" spans="1:31">
      <c r="A8792" s="1">
        <v>8846</v>
      </c>
      <c r="C8792" t="s">
        <v>7306</v>
      </c>
      <c r="G8792" t="s">
        <v>10967</v>
      </c>
      <c r="H8792" t="s">
        <v>17067</v>
      </c>
      <c r="I8792" t="s">
        <v>18507</v>
      </c>
      <c r="J8792" t="s">
        <v>18509</v>
      </c>
      <c r="L8792" t="s">
        <v>20184</v>
      </c>
      <c r="O8792" t="s">
        <v>20888</v>
      </c>
      <c r="P8792" t="s">
        <v>65</v>
      </c>
      <c r="Q8792" t="s">
        <v>20990</v>
      </c>
      <c r="R8792" t="s">
        <v>21118</v>
      </c>
      <c r="S8792" t="s">
        <v>21153</v>
      </c>
      <c r="T8792" t="s">
        <v>21333</v>
      </c>
      <c r="U8792" t="s">
        <v>22033</v>
      </c>
    </row>
    <row r="8793" spans="1:31">
      <c r="A8793" s="1">
        <v>8847</v>
      </c>
      <c r="C8793" t="s">
        <v>7307</v>
      </c>
      <c r="G8793" t="s">
        <v>10967</v>
      </c>
      <c r="H8793" t="s">
        <v>17068</v>
      </c>
      <c r="I8793" t="s">
        <v>18507</v>
      </c>
      <c r="J8793" t="s">
        <v>18509</v>
      </c>
      <c r="L8793" t="s">
        <v>20493</v>
      </c>
      <c r="O8793" t="s">
        <v>20887</v>
      </c>
      <c r="P8793" t="s">
        <v>20919</v>
      </c>
      <c r="Q8793" t="s">
        <v>20989</v>
      </c>
      <c r="U8793" t="s">
        <v>22032</v>
      </c>
      <c r="W8793" t="s">
        <v>22917</v>
      </c>
      <c r="X8793" t="s">
        <v>23150</v>
      </c>
    </row>
    <row r="8794" spans="1:31">
      <c r="A8794" s="1">
        <v>8848</v>
      </c>
      <c r="C8794" t="s">
        <v>7308</v>
      </c>
      <c r="G8794" t="s">
        <v>10967</v>
      </c>
      <c r="H8794" t="s">
        <v>17068</v>
      </c>
      <c r="I8794" t="s">
        <v>18507</v>
      </c>
      <c r="J8794" t="s">
        <v>18509</v>
      </c>
      <c r="L8794" t="s">
        <v>20185</v>
      </c>
      <c r="O8794" t="s">
        <v>20888</v>
      </c>
      <c r="P8794" t="s">
        <v>20920</v>
      </c>
      <c r="Q8794" t="s">
        <v>20991</v>
      </c>
      <c r="U8794" t="s">
        <v>22034</v>
      </c>
      <c r="W8794" t="s">
        <v>22918</v>
      </c>
    </row>
    <row r="8795" spans="1:31">
      <c r="A8795" s="1">
        <v>8849</v>
      </c>
      <c r="C8795" t="s">
        <v>7309</v>
      </c>
      <c r="G8795" t="s">
        <v>10967</v>
      </c>
      <c r="H8795" t="s">
        <v>17069</v>
      </c>
      <c r="I8795" t="s">
        <v>18507</v>
      </c>
      <c r="J8795" t="s">
        <v>18554</v>
      </c>
      <c r="K8795" t="s">
        <v>18588</v>
      </c>
      <c r="L8795" t="s">
        <v>20494</v>
      </c>
      <c r="N8795" t="s">
        <v>38</v>
      </c>
      <c r="P8795" t="s">
        <v>38</v>
      </c>
      <c r="Q8795" t="s">
        <v>21038</v>
      </c>
      <c r="U8795" t="s">
        <v>22875</v>
      </c>
      <c r="W8795" t="s">
        <v>22730</v>
      </c>
      <c r="AE8795" t="s">
        <v>23887</v>
      </c>
    </row>
    <row r="8796" spans="1:31">
      <c r="A8796" s="1">
        <v>8850</v>
      </c>
      <c r="B8796" t="s">
        <v>38</v>
      </c>
      <c r="C8796" t="s">
        <v>7309</v>
      </c>
      <c r="D8796" t="s">
        <v>10592</v>
      </c>
      <c r="E8796" t="s">
        <v>10905</v>
      </c>
      <c r="F8796" t="s">
        <v>10913</v>
      </c>
      <c r="H8796" t="s">
        <v>17070</v>
      </c>
      <c r="V8796">
        <f>72863168 MI9DOHG3812EKNS                                                                                           KNS N  Jameka Brown              5384624/4491660   N</f>
        <v>0</v>
      </c>
    </row>
    <row r="8797" spans="1:31">
      <c r="A8797" s="1">
        <v>8851</v>
      </c>
      <c r="C8797" t="s">
        <v>7310</v>
      </c>
      <c r="G8797" t="s">
        <v>10967</v>
      </c>
      <c r="H8797" t="s">
        <v>17071</v>
      </c>
      <c r="I8797" t="s">
        <v>18507</v>
      </c>
      <c r="J8797" t="s">
        <v>18509</v>
      </c>
      <c r="L8797" t="s">
        <v>20184</v>
      </c>
      <c r="O8797" t="s">
        <v>20888</v>
      </c>
      <c r="P8797" t="s">
        <v>65</v>
      </c>
      <c r="Q8797" t="s">
        <v>20990</v>
      </c>
      <c r="R8797" t="s">
        <v>21118</v>
      </c>
      <c r="S8797" t="s">
        <v>21153</v>
      </c>
      <c r="T8797" t="s">
        <v>21870</v>
      </c>
      <c r="U8797" t="s">
        <v>22033</v>
      </c>
    </row>
    <row r="8798" spans="1:31">
      <c r="A8798" s="1">
        <v>8852</v>
      </c>
      <c r="C8798" t="s">
        <v>7311</v>
      </c>
      <c r="G8798" t="s">
        <v>10967</v>
      </c>
      <c r="H8798" t="s">
        <v>17071</v>
      </c>
      <c r="I8798" t="s">
        <v>18507</v>
      </c>
      <c r="J8798" t="s">
        <v>18509</v>
      </c>
      <c r="L8798" t="s">
        <v>20495</v>
      </c>
      <c r="O8798" t="s">
        <v>20887</v>
      </c>
      <c r="P8798" t="s">
        <v>20919</v>
      </c>
      <c r="Q8798" t="s">
        <v>20989</v>
      </c>
      <c r="U8798" t="s">
        <v>22032</v>
      </c>
      <c r="W8798" t="s">
        <v>22917</v>
      </c>
      <c r="X8798" t="s">
        <v>23682</v>
      </c>
    </row>
    <row r="8799" spans="1:31">
      <c r="A8799" s="1">
        <v>8853</v>
      </c>
      <c r="C8799" t="s">
        <v>7312</v>
      </c>
      <c r="G8799" t="s">
        <v>10967</v>
      </c>
      <c r="H8799" t="s">
        <v>17072</v>
      </c>
      <c r="I8799" t="s">
        <v>18507</v>
      </c>
      <c r="J8799" t="s">
        <v>18509</v>
      </c>
      <c r="L8799" t="s">
        <v>20185</v>
      </c>
      <c r="O8799" t="s">
        <v>20888</v>
      </c>
      <c r="P8799" t="s">
        <v>20920</v>
      </c>
      <c r="Q8799" t="s">
        <v>20991</v>
      </c>
      <c r="U8799" t="s">
        <v>22034</v>
      </c>
      <c r="W8799" t="s">
        <v>22918</v>
      </c>
    </row>
    <row r="8800" spans="1:31">
      <c r="A8800" s="1">
        <v>8854</v>
      </c>
      <c r="C8800" t="s">
        <v>7313</v>
      </c>
      <c r="G8800" t="s">
        <v>10967</v>
      </c>
      <c r="H8800" t="s">
        <v>17073</v>
      </c>
      <c r="I8800" t="s">
        <v>18507</v>
      </c>
      <c r="J8800" t="s">
        <v>18510</v>
      </c>
      <c r="L8800" t="s">
        <v>20496</v>
      </c>
      <c r="N8800" t="s">
        <v>43</v>
      </c>
      <c r="P8800" t="s">
        <v>43</v>
      </c>
      <c r="Q8800" t="s">
        <v>21047</v>
      </c>
      <c r="U8800" t="s">
        <v>22796</v>
      </c>
      <c r="W8800" t="s">
        <v>22931</v>
      </c>
    </row>
    <row r="8801" spans="1:24">
      <c r="A8801" s="1">
        <v>8855</v>
      </c>
      <c r="B8801" t="s">
        <v>43</v>
      </c>
      <c r="C8801" t="s">
        <v>7313</v>
      </c>
      <c r="D8801" t="s">
        <v>10593</v>
      </c>
      <c r="E8801" t="s">
        <v>10905</v>
      </c>
      <c r="F8801" t="s">
        <v>10925</v>
      </c>
      <c r="H8801" t="s">
        <v>17073</v>
      </c>
      <c r="V8801">
        <f>72863172 F</f>
        <v>0</v>
      </c>
    </row>
    <row r="8802" spans="1:24">
      <c r="A8802" s="1">
        <v>8857</v>
      </c>
      <c r="C8802" t="s">
        <v>7314</v>
      </c>
      <c r="G8802" t="s">
        <v>10967</v>
      </c>
      <c r="H8802" t="s">
        <v>17074</v>
      </c>
      <c r="I8802" t="s">
        <v>18507</v>
      </c>
      <c r="J8802" t="s">
        <v>18509</v>
      </c>
      <c r="L8802" t="s">
        <v>20184</v>
      </c>
      <c r="O8802" t="s">
        <v>20888</v>
      </c>
      <c r="P8802" t="s">
        <v>65</v>
      </c>
      <c r="Q8802" t="s">
        <v>20990</v>
      </c>
      <c r="R8802" t="s">
        <v>21118</v>
      </c>
      <c r="S8802" t="s">
        <v>21153</v>
      </c>
      <c r="T8802" t="s">
        <v>21218</v>
      </c>
      <c r="U8802" t="s">
        <v>22033</v>
      </c>
    </row>
    <row r="8803" spans="1:24">
      <c r="A8803" s="1">
        <v>8858</v>
      </c>
      <c r="C8803" t="s">
        <v>7315</v>
      </c>
      <c r="G8803" t="s">
        <v>10967</v>
      </c>
      <c r="H8803" t="s">
        <v>17074</v>
      </c>
      <c r="I8803" t="s">
        <v>18507</v>
      </c>
      <c r="J8803" t="s">
        <v>18509</v>
      </c>
      <c r="L8803" t="s">
        <v>20185</v>
      </c>
      <c r="O8803" t="s">
        <v>20888</v>
      </c>
      <c r="P8803" t="s">
        <v>20920</v>
      </c>
      <c r="Q8803" t="s">
        <v>20991</v>
      </c>
      <c r="U8803" t="s">
        <v>22034</v>
      </c>
      <c r="W8803" t="s">
        <v>22918</v>
      </c>
    </row>
    <row r="8804" spans="1:24">
      <c r="A8804" s="1">
        <v>8859</v>
      </c>
      <c r="C8804" t="s">
        <v>7316</v>
      </c>
      <c r="G8804" t="s">
        <v>10967</v>
      </c>
      <c r="H8804" t="s">
        <v>17075</v>
      </c>
      <c r="I8804" t="s">
        <v>18507</v>
      </c>
      <c r="J8804" t="s">
        <v>18509</v>
      </c>
      <c r="L8804" t="s">
        <v>20497</v>
      </c>
      <c r="O8804" t="s">
        <v>20887</v>
      </c>
      <c r="P8804" t="s">
        <v>20919</v>
      </c>
      <c r="Q8804" t="s">
        <v>20989</v>
      </c>
      <c r="U8804" t="s">
        <v>22032</v>
      </c>
      <c r="W8804" t="s">
        <v>22917</v>
      </c>
      <c r="X8804" t="s">
        <v>23021</v>
      </c>
    </row>
    <row r="8805" spans="1:24">
      <c r="A8805" s="1">
        <v>8860</v>
      </c>
      <c r="C8805" t="s">
        <v>7317</v>
      </c>
      <c r="G8805" t="s">
        <v>10967</v>
      </c>
      <c r="H8805" t="s">
        <v>17076</v>
      </c>
      <c r="I8805" t="s">
        <v>18507</v>
      </c>
      <c r="J8805" t="s">
        <v>18509</v>
      </c>
      <c r="L8805" t="s">
        <v>20184</v>
      </c>
      <c r="O8805" t="s">
        <v>20888</v>
      </c>
      <c r="P8805" t="s">
        <v>65</v>
      </c>
      <c r="Q8805" t="s">
        <v>20990</v>
      </c>
      <c r="R8805" t="s">
        <v>21118</v>
      </c>
      <c r="S8805" t="s">
        <v>21153</v>
      </c>
      <c r="T8805" t="s">
        <v>21871</v>
      </c>
      <c r="U8805" t="s">
        <v>22033</v>
      </c>
    </row>
    <row r="8806" spans="1:24">
      <c r="A8806" s="1">
        <v>8861</v>
      </c>
      <c r="C8806" t="s">
        <v>7318</v>
      </c>
      <c r="G8806" t="s">
        <v>10967</v>
      </c>
      <c r="H8806" t="s">
        <v>17076</v>
      </c>
      <c r="I8806" t="s">
        <v>18507</v>
      </c>
      <c r="J8806" t="s">
        <v>18509</v>
      </c>
      <c r="L8806" t="s">
        <v>20498</v>
      </c>
      <c r="O8806" t="s">
        <v>20887</v>
      </c>
      <c r="P8806" t="s">
        <v>20919</v>
      </c>
      <c r="Q8806" t="s">
        <v>20989</v>
      </c>
      <c r="U8806" t="s">
        <v>22032</v>
      </c>
      <c r="W8806" t="s">
        <v>22917</v>
      </c>
      <c r="X8806" t="s">
        <v>23683</v>
      </c>
    </row>
    <row r="8807" spans="1:24">
      <c r="A8807" s="1">
        <v>8862</v>
      </c>
      <c r="C8807" t="s">
        <v>7319</v>
      </c>
      <c r="G8807" t="s">
        <v>10967</v>
      </c>
      <c r="H8807" t="s">
        <v>17077</v>
      </c>
      <c r="I8807" t="s">
        <v>18507</v>
      </c>
      <c r="J8807" t="s">
        <v>18509</v>
      </c>
      <c r="L8807" t="s">
        <v>20185</v>
      </c>
      <c r="O8807" t="s">
        <v>20888</v>
      </c>
      <c r="P8807" t="s">
        <v>20920</v>
      </c>
      <c r="Q8807" t="s">
        <v>20991</v>
      </c>
      <c r="U8807" t="s">
        <v>22034</v>
      </c>
      <c r="W8807" t="s">
        <v>22918</v>
      </c>
    </row>
    <row r="8808" spans="1:24">
      <c r="A8808" s="1">
        <v>8863</v>
      </c>
      <c r="C8808" t="s">
        <v>7320</v>
      </c>
      <c r="G8808" t="s">
        <v>10967</v>
      </c>
      <c r="H8808" t="s">
        <v>17078</v>
      </c>
      <c r="I8808" t="s">
        <v>18507</v>
      </c>
      <c r="J8808" t="s">
        <v>18509</v>
      </c>
      <c r="L8808" t="s">
        <v>20184</v>
      </c>
      <c r="O8808" t="s">
        <v>20888</v>
      </c>
      <c r="P8808" t="s">
        <v>65</v>
      </c>
      <c r="Q8808" t="s">
        <v>20990</v>
      </c>
      <c r="R8808" t="s">
        <v>21118</v>
      </c>
      <c r="S8808" t="s">
        <v>21153</v>
      </c>
      <c r="T8808" t="s">
        <v>21872</v>
      </c>
      <c r="U8808" t="s">
        <v>22033</v>
      </c>
    </row>
    <row r="8809" spans="1:24">
      <c r="A8809" s="1">
        <v>8864</v>
      </c>
      <c r="C8809" t="s">
        <v>7321</v>
      </c>
      <c r="G8809" t="s">
        <v>10967</v>
      </c>
      <c r="H8809" t="s">
        <v>17079</v>
      </c>
      <c r="I8809" t="s">
        <v>18507</v>
      </c>
      <c r="J8809" t="s">
        <v>18509</v>
      </c>
      <c r="L8809" t="s">
        <v>20185</v>
      </c>
      <c r="O8809" t="s">
        <v>20888</v>
      </c>
      <c r="P8809" t="s">
        <v>20920</v>
      </c>
      <c r="Q8809" t="s">
        <v>20991</v>
      </c>
      <c r="U8809" t="s">
        <v>22034</v>
      </c>
      <c r="W8809" t="s">
        <v>22918</v>
      </c>
    </row>
    <row r="8810" spans="1:24">
      <c r="A8810" s="1">
        <v>8865</v>
      </c>
      <c r="C8810" t="s">
        <v>7322</v>
      </c>
      <c r="G8810" t="s">
        <v>10967</v>
      </c>
      <c r="H8810" t="s">
        <v>17080</v>
      </c>
      <c r="I8810" t="s">
        <v>18507</v>
      </c>
      <c r="J8810" t="s">
        <v>18509</v>
      </c>
      <c r="L8810" t="s">
        <v>20498</v>
      </c>
      <c r="O8810" t="s">
        <v>20887</v>
      </c>
      <c r="P8810" t="s">
        <v>20919</v>
      </c>
      <c r="Q8810" t="s">
        <v>20989</v>
      </c>
      <c r="U8810" t="s">
        <v>22032</v>
      </c>
      <c r="W8810" t="s">
        <v>22917</v>
      </c>
      <c r="X8810" t="s">
        <v>23684</v>
      </c>
    </row>
    <row r="8811" spans="1:24">
      <c r="A8811" s="1">
        <v>8866</v>
      </c>
      <c r="C8811" t="s">
        <v>7323</v>
      </c>
      <c r="G8811" t="s">
        <v>10967</v>
      </c>
      <c r="H8811" t="s">
        <v>17081</v>
      </c>
      <c r="I8811" t="s">
        <v>18507</v>
      </c>
      <c r="J8811" t="s">
        <v>18510</v>
      </c>
      <c r="L8811" t="s">
        <v>20499</v>
      </c>
      <c r="N8811" t="s">
        <v>40</v>
      </c>
      <c r="P8811" t="s">
        <v>20946</v>
      </c>
      <c r="Q8811" t="s">
        <v>21041</v>
      </c>
      <c r="U8811" t="s">
        <v>22716</v>
      </c>
      <c r="W8811" t="s">
        <v>22918</v>
      </c>
    </row>
    <row r="8812" spans="1:24">
      <c r="A8812" s="1">
        <v>8867</v>
      </c>
      <c r="B8812" t="s">
        <v>40</v>
      </c>
      <c r="C8812" t="s">
        <v>7323</v>
      </c>
      <c r="D8812" t="s">
        <v>10594</v>
      </c>
      <c r="E8812" t="s">
        <v>10905</v>
      </c>
      <c r="F8812" t="s">
        <v>10915</v>
      </c>
      <c r="H8812" t="s">
        <v>17081</v>
      </c>
      <c r="V8812">
        <f>72863182 HVXFDP 9855            PELKÒ°ðÀAHB3792Eô]	 ºÿw0     N</f>
        <v>0</v>
      </c>
    </row>
    <row r="8813" spans="1:24">
      <c r="A8813" s="1">
        <v>8868</v>
      </c>
      <c r="C8813" t="s">
        <v>7324</v>
      </c>
      <c r="G8813" t="s">
        <v>10967</v>
      </c>
      <c r="H8813" t="s">
        <v>17082</v>
      </c>
      <c r="I8813" t="s">
        <v>18507</v>
      </c>
      <c r="J8813" t="s">
        <v>18509</v>
      </c>
      <c r="L8813" t="s">
        <v>20500</v>
      </c>
      <c r="O8813" t="s">
        <v>20887</v>
      </c>
      <c r="P8813" t="s">
        <v>20919</v>
      </c>
      <c r="Q8813" t="s">
        <v>20989</v>
      </c>
      <c r="U8813" t="s">
        <v>22032</v>
      </c>
      <c r="W8813" t="s">
        <v>22917</v>
      </c>
      <c r="X8813" t="s">
        <v>23685</v>
      </c>
    </row>
    <row r="8814" spans="1:24">
      <c r="A8814" s="1">
        <v>8869</v>
      </c>
      <c r="C8814" t="s">
        <v>7325</v>
      </c>
      <c r="G8814" t="s">
        <v>10967</v>
      </c>
      <c r="H8814" t="s">
        <v>17083</v>
      </c>
      <c r="I8814" t="s">
        <v>18507</v>
      </c>
      <c r="J8814" t="s">
        <v>18509</v>
      </c>
      <c r="L8814" t="s">
        <v>20501</v>
      </c>
      <c r="O8814" t="s">
        <v>20887</v>
      </c>
      <c r="P8814" t="s">
        <v>20919</v>
      </c>
      <c r="Q8814" t="s">
        <v>20989</v>
      </c>
      <c r="U8814" t="s">
        <v>22032</v>
      </c>
      <c r="W8814" t="s">
        <v>22917</v>
      </c>
      <c r="X8814" t="s">
        <v>23685</v>
      </c>
    </row>
    <row r="8815" spans="1:24">
      <c r="A8815" s="1">
        <v>8870</v>
      </c>
      <c r="C8815" t="s">
        <v>7326</v>
      </c>
      <c r="G8815" t="s">
        <v>10967</v>
      </c>
      <c r="H8815" t="s">
        <v>17084</v>
      </c>
      <c r="I8815" t="s">
        <v>18507</v>
      </c>
      <c r="J8815" t="s">
        <v>18509</v>
      </c>
      <c r="L8815" t="s">
        <v>20502</v>
      </c>
      <c r="O8815" t="s">
        <v>20887</v>
      </c>
      <c r="P8815" t="s">
        <v>20919</v>
      </c>
      <c r="Q8815" t="s">
        <v>20989</v>
      </c>
      <c r="U8815" t="s">
        <v>22032</v>
      </c>
      <c r="W8815" t="s">
        <v>22917</v>
      </c>
      <c r="X8815" t="s">
        <v>23686</v>
      </c>
    </row>
    <row r="8816" spans="1:24">
      <c r="A8816" s="1">
        <v>8871</v>
      </c>
      <c r="C8816" t="s">
        <v>7327</v>
      </c>
      <c r="G8816" t="s">
        <v>10967</v>
      </c>
      <c r="H8816" t="s">
        <v>17085</v>
      </c>
      <c r="I8816" t="s">
        <v>18507</v>
      </c>
      <c r="J8816" t="s">
        <v>18509</v>
      </c>
      <c r="L8816" t="s">
        <v>20184</v>
      </c>
      <c r="O8816" t="s">
        <v>20888</v>
      </c>
      <c r="P8816" t="s">
        <v>65</v>
      </c>
      <c r="Q8816" t="s">
        <v>20990</v>
      </c>
      <c r="R8816" t="s">
        <v>21118</v>
      </c>
      <c r="S8816" t="s">
        <v>21153</v>
      </c>
      <c r="T8816" t="s">
        <v>21873</v>
      </c>
      <c r="U8816" t="s">
        <v>22033</v>
      </c>
    </row>
    <row r="8817" spans="1:25">
      <c r="A8817" s="1">
        <v>8872</v>
      </c>
      <c r="C8817" t="s">
        <v>7328</v>
      </c>
      <c r="G8817" t="s">
        <v>10967</v>
      </c>
      <c r="H8817" t="s">
        <v>17086</v>
      </c>
      <c r="I8817" t="s">
        <v>18507</v>
      </c>
      <c r="J8817" t="s">
        <v>18509</v>
      </c>
      <c r="L8817" t="s">
        <v>20185</v>
      </c>
      <c r="O8817" t="s">
        <v>20888</v>
      </c>
      <c r="P8817" t="s">
        <v>20920</v>
      </c>
      <c r="Q8817" t="s">
        <v>20991</v>
      </c>
      <c r="U8817" t="s">
        <v>22034</v>
      </c>
      <c r="W8817" t="s">
        <v>22918</v>
      </c>
    </row>
    <row r="8818" spans="1:25">
      <c r="A8818" s="1">
        <v>8873</v>
      </c>
      <c r="C8818" t="s">
        <v>7329</v>
      </c>
      <c r="G8818" t="s">
        <v>10967</v>
      </c>
      <c r="H8818" t="s">
        <v>17087</v>
      </c>
      <c r="I8818" t="s">
        <v>18507</v>
      </c>
      <c r="J8818" t="s">
        <v>18509</v>
      </c>
      <c r="L8818" t="s">
        <v>20500</v>
      </c>
      <c r="O8818" t="s">
        <v>20887</v>
      </c>
      <c r="P8818" t="s">
        <v>20919</v>
      </c>
      <c r="Q8818" t="s">
        <v>20989</v>
      </c>
      <c r="U8818" t="s">
        <v>22032</v>
      </c>
      <c r="W8818" t="s">
        <v>22917</v>
      </c>
      <c r="X8818" t="s">
        <v>23687</v>
      </c>
    </row>
    <row r="8819" spans="1:25">
      <c r="A8819" s="1">
        <v>8874</v>
      </c>
      <c r="C8819" t="s">
        <v>7330</v>
      </c>
      <c r="G8819" t="s">
        <v>10967</v>
      </c>
      <c r="H8819" t="s">
        <v>17087</v>
      </c>
      <c r="I8819" t="s">
        <v>18507</v>
      </c>
      <c r="J8819" t="s">
        <v>18509</v>
      </c>
      <c r="L8819" t="s">
        <v>20184</v>
      </c>
      <c r="O8819" t="s">
        <v>20888</v>
      </c>
      <c r="P8819" t="s">
        <v>65</v>
      </c>
      <c r="Q8819" t="s">
        <v>20990</v>
      </c>
      <c r="R8819" t="s">
        <v>21118</v>
      </c>
      <c r="S8819" t="s">
        <v>21153</v>
      </c>
      <c r="T8819" t="s">
        <v>21874</v>
      </c>
      <c r="U8819" t="s">
        <v>22033</v>
      </c>
    </row>
    <row r="8820" spans="1:25">
      <c r="A8820" s="1">
        <v>8875</v>
      </c>
      <c r="C8820" t="s">
        <v>7331</v>
      </c>
      <c r="G8820" t="s">
        <v>10967</v>
      </c>
      <c r="H8820" t="s">
        <v>17088</v>
      </c>
      <c r="I8820" t="s">
        <v>18507</v>
      </c>
      <c r="J8820" t="s">
        <v>18509</v>
      </c>
      <c r="L8820" t="s">
        <v>20185</v>
      </c>
      <c r="O8820" t="s">
        <v>20888</v>
      </c>
      <c r="P8820" t="s">
        <v>20920</v>
      </c>
      <c r="Q8820" t="s">
        <v>20991</v>
      </c>
      <c r="U8820" t="s">
        <v>22034</v>
      </c>
      <c r="W8820" t="s">
        <v>22918</v>
      </c>
    </row>
    <row r="8821" spans="1:25">
      <c r="A8821" s="1">
        <v>8876</v>
      </c>
      <c r="C8821" t="s">
        <v>7332</v>
      </c>
      <c r="G8821" t="s">
        <v>10967</v>
      </c>
      <c r="H8821" t="s">
        <v>17089</v>
      </c>
      <c r="I8821" t="s">
        <v>18507</v>
      </c>
      <c r="J8821" t="s">
        <v>18510</v>
      </c>
      <c r="L8821" t="s">
        <v>20503</v>
      </c>
      <c r="N8821" t="s">
        <v>32</v>
      </c>
      <c r="P8821" t="s">
        <v>32</v>
      </c>
      <c r="Q8821" t="s">
        <v>20992</v>
      </c>
      <c r="R8821" t="s">
        <v>21119</v>
      </c>
      <c r="S8821" t="s">
        <v>21154</v>
      </c>
      <c r="U8821" t="s">
        <v>22035</v>
      </c>
      <c r="Y8821" t="s">
        <v>23859</v>
      </c>
    </row>
    <row r="8822" spans="1:25">
      <c r="A8822" s="1">
        <v>8877</v>
      </c>
      <c r="B8822" t="s">
        <v>32</v>
      </c>
      <c r="C8822" t="s">
        <v>7332</v>
      </c>
      <c r="D8822" t="s">
        <v>10595</v>
      </c>
      <c r="E8822" t="s">
        <v>10905</v>
      </c>
      <c r="F8822" t="s">
        <v>10906</v>
      </c>
      <c r="H8822" t="s">
        <v>17090</v>
      </c>
      <c r="V8822">
        <f>72863191 pm¡Ã2024041krissy_g4@hotmail.com                              ANMLFException as file currently locked by another user for an Acct no 840012230000</f>
        <v>0</v>
      </c>
    </row>
    <row r="8823" spans="1:25">
      <c r="A8823" s="1">
        <v>8878</v>
      </c>
      <c r="C8823" t="s">
        <v>7333</v>
      </c>
      <c r="G8823" t="s">
        <v>10967</v>
      </c>
      <c r="H8823" t="s">
        <v>17091</v>
      </c>
      <c r="I8823" t="s">
        <v>18507</v>
      </c>
      <c r="J8823" t="s">
        <v>18510</v>
      </c>
      <c r="L8823" t="s">
        <v>20504</v>
      </c>
      <c r="N8823" t="s">
        <v>32</v>
      </c>
      <c r="P8823" t="s">
        <v>32</v>
      </c>
      <c r="Q8823" t="s">
        <v>20992</v>
      </c>
      <c r="R8823" t="s">
        <v>21119</v>
      </c>
      <c r="S8823" t="s">
        <v>21154</v>
      </c>
      <c r="U8823" t="s">
        <v>22035</v>
      </c>
      <c r="Y8823" t="s">
        <v>23860</v>
      </c>
    </row>
    <row r="8824" spans="1:25">
      <c r="A8824" s="1">
        <v>8879</v>
      </c>
      <c r="B8824" t="s">
        <v>32</v>
      </c>
      <c r="C8824" t="s">
        <v>7333</v>
      </c>
      <c r="D8824" t="s">
        <v>10596</v>
      </c>
      <c r="E8824" t="s">
        <v>10905</v>
      </c>
      <c r="F8824" t="s">
        <v>10906</v>
      </c>
      <c r="H8824" t="s">
        <v>17092</v>
      </c>
      <c r="V8824">
        <f>72863192 0&lt;I2024041djturanda@yahoo.com                               ANMLFException as file currently locked by another user for an Acct no 313660030000</f>
        <v>0</v>
      </c>
    </row>
    <row r="8825" spans="1:25">
      <c r="A8825" s="1">
        <v>8880</v>
      </c>
      <c r="C8825" t="s">
        <v>7334</v>
      </c>
      <c r="G8825" t="s">
        <v>10967</v>
      </c>
      <c r="H8825" t="s">
        <v>17093</v>
      </c>
      <c r="I8825" t="s">
        <v>18507</v>
      </c>
      <c r="J8825" t="s">
        <v>18510</v>
      </c>
      <c r="L8825" t="s">
        <v>20505</v>
      </c>
      <c r="N8825" t="s">
        <v>32</v>
      </c>
      <c r="P8825" t="s">
        <v>32</v>
      </c>
      <c r="Q8825" t="s">
        <v>20992</v>
      </c>
      <c r="R8825" t="s">
        <v>21119</v>
      </c>
      <c r="S8825" t="s">
        <v>21154</v>
      </c>
      <c r="U8825" t="s">
        <v>22035</v>
      </c>
      <c r="Y8825" t="s">
        <v>23861</v>
      </c>
    </row>
    <row r="8826" spans="1:25">
      <c r="A8826" s="1">
        <v>8881</v>
      </c>
      <c r="B8826" t="s">
        <v>32</v>
      </c>
      <c r="C8826" t="s">
        <v>7334</v>
      </c>
      <c r="D8826" t="s">
        <v>10597</v>
      </c>
      <c r="E8826" t="s">
        <v>10905</v>
      </c>
      <c r="F8826" t="s">
        <v>10906</v>
      </c>
      <c r="H8826" t="s">
        <v>17094</v>
      </c>
      <c r="V8826">
        <f>72863193 &gt;#Q2024041tampat74@gmail.com                               ANMLFException as file currently locked by another user for an Acct no 348079210000</f>
        <v>0</v>
      </c>
    </row>
    <row r="8827" spans="1:25">
      <c r="A8827" s="1">
        <v>8882</v>
      </c>
      <c r="C8827" t="s">
        <v>7335</v>
      </c>
      <c r="G8827" t="s">
        <v>10967</v>
      </c>
      <c r="H8827" t="s">
        <v>17095</v>
      </c>
      <c r="I8827" t="s">
        <v>18507</v>
      </c>
      <c r="J8827" t="s">
        <v>18510</v>
      </c>
      <c r="L8827" t="s">
        <v>20506</v>
      </c>
      <c r="N8827" t="s">
        <v>32</v>
      </c>
      <c r="P8827" t="s">
        <v>32</v>
      </c>
      <c r="Q8827" t="s">
        <v>20992</v>
      </c>
      <c r="R8827" t="s">
        <v>21119</v>
      </c>
      <c r="S8827" t="s">
        <v>21154</v>
      </c>
      <c r="U8827" t="s">
        <v>22035</v>
      </c>
      <c r="Y8827" t="s">
        <v>23862</v>
      </c>
    </row>
    <row r="8828" spans="1:25">
      <c r="A8828" s="1">
        <v>8883</v>
      </c>
      <c r="B8828" t="s">
        <v>32</v>
      </c>
      <c r="C8828" t="s">
        <v>7335</v>
      </c>
      <c r="D8828" t="s">
        <v>10598</v>
      </c>
      <c r="E8828" t="s">
        <v>10905</v>
      </c>
      <c r="F8828" t="s">
        <v>10906</v>
      </c>
      <c r="H8828" t="s">
        <v>17096</v>
      </c>
      <c r="V8828">
        <f>72863194 Ð`²¤O2024031moriehinds2@gmail.com                              BNMLFException as file currently locked by another user for an Acct no 342065570000</f>
        <v>0</v>
      </c>
    </row>
    <row r="8829" spans="1:25">
      <c r="A8829" s="1">
        <v>8884</v>
      </c>
      <c r="C8829" t="s">
        <v>7336</v>
      </c>
      <c r="G8829" t="s">
        <v>10967</v>
      </c>
      <c r="H8829" t="s">
        <v>17097</v>
      </c>
      <c r="I8829" t="s">
        <v>18507</v>
      </c>
      <c r="J8829" t="s">
        <v>18510</v>
      </c>
      <c r="L8829" t="s">
        <v>20507</v>
      </c>
      <c r="N8829" t="s">
        <v>32</v>
      </c>
      <c r="P8829" t="s">
        <v>32</v>
      </c>
      <c r="Q8829" t="s">
        <v>20992</v>
      </c>
      <c r="R8829" t="s">
        <v>21119</v>
      </c>
      <c r="S8829" t="s">
        <v>21154</v>
      </c>
      <c r="U8829" t="s">
        <v>22035</v>
      </c>
      <c r="Y8829" t="s">
        <v>23863</v>
      </c>
    </row>
    <row r="8830" spans="1:25">
      <c r="A8830" s="1">
        <v>8885</v>
      </c>
      <c r="B8830" t="s">
        <v>32</v>
      </c>
      <c r="C8830" t="s">
        <v>7336</v>
      </c>
      <c r="D8830" t="s">
        <v>10599</v>
      </c>
      <c r="E8830" t="s">
        <v>10905</v>
      </c>
      <c r="F8830" t="s">
        <v>10906</v>
      </c>
      <c r="H8830" t="s">
        <v>17097</v>
      </c>
      <c r="V8830">
        <f>72863195 @Ü'E2024041cavrilleogarro@yahoo.com                            BNMLFException as file currently locked by another user for an Acct no 297021480000</f>
        <v>0</v>
      </c>
    </row>
    <row r="8831" spans="1:25">
      <c r="A8831" s="1">
        <v>8886</v>
      </c>
      <c r="C8831" t="s">
        <v>7337</v>
      </c>
      <c r="G8831" t="s">
        <v>10967</v>
      </c>
      <c r="H8831" t="s">
        <v>17098</v>
      </c>
      <c r="I8831" t="s">
        <v>18507</v>
      </c>
      <c r="J8831" t="s">
        <v>18510</v>
      </c>
      <c r="L8831" t="s">
        <v>20508</v>
      </c>
      <c r="N8831" t="s">
        <v>32</v>
      </c>
      <c r="P8831" t="s">
        <v>32</v>
      </c>
      <c r="Q8831" t="s">
        <v>20992</v>
      </c>
      <c r="R8831" t="s">
        <v>21119</v>
      </c>
      <c r="S8831" t="s">
        <v>21154</v>
      </c>
      <c r="U8831" t="s">
        <v>22035</v>
      </c>
      <c r="Y8831" t="s">
        <v>23864</v>
      </c>
    </row>
    <row r="8832" spans="1:25">
      <c r="A8832" s="1">
        <v>8887</v>
      </c>
      <c r="B8832" t="s">
        <v>32</v>
      </c>
      <c r="C8832" t="s">
        <v>7337</v>
      </c>
      <c r="D8832" t="s">
        <v>10600</v>
      </c>
      <c r="E8832" t="s">
        <v>10905</v>
      </c>
      <c r="F8832" t="s">
        <v>10906</v>
      </c>
      <c r="H8832" t="s">
        <v>17099</v>
      </c>
      <c r="V8832">
        <f>72863196 ø8æÌ2024031tamika.campbell@ksac.gov.jm                           CNMLFException as file currently locked by another user for an Acct no 880032561400</f>
        <v>0</v>
      </c>
    </row>
    <row r="8833" spans="1:25">
      <c r="A8833" s="1">
        <v>8888</v>
      </c>
      <c r="C8833" t="s">
        <v>7338</v>
      </c>
      <c r="G8833" t="s">
        <v>10967</v>
      </c>
      <c r="H8833" t="s">
        <v>17100</v>
      </c>
      <c r="I8833" t="s">
        <v>18507</v>
      </c>
      <c r="J8833" t="s">
        <v>18510</v>
      </c>
      <c r="L8833" t="s">
        <v>20509</v>
      </c>
      <c r="N8833" t="s">
        <v>32</v>
      </c>
      <c r="P8833" t="s">
        <v>32</v>
      </c>
      <c r="Q8833" t="s">
        <v>20992</v>
      </c>
      <c r="R8833" t="s">
        <v>21119</v>
      </c>
      <c r="S8833" t="s">
        <v>21154</v>
      </c>
      <c r="U8833" t="s">
        <v>22035</v>
      </c>
      <c r="Y8833" t="s">
        <v>23865</v>
      </c>
    </row>
    <row r="8834" spans="1:25">
      <c r="A8834" s="1">
        <v>8889</v>
      </c>
      <c r="B8834" t="s">
        <v>32</v>
      </c>
      <c r="C8834" t="s">
        <v>7338</v>
      </c>
      <c r="D8834" t="s">
        <v>10601</v>
      </c>
      <c r="E8834" t="s">
        <v>10905</v>
      </c>
      <c r="F8834" t="s">
        <v>10906</v>
      </c>
      <c r="H8834" t="s">
        <v>17101</v>
      </c>
      <c r="V8834">
        <f>72863197 0@2024031kededradennis@gmail.com                             CNMLFException as file currently locked by another user for an Acct no 277429760000</f>
        <v>0</v>
      </c>
    </row>
    <row r="8835" spans="1:25">
      <c r="A8835" s="1">
        <v>8890</v>
      </c>
      <c r="C8835" t="s">
        <v>7339</v>
      </c>
      <c r="G8835" t="s">
        <v>10967</v>
      </c>
      <c r="H8835" t="s">
        <v>17102</v>
      </c>
      <c r="I8835" t="s">
        <v>18507</v>
      </c>
      <c r="J8835" t="s">
        <v>18510</v>
      </c>
      <c r="L8835" t="s">
        <v>20510</v>
      </c>
      <c r="N8835" t="s">
        <v>32</v>
      </c>
      <c r="P8835" t="s">
        <v>32</v>
      </c>
      <c r="Q8835" t="s">
        <v>20992</v>
      </c>
      <c r="R8835" t="s">
        <v>21119</v>
      </c>
      <c r="S8835" t="s">
        <v>21154</v>
      </c>
      <c r="U8835" t="s">
        <v>22035</v>
      </c>
      <c r="Y8835" t="s">
        <v>23866</v>
      </c>
    </row>
    <row r="8836" spans="1:25">
      <c r="A8836" s="1">
        <v>8891</v>
      </c>
      <c r="B8836" t="s">
        <v>32</v>
      </c>
      <c r="C8836" t="s">
        <v>7339</v>
      </c>
      <c r="D8836" t="s">
        <v>10602</v>
      </c>
      <c r="E8836" t="s">
        <v>10905</v>
      </c>
      <c r="F8836" t="s">
        <v>10906</v>
      </c>
      <c r="H8836" t="s">
        <v>17102</v>
      </c>
      <c r="V8836">
        <f>72863198 ÐEá\$2024041faypetgrave@cwjamica.com                            DNMLFException as file currently locked by another user for an Acct no 156177090000</f>
        <v>0</v>
      </c>
    </row>
    <row r="8837" spans="1:25">
      <c r="A8837" s="1">
        <v>8892</v>
      </c>
      <c r="C8837" t="s">
        <v>7340</v>
      </c>
      <c r="G8837" t="s">
        <v>10967</v>
      </c>
      <c r="H8837" t="s">
        <v>17103</v>
      </c>
      <c r="I8837" t="s">
        <v>18507</v>
      </c>
      <c r="J8837" t="s">
        <v>18510</v>
      </c>
      <c r="L8837" t="s">
        <v>20511</v>
      </c>
      <c r="N8837" t="s">
        <v>32</v>
      </c>
      <c r="P8837" t="s">
        <v>32</v>
      </c>
      <c r="Q8837" t="s">
        <v>20992</v>
      </c>
      <c r="R8837" t="s">
        <v>21119</v>
      </c>
      <c r="S8837" t="s">
        <v>21154</v>
      </c>
      <c r="U8837" t="s">
        <v>22035</v>
      </c>
      <c r="Y8837" t="s">
        <v>23868</v>
      </c>
    </row>
    <row r="8838" spans="1:25">
      <c r="A8838" s="1">
        <v>8893</v>
      </c>
      <c r="B8838" t="s">
        <v>32</v>
      </c>
      <c r="C8838" t="s">
        <v>7340</v>
      </c>
      <c r="D8838" t="s">
        <v>10603</v>
      </c>
      <c r="E8838" t="s">
        <v>10905</v>
      </c>
      <c r="F8838" t="s">
        <v>10906</v>
      </c>
      <c r="H8838" t="s">
        <v>17104</v>
      </c>
      <c r="V8838">
        <f>72863199 ÐÈQ(B2024041stamic123@gmail.com                               DNMLFException as file currently locked by another user for an Acct no 284144290000</f>
        <v>0</v>
      </c>
    </row>
    <row r="8839" spans="1:25">
      <c r="A8839" s="1">
        <v>8894</v>
      </c>
      <c r="C8839" t="s">
        <v>7341</v>
      </c>
      <c r="G8839" t="s">
        <v>10967</v>
      </c>
      <c r="H8839" t="s">
        <v>17105</v>
      </c>
      <c r="I8839" t="s">
        <v>18507</v>
      </c>
      <c r="J8839" t="s">
        <v>18510</v>
      </c>
      <c r="L8839" t="s">
        <v>20512</v>
      </c>
      <c r="N8839" t="s">
        <v>32</v>
      </c>
      <c r="P8839" t="s">
        <v>32</v>
      </c>
      <c r="Q8839" t="s">
        <v>20992</v>
      </c>
      <c r="R8839" t="s">
        <v>21119</v>
      </c>
      <c r="S8839" t="s">
        <v>21154</v>
      </c>
      <c r="U8839" t="s">
        <v>22035</v>
      </c>
      <c r="Y8839" t="s">
        <v>23867</v>
      </c>
    </row>
    <row r="8840" spans="1:25">
      <c r="A8840" s="1">
        <v>8895</v>
      </c>
      <c r="B8840" t="s">
        <v>32</v>
      </c>
      <c r="C8840" t="s">
        <v>7341</v>
      </c>
      <c r="D8840" t="s">
        <v>10604</v>
      </c>
      <c r="E8840" t="s">
        <v>10905</v>
      </c>
      <c r="F8840" t="s">
        <v>10906</v>
      </c>
      <c r="H8840" t="s">
        <v>17106</v>
      </c>
      <c r="V8840">
        <f>72863200 p°7ÖD2024041christinacaine1@gmail.com                            DNMLFException as file currently locked by another user for an Acct no 295651750000</f>
        <v>0</v>
      </c>
    </row>
    <row r="8841" spans="1:25">
      <c r="A8841" s="1">
        <v>8896</v>
      </c>
      <c r="C8841" t="s">
        <v>7342</v>
      </c>
      <c r="G8841" t="s">
        <v>10967</v>
      </c>
      <c r="H8841" t="s">
        <v>17107</v>
      </c>
      <c r="I8841" t="s">
        <v>18507</v>
      </c>
      <c r="J8841" t="s">
        <v>18510</v>
      </c>
      <c r="L8841" t="s">
        <v>20513</v>
      </c>
      <c r="N8841" t="s">
        <v>32</v>
      </c>
      <c r="P8841" t="s">
        <v>32</v>
      </c>
      <c r="Q8841" t="s">
        <v>20992</v>
      </c>
      <c r="R8841" t="s">
        <v>21119</v>
      </c>
      <c r="S8841" t="s">
        <v>21154</v>
      </c>
      <c r="U8841" t="s">
        <v>22035</v>
      </c>
      <c r="Y8841" t="s">
        <v>23869</v>
      </c>
    </row>
    <row r="8842" spans="1:25">
      <c r="A8842" s="1">
        <v>8897</v>
      </c>
      <c r="B8842" t="s">
        <v>32</v>
      </c>
      <c r="C8842" t="s">
        <v>7342</v>
      </c>
      <c r="D8842" t="s">
        <v>10605</v>
      </c>
      <c r="E8842" t="s">
        <v>10905</v>
      </c>
      <c r="F8842" t="s">
        <v>10906</v>
      </c>
      <c r="H8842" t="s">
        <v>17108</v>
      </c>
      <c r="V8842">
        <f>72863201 0&amp;3&amp;P2024041DUNROBPRIM@GMAIL.COM                              DNMLFException as file currently locked by another user for an Acct no 344238270000</f>
        <v>0</v>
      </c>
    </row>
    <row r="8843" spans="1:25">
      <c r="A8843" s="1">
        <v>8898</v>
      </c>
      <c r="C8843" t="s">
        <v>7343</v>
      </c>
      <c r="G8843" t="s">
        <v>10967</v>
      </c>
      <c r="H8843" t="s">
        <v>17109</v>
      </c>
      <c r="I8843" t="s">
        <v>18507</v>
      </c>
      <c r="J8843" t="s">
        <v>18510</v>
      </c>
      <c r="L8843" t="s">
        <v>20514</v>
      </c>
      <c r="N8843" t="s">
        <v>32</v>
      </c>
      <c r="P8843" t="s">
        <v>32</v>
      </c>
      <c r="Q8843" t="s">
        <v>20992</v>
      </c>
      <c r="R8843" t="s">
        <v>21119</v>
      </c>
      <c r="S8843" t="s">
        <v>21154</v>
      </c>
      <c r="U8843" t="s">
        <v>22035</v>
      </c>
      <c r="Y8843" t="s">
        <v>23872</v>
      </c>
    </row>
    <row r="8844" spans="1:25">
      <c r="A8844" s="1">
        <v>8899</v>
      </c>
      <c r="B8844" t="s">
        <v>32</v>
      </c>
      <c r="C8844" t="s">
        <v>7343</v>
      </c>
      <c r="D8844" t="s">
        <v>10606</v>
      </c>
      <c r="E8844" t="s">
        <v>10905</v>
      </c>
      <c r="F8844" t="s">
        <v>10906</v>
      </c>
      <c r="H8844" t="s">
        <v>17110</v>
      </c>
      <c r="V8844">
        <f>72863202 °7úA2024041ANDREHEPBURN_88@YAHOO.COM                            ENMLFException as file currently locked by another user for an Acct no 283368110000</f>
        <v>0</v>
      </c>
    </row>
    <row r="8845" spans="1:25">
      <c r="A8845" s="1">
        <v>8900</v>
      </c>
      <c r="C8845" t="s">
        <v>7344</v>
      </c>
      <c r="G8845" t="s">
        <v>10967</v>
      </c>
      <c r="H8845" t="s">
        <v>17111</v>
      </c>
      <c r="I8845" t="s">
        <v>18507</v>
      </c>
      <c r="J8845" t="s">
        <v>18510</v>
      </c>
      <c r="L8845" t="s">
        <v>20515</v>
      </c>
      <c r="N8845" t="s">
        <v>32</v>
      </c>
      <c r="P8845" t="s">
        <v>32</v>
      </c>
      <c r="Q8845" t="s">
        <v>20992</v>
      </c>
      <c r="R8845" t="s">
        <v>21119</v>
      </c>
      <c r="S8845" t="s">
        <v>21154</v>
      </c>
      <c r="U8845" t="s">
        <v>22035</v>
      </c>
      <c r="Y8845" t="s">
        <v>23871</v>
      </c>
    </row>
    <row r="8846" spans="1:25">
      <c r="A8846" s="1">
        <v>8901</v>
      </c>
      <c r="B8846" t="s">
        <v>32</v>
      </c>
      <c r="C8846" t="s">
        <v>7344</v>
      </c>
      <c r="D8846" t="s">
        <v>10607</v>
      </c>
      <c r="E8846" t="s">
        <v>10905</v>
      </c>
      <c r="F8846" t="s">
        <v>10906</v>
      </c>
      <c r="H8846" t="s">
        <v>17111</v>
      </c>
      <c r="V8846">
        <f>72863203 @å~\J2024041sexychrisann1@gmail.com                             ENMLFException as file currently locked by another user for an Acct no 319379400000</f>
        <v>0</v>
      </c>
    </row>
    <row r="8847" spans="1:25">
      <c r="A8847" s="1">
        <v>8902</v>
      </c>
      <c r="C8847" t="s">
        <v>7345</v>
      </c>
      <c r="G8847" t="s">
        <v>10967</v>
      </c>
      <c r="H8847" t="s">
        <v>17112</v>
      </c>
      <c r="I8847" t="s">
        <v>18507</v>
      </c>
      <c r="J8847" t="s">
        <v>18510</v>
      </c>
      <c r="L8847" t="s">
        <v>20516</v>
      </c>
      <c r="N8847" t="s">
        <v>32</v>
      </c>
      <c r="P8847" t="s">
        <v>32</v>
      </c>
      <c r="Q8847" t="s">
        <v>20992</v>
      </c>
      <c r="R8847" t="s">
        <v>21119</v>
      </c>
      <c r="S8847" t="s">
        <v>21154</v>
      </c>
      <c r="U8847" t="s">
        <v>22035</v>
      </c>
      <c r="Y8847" t="s">
        <v>23870</v>
      </c>
    </row>
    <row r="8848" spans="1:25">
      <c r="A8848" s="1">
        <v>8903</v>
      </c>
      <c r="B8848" t="s">
        <v>32</v>
      </c>
      <c r="C8848" t="s">
        <v>7345</v>
      </c>
      <c r="D8848" t="s">
        <v>10608</v>
      </c>
      <c r="E8848" t="s">
        <v>10905</v>
      </c>
      <c r="F8848" t="s">
        <v>10906</v>
      </c>
      <c r="H8848" t="s">
        <v>17112</v>
      </c>
      <c r="V8848">
        <f>72863204 @äçNJ2024041romainbrown023@gmail.com                            ENMLFException as file currently locked by another user for an Acct no 319151400000</f>
        <v>0</v>
      </c>
    </row>
    <row r="8849" spans="1:25">
      <c r="A8849" s="1">
        <v>8904</v>
      </c>
      <c r="C8849" t="s">
        <v>7346</v>
      </c>
      <c r="G8849" t="s">
        <v>10967</v>
      </c>
      <c r="H8849" t="s">
        <v>17113</v>
      </c>
      <c r="I8849" t="s">
        <v>18507</v>
      </c>
      <c r="J8849" t="s">
        <v>18510</v>
      </c>
      <c r="L8849" t="s">
        <v>20517</v>
      </c>
      <c r="N8849" t="s">
        <v>32</v>
      </c>
      <c r="P8849" t="s">
        <v>32</v>
      </c>
      <c r="Q8849" t="s">
        <v>20992</v>
      </c>
      <c r="R8849" t="s">
        <v>21119</v>
      </c>
      <c r="S8849" t="s">
        <v>21154</v>
      </c>
      <c r="U8849" t="s">
        <v>22035</v>
      </c>
      <c r="Y8849" t="s">
        <v>23873</v>
      </c>
    </row>
    <row r="8850" spans="1:25">
      <c r="A8850" s="1">
        <v>8905</v>
      </c>
      <c r="B8850" t="s">
        <v>32</v>
      </c>
      <c r="C8850" t="s">
        <v>7346</v>
      </c>
      <c r="D8850" t="s">
        <v>10609</v>
      </c>
      <c r="E8850" t="s">
        <v>10905</v>
      </c>
      <c r="F8850" t="s">
        <v>10906</v>
      </c>
      <c r="H8850" t="s">
        <v>17113</v>
      </c>
      <c r="V8850">
        <f>72863205 @ÝEÆI2024041orainthomas@gmail.com                              GNMLFException as file currently locked by another user for an Acct no 316859080000</f>
        <v>0</v>
      </c>
    </row>
    <row r="8851" spans="1:25">
      <c r="A8851" s="1">
        <v>8906</v>
      </c>
      <c r="C8851" t="s">
        <v>7347</v>
      </c>
      <c r="G8851" t="s">
        <v>10967</v>
      </c>
      <c r="H8851" t="s">
        <v>17114</v>
      </c>
      <c r="I8851" t="s">
        <v>18507</v>
      </c>
      <c r="J8851" t="s">
        <v>18511</v>
      </c>
      <c r="L8851" t="s">
        <v>19687</v>
      </c>
      <c r="O8851" t="s">
        <v>20908</v>
      </c>
      <c r="P8851" t="s">
        <v>20949</v>
      </c>
      <c r="Q8851" t="s">
        <v>21061</v>
      </c>
      <c r="R8851" t="s">
        <v>21137</v>
      </c>
      <c r="S8851" t="s">
        <v>21159</v>
      </c>
      <c r="T8851" t="s">
        <v>21875</v>
      </c>
      <c r="U8851" t="s">
        <v>22033</v>
      </c>
    </row>
    <row r="8852" spans="1:25">
      <c r="A8852" s="1">
        <v>8907</v>
      </c>
      <c r="C8852" t="s">
        <v>7348</v>
      </c>
      <c r="G8852" t="s">
        <v>10967</v>
      </c>
      <c r="H8852" t="s">
        <v>17115</v>
      </c>
      <c r="I8852" t="s">
        <v>18507</v>
      </c>
      <c r="J8852" t="s">
        <v>18511</v>
      </c>
      <c r="L8852" t="s">
        <v>19687</v>
      </c>
      <c r="O8852" t="s">
        <v>20908</v>
      </c>
      <c r="P8852" t="s">
        <v>20949</v>
      </c>
      <c r="Q8852" t="s">
        <v>21061</v>
      </c>
      <c r="R8852" t="s">
        <v>21137</v>
      </c>
      <c r="S8852" t="s">
        <v>21159</v>
      </c>
      <c r="T8852" t="s">
        <v>21875</v>
      </c>
      <c r="U8852" t="s">
        <v>22033</v>
      </c>
    </row>
    <row r="8853" spans="1:25">
      <c r="A8853" s="1">
        <v>8908</v>
      </c>
      <c r="C8853" t="s">
        <v>7349</v>
      </c>
      <c r="G8853" t="s">
        <v>10967</v>
      </c>
      <c r="H8853" t="s">
        <v>17116</v>
      </c>
      <c r="I8853" t="s">
        <v>18507</v>
      </c>
      <c r="J8853" t="s">
        <v>18511</v>
      </c>
      <c r="L8853" t="s">
        <v>19687</v>
      </c>
      <c r="O8853" t="s">
        <v>20908</v>
      </c>
      <c r="P8853" t="s">
        <v>20949</v>
      </c>
      <c r="Q8853" t="s">
        <v>21061</v>
      </c>
      <c r="R8853" t="s">
        <v>21137</v>
      </c>
      <c r="S8853" t="s">
        <v>21159</v>
      </c>
      <c r="T8853" t="s">
        <v>21875</v>
      </c>
      <c r="U8853" t="s">
        <v>22033</v>
      </c>
    </row>
    <row r="8854" spans="1:25">
      <c r="A8854" s="1">
        <v>8909</v>
      </c>
      <c r="C8854" t="s">
        <v>7350</v>
      </c>
      <c r="G8854" t="s">
        <v>10967</v>
      </c>
      <c r="H8854" t="s">
        <v>17117</v>
      </c>
      <c r="I8854" t="s">
        <v>18507</v>
      </c>
      <c r="J8854" t="s">
        <v>18511</v>
      </c>
      <c r="L8854" t="s">
        <v>19687</v>
      </c>
      <c r="O8854" t="s">
        <v>20908</v>
      </c>
      <c r="P8854" t="s">
        <v>20949</v>
      </c>
      <c r="Q8854" t="s">
        <v>21061</v>
      </c>
      <c r="R8854" t="s">
        <v>21137</v>
      </c>
      <c r="S8854" t="s">
        <v>21159</v>
      </c>
      <c r="T8854" t="s">
        <v>21875</v>
      </c>
      <c r="U8854" t="s">
        <v>22033</v>
      </c>
    </row>
    <row r="8855" spans="1:25">
      <c r="A8855" s="1">
        <v>8910</v>
      </c>
      <c r="C8855" t="s">
        <v>7351</v>
      </c>
      <c r="G8855" t="s">
        <v>10967</v>
      </c>
      <c r="H8855" t="s">
        <v>17118</v>
      </c>
      <c r="I8855" t="s">
        <v>18507</v>
      </c>
      <c r="J8855" t="s">
        <v>18509</v>
      </c>
      <c r="L8855" t="s">
        <v>20184</v>
      </c>
      <c r="O8855" t="s">
        <v>20888</v>
      </c>
      <c r="P8855" t="s">
        <v>65</v>
      </c>
      <c r="Q8855" t="s">
        <v>20990</v>
      </c>
      <c r="R8855" t="s">
        <v>21118</v>
      </c>
      <c r="S8855" t="s">
        <v>21153</v>
      </c>
      <c r="T8855" t="s">
        <v>21876</v>
      </c>
      <c r="U8855" t="s">
        <v>22033</v>
      </c>
    </row>
    <row r="8856" spans="1:25">
      <c r="A8856" s="1">
        <v>8911</v>
      </c>
      <c r="C8856" t="s">
        <v>7352</v>
      </c>
      <c r="G8856" t="s">
        <v>10967</v>
      </c>
      <c r="H8856" t="s">
        <v>17119</v>
      </c>
      <c r="I8856" t="s">
        <v>18507</v>
      </c>
      <c r="J8856" t="s">
        <v>18509</v>
      </c>
      <c r="L8856" t="s">
        <v>20502</v>
      </c>
      <c r="O8856" t="s">
        <v>20887</v>
      </c>
      <c r="P8856" t="s">
        <v>20919</v>
      </c>
      <c r="Q8856" t="s">
        <v>20989</v>
      </c>
      <c r="U8856" t="s">
        <v>22032</v>
      </c>
      <c r="W8856" t="s">
        <v>22917</v>
      </c>
      <c r="X8856" t="s">
        <v>23688</v>
      </c>
    </row>
    <row r="8857" spans="1:25">
      <c r="A8857" s="1">
        <v>8912</v>
      </c>
      <c r="C8857" t="s">
        <v>7353</v>
      </c>
      <c r="G8857" t="s">
        <v>10967</v>
      </c>
      <c r="H8857" t="s">
        <v>17119</v>
      </c>
      <c r="I8857" t="s">
        <v>18507</v>
      </c>
      <c r="J8857" t="s">
        <v>18509</v>
      </c>
      <c r="L8857" t="s">
        <v>20185</v>
      </c>
      <c r="O8857" t="s">
        <v>20888</v>
      </c>
      <c r="P8857" t="s">
        <v>20920</v>
      </c>
      <c r="Q8857" t="s">
        <v>20991</v>
      </c>
      <c r="U8857" t="s">
        <v>22034</v>
      </c>
      <c r="W8857" t="s">
        <v>22918</v>
      </c>
    </row>
    <row r="8858" spans="1:25">
      <c r="A8858" s="1">
        <v>8913</v>
      </c>
      <c r="C8858" t="s">
        <v>7354</v>
      </c>
      <c r="G8858" t="s">
        <v>10967</v>
      </c>
      <c r="H8858" t="s">
        <v>17120</v>
      </c>
      <c r="I8858" t="s">
        <v>18507</v>
      </c>
      <c r="J8858" t="s">
        <v>18509</v>
      </c>
      <c r="L8858" t="s">
        <v>20501</v>
      </c>
      <c r="O8858" t="s">
        <v>20887</v>
      </c>
      <c r="P8858" t="s">
        <v>20919</v>
      </c>
      <c r="Q8858" t="s">
        <v>20989</v>
      </c>
      <c r="U8858" t="s">
        <v>22032</v>
      </c>
      <c r="W8858" t="s">
        <v>22917</v>
      </c>
      <c r="X8858" t="s">
        <v>23688</v>
      </c>
    </row>
    <row r="8859" spans="1:25">
      <c r="A8859" s="1">
        <v>8914</v>
      </c>
      <c r="C8859" t="s">
        <v>7355</v>
      </c>
      <c r="G8859" t="s">
        <v>10967</v>
      </c>
      <c r="H8859" t="s">
        <v>17121</v>
      </c>
      <c r="I8859" t="s">
        <v>18507</v>
      </c>
      <c r="J8859" t="s">
        <v>18509</v>
      </c>
      <c r="L8859" t="s">
        <v>20184</v>
      </c>
      <c r="O8859" t="s">
        <v>20888</v>
      </c>
      <c r="P8859" t="s">
        <v>65</v>
      </c>
      <c r="Q8859" t="s">
        <v>20990</v>
      </c>
      <c r="R8859" t="s">
        <v>21118</v>
      </c>
      <c r="S8859" t="s">
        <v>21153</v>
      </c>
      <c r="T8859" t="s">
        <v>21876</v>
      </c>
      <c r="U8859" t="s">
        <v>22033</v>
      </c>
    </row>
    <row r="8860" spans="1:25">
      <c r="A8860" s="1">
        <v>8915</v>
      </c>
      <c r="C8860" t="s">
        <v>7356</v>
      </c>
      <c r="G8860" t="s">
        <v>10967</v>
      </c>
      <c r="H8860" t="s">
        <v>17122</v>
      </c>
      <c r="I8860" t="s">
        <v>18507</v>
      </c>
      <c r="J8860" t="s">
        <v>18509</v>
      </c>
      <c r="L8860" t="s">
        <v>20185</v>
      </c>
      <c r="O8860" t="s">
        <v>20888</v>
      </c>
      <c r="P8860" t="s">
        <v>20920</v>
      </c>
      <c r="Q8860" t="s">
        <v>20991</v>
      </c>
      <c r="U8860" t="s">
        <v>22034</v>
      </c>
      <c r="W8860" t="s">
        <v>22918</v>
      </c>
    </row>
    <row r="8861" spans="1:25">
      <c r="A8861" s="1">
        <v>8916</v>
      </c>
      <c r="C8861" t="s">
        <v>7357</v>
      </c>
      <c r="G8861" t="s">
        <v>10967</v>
      </c>
      <c r="H8861" t="s">
        <v>17123</v>
      </c>
      <c r="I8861" t="s">
        <v>18507</v>
      </c>
      <c r="J8861" t="s">
        <v>18509</v>
      </c>
      <c r="L8861" t="s">
        <v>20497</v>
      </c>
      <c r="O8861" t="s">
        <v>20887</v>
      </c>
      <c r="P8861" t="s">
        <v>20919</v>
      </c>
      <c r="Q8861" t="s">
        <v>20989</v>
      </c>
      <c r="U8861" t="s">
        <v>22032</v>
      </c>
      <c r="W8861" t="s">
        <v>22917</v>
      </c>
      <c r="X8861" t="s">
        <v>23689</v>
      </c>
    </row>
    <row r="8862" spans="1:25">
      <c r="A8862" s="1">
        <v>8917</v>
      </c>
      <c r="C8862" t="s">
        <v>7358</v>
      </c>
      <c r="G8862" t="s">
        <v>10967</v>
      </c>
      <c r="H8862" t="s">
        <v>17123</v>
      </c>
      <c r="I8862" t="s">
        <v>18507</v>
      </c>
      <c r="J8862" t="s">
        <v>18509</v>
      </c>
      <c r="L8862" t="s">
        <v>20502</v>
      </c>
      <c r="O8862" t="s">
        <v>20887</v>
      </c>
      <c r="P8862" t="s">
        <v>20919</v>
      </c>
      <c r="Q8862" t="s">
        <v>20989</v>
      </c>
      <c r="U8862" t="s">
        <v>22032</v>
      </c>
      <c r="W8862" t="s">
        <v>22917</v>
      </c>
      <c r="X8862" t="s">
        <v>23689</v>
      </c>
    </row>
    <row r="8863" spans="1:25">
      <c r="A8863" s="1">
        <v>8918</v>
      </c>
      <c r="C8863" t="s">
        <v>7359</v>
      </c>
      <c r="G8863" t="s">
        <v>10967</v>
      </c>
      <c r="H8863" t="s">
        <v>17124</v>
      </c>
      <c r="I8863" t="s">
        <v>18507</v>
      </c>
      <c r="J8863" t="s">
        <v>18510</v>
      </c>
      <c r="L8863" t="s">
        <v>20518</v>
      </c>
      <c r="N8863" t="s">
        <v>44</v>
      </c>
      <c r="P8863" t="s">
        <v>20952</v>
      </c>
      <c r="Q8863" t="s">
        <v>21050</v>
      </c>
      <c r="R8863" t="s">
        <v>21135</v>
      </c>
      <c r="S8863" t="s">
        <v>21153</v>
      </c>
      <c r="T8863" t="s">
        <v>21877</v>
      </c>
      <c r="U8863" t="s">
        <v>22033</v>
      </c>
    </row>
    <row r="8864" spans="1:25">
      <c r="A8864" s="1">
        <v>8919</v>
      </c>
      <c r="C8864" t="s">
        <v>7360</v>
      </c>
      <c r="G8864" t="s">
        <v>10967</v>
      </c>
      <c r="H8864" t="s">
        <v>17124</v>
      </c>
      <c r="I8864" t="s">
        <v>18507</v>
      </c>
      <c r="J8864" t="s">
        <v>18510</v>
      </c>
      <c r="L8864" t="s">
        <v>20519</v>
      </c>
      <c r="N8864" t="s">
        <v>44</v>
      </c>
      <c r="P8864" t="s">
        <v>44</v>
      </c>
      <c r="Q8864" t="s">
        <v>21051</v>
      </c>
      <c r="U8864" t="s">
        <v>22724</v>
      </c>
      <c r="W8864" t="s">
        <v>22918</v>
      </c>
    </row>
    <row r="8865" spans="1:24">
      <c r="A8865" s="1">
        <v>8920</v>
      </c>
      <c r="B8865" t="s">
        <v>44</v>
      </c>
      <c r="C8865" t="s">
        <v>7360</v>
      </c>
      <c r="D8865" t="s">
        <v>10610</v>
      </c>
      <c r="E8865" t="s">
        <v>10905</v>
      </c>
      <c r="F8865" t="s">
        <v>10920</v>
      </c>
      <c r="H8865" t="s">
        <v>17124</v>
      </c>
      <c r="V8865">
        <f>72863219 à6spS¹Y        HW3749e</f>
        <v>0</v>
      </c>
    </row>
    <row r="8866" spans="1:24">
      <c r="A8866" s="1">
        <v>8921</v>
      </c>
      <c r="C8866" t="s">
        <v>7361</v>
      </c>
      <c r="G8866" t="s">
        <v>10967</v>
      </c>
      <c r="H8866" t="s">
        <v>17125</v>
      </c>
      <c r="I8866" t="s">
        <v>18507</v>
      </c>
      <c r="J8866" t="s">
        <v>18510</v>
      </c>
      <c r="L8866" t="s">
        <v>20520</v>
      </c>
      <c r="N8866" t="s">
        <v>44</v>
      </c>
      <c r="P8866" t="s">
        <v>20952</v>
      </c>
      <c r="Q8866" t="s">
        <v>21050</v>
      </c>
      <c r="R8866" t="s">
        <v>21135</v>
      </c>
      <c r="S8866" t="s">
        <v>21153</v>
      </c>
      <c r="T8866" t="s">
        <v>21877</v>
      </c>
      <c r="U8866" t="s">
        <v>22033</v>
      </c>
    </row>
    <row r="8867" spans="1:24">
      <c r="A8867" s="1">
        <v>8922</v>
      </c>
      <c r="C8867" t="s">
        <v>7362</v>
      </c>
      <c r="G8867" t="s">
        <v>10967</v>
      </c>
      <c r="H8867" t="s">
        <v>17126</v>
      </c>
      <c r="I8867" t="s">
        <v>18507</v>
      </c>
      <c r="J8867" t="s">
        <v>18510</v>
      </c>
      <c r="L8867" t="s">
        <v>20521</v>
      </c>
      <c r="N8867" t="s">
        <v>44</v>
      </c>
      <c r="P8867" t="s">
        <v>44</v>
      </c>
      <c r="Q8867" t="s">
        <v>21051</v>
      </c>
      <c r="U8867" t="s">
        <v>22724</v>
      </c>
      <c r="W8867" t="s">
        <v>22918</v>
      </c>
    </row>
    <row r="8868" spans="1:24">
      <c r="A8868" s="1">
        <v>8923</v>
      </c>
      <c r="B8868" t="s">
        <v>44</v>
      </c>
      <c r="C8868" t="s">
        <v>7362</v>
      </c>
      <c r="D8868" t="s">
        <v>10611</v>
      </c>
      <c r="E8868" t="s">
        <v>10905</v>
      </c>
      <c r="F8868" t="s">
        <v>10920</v>
      </c>
      <c r="H8868" t="s">
        <v>17126</v>
      </c>
      <c r="V8868">
        <f>72863221 @pS¹Y        HW3749e</f>
        <v>0</v>
      </c>
    </row>
    <row r="8869" spans="1:24">
      <c r="A8869" s="1">
        <v>8924</v>
      </c>
      <c r="C8869" t="s">
        <v>7363</v>
      </c>
      <c r="G8869" t="s">
        <v>10967</v>
      </c>
      <c r="H8869" t="s">
        <v>17127</v>
      </c>
      <c r="I8869" t="s">
        <v>18507</v>
      </c>
      <c r="J8869" t="s">
        <v>18509</v>
      </c>
      <c r="L8869" t="s">
        <v>20500</v>
      </c>
      <c r="O8869" t="s">
        <v>20887</v>
      </c>
      <c r="P8869" t="s">
        <v>20919</v>
      </c>
      <c r="Q8869" t="s">
        <v>20989</v>
      </c>
      <c r="U8869" t="s">
        <v>22032</v>
      </c>
      <c r="W8869" t="s">
        <v>22917</v>
      </c>
      <c r="X8869" t="s">
        <v>23689</v>
      </c>
    </row>
    <row r="8870" spans="1:24">
      <c r="A8870" s="1">
        <v>8925</v>
      </c>
      <c r="C8870" t="s">
        <v>7364</v>
      </c>
      <c r="G8870" t="s">
        <v>10967</v>
      </c>
      <c r="H8870" t="s">
        <v>17127</v>
      </c>
      <c r="I8870" t="s">
        <v>18507</v>
      </c>
      <c r="J8870" t="s">
        <v>18509</v>
      </c>
      <c r="L8870" t="s">
        <v>20502</v>
      </c>
      <c r="O8870" t="s">
        <v>20887</v>
      </c>
      <c r="P8870" t="s">
        <v>20919</v>
      </c>
      <c r="Q8870" t="s">
        <v>20989</v>
      </c>
      <c r="U8870" t="s">
        <v>22032</v>
      </c>
      <c r="W8870" t="s">
        <v>22917</v>
      </c>
      <c r="X8870" t="s">
        <v>23689</v>
      </c>
    </row>
    <row r="8871" spans="1:24">
      <c r="A8871" s="1">
        <v>8926</v>
      </c>
      <c r="C8871" t="s">
        <v>7365</v>
      </c>
      <c r="G8871" t="s">
        <v>10967</v>
      </c>
      <c r="H8871" t="s">
        <v>17128</v>
      </c>
      <c r="I8871" t="s">
        <v>18507</v>
      </c>
      <c r="J8871" t="s">
        <v>18509</v>
      </c>
      <c r="L8871" t="s">
        <v>20497</v>
      </c>
      <c r="O8871" t="s">
        <v>20887</v>
      </c>
      <c r="P8871" t="s">
        <v>20919</v>
      </c>
      <c r="Q8871" t="s">
        <v>20989</v>
      </c>
      <c r="U8871" t="s">
        <v>22032</v>
      </c>
      <c r="W8871" t="s">
        <v>22917</v>
      </c>
      <c r="X8871" t="s">
        <v>23689</v>
      </c>
    </row>
    <row r="8872" spans="1:24">
      <c r="A8872" s="1">
        <v>8927</v>
      </c>
      <c r="C8872" t="s">
        <v>7366</v>
      </c>
      <c r="G8872" t="s">
        <v>10967</v>
      </c>
      <c r="H8872" t="s">
        <v>17129</v>
      </c>
      <c r="I8872" t="s">
        <v>18507</v>
      </c>
      <c r="J8872" t="s">
        <v>18510</v>
      </c>
      <c r="L8872" t="s">
        <v>20522</v>
      </c>
      <c r="N8872" t="s">
        <v>44</v>
      </c>
      <c r="P8872" t="s">
        <v>20952</v>
      </c>
      <c r="Q8872" t="s">
        <v>21050</v>
      </c>
      <c r="R8872" t="s">
        <v>21135</v>
      </c>
      <c r="S8872" t="s">
        <v>21153</v>
      </c>
      <c r="T8872" t="s">
        <v>21877</v>
      </c>
      <c r="U8872" t="s">
        <v>22033</v>
      </c>
    </row>
    <row r="8873" spans="1:24">
      <c r="A8873" s="1">
        <v>8928</v>
      </c>
      <c r="C8873" t="s">
        <v>7367</v>
      </c>
      <c r="G8873" t="s">
        <v>10967</v>
      </c>
      <c r="H8873" t="s">
        <v>17129</v>
      </c>
      <c r="I8873" t="s">
        <v>18507</v>
      </c>
      <c r="J8873" t="s">
        <v>18510</v>
      </c>
      <c r="L8873" t="s">
        <v>20523</v>
      </c>
      <c r="N8873" t="s">
        <v>44</v>
      </c>
      <c r="P8873" t="s">
        <v>44</v>
      </c>
      <c r="Q8873" t="s">
        <v>21051</v>
      </c>
      <c r="U8873" t="s">
        <v>22724</v>
      </c>
      <c r="W8873" t="s">
        <v>22918</v>
      </c>
    </row>
    <row r="8874" spans="1:24">
      <c r="A8874" s="1">
        <v>8929</v>
      </c>
      <c r="B8874" t="s">
        <v>44</v>
      </c>
      <c r="C8874" t="s">
        <v>7367</v>
      </c>
      <c r="D8874" t="s">
        <v>10612</v>
      </c>
      <c r="E8874" t="s">
        <v>10905</v>
      </c>
      <c r="F8874" t="s">
        <v>10920</v>
      </c>
      <c r="H8874" t="s">
        <v>17129</v>
      </c>
      <c r="V8874">
        <f>72863226 @ûyS¹Y        HW3749e</f>
        <v>0</v>
      </c>
    </row>
    <row r="8875" spans="1:24">
      <c r="A8875" s="1">
        <v>8930</v>
      </c>
      <c r="C8875" t="s">
        <v>7368</v>
      </c>
      <c r="G8875" t="s">
        <v>10967</v>
      </c>
      <c r="H8875" t="s">
        <v>17130</v>
      </c>
      <c r="I8875" t="s">
        <v>18507</v>
      </c>
      <c r="J8875" t="s">
        <v>18510</v>
      </c>
      <c r="L8875" t="s">
        <v>20524</v>
      </c>
      <c r="N8875" t="s">
        <v>44</v>
      </c>
      <c r="P8875" t="s">
        <v>20952</v>
      </c>
      <c r="Q8875" t="s">
        <v>21050</v>
      </c>
      <c r="R8875" t="s">
        <v>21135</v>
      </c>
      <c r="S8875" t="s">
        <v>21153</v>
      </c>
      <c r="T8875" t="s">
        <v>21877</v>
      </c>
      <c r="U8875" t="s">
        <v>22033</v>
      </c>
    </row>
    <row r="8876" spans="1:24">
      <c r="A8876" s="1">
        <v>8931</v>
      </c>
      <c r="C8876" t="s">
        <v>7369</v>
      </c>
      <c r="G8876" t="s">
        <v>10967</v>
      </c>
      <c r="H8876" t="s">
        <v>17130</v>
      </c>
      <c r="I8876" t="s">
        <v>18507</v>
      </c>
      <c r="J8876" t="s">
        <v>18510</v>
      </c>
      <c r="L8876" t="s">
        <v>20525</v>
      </c>
      <c r="N8876" t="s">
        <v>44</v>
      </c>
      <c r="P8876" t="s">
        <v>44</v>
      </c>
      <c r="Q8876" t="s">
        <v>21051</v>
      </c>
      <c r="U8876" t="s">
        <v>22724</v>
      </c>
      <c r="W8876" t="s">
        <v>22918</v>
      </c>
    </row>
    <row r="8877" spans="1:24">
      <c r="A8877" s="1">
        <v>8932</v>
      </c>
      <c r="B8877" t="s">
        <v>44</v>
      </c>
      <c r="C8877" t="s">
        <v>7369</v>
      </c>
      <c r="D8877" t="s">
        <v>10613</v>
      </c>
      <c r="E8877" t="s">
        <v>10905</v>
      </c>
      <c r="F8877" t="s">
        <v>10920</v>
      </c>
      <c r="H8877" t="s">
        <v>17130</v>
      </c>
      <c r="V8877">
        <f>72863228 @MzS¹Y        HW3749e</f>
        <v>0</v>
      </c>
    </row>
    <row r="8878" spans="1:24">
      <c r="A8878" s="1">
        <v>8933</v>
      </c>
      <c r="C8878" t="s">
        <v>7370</v>
      </c>
      <c r="G8878" t="s">
        <v>10967</v>
      </c>
      <c r="H8878" t="s">
        <v>17131</v>
      </c>
      <c r="I8878" t="s">
        <v>18507</v>
      </c>
      <c r="J8878" t="s">
        <v>18510</v>
      </c>
      <c r="L8878" t="s">
        <v>20526</v>
      </c>
      <c r="N8878" t="s">
        <v>56</v>
      </c>
      <c r="P8878" t="s">
        <v>20972</v>
      </c>
      <c r="Q8878" t="s">
        <v>21088</v>
      </c>
      <c r="U8878" t="s">
        <v>22818</v>
      </c>
      <c r="W8878" t="s">
        <v>22943</v>
      </c>
    </row>
    <row r="8879" spans="1:24">
      <c r="A8879" s="1">
        <v>8934</v>
      </c>
      <c r="C8879" t="s">
        <v>7371</v>
      </c>
      <c r="G8879" t="s">
        <v>10967</v>
      </c>
      <c r="H8879" t="s">
        <v>17131</v>
      </c>
      <c r="I8879" t="s">
        <v>18507</v>
      </c>
      <c r="J8879" t="s">
        <v>18510</v>
      </c>
      <c r="L8879" t="s">
        <v>20526</v>
      </c>
      <c r="N8879" t="s">
        <v>56</v>
      </c>
      <c r="P8879" t="s">
        <v>56</v>
      </c>
      <c r="Q8879" t="s">
        <v>21089</v>
      </c>
      <c r="U8879" t="s">
        <v>22819</v>
      </c>
      <c r="W8879" t="s">
        <v>22921</v>
      </c>
    </row>
    <row r="8880" spans="1:24">
      <c r="A8880" s="1">
        <v>8935</v>
      </c>
      <c r="B8880" t="s">
        <v>56</v>
      </c>
      <c r="C8880" t="s">
        <v>7371</v>
      </c>
      <c r="D8880" t="s">
        <v>10614</v>
      </c>
      <c r="E8880" t="s">
        <v>10905</v>
      </c>
      <c r="F8880" t="s">
        <v>10943</v>
      </c>
      <c r="H8880" t="s">
        <v>17131</v>
      </c>
      <c r="V8880">
        <f>72863230 0êHHI3718E` *S¹PEL3@gmail.com                            ENMLFException as file currently locked by another user for an Acct no 319151400000</f>
        <v>0</v>
      </c>
    </row>
    <row r="8881" spans="1:24">
      <c r="A8881" s="1">
        <v>8936</v>
      </c>
      <c r="C8881" t="s">
        <v>7372</v>
      </c>
      <c r="G8881" t="s">
        <v>10967</v>
      </c>
      <c r="H8881" t="s">
        <v>17132</v>
      </c>
      <c r="I8881" t="s">
        <v>18507</v>
      </c>
      <c r="J8881" t="s">
        <v>18509</v>
      </c>
      <c r="L8881" t="s">
        <v>20184</v>
      </c>
      <c r="O8881" t="s">
        <v>20888</v>
      </c>
      <c r="P8881" t="s">
        <v>65</v>
      </c>
      <c r="Q8881" t="s">
        <v>20990</v>
      </c>
      <c r="R8881" t="s">
        <v>21118</v>
      </c>
      <c r="S8881" t="s">
        <v>21153</v>
      </c>
      <c r="T8881" t="s">
        <v>21878</v>
      </c>
      <c r="U8881" t="s">
        <v>22033</v>
      </c>
    </row>
    <row r="8882" spans="1:24">
      <c r="A8882" s="1">
        <v>8937</v>
      </c>
      <c r="C8882" t="s">
        <v>7373</v>
      </c>
      <c r="G8882" t="s">
        <v>10967</v>
      </c>
      <c r="H8882" t="s">
        <v>17132</v>
      </c>
      <c r="I8882" t="s">
        <v>18507</v>
      </c>
      <c r="J8882" t="s">
        <v>18509</v>
      </c>
      <c r="L8882" t="s">
        <v>20185</v>
      </c>
      <c r="O8882" t="s">
        <v>20888</v>
      </c>
      <c r="P8882" t="s">
        <v>20920</v>
      </c>
      <c r="Q8882" t="s">
        <v>20991</v>
      </c>
      <c r="U8882" t="s">
        <v>22034</v>
      </c>
      <c r="W8882" t="s">
        <v>22918</v>
      </c>
    </row>
    <row r="8883" spans="1:24">
      <c r="A8883" s="1">
        <v>8938</v>
      </c>
      <c r="C8883" t="s">
        <v>7374</v>
      </c>
      <c r="G8883" t="s">
        <v>10967</v>
      </c>
      <c r="H8883" t="s">
        <v>17133</v>
      </c>
      <c r="I8883" t="s">
        <v>18507</v>
      </c>
      <c r="J8883" t="s">
        <v>18509</v>
      </c>
      <c r="L8883" t="s">
        <v>20502</v>
      </c>
      <c r="O8883" t="s">
        <v>20887</v>
      </c>
      <c r="P8883" t="s">
        <v>20919</v>
      </c>
      <c r="Q8883" t="s">
        <v>20989</v>
      </c>
      <c r="U8883" t="s">
        <v>22032</v>
      </c>
      <c r="W8883" t="s">
        <v>22917</v>
      </c>
      <c r="X8883" t="s">
        <v>23690</v>
      </c>
    </row>
    <row r="8884" spans="1:24">
      <c r="A8884" s="1">
        <v>8939</v>
      </c>
      <c r="C8884" t="s">
        <v>7375</v>
      </c>
      <c r="G8884" t="s">
        <v>10967</v>
      </c>
      <c r="H8884" t="s">
        <v>17134</v>
      </c>
      <c r="I8884" t="s">
        <v>18507</v>
      </c>
      <c r="J8884" t="s">
        <v>18509</v>
      </c>
      <c r="L8884" t="s">
        <v>20500</v>
      </c>
      <c r="O8884" t="s">
        <v>20887</v>
      </c>
      <c r="P8884" t="s">
        <v>20919</v>
      </c>
      <c r="Q8884" t="s">
        <v>20989</v>
      </c>
      <c r="U8884" t="s">
        <v>22032</v>
      </c>
      <c r="W8884" t="s">
        <v>22917</v>
      </c>
      <c r="X8884" t="s">
        <v>23021</v>
      </c>
    </row>
    <row r="8885" spans="1:24">
      <c r="A8885" s="1">
        <v>8940</v>
      </c>
      <c r="C8885" t="s">
        <v>7376</v>
      </c>
      <c r="G8885" t="s">
        <v>10967</v>
      </c>
      <c r="H8885" t="s">
        <v>17134</v>
      </c>
      <c r="I8885" t="s">
        <v>18507</v>
      </c>
      <c r="J8885" t="s">
        <v>18509</v>
      </c>
      <c r="L8885" t="s">
        <v>20184</v>
      </c>
      <c r="O8885" t="s">
        <v>20888</v>
      </c>
      <c r="P8885" t="s">
        <v>65</v>
      </c>
      <c r="Q8885" t="s">
        <v>20990</v>
      </c>
      <c r="R8885" t="s">
        <v>21118</v>
      </c>
      <c r="S8885" t="s">
        <v>21153</v>
      </c>
      <c r="T8885" t="s">
        <v>21218</v>
      </c>
      <c r="U8885" t="s">
        <v>22033</v>
      </c>
    </row>
    <row r="8886" spans="1:24">
      <c r="A8886" s="1">
        <v>8941</v>
      </c>
      <c r="C8886" t="s">
        <v>7377</v>
      </c>
      <c r="G8886" t="s">
        <v>10967</v>
      </c>
      <c r="H8886" t="s">
        <v>17135</v>
      </c>
      <c r="I8886" t="s">
        <v>18507</v>
      </c>
      <c r="J8886" t="s">
        <v>18509</v>
      </c>
      <c r="L8886" t="s">
        <v>20185</v>
      </c>
      <c r="O8886" t="s">
        <v>20888</v>
      </c>
      <c r="P8886" t="s">
        <v>20920</v>
      </c>
      <c r="Q8886" t="s">
        <v>20991</v>
      </c>
      <c r="U8886" t="s">
        <v>22034</v>
      </c>
      <c r="W8886" t="s">
        <v>22918</v>
      </c>
    </row>
    <row r="8887" spans="1:24">
      <c r="A8887" s="1">
        <v>8942</v>
      </c>
      <c r="C8887" t="s">
        <v>7378</v>
      </c>
      <c r="G8887" t="s">
        <v>10967</v>
      </c>
      <c r="H8887" t="s">
        <v>17136</v>
      </c>
      <c r="I8887" t="s">
        <v>18507</v>
      </c>
      <c r="J8887" t="s">
        <v>18509</v>
      </c>
      <c r="L8887" t="s">
        <v>20497</v>
      </c>
      <c r="O8887" t="s">
        <v>20887</v>
      </c>
      <c r="P8887" t="s">
        <v>20919</v>
      </c>
      <c r="Q8887" t="s">
        <v>20989</v>
      </c>
      <c r="U8887" t="s">
        <v>22032</v>
      </c>
      <c r="W8887" t="s">
        <v>22917</v>
      </c>
      <c r="X8887" t="s">
        <v>23097</v>
      </c>
    </row>
    <row r="8888" spans="1:24">
      <c r="A8888" s="1">
        <v>8943</v>
      </c>
      <c r="C8888" t="s">
        <v>7379</v>
      </c>
      <c r="G8888" t="s">
        <v>10967</v>
      </c>
      <c r="H8888" t="s">
        <v>17137</v>
      </c>
      <c r="I8888" t="s">
        <v>18507</v>
      </c>
      <c r="J8888" t="s">
        <v>18509</v>
      </c>
      <c r="L8888" t="s">
        <v>20184</v>
      </c>
      <c r="O8888" t="s">
        <v>20888</v>
      </c>
      <c r="P8888" t="s">
        <v>65</v>
      </c>
      <c r="Q8888" t="s">
        <v>20990</v>
      </c>
      <c r="R8888" t="s">
        <v>21118</v>
      </c>
      <c r="S8888" t="s">
        <v>21153</v>
      </c>
      <c r="T8888" t="s">
        <v>21277</v>
      </c>
      <c r="U8888" t="s">
        <v>22033</v>
      </c>
    </row>
    <row r="8889" spans="1:24">
      <c r="A8889" s="1">
        <v>8944</v>
      </c>
      <c r="C8889" t="s">
        <v>7380</v>
      </c>
      <c r="G8889" t="s">
        <v>10967</v>
      </c>
      <c r="H8889" t="s">
        <v>17138</v>
      </c>
      <c r="I8889" t="s">
        <v>18507</v>
      </c>
      <c r="J8889" t="s">
        <v>18509</v>
      </c>
      <c r="L8889" t="s">
        <v>20185</v>
      </c>
      <c r="O8889" t="s">
        <v>20888</v>
      </c>
      <c r="P8889" t="s">
        <v>20920</v>
      </c>
      <c r="Q8889" t="s">
        <v>20991</v>
      </c>
      <c r="U8889" t="s">
        <v>22034</v>
      </c>
      <c r="W8889" t="s">
        <v>22918</v>
      </c>
    </row>
    <row r="8890" spans="1:24">
      <c r="A8890" s="1">
        <v>8945</v>
      </c>
      <c r="C8890" t="s">
        <v>7381</v>
      </c>
      <c r="G8890" t="s">
        <v>10967</v>
      </c>
      <c r="H8890" t="s">
        <v>17139</v>
      </c>
      <c r="I8890" t="s">
        <v>18507</v>
      </c>
      <c r="J8890" t="s">
        <v>18509</v>
      </c>
      <c r="L8890" t="s">
        <v>20184</v>
      </c>
      <c r="O8890" t="s">
        <v>20888</v>
      </c>
      <c r="P8890" t="s">
        <v>65</v>
      </c>
      <c r="Q8890" t="s">
        <v>20990</v>
      </c>
      <c r="R8890" t="s">
        <v>21118</v>
      </c>
      <c r="S8890" t="s">
        <v>21153</v>
      </c>
      <c r="T8890" t="s">
        <v>21879</v>
      </c>
      <c r="U8890" t="s">
        <v>22033</v>
      </c>
    </row>
    <row r="8891" spans="1:24">
      <c r="A8891" s="1">
        <v>8946</v>
      </c>
      <c r="C8891" t="s">
        <v>7382</v>
      </c>
      <c r="G8891" t="s">
        <v>10967</v>
      </c>
      <c r="H8891" t="s">
        <v>17139</v>
      </c>
      <c r="I8891" t="s">
        <v>18507</v>
      </c>
      <c r="J8891" t="s">
        <v>18509</v>
      </c>
      <c r="L8891" t="s">
        <v>20497</v>
      </c>
      <c r="O8891" t="s">
        <v>20887</v>
      </c>
      <c r="P8891" t="s">
        <v>20919</v>
      </c>
      <c r="Q8891" t="s">
        <v>20989</v>
      </c>
      <c r="U8891" t="s">
        <v>22032</v>
      </c>
      <c r="W8891" t="s">
        <v>22917</v>
      </c>
      <c r="X8891" t="s">
        <v>23691</v>
      </c>
    </row>
    <row r="8892" spans="1:24">
      <c r="A8892" s="1">
        <v>8947</v>
      </c>
      <c r="C8892" t="s">
        <v>7383</v>
      </c>
      <c r="G8892" t="s">
        <v>10967</v>
      </c>
      <c r="H8892" t="s">
        <v>17139</v>
      </c>
      <c r="I8892" t="s">
        <v>18507</v>
      </c>
      <c r="J8892" t="s">
        <v>18509</v>
      </c>
      <c r="L8892" t="s">
        <v>20185</v>
      </c>
      <c r="O8892" t="s">
        <v>20888</v>
      </c>
      <c r="P8892" t="s">
        <v>20920</v>
      </c>
      <c r="Q8892" t="s">
        <v>20991</v>
      </c>
      <c r="U8892" t="s">
        <v>22034</v>
      </c>
      <c r="W8892" t="s">
        <v>22918</v>
      </c>
    </row>
    <row r="8893" spans="1:24">
      <c r="A8893" s="1">
        <v>8948</v>
      </c>
      <c r="C8893" t="s">
        <v>7384</v>
      </c>
      <c r="G8893" t="s">
        <v>10967</v>
      </c>
      <c r="H8893" t="s">
        <v>17140</v>
      </c>
      <c r="I8893" t="s">
        <v>18507</v>
      </c>
      <c r="J8893" t="s">
        <v>18511</v>
      </c>
      <c r="L8893" t="s">
        <v>19687</v>
      </c>
      <c r="O8893" t="s">
        <v>20908</v>
      </c>
      <c r="P8893" t="s">
        <v>20949</v>
      </c>
      <c r="Q8893" t="s">
        <v>21061</v>
      </c>
      <c r="R8893" t="s">
        <v>21137</v>
      </c>
      <c r="S8893" t="s">
        <v>21159</v>
      </c>
      <c r="T8893" t="s">
        <v>21880</v>
      </c>
      <c r="U8893" t="s">
        <v>22033</v>
      </c>
    </row>
    <row r="8894" spans="1:24">
      <c r="A8894" s="1">
        <v>8949</v>
      </c>
      <c r="C8894" t="s">
        <v>7385</v>
      </c>
      <c r="G8894" t="s">
        <v>10967</v>
      </c>
      <c r="H8894" t="s">
        <v>17141</v>
      </c>
      <c r="I8894" t="s">
        <v>18507</v>
      </c>
      <c r="J8894" t="s">
        <v>18511</v>
      </c>
      <c r="L8894" t="s">
        <v>19687</v>
      </c>
      <c r="O8894" t="s">
        <v>20908</v>
      </c>
      <c r="P8894" t="s">
        <v>20949</v>
      </c>
      <c r="Q8894" t="s">
        <v>21061</v>
      </c>
      <c r="R8894" t="s">
        <v>21137</v>
      </c>
      <c r="S8894" t="s">
        <v>21159</v>
      </c>
      <c r="T8894" t="s">
        <v>21880</v>
      </c>
      <c r="U8894" t="s">
        <v>22033</v>
      </c>
    </row>
    <row r="8895" spans="1:24">
      <c r="A8895" s="1">
        <v>8950</v>
      </c>
      <c r="C8895" t="s">
        <v>7386</v>
      </c>
      <c r="G8895" t="s">
        <v>10967</v>
      </c>
      <c r="H8895" t="s">
        <v>17142</v>
      </c>
      <c r="I8895" t="s">
        <v>18507</v>
      </c>
      <c r="J8895" t="s">
        <v>18511</v>
      </c>
      <c r="L8895" t="s">
        <v>19687</v>
      </c>
      <c r="O8895" t="s">
        <v>20908</v>
      </c>
      <c r="P8895" t="s">
        <v>20949</v>
      </c>
      <c r="Q8895" t="s">
        <v>21061</v>
      </c>
      <c r="R8895" t="s">
        <v>21137</v>
      </c>
      <c r="S8895" t="s">
        <v>21159</v>
      </c>
      <c r="T8895" t="s">
        <v>21880</v>
      </c>
      <c r="U8895" t="s">
        <v>22033</v>
      </c>
    </row>
    <row r="8896" spans="1:24">
      <c r="A8896" s="1">
        <v>8951</v>
      </c>
      <c r="C8896" t="s">
        <v>7387</v>
      </c>
      <c r="G8896" t="s">
        <v>10967</v>
      </c>
      <c r="H8896" t="s">
        <v>17143</v>
      </c>
      <c r="I8896" t="s">
        <v>18507</v>
      </c>
      <c r="J8896" t="s">
        <v>18511</v>
      </c>
      <c r="L8896" t="s">
        <v>19687</v>
      </c>
      <c r="O8896" t="s">
        <v>20908</v>
      </c>
      <c r="P8896" t="s">
        <v>20949</v>
      </c>
      <c r="Q8896" t="s">
        <v>21061</v>
      </c>
      <c r="R8896" t="s">
        <v>21137</v>
      </c>
      <c r="S8896" t="s">
        <v>21159</v>
      </c>
      <c r="T8896" t="s">
        <v>21880</v>
      </c>
      <c r="U8896" t="s">
        <v>22033</v>
      </c>
    </row>
    <row r="8897" spans="1:24">
      <c r="A8897" s="1">
        <v>8952</v>
      </c>
      <c r="C8897" t="s">
        <v>7388</v>
      </c>
      <c r="G8897" t="s">
        <v>10967</v>
      </c>
      <c r="H8897" t="s">
        <v>17144</v>
      </c>
      <c r="I8897" t="s">
        <v>18507</v>
      </c>
      <c r="J8897" t="s">
        <v>18509</v>
      </c>
      <c r="L8897" t="s">
        <v>20527</v>
      </c>
      <c r="O8897" t="s">
        <v>20888</v>
      </c>
      <c r="P8897" t="s">
        <v>65</v>
      </c>
      <c r="Q8897" t="s">
        <v>20990</v>
      </c>
      <c r="R8897" t="s">
        <v>21118</v>
      </c>
      <c r="S8897" t="s">
        <v>21153</v>
      </c>
      <c r="T8897" t="s">
        <v>21881</v>
      </c>
      <c r="U8897" t="s">
        <v>22033</v>
      </c>
    </row>
    <row r="8898" spans="1:24">
      <c r="A8898" s="1">
        <v>8953</v>
      </c>
      <c r="C8898" t="s">
        <v>7389</v>
      </c>
      <c r="G8898" t="s">
        <v>10967</v>
      </c>
      <c r="H8898" t="s">
        <v>17144</v>
      </c>
      <c r="I8898" t="s">
        <v>18507</v>
      </c>
      <c r="J8898" t="s">
        <v>18509</v>
      </c>
      <c r="L8898" t="s">
        <v>20498</v>
      </c>
      <c r="O8898" t="s">
        <v>20887</v>
      </c>
      <c r="P8898" t="s">
        <v>20919</v>
      </c>
      <c r="Q8898" t="s">
        <v>20989</v>
      </c>
      <c r="U8898" t="s">
        <v>22032</v>
      </c>
      <c r="W8898" t="s">
        <v>22917</v>
      </c>
      <c r="X8898" t="s">
        <v>23692</v>
      </c>
    </row>
    <row r="8899" spans="1:24">
      <c r="A8899" s="1">
        <v>8954</v>
      </c>
      <c r="C8899" t="s">
        <v>7390</v>
      </c>
      <c r="G8899" t="s">
        <v>10967</v>
      </c>
      <c r="H8899" t="s">
        <v>17145</v>
      </c>
      <c r="I8899" t="s">
        <v>18507</v>
      </c>
      <c r="J8899" t="s">
        <v>18509</v>
      </c>
      <c r="L8899" t="s">
        <v>20528</v>
      </c>
      <c r="O8899" t="s">
        <v>20888</v>
      </c>
      <c r="P8899" t="s">
        <v>20920</v>
      </c>
      <c r="Q8899" t="s">
        <v>20991</v>
      </c>
      <c r="U8899" t="s">
        <v>22034</v>
      </c>
      <c r="W8899" t="s">
        <v>22918</v>
      </c>
    </row>
    <row r="8900" spans="1:24">
      <c r="A8900" s="1">
        <v>8955</v>
      </c>
      <c r="C8900" t="s">
        <v>7391</v>
      </c>
      <c r="G8900" t="s">
        <v>10967</v>
      </c>
      <c r="H8900" t="s">
        <v>17146</v>
      </c>
      <c r="I8900" t="s">
        <v>18507</v>
      </c>
      <c r="J8900" t="s">
        <v>18509</v>
      </c>
      <c r="L8900" t="s">
        <v>20527</v>
      </c>
      <c r="O8900" t="s">
        <v>20888</v>
      </c>
      <c r="P8900" t="s">
        <v>65</v>
      </c>
      <c r="Q8900" t="s">
        <v>20990</v>
      </c>
      <c r="R8900" t="s">
        <v>21118</v>
      </c>
      <c r="S8900" t="s">
        <v>21153</v>
      </c>
      <c r="T8900" t="s">
        <v>21881</v>
      </c>
      <c r="U8900" t="s">
        <v>22033</v>
      </c>
    </row>
    <row r="8901" spans="1:24">
      <c r="A8901" s="1">
        <v>8956</v>
      </c>
      <c r="C8901" t="s">
        <v>7392</v>
      </c>
      <c r="G8901" t="s">
        <v>10967</v>
      </c>
      <c r="H8901" t="s">
        <v>17147</v>
      </c>
      <c r="I8901" t="s">
        <v>18507</v>
      </c>
      <c r="J8901" t="s">
        <v>18509</v>
      </c>
      <c r="L8901" t="s">
        <v>20497</v>
      </c>
      <c r="O8901" t="s">
        <v>20887</v>
      </c>
      <c r="P8901" t="s">
        <v>20919</v>
      </c>
      <c r="Q8901" t="s">
        <v>20989</v>
      </c>
      <c r="U8901" t="s">
        <v>22032</v>
      </c>
      <c r="W8901" t="s">
        <v>22917</v>
      </c>
      <c r="X8901" t="s">
        <v>23692</v>
      </c>
    </row>
    <row r="8902" spans="1:24">
      <c r="A8902" s="1">
        <v>8957</v>
      </c>
      <c r="C8902" t="s">
        <v>7393</v>
      </c>
      <c r="G8902" t="s">
        <v>10967</v>
      </c>
      <c r="H8902" t="s">
        <v>17147</v>
      </c>
      <c r="I8902" t="s">
        <v>18507</v>
      </c>
      <c r="J8902" t="s">
        <v>18509</v>
      </c>
      <c r="L8902" t="s">
        <v>20528</v>
      </c>
      <c r="O8902" t="s">
        <v>20888</v>
      </c>
      <c r="P8902" t="s">
        <v>20920</v>
      </c>
      <c r="Q8902" t="s">
        <v>20991</v>
      </c>
      <c r="U8902" t="s">
        <v>22034</v>
      </c>
      <c r="W8902" t="s">
        <v>22918</v>
      </c>
    </row>
    <row r="8903" spans="1:24">
      <c r="A8903" s="1">
        <v>8958</v>
      </c>
      <c r="C8903" t="s">
        <v>7394</v>
      </c>
      <c r="G8903" t="s">
        <v>10967</v>
      </c>
      <c r="H8903" t="s">
        <v>17148</v>
      </c>
      <c r="I8903" t="s">
        <v>18507</v>
      </c>
      <c r="J8903" t="s">
        <v>18509</v>
      </c>
      <c r="L8903" t="s">
        <v>20502</v>
      </c>
      <c r="O8903" t="s">
        <v>20887</v>
      </c>
      <c r="P8903" t="s">
        <v>20919</v>
      </c>
      <c r="Q8903" t="s">
        <v>20989</v>
      </c>
      <c r="U8903" t="s">
        <v>22032</v>
      </c>
      <c r="W8903" t="s">
        <v>22917</v>
      </c>
      <c r="X8903" t="s">
        <v>23693</v>
      </c>
    </row>
    <row r="8904" spans="1:24">
      <c r="A8904" s="1">
        <v>8959</v>
      </c>
      <c r="C8904" t="s">
        <v>7395</v>
      </c>
      <c r="G8904" t="s">
        <v>10967</v>
      </c>
      <c r="H8904" t="s">
        <v>17148</v>
      </c>
      <c r="I8904" t="s">
        <v>18507</v>
      </c>
      <c r="J8904" t="s">
        <v>18509</v>
      </c>
      <c r="L8904" t="s">
        <v>20527</v>
      </c>
      <c r="O8904" t="s">
        <v>20888</v>
      </c>
      <c r="P8904" t="s">
        <v>65</v>
      </c>
      <c r="Q8904" t="s">
        <v>20990</v>
      </c>
      <c r="R8904" t="s">
        <v>21118</v>
      </c>
      <c r="S8904" t="s">
        <v>21153</v>
      </c>
      <c r="T8904" t="s">
        <v>21882</v>
      </c>
      <c r="U8904" t="s">
        <v>22033</v>
      </c>
    </row>
    <row r="8905" spans="1:24">
      <c r="A8905" s="1">
        <v>8960</v>
      </c>
      <c r="C8905" t="s">
        <v>7396</v>
      </c>
      <c r="G8905" t="s">
        <v>10967</v>
      </c>
      <c r="H8905" t="s">
        <v>17148</v>
      </c>
      <c r="I8905" t="s">
        <v>18507</v>
      </c>
      <c r="J8905" t="s">
        <v>18509</v>
      </c>
      <c r="L8905" t="s">
        <v>20528</v>
      </c>
      <c r="O8905" t="s">
        <v>20888</v>
      </c>
      <c r="P8905" t="s">
        <v>20920</v>
      </c>
      <c r="Q8905" t="s">
        <v>20991</v>
      </c>
      <c r="U8905" t="s">
        <v>22034</v>
      </c>
      <c r="W8905" t="s">
        <v>22918</v>
      </c>
    </row>
    <row r="8906" spans="1:24">
      <c r="A8906" s="1">
        <v>8961</v>
      </c>
      <c r="C8906" t="s">
        <v>7397</v>
      </c>
      <c r="G8906" t="s">
        <v>10967</v>
      </c>
      <c r="H8906" t="s">
        <v>17149</v>
      </c>
      <c r="I8906" t="s">
        <v>18507</v>
      </c>
      <c r="J8906" t="s">
        <v>18509</v>
      </c>
      <c r="L8906" t="s">
        <v>20502</v>
      </c>
      <c r="O8906" t="s">
        <v>20887</v>
      </c>
      <c r="P8906" t="s">
        <v>20919</v>
      </c>
      <c r="Q8906" t="s">
        <v>20989</v>
      </c>
      <c r="U8906" t="s">
        <v>22032</v>
      </c>
      <c r="W8906" t="s">
        <v>22917</v>
      </c>
      <c r="X8906" t="s">
        <v>23693</v>
      </c>
    </row>
    <row r="8907" spans="1:24">
      <c r="A8907" s="1">
        <v>8962</v>
      </c>
      <c r="C8907" t="s">
        <v>7398</v>
      </c>
      <c r="G8907" t="s">
        <v>10967</v>
      </c>
      <c r="H8907" t="s">
        <v>17149</v>
      </c>
      <c r="I8907" t="s">
        <v>18507</v>
      </c>
      <c r="J8907" t="s">
        <v>18509</v>
      </c>
      <c r="L8907" t="s">
        <v>20527</v>
      </c>
      <c r="O8907" t="s">
        <v>20888</v>
      </c>
      <c r="P8907" t="s">
        <v>65</v>
      </c>
      <c r="Q8907" t="s">
        <v>20990</v>
      </c>
      <c r="R8907" t="s">
        <v>21118</v>
      </c>
      <c r="S8907" t="s">
        <v>21153</v>
      </c>
      <c r="T8907" t="s">
        <v>21882</v>
      </c>
      <c r="U8907" t="s">
        <v>22033</v>
      </c>
    </row>
    <row r="8908" spans="1:24">
      <c r="A8908" s="1">
        <v>8963</v>
      </c>
      <c r="C8908" t="s">
        <v>7399</v>
      </c>
      <c r="G8908" t="s">
        <v>10967</v>
      </c>
      <c r="H8908" t="s">
        <v>17150</v>
      </c>
      <c r="I8908" t="s">
        <v>18507</v>
      </c>
      <c r="J8908" t="s">
        <v>18509</v>
      </c>
      <c r="L8908" t="s">
        <v>20528</v>
      </c>
      <c r="O8908" t="s">
        <v>20888</v>
      </c>
      <c r="P8908" t="s">
        <v>20920</v>
      </c>
      <c r="Q8908" t="s">
        <v>20991</v>
      </c>
      <c r="U8908" t="s">
        <v>22034</v>
      </c>
      <c r="W8908" t="s">
        <v>22918</v>
      </c>
    </row>
    <row r="8909" spans="1:24">
      <c r="A8909" s="1">
        <v>8964</v>
      </c>
      <c r="C8909" t="s">
        <v>7400</v>
      </c>
      <c r="G8909" t="s">
        <v>10967</v>
      </c>
      <c r="H8909" t="s">
        <v>17151</v>
      </c>
      <c r="I8909" t="s">
        <v>18507</v>
      </c>
      <c r="J8909" t="s">
        <v>18509</v>
      </c>
      <c r="L8909" t="s">
        <v>20501</v>
      </c>
      <c r="O8909" t="s">
        <v>20887</v>
      </c>
      <c r="P8909" t="s">
        <v>20919</v>
      </c>
      <c r="Q8909" t="s">
        <v>20989</v>
      </c>
      <c r="U8909" t="s">
        <v>22032</v>
      </c>
      <c r="W8909" t="s">
        <v>22917</v>
      </c>
      <c r="X8909" t="s">
        <v>23692</v>
      </c>
    </row>
    <row r="8910" spans="1:24">
      <c r="A8910" s="1">
        <v>8965</v>
      </c>
      <c r="C8910" t="s">
        <v>7401</v>
      </c>
      <c r="G8910" t="s">
        <v>10967</v>
      </c>
      <c r="H8910" t="s">
        <v>17152</v>
      </c>
      <c r="I8910" t="s">
        <v>18507</v>
      </c>
      <c r="J8910" t="s">
        <v>18509</v>
      </c>
      <c r="L8910" t="s">
        <v>20527</v>
      </c>
      <c r="O8910" t="s">
        <v>20888</v>
      </c>
      <c r="P8910" t="s">
        <v>65</v>
      </c>
      <c r="Q8910" t="s">
        <v>20990</v>
      </c>
      <c r="R8910" t="s">
        <v>21118</v>
      </c>
      <c r="S8910" t="s">
        <v>21153</v>
      </c>
      <c r="T8910" t="s">
        <v>21881</v>
      </c>
      <c r="U8910" t="s">
        <v>22033</v>
      </c>
    </row>
    <row r="8911" spans="1:24">
      <c r="A8911" s="1">
        <v>8966</v>
      </c>
      <c r="C8911" t="s">
        <v>7402</v>
      </c>
      <c r="G8911" t="s">
        <v>10967</v>
      </c>
      <c r="H8911" t="s">
        <v>17152</v>
      </c>
      <c r="I8911" t="s">
        <v>18507</v>
      </c>
      <c r="J8911" t="s">
        <v>18509</v>
      </c>
      <c r="L8911" t="s">
        <v>20502</v>
      </c>
      <c r="O8911" t="s">
        <v>20887</v>
      </c>
      <c r="P8911" t="s">
        <v>20919</v>
      </c>
      <c r="Q8911" t="s">
        <v>20989</v>
      </c>
      <c r="U8911" t="s">
        <v>22032</v>
      </c>
      <c r="W8911" t="s">
        <v>22917</v>
      </c>
      <c r="X8911" t="s">
        <v>23692</v>
      </c>
    </row>
    <row r="8912" spans="1:24">
      <c r="A8912" s="1">
        <v>8967</v>
      </c>
      <c r="C8912" t="s">
        <v>7403</v>
      </c>
      <c r="G8912" t="s">
        <v>10967</v>
      </c>
      <c r="H8912" t="s">
        <v>17152</v>
      </c>
      <c r="I8912" t="s">
        <v>18507</v>
      </c>
      <c r="J8912" t="s">
        <v>18509</v>
      </c>
      <c r="L8912" t="s">
        <v>20528</v>
      </c>
      <c r="O8912" t="s">
        <v>20888</v>
      </c>
      <c r="P8912" t="s">
        <v>20920</v>
      </c>
      <c r="Q8912" t="s">
        <v>20991</v>
      </c>
      <c r="U8912" t="s">
        <v>22034</v>
      </c>
      <c r="W8912" t="s">
        <v>22918</v>
      </c>
    </row>
    <row r="8913" spans="1:31">
      <c r="A8913" s="1">
        <v>8968</v>
      </c>
      <c r="C8913" t="s">
        <v>7404</v>
      </c>
      <c r="G8913" t="s">
        <v>10967</v>
      </c>
      <c r="H8913" t="s">
        <v>17153</v>
      </c>
      <c r="I8913" t="s">
        <v>18507</v>
      </c>
      <c r="J8913" t="s">
        <v>18509</v>
      </c>
      <c r="L8913" t="s">
        <v>20527</v>
      </c>
      <c r="O8913" t="s">
        <v>20888</v>
      </c>
      <c r="P8913" t="s">
        <v>65</v>
      </c>
      <c r="Q8913" t="s">
        <v>20990</v>
      </c>
      <c r="R8913" t="s">
        <v>21118</v>
      </c>
      <c r="S8913" t="s">
        <v>21153</v>
      </c>
      <c r="T8913" t="s">
        <v>21881</v>
      </c>
      <c r="U8913" t="s">
        <v>22033</v>
      </c>
    </row>
    <row r="8914" spans="1:31">
      <c r="A8914" s="1">
        <v>8969</v>
      </c>
      <c r="C8914" t="s">
        <v>7405</v>
      </c>
      <c r="G8914" t="s">
        <v>10967</v>
      </c>
      <c r="H8914" t="s">
        <v>17153</v>
      </c>
      <c r="I8914" t="s">
        <v>18507</v>
      </c>
      <c r="J8914" t="s">
        <v>18509</v>
      </c>
      <c r="L8914" t="s">
        <v>20528</v>
      </c>
      <c r="O8914" t="s">
        <v>20888</v>
      </c>
      <c r="P8914" t="s">
        <v>20920</v>
      </c>
      <c r="Q8914" t="s">
        <v>20991</v>
      </c>
      <c r="U8914" t="s">
        <v>22034</v>
      </c>
      <c r="W8914" t="s">
        <v>22918</v>
      </c>
    </row>
    <row r="8915" spans="1:31">
      <c r="A8915" s="1">
        <v>8970</v>
      </c>
      <c r="C8915" t="s">
        <v>7406</v>
      </c>
      <c r="G8915" t="s">
        <v>10967</v>
      </c>
      <c r="H8915" t="s">
        <v>17154</v>
      </c>
      <c r="I8915" t="s">
        <v>18507</v>
      </c>
      <c r="J8915" t="s">
        <v>18509</v>
      </c>
      <c r="L8915" t="s">
        <v>20527</v>
      </c>
      <c r="O8915" t="s">
        <v>20888</v>
      </c>
      <c r="P8915" t="s">
        <v>65</v>
      </c>
      <c r="Q8915" t="s">
        <v>20990</v>
      </c>
      <c r="R8915" t="s">
        <v>21118</v>
      </c>
      <c r="S8915" t="s">
        <v>21153</v>
      </c>
      <c r="T8915" t="s">
        <v>21881</v>
      </c>
      <c r="U8915" t="s">
        <v>22033</v>
      </c>
    </row>
    <row r="8916" spans="1:31">
      <c r="A8916" s="1">
        <v>8971</v>
      </c>
      <c r="C8916" t="s">
        <v>7407</v>
      </c>
      <c r="G8916" t="s">
        <v>10967</v>
      </c>
      <c r="H8916" t="s">
        <v>17154</v>
      </c>
      <c r="I8916" t="s">
        <v>18507</v>
      </c>
      <c r="J8916" t="s">
        <v>18509</v>
      </c>
      <c r="L8916" t="s">
        <v>20528</v>
      </c>
      <c r="O8916" t="s">
        <v>20888</v>
      </c>
      <c r="P8916" t="s">
        <v>20920</v>
      </c>
      <c r="Q8916" t="s">
        <v>20991</v>
      </c>
      <c r="U8916" t="s">
        <v>22034</v>
      </c>
      <c r="W8916" t="s">
        <v>22918</v>
      </c>
    </row>
    <row r="8917" spans="1:31">
      <c r="A8917" s="1">
        <v>8972</v>
      </c>
      <c r="C8917" t="s">
        <v>7408</v>
      </c>
      <c r="G8917" t="s">
        <v>10967</v>
      </c>
      <c r="H8917" t="s">
        <v>17154</v>
      </c>
      <c r="I8917" t="s">
        <v>18507</v>
      </c>
      <c r="J8917" t="s">
        <v>18509</v>
      </c>
      <c r="L8917" t="s">
        <v>20500</v>
      </c>
      <c r="O8917" t="s">
        <v>20887</v>
      </c>
      <c r="P8917" t="s">
        <v>20919</v>
      </c>
      <c r="Q8917" t="s">
        <v>20989</v>
      </c>
      <c r="U8917" t="s">
        <v>22032</v>
      </c>
      <c r="W8917" t="s">
        <v>22917</v>
      </c>
      <c r="X8917" t="s">
        <v>23692</v>
      </c>
    </row>
    <row r="8918" spans="1:31">
      <c r="A8918" s="1">
        <v>8973</v>
      </c>
      <c r="C8918" t="s">
        <v>7409</v>
      </c>
      <c r="G8918" t="s">
        <v>10967</v>
      </c>
      <c r="H8918" t="s">
        <v>17155</v>
      </c>
      <c r="I8918" t="s">
        <v>18507</v>
      </c>
      <c r="J8918" t="s">
        <v>18509</v>
      </c>
      <c r="L8918" t="s">
        <v>20501</v>
      </c>
      <c r="O8918" t="s">
        <v>20887</v>
      </c>
      <c r="P8918" t="s">
        <v>20919</v>
      </c>
      <c r="Q8918" t="s">
        <v>20989</v>
      </c>
      <c r="U8918" t="s">
        <v>22032</v>
      </c>
      <c r="W8918" t="s">
        <v>22917</v>
      </c>
      <c r="X8918" t="s">
        <v>23691</v>
      </c>
    </row>
    <row r="8919" spans="1:31">
      <c r="A8919" s="1">
        <v>8974</v>
      </c>
      <c r="C8919" t="s">
        <v>7410</v>
      </c>
      <c r="G8919" t="s">
        <v>10967</v>
      </c>
      <c r="H8919" t="s">
        <v>17156</v>
      </c>
      <c r="I8919" t="s">
        <v>18507</v>
      </c>
      <c r="J8919" t="s">
        <v>18509</v>
      </c>
      <c r="L8919" t="s">
        <v>20527</v>
      </c>
      <c r="O8919" t="s">
        <v>20888</v>
      </c>
      <c r="P8919" t="s">
        <v>65</v>
      </c>
      <c r="Q8919" t="s">
        <v>20990</v>
      </c>
      <c r="R8919" t="s">
        <v>21118</v>
      </c>
      <c r="S8919" t="s">
        <v>21153</v>
      </c>
      <c r="T8919" t="s">
        <v>21879</v>
      </c>
      <c r="U8919" t="s">
        <v>22033</v>
      </c>
    </row>
    <row r="8920" spans="1:31">
      <c r="A8920" s="1">
        <v>8975</v>
      </c>
      <c r="C8920" t="s">
        <v>7411</v>
      </c>
      <c r="G8920" t="s">
        <v>10967</v>
      </c>
      <c r="H8920" t="s">
        <v>17156</v>
      </c>
      <c r="I8920" t="s">
        <v>18507</v>
      </c>
      <c r="J8920" t="s">
        <v>18509</v>
      </c>
      <c r="L8920" t="s">
        <v>20528</v>
      </c>
      <c r="O8920" t="s">
        <v>20888</v>
      </c>
      <c r="P8920" t="s">
        <v>20920</v>
      </c>
      <c r="Q8920" t="s">
        <v>20991</v>
      </c>
      <c r="U8920" t="s">
        <v>22034</v>
      </c>
      <c r="W8920" t="s">
        <v>22918</v>
      </c>
    </row>
    <row r="8921" spans="1:31">
      <c r="A8921" s="1">
        <v>8976</v>
      </c>
      <c r="C8921" t="s">
        <v>7412</v>
      </c>
      <c r="G8921" t="s">
        <v>10967</v>
      </c>
      <c r="H8921" t="s">
        <v>17157</v>
      </c>
      <c r="I8921" t="s">
        <v>18507</v>
      </c>
      <c r="J8921" t="s">
        <v>18509</v>
      </c>
      <c r="L8921" t="s">
        <v>20497</v>
      </c>
      <c r="O8921" t="s">
        <v>20887</v>
      </c>
      <c r="P8921" t="s">
        <v>20919</v>
      </c>
      <c r="Q8921" t="s">
        <v>20989</v>
      </c>
      <c r="U8921" t="s">
        <v>22032</v>
      </c>
      <c r="W8921" t="s">
        <v>22917</v>
      </c>
      <c r="X8921" t="s">
        <v>23694</v>
      </c>
    </row>
    <row r="8922" spans="1:31">
      <c r="A8922" s="1">
        <v>8977</v>
      </c>
      <c r="C8922" t="s">
        <v>7413</v>
      </c>
      <c r="G8922" t="s">
        <v>10967</v>
      </c>
      <c r="H8922" t="s">
        <v>17158</v>
      </c>
      <c r="I8922" t="s">
        <v>18507</v>
      </c>
      <c r="J8922" t="s">
        <v>18509</v>
      </c>
      <c r="L8922" t="s">
        <v>20527</v>
      </c>
      <c r="O8922" t="s">
        <v>20888</v>
      </c>
      <c r="P8922" t="s">
        <v>65</v>
      </c>
      <c r="Q8922" t="s">
        <v>20990</v>
      </c>
      <c r="R8922" t="s">
        <v>21118</v>
      </c>
      <c r="S8922" t="s">
        <v>21153</v>
      </c>
      <c r="T8922" t="s">
        <v>21883</v>
      </c>
      <c r="U8922" t="s">
        <v>22033</v>
      </c>
    </row>
    <row r="8923" spans="1:31">
      <c r="A8923" s="1">
        <v>8978</v>
      </c>
      <c r="C8923" t="s">
        <v>7414</v>
      </c>
      <c r="G8923" t="s">
        <v>10967</v>
      </c>
      <c r="H8923" t="s">
        <v>17158</v>
      </c>
      <c r="I8923" t="s">
        <v>18507</v>
      </c>
      <c r="J8923" t="s">
        <v>18509</v>
      </c>
      <c r="L8923" t="s">
        <v>20528</v>
      </c>
      <c r="O8923" t="s">
        <v>20888</v>
      </c>
      <c r="P8923" t="s">
        <v>20920</v>
      </c>
      <c r="Q8923" t="s">
        <v>20991</v>
      </c>
      <c r="U8923" t="s">
        <v>22034</v>
      </c>
      <c r="W8923" t="s">
        <v>22918</v>
      </c>
    </row>
    <row r="8924" spans="1:31">
      <c r="A8924" s="1">
        <v>8979</v>
      </c>
      <c r="C8924" t="s">
        <v>7415</v>
      </c>
      <c r="G8924" t="s">
        <v>10967</v>
      </c>
      <c r="H8924" t="s">
        <v>17159</v>
      </c>
      <c r="I8924" t="s">
        <v>18507</v>
      </c>
      <c r="J8924" t="s">
        <v>18554</v>
      </c>
      <c r="K8924" t="s">
        <v>18589</v>
      </c>
      <c r="L8924" t="s">
        <v>20529</v>
      </c>
      <c r="N8924" t="s">
        <v>38</v>
      </c>
      <c r="P8924" t="s">
        <v>38</v>
      </c>
      <c r="Q8924" t="s">
        <v>21038</v>
      </c>
      <c r="U8924" t="s">
        <v>22876</v>
      </c>
      <c r="W8924" t="s">
        <v>22730</v>
      </c>
      <c r="AE8924" t="s">
        <v>23887</v>
      </c>
    </row>
    <row r="8925" spans="1:31">
      <c r="A8925" s="1">
        <v>8980</v>
      </c>
      <c r="B8925" t="s">
        <v>38</v>
      </c>
      <c r="C8925" t="s">
        <v>7415</v>
      </c>
      <c r="D8925" t="s">
        <v>10615</v>
      </c>
      <c r="E8925" t="s">
        <v>10905</v>
      </c>
      <c r="F8925" t="s">
        <v>10913</v>
      </c>
      <c r="H8925" t="s">
        <v>17160</v>
      </c>
      <c r="V8925">
        <f>72863274 M½PÂCRHX3816EKNS                                                                                           KNS N  Winston Charles             8557462/8928407   N</f>
        <v>0</v>
      </c>
    </row>
    <row r="8926" spans="1:31">
      <c r="A8926" s="1">
        <v>8981</v>
      </c>
      <c r="C8926" t="s">
        <v>7416</v>
      </c>
      <c r="G8926" t="s">
        <v>10967</v>
      </c>
      <c r="H8926" t="s">
        <v>17161</v>
      </c>
      <c r="I8926" t="s">
        <v>18507</v>
      </c>
      <c r="J8926" t="s">
        <v>18509</v>
      </c>
      <c r="L8926" t="s">
        <v>20498</v>
      </c>
      <c r="O8926" t="s">
        <v>20887</v>
      </c>
      <c r="P8926" t="s">
        <v>20919</v>
      </c>
      <c r="Q8926" t="s">
        <v>20989</v>
      </c>
      <c r="U8926" t="s">
        <v>22032</v>
      </c>
      <c r="W8926" t="s">
        <v>22917</v>
      </c>
      <c r="X8926" t="s">
        <v>23695</v>
      </c>
    </row>
    <row r="8927" spans="1:31">
      <c r="A8927" s="1">
        <v>8982</v>
      </c>
      <c r="C8927" t="s">
        <v>7417</v>
      </c>
      <c r="G8927" t="s">
        <v>10967</v>
      </c>
      <c r="H8927" t="s">
        <v>17161</v>
      </c>
      <c r="I8927" t="s">
        <v>18507</v>
      </c>
      <c r="J8927" t="s">
        <v>18509</v>
      </c>
      <c r="L8927" t="s">
        <v>20527</v>
      </c>
      <c r="O8927" t="s">
        <v>20888</v>
      </c>
      <c r="P8927" t="s">
        <v>65</v>
      </c>
      <c r="Q8927" t="s">
        <v>20990</v>
      </c>
      <c r="R8927" t="s">
        <v>21118</v>
      </c>
      <c r="S8927" t="s">
        <v>21153</v>
      </c>
      <c r="T8927" t="s">
        <v>21884</v>
      </c>
      <c r="U8927" t="s">
        <v>22033</v>
      </c>
    </row>
    <row r="8928" spans="1:31">
      <c r="A8928" s="1">
        <v>8983</v>
      </c>
      <c r="C8928" t="s">
        <v>7418</v>
      </c>
      <c r="G8928" t="s">
        <v>10967</v>
      </c>
      <c r="H8928" t="s">
        <v>17162</v>
      </c>
      <c r="I8928" t="s">
        <v>18507</v>
      </c>
      <c r="J8928" t="s">
        <v>18509</v>
      </c>
      <c r="L8928" t="s">
        <v>20528</v>
      </c>
      <c r="O8928" t="s">
        <v>20888</v>
      </c>
      <c r="P8928" t="s">
        <v>20920</v>
      </c>
      <c r="Q8928" t="s">
        <v>20991</v>
      </c>
      <c r="U8928" t="s">
        <v>22034</v>
      </c>
      <c r="W8928" t="s">
        <v>22918</v>
      </c>
    </row>
    <row r="8929" spans="1:24">
      <c r="A8929" s="1">
        <v>8984</v>
      </c>
      <c r="C8929" t="s">
        <v>7419</v>
      </c>
      <c r="G8929" t="s">
        <v>10967</v>
      </c>
      <c r="H8929" t="s">
        <v>17163</v>
      </c>
      <c r="I8929" t="s">
        <v>18507</v>
      </c>
      <c r="J8929" t="s">
        <v>18510</v>
      </c>
      <c r="L8929" t="s">
        <v>20530</v>
      </c>
      <c r="N8929" t="s">
        <v>37</v>
      </c>
      <c r="P8929" t="s">
        <v>20967</v>
      </c>
      <c r="Q8929" t="s">
        <v>21078</v>
      </c>
      <c r="U8929" t="s">
        <v>22781</v>
      </c>
      <c r="W8929" t="s">
        <v>22918</v>
      </c>
    </row>
    <row r="8930" spans="1:24">
      <c r="A8930" s="1">
        <v>8985</v>
      </c>
      <c r="C8930" t="s">
        <v>7420</v>
      </c>
      <c r="G8930" t="s">
        <v>10967</v>
      </c>
      <c r="H8930" t="s">
        <v>17163</v>
      </c>
      <c r="I8930" t="s">
        <v>18507</v>
      </c>
      <c r="J8930" t="s">
        <v>18510</v>
      </c>
      <c r="L8930" t="s">
        <v>20530</v>
      </c>
      <c r="N8930" t="s">
        <v>37</v>
      </c>
      <c r="P8930" t="s">
        <v>20968</v>
      </c>
      <c r="Q8930" t="s">
        <v>21079</v>
      </c>
      <c r="U8930" t="s">
        <v>22782</v>
      </c>
      <c r="W8930" t="s">
        <v>22921</v>
      </c>
    </row>
    <row r="8931" spans="1:24">
      <c r="A8931" s="1">
        <v>8986</v>
      </c>
      <c r="C8931" t="s">
        <v>7421</v>
      </c>
      <c r="G8931" t="s">
        <v>10967</v>
      </c>
      <c r="H8931" t="s">
        <v>17163</v>
      </c>
      <c r="I8931" t="s">
        <v>18507</v>
      </c>
      <c r="J8931" t="s">
        <v>18510</v>
      </c>
      <c r="L8931" t="s">
        <v>20530</v>
      </c>
      <c r="N8931" t="s">
        <v>37</v>
      </c>
      <c r="P8931" t="s">
        <v>37</v>
      </c>
      <c r="Q8931" t="s">
        <v>21080</v>
      </c>
      <c r="U8931" t="s">
        <v>22783</v>
      </c>
      <c r="W8931" t="s">
        <v>22921</v>
      </c>
    </row>
    <row r="8932" spans="1:24">
      <c r="A8932" s="1">
        <v>8987</v>
      </c>
      <c r="B8932" t="s">
        <v>37</v>
      </c>
      <c r="C8932" t="s">
        <v>7421</v>
      </c>
      <c r="D8932" t="s">
        <v>10616</v>
      </c>
      <c r="E8932" t="s">
        <v>10905</v>
      </c>
      <c r="F8932" t="s">
        <v>10912</v>
      </c>
      <c r="H8932" t="s">
        <v>17164</v>
      </c>
      <c r="V8932">
        <f>72863280 ã</f>
        <v>0</v>
      </c>
    </row>
    <row r="8933" spans="1:24">
      <c r="A8933" s="1">
        <v>8989</v>
      </c>
      <c r="C8933" t="s">
        <v>7422</v>
      </c>
      <c r="G8933" t="s">
        <v>10967</v>
      </c>
      <c r="H8933" t="s">
        <v>17165</v>
      </c>
      <c r="I8933" t="s">
        <v>18507</v>
      </c>
      <c r="J8933" t="s">
        <v>18509</v>
      </c>
      <c r="L8933" t="s">
        <v>20527</v>
      </c>
      <c r="O8933" t="s">
        <v>20888</v>
      </c>
      <c r="P8933" t="s">
        <v>65</v>
      </c>
      <c r="Q8933" t="s">
        <v>20990</v>
      </c>
      <c r="R8933" t="s">
        <v>21118</v>
      </c>
      <c r="S8933" t="s">
        <v>21153</v>
      </c>
      <c r="T8933" t="s">
        <v>21885</v>
      </c>
      <c r="U8933" t="s">
        <v>22033</v>
      </c>
    </row>
    <row r="8934" spans="1:24">
      <c r="A8934" s="1">
        <v>8990</v>
      </c>
      <c r="C8934" t="s">
        <v>7423</v>
      </c>
      <c r="G8934" t="s">
        <v>10967</v>
      </c>
      <c r="H8934" t="s">
        <v>17165</v>
      </c>
      <c r="I8934" t="s">
        <v>18507</v>
      </c>
      <c r="J8934" t="s">
        <v>18509</v>
      </c>
      <c r="L8934" t="s">
        <v>20498</v>
      </c>
      <c r="O8934" t="s">
        <v>20887</v>
      </c>
      <c r="P8934" t="s">
        <v>20919</v>
      </c>
      <c r="Q8934" t="s">
        <v>20989</v>
      </c>
      <c r="U8934" t="s">
        <v>22032</v>
      </c>
      <c r="W8934" t="s">
        <v>22917</v>
      </c>
      <c r="X8934" t="s">
        <v>23696</v>
      </c>
    </row>
    <row r="8935" spans="1:24">
      <c r="A8935" s="1">
        <v>8991</v>
      </c>
      <c r="C8935" t="s">
        <v>7424</v>
      </c>
      <c r="G8935" t="s">
        <v>10967</v>
      </c>
      <c r="H8935" t="s">
        <v>17165</v>
      </c>
      <c r="I8935" t="s">
        <v>18507</v>
      </c>
      <c r="J8935" t="s">
        <v>18509</v>
      </c>
      <c r="L8935" t="s">
        <v>20528</v>
      </c>
      <c r="O8935" t="s">
        <v>20888</v>
      </c>
      <c r="P8935" t="s">
        <v>20920</v>
      </c>
      <c r="Q8935" t="s">
        <v>20991</v>
      </c>
      <c r="U8935" t="s">
        <v>22034</v>
      </c>
      <c r="W8935" t="s">
        <v>22918</v>
      </c>
    </row>
    <row r="8936" spans="1:24">
      <c r="A8936" s="1">
        <v>8992</v>
      </c>
      <c r="C8936" t="s">
        <v>7425</v>
      </c>
      <c r="G8936" t="s">
        <v>10967</v>
      </c>
      <c r="H8936" t="s">
        <v>17166</v>
      </c>
      <c r="I8936" t="s">
        <v>18507</v>
      </c>
      <c r="J8936" t="s">
        <v>18509</v>
      </c>
      <c r="L8936" t="s">
        <v>20527</v>
      </c>
      <c r="O8936" t="s">
        <v>20888</v>
      </c>
      <c r="P8936" t="s">
        <v>65</v>
      </c>
      <c r="Q8936" t="s">
        <v>20990</v>
      </c>
      <c r="R8936" t="s">
        <v>21118</v>
      </c>
      <c r="S8936" t="s">
        <v>21153</v>
      </c>
      <c r="T8936" t="s">
        <v>21885</v>
      </c>
      <c r="U8936" t="s">
        <v>22033</v>
      </c>
    </row>
    <row r="8937" spans="1:24">
      <c r="A8937" s="1">
        <v>8993</v>
      </c>
      <c r="C8937" t="s">
        <v>7426</v>
      </c>
      <c r="G8937" t="s">
        <v>10967</v>
      </c>
      <c r="H8937" t="s">
        <v>17167</v>
      </c>
      <c r="I8937" t="s">
        <v>18507</v>
      </c>
      <c r="J8937" t="s">
        <v>18509</v>
      </c>
      <c r="L8937" t="s">
        <v>20502</v>
      </c>
      <c r="O8937" t="s">
        <v>20887</v>
      </c>
      <c r="P8937" t="s">
        <v>20919</v>
      </c>
      <c r="Q8937" t="s">
        <v>20989</v>
      </c>
      <c r="U8937" t="s">
        <v>22032</v>
      </c>
      <c r="W8937" t="s">
        <v>22917</v>
      </c>
      <c r="X8937" t="s">
        <v>23696</v>
      </c>
    </row>
    <row r="8938" spans="1:24">
      <c r="A8938" s="1">
        <v>8994</v>
      </c>
      <c r="C8938" t="s">
        <v>7427</v>
      </c>
      <c r="G8938" t="s">
        <v>10967</v>
      </c>
      <c r="H8938" t="s">
        <v>17167</v>
      </c>
      <c r="I8938" t="s">
        <v>18507</v>
      </c>
      <c r="J8938" t="s">
        <v>18509</v>
      </c>
      <c r="L8938" t="s">
        <v>20528</v>
      </c>
      <c r="O8938" t="s">
        <v>20888</v>
      </c>
      <c r="P8938" t="s">
        <v>20920</v>
      </c>
      <c r="Q8938" t="s">
        <v>20991</v>
      </c>
      <c r="U8938" t="s">
        <v>22034</v>
      </c>
      <c r="W8938" t="s">
        <v>22918</v>
      </c>
    </row>
    <row r="8939" spans="1:24">
      <c r="A8939" s="1">
        <v>8995</v>
      </c>
      <c r="C8939" t="s">
        <v>7428</v>
      </c>
      <c r="G8939" t="s">
        <v>10967</v>
      </c>
      <c r="H8939" t="s">
        <v>17168</v>
      </c>
      <c r="I8939" t="s">
        <v>18507</v>
      </c>
      <c r="J8939" t="s">
        <v>18509</v>
      </c>
      <c r="L8939" t="s">
        <v>20497</v>
      </c>
      <c r="O8939" t="s">
        <v>20887</v>
      </c>
      <c r="P8939" t="s">
        <v>20919</v>
      </c>
      <c r="Q8939" t="s">
        <v>20989</v>
      </c>
      <c r="U8939" t="s">
        <v>22032</v>
      </c>
      <c r="W8939" t="s">
        <v>22917</v>
      </c>
      <c r="X8939" t="s">
        <v>23647</v>
      </c>
    </row>
    <row r="8940" spans="1:24">
      <c r="A8940" s="1">
        <v>8996</v>
      </c>
      <c r="C8940" t="s">
        <v>7429</v>
      </c>
      <c r="G8940" t="s">
        <v>10967</v>
      </c>
      <c r="H8940" t="s">
        <v>17168</v>
      </c>
      <c r="I8940" t="s">
        <v>18507</v>
      </c>
      <c r="J8940" t="s">
        <v>18509</v>
      </c>
      <c r="L8940" t="s">
        <v>20498</v>
      </c>
      <c r="O8940" t="s">
        <v>20887</v>
      </c>
      <c r="P8940" t="s">
        <v>20919</v>
      </c>
      <c r="Q8940" t="s">
        <v>20989</v>
      </c>
      <c r="U8940" t="s">
        <v>22032</v>
      </c>
      <c r="W8940" t="s">
        <v>22917</v>
      </c>
      <c r="X8940" t="s">
        <v>23648</v>
      </c>
    </row>
    <row r="8941" spans="1:24">
      <c r="A8941" s="1">
        <v>8997</v>
      </c>
      <c r="C8941" t="s">
        <v>7430</v>
      </c>
      <c r="G8941" t="s">
        <v>10967</v>
      </c>
      <c r="H8941" t="s">
        <v>17169</v>
      </c>
      <c r="I8941" t="s">
        <v>18507</v>
      </c>
      <c r="J8941" t="s">
        <v>18509</v>
      </c>
      <c r="L8941" t="s">
        <v>20527</v>
      </c>
      <c r="O8941" t="s">
        <v>20888</v>
      </c>
      <c r="P8941" t="s">
        <v>65</v>
      </c>
      <c r="Q8941" t="s">
        <v>20990</v>
      </c>
      <c r="R8941" t="s">
        <v>21118</v>
      </c>
      <c r="S8941" t="s">
        <v>21153</v>
      </c>
      <c r="T8941" t="s">
        <v>21837</v>
      </c>
      <c r="U8941" t="s">
        <v>22033</v>
      </c>
    </row>
    <row r="8942" spans="1:24">
      <c r="A8942" s="1">
        <v>8998</v>
      </c>
      <c r="C8942" t="s">
        <v>7431</v>
      </c>
      <c r="G8942" t="s">
        <v>10967</v>
      </c>
      <c r="H8942" t="s">
        <v>17169</v>
      </c>
      <c r="I8942" t="s">
        <v>18507</v>
      </c>
      <c r="J8942" t="s">
        <v>18509</v>
      </c>
      <c r="L8942" t="s">
        <v>20528</v>
      </c>
      <c r="O8942" t="s">
        <v>20888</v>
      </c>
      <c r="P8942" t="s">
        <v>20920</v>
      </c>
      <c r="Q8942" t="s">
        <v>20991</v>
      </c>
      <c r="U8942" t="s">
        <v>22034</v>
      </c>
      <c r="W8942" t="s">
        <v>22918</v>
      </c>
    </row>
    <row r="8943" spans="1:24">
      <c r="A8943" s="1">
        <v>8999</v>
      </c>
      <c r="C8943" t="s">
        <v>7432</v>
      </c>
      <c r="G8943" t="s">
        <v>10967</v>
      </c>
      <c r="H8943" t="s">
        <v>17170</v>
      </c>
      <c r="I8943" t="s">
        <v>18507</v>
      </c>
      <c r="J8943" t="s">
        <v>18509</v>
      </c>
      <c r="L8943" t="s">
        <v>20527</v>
      </c>
      <c r="O8943" t="s">
        <v>20888</v>
      </c>
      <c r="P8943" t="s">
        <v>65</v>
      </c>
      <c r="Q8943" t="s">
        <v>20990</v>
      </c>
      <c r="R8943" t="s">
        <v>21118</v>
      </c>
      <c r="S8943" t="s">
        <v>21153</v>
      </c>
      <c r="T8943" t="s">
        <v>21836</v>
      </c>
      <c r="U8943" t="s">
        <v>22033</v>
      </c>
    </row>
    <row r="8944" spans="1:24">
      <c r="A8944" s="1">
        <v>9000</v>
      </c>
      <c r="C8944" t="s">
        <v>7433</v>
      </c>
      <c r="G8944" t="s">
        <v>10967</v>
      </c>
      <c r="H8944" t="s">
        <v>17171</v>
      </c>
      <c r="I8944" t="s">
        <v>18507</v>
      </c>
      <c r="J8944" t="s">
        <v>18509</v>
      </c>
      <c r="L8944" t="s">
        <v>20528</v>
      </c>
      <c r="O8944" t="s">
        <v>20888</v>
      </c>
      <c r="P8944" t="s">
        <v>20920</v>
      </c>
      <c r="Q8944" t="s">
        <v>20991</v>
      </c>
      <c r="U8944" t="s">
        <v>22034</v>
      </c>
      <c r="W8944" t="s">
        <v>22918</v>
      </c>
    </row>
    <row r="8945" spans="1:24">
      <c r="A8945" s="1">
        <v>9001</v>
      </c>
      <c r="C8945" t="s">
        <v>7434</v>
      </c>
      <c r="G8945" t="s">
        <v>10967</v>
      </c>
      <c r="H8945" t="s">
        <v>17172</v>
      </c>
      <c r="I8945" t="s">
        <v>18507</v>
      </c>
      <c r="J8945" t="s">
        <v>18509</v>
      </c>
      <c r="L8945" t="s">
        <v>20527</v>
      </c>
      <c r="O8945" t="s">
        <v>20888</v>
      </c>
      <c r="P8945" t="s">
        <v>65</v>
      </c>
      <c r="Q8945" t="s">
        <v>20990</v>
      </c>
      <c r="R8945" t="s">
        <v>21118</v>
      </c>
      <c r="S8945" t="s">
        <v>21153</v>
      </c>
      <c r="T8945" t="s">
        <v>21836</v>
      </c>
      <c r="U8945" t="s">
        <v>22033</v>
      </c>
    </row>
    <row r="8946" spans="1:24">
      <c r="A8946" s="1">
        <v>9002</v>
      </c>
      <c r="C8946" t="s">
        <v>7435</v>
      </c>
      <c r="G8946" t="s">
        <v>10967</v>
      </c>
      <c r="H8946" t="s">
        <v>17172</v>
      </c>
      <c r="I8946" t="s">
        <v>18507</v>
      </c>
      <c r="J8946" t="s">
        <v>18509</v>
      </c>
      <c r="L8946" t="s">
        <v>20528</v>
      </c>
      <c r="O8946" t="s">
        <v>20888</v>
      </c>
      <c r="P8946" t="s">
        <v>20920</v>
      </c>
      <c r="Q8946" t="s">
        <v>20991</v>
      </c>
      <c r="U8946" t="s">
        <v>22034</v>
      </c>
      <c r="W8946" t="s">
        <v>22918</v>
      </c>
    </row>
    <row r="8947" spans="1:24">
      <c r="A8947" s="1">
        <v>9003</v>
      </c>
      <c r="C8947" t="s">
        <v>7436</v>
      </c>
      <c r="G8947" t="s">
        <v>10967</v>
      </c>
      <c r="H8947" t="s">
        <v>17173</v>
      </c>
      <c r="I8947" t="s">
        <v>18507</v>
      </c>
      <c r="J8947" t="s">
        <v>18509</v>
      </c>
      <c r="L8947" t="s">
        <v>20527</v>
      </c>
      <c r="O8947" t="s">
        <v>20888</v>
      </c>
      <c r="P8947" t="s">
        <v>65</v>
      </c>
      <c r="Q8947" t="s">
        <v>20990</v>
      </c>
      <c r="R8947" t="s">
        <v>21118</v>
      </c>
      <c r="S8947" t="s">
        <v>21153</v>
      </c>
      <c r="T8947" t="s">
        <v>21837</v>
      </c>
      <c r="U8947" t="s">
        <v>22033</v>
      </c>
    </row>
    <row r="8948" spans="1:24">
      <c r="A8948" s="1">
        <v>9004</v>
      </c>
      <c r="C8948" t="s">
        <v>7437</v>
      </c>
      <c r="G8948" t="s">
        <v>10967</v>
      </c>
      <c r="H8948" t="s">
        <v>17173</v>
      </c>
      <c r="I8948" t="s">
        <v>18507</v>
      </c>
      <c r="J8948" t="s">
        <v>18509</v>
      </c>
      <c r="L8948" t="s">
        <v>20528</v>
      </c>
      <c r="O8948" t="s">
        <v>20888</v>
      </c>
      <c r="P8948" t="s">
        <v>20920</v>
      </c>
      <c r="Q8948" t="s">
        <v>20991</v>
      </c>
      <c r="U8948" t="s">
        <v>22034</v>
      </c>
      <c r="W8948" t="s">
        <v>22918</v>
      </c>
    </row>
    <row r="8949" spans="1:24">
      <c r="A8949" s="1">
        <v>9005</v>
      </c>
      <c r="C8949" t="s">
        <v>7438</v>
      </c>
      <c r="G8949" t="s">
        <v>10967</v>
      </c>
      <c r="H8949" t="s">
        <v>17174</v>
      </c>
      <c r="I8949" t="s">
        <v>18507</v>
      </c>
      <c r="J8949" t="s">
        <v>18509</v>
      </c>
      <c r="L8949" t="s">
        <v>20501</v>
      </c>
      <c r="O8949" t="s">
        <v>20887</v>
      </c>
      <c r="P8949" t="s">
        <v>20919</v>
      </c>
      <c r="Q8949" t="s">
        <v>20989</v>
      </c>
      <c r="U8949" t="s">
        <v>22032</v>
      </c>
      <c r="W8949" t="s">
        <v>22917</v>
      </c>
      <c r="X8949" t="s">
        <v>23647</v>
      </c>
    </row>
    <row r="8950" spans="1:24">
      <c r="A8950" s="1">
        <v>9006</v>
      </c>
      <c r="C8950" t="s">
        <v>7439</v>
      </c>
      <c r="G8950" t="s">
        <v>10967</v>
      </c>
      <c r="H8950" t="s">
        <v>17175</v>
      </c>
      <c r="I8950" t="s">
        <v>18507</v>
      </c>
      <c r="J8950" t="s">
        <v>18509</v>
      </c>
      <c r="L8950" t="s">
        <v>20502</v>
      </c>
      <c r="O8950" t="s">
        <v>20887</v>
      </c>
      <c r="P8950" t="s">
        <v>20919</v>
      </c>
      <c r="Q8950" t="s">
        <v>20989</v>
      </c>
      <c r="U8950" t="s">
        <v>22032</v>
      </c>
      <c r="W8950" t="s">
        <v>22917</v>
      </c>
      <c r="X8950" t="s">
        <v>23648</v>
      </c>
    </row>
    <row r="8951" spans="1:24">
      <c r="A8951" s="1">
        <v>9007</v>
      </c>
      <c r="C8951" t="s">
        <v>7440</v>
      </c>
      <c r="G8951" t="s">
        <v>10967</v>
      </c>
      <c r="H8951" t="s">
        <v>17176</v>
      </c>
      <c r="I8951" t="s">
        <v>18507</v>
      </c>
      <c r="J8951" t="s">
        <v>18509</v>
      </c>
      <c r="L8951" t="s">
        <v>20527</v>
      </c>
      <c r="O8951" t="s">
        <v>20888</v>
      </c>
      <c r="P8951" t="s">
        <v>65</v>
      </c>
      <c r="Q8951" t="s">
        <v>20990</v>
      </c>
      <c r="R8951" t="s">
        <v>21118</v>
      </c>
      <c r="S8951" t="s">
        <v>21153</v>
      </c>
      <c r="T8951" t="s">
        <v>21837</v>
      </c>
      <c r="U8951" t="s">
        <v>22033</v>
      </c>
    </row>
    <row r="8952" spans="1:24">
      <c r="A8952" s="1">
        <v>9008</v>
      </c>
      <c r="C8952" t="s">
        <v>7441</v>
      </c>
      <c r="G8952" t="s">
        <v>10967</v>
      </c>
      <c r="H8952" t="s">
        <v>17176</v>
      </c>
      <c r="I8952" t="s">
        <v>18507</v>
      </c>
      <c r="J8952" t="s">
        <v>18509</v>
      </c>
      <c r="L8952" t="s">
        <v>20497</v>
      </c>
      <c r="O8952" t="s">
        <v>20887</v>
      </c>
      <c r="P8952" t="s">
        <v>20919</v>
      </c>
      <c r="Q8952" t="s">
        <v>20989</v>
      </c>
      <c r="U8952" t="s">
        <v>22032</v>
      </c>
      <c r="W8952" t="s">
        <v>22917</v>
      </c>
      <c r="X8952" t="s">
        <v>23648</v>
      </c>
    </row>
    <row r="8953" spans="1:24">
      <c r="A8953" s="1">
        <v>9009</v>
      </c>
      <c r="C8953" t="s">
        <v>7442</v>
      </c>
      <c r="G8953" t="s">
        <v>10967</v>
      </c>
      <c r="H8953" t="s">
        <v>17176</v>
      </c>
      <c r="I8953" t="s">
        <v>18507</v>
      </c>
      <c r="J8953" t="s">
        <v>18509</v>
      </c>
      <c r="L8953" t="s">
        <v>20528</v>
      </c>
      <c r="O8953" t="s">
        <v>20888</v>
      </c>
      <c r="P8953" t="s">
        <v>20920</v>
      </c>
      <c r="Q8953" t="s">
        <v>20991</v>
      </c>
      <c r="U8953" t="s">
        <v>22034</v>
      </c>
      <c r="W8953" t="s">
        <v>22918</v>
      </c>
    </row>
    <row r="8954" spans="1:24">
      <c r="A8954" s="1">
        <v>9010</v>
      </c>
      <c r="C8954" t="s">
        <v>7443</v>
      </c>
      <c r="G8954" t="s">
        <v>10967</v>
      </c>
      <c r="H8954" t="s">
        <v>17177</v>
      </c>
      <c r="I8954" t="s">
        <v>18507</v>
      </c>
      <c r="J8954" t="s">
        <v>18509</v>
      </c>
      <c r="L8954" t="s">
        <v>20500</v>
      </c>
      <c r="O8954" t="s">
        <v>20887</v>
      </c>
      <c r="P8954" t="s">
        <v>20919</v>
      </c>
      <c r="Q8954" t="s">
        <v>20989</v>
      </c>
      <c r="U8954" t="s">
        <v>22032</v>
      </c>
      <c r="W8954" t="s">
        <v>22917</v>
      </c>
      <c r="X8954" t="s">
        <v>23647</v>
      </c>
    </row>
    <row r="8955" spans="1:24">
      <c r="A8955" s="1">
        <v>9011</v>
      </c>
      <c r="C8955" t="s">
        <v>7444</v>
      </c>
      <c r="G8955" t="s">
        <v>10967</v>
      </c>
      <c r="H8955" t="s">
        <v>17178</v>
      </c>
      <c r="I8955" t="s">
        <v>18507</v>
      </c>
      <c r="J8955" t="s">
        <v>18509</v>
      </c>
      <c r="L8955" t="s">
        <v>20527</v>
      </c>
      <c r="O8955" t="s">
        <v>20888</v>
      </c>
      <c r="P8955" t="s">
        <v>65</v>
      </c>
      <c r="Q8955" t="s">
        <v>20990</v>
      </c>
      <c r="R8955" t="s">
        <v>21118</v>
      </c>
      <c r="S8955" t="s">
        <v>21153</v>
      </c>
      <c r="T8955" t="s">
        <v>21836</v>
      </c>
      <c r="U8955" t="s">
        <v>22033</v>
      </c>
    </row>
    <row r="8956" spans="1:24">
      <c r="A8956" s="1">
        <v>9012</v>
      </c>
      <c r="C8956" t="s">
        <v>7445</v>
      </c>
      <c r="G8956" t="s">
        <v>10967</v>
      </c>
      <c r="H8956" t="s">
        <v>17178</v>
      </c>
      <c r="I8956" t="s">
        <v>18507</v>
      </c>
      <c r="J8956" t="s">
        <v>18509</v>
      </c>
      <c r="L8956" t="s">
        <v>20528</v>
      </c>
      <c r="O8956" t="s">
        <v>20888</v>
      </c>
      <c r="P8956" t="s">
        <v>20920</v>
      </c>
      <c r="Q8956" t="s">
        <v>20991</v>
      </c>
      <c r="U8956" t="s">
        <v>22034</v>
      </c>
      <c r="W8956" t="s">
        <v>22918</v>
      </c>
    </row>
    <row r="8957" spans="1:24">
      <c r="A8957" s="1">
        <v>9013</v>
      </c>
      <c r="C8957" t="s">
        <v>7446</v>
      </c>
      <c r="G8957" t="s">
        <v>10967</v>
      </c>
      <c r="H8957" t="s">
        <v>17179</v>
      </c>
      <c r="I8957" t="s">
        <v>18507</v>
      </c>
      <c r="J8957" t="s">
        <v>18510</v>
      </c>
      <c r="L8957" t="s">
        <v>20531</v>
      </c>
      <c r="N8957" t="s">
        <v>33</v>
      </c>
      <c r="P8957" t="s">
        <v>20921</v>
      </c>
      <c r="Q8957" t="s">
        <v>20993</v>
      </c>
      <c r="U8957" t="s">
        <v>22036</v>
      </c>
      <c r="W8957" t="s">
        <v>22920</v>
      </c>
    </row>
    <row r="8958" spans="1:24">
      <c r="A8958" s="1">
        <v>9014</v>
      </c>
      <c r="B8958" t="s">
        <v>33</v>
      </c>
      <c r="C8958" t="s">
        <v>7446</v>
      </c>
      <c r="D8958" t="s">
        <v>10617</v>
      </c>
      <c r="E8958" t="s">
        <v>10905</v>
      </c>
      <c r="F8958" t="s">
        <v>10908</v>
      </c>
      <c r="H8958" t="s">
        <v>17179</v>
      </c>
      <c r="V8958">
        <f>72863305 EPES 0401035                                             M                ò)</f>
        <v>0</v>
      </c>
    </row>
    <row r="8959" spans="1:24">
      <c r="A8959" s="1">
        <v>9016</v>
      </c>
      <c r="C8959" t="s">
        <v>7447</v>
      </c>
      <c r="G8959" t="s">
        <v>10967</v>
      </c>
      <c r="H8959" t="s">
        <v>17180</v>
      </c>
      <c r="I8959" t="s">
        <v>18507</v>
      </c>
      <c r="J8959" t="s">
        <v>18509</v>
      </c>
      <c r="L8959" t="s">
        <v>20500</v>
      </c>
      <c r="O8959" t="s">
        <v>20887</v>
      </c>
      <c r="P8959" t="s">
        <v>20919</v>
      </c>
      <c r="Q8959" t="s">
        <v>20989</v>
      </c>
      <c r="U8959" t="s">
        <v>22032</v>
      </c>
      <c r="W8959" t="s">
        <v>22917</v>
      </c>
      <c r="X8959" t="s">
        <v>23697</v>
      </c>
    </row>
    <row r="8960" spans="1:24">
      <c r="A8960" s="1">
        <v>9017</v>
      </c>
      <c r="C8960" t="s">
        <v>7448</v>
      </c>
      <c r="G8960" t="s">
        <v>10967</v>
      </c>
      <c r="H8960" t="s">
        <v>17181</v>
      </c>
      <c r="I8960" t="s">
        <v>18507</v>
      </c>
      <c r="J8960" t="s">
        <v>18509</v>
      </c>
      <c r="L8960" t="s">
        <v>20527</v>
      </c>
      <c r="O8960" t="s">
        <v>20888</v>
      </c>
      <c r="P8960" t="s">
        <v>65</v>
      </c>
      <c r="Q8960" t="s">
        <v>20990</v>
      </c>
      <c r="R8960" t="s">
        <v>21118</v>
      </c>
      <c r="S8960" t="s">
        <v>21153</v>
      </c>
      <c r="T8960" t="s">
        <v>21886</v>
      </c>
      <c r="U8960" t="s">
        <v>22033</v>
      </c>
    </row>
    <row r="8961" spans="1:24">
      <c r="A8961" s="1">
        <v>9018</v>
      </c>
      <c r="C8961" t="s">
        <v>7449</v>
      </c>
      <c r="G8961" t="s">
        <v>10967</v>
      </c>
      <c r="H8961" t="s">
        <v>17181</v>
      </c>
      <c r="I8961" t="s">
        <v>18507</v>
      </c>
      <c r="J8961" t="s">
        <v>18509</v>
      </c>
      <c r="L8961" t="s">
        <v>20528</v>
      </c>
      <c r="O8961" t="s">
        <v>20888</v>
      </c>
      <c r="P8961" t="s">
        <v>20920</v>
      </c>
      <c r="Q8961" t="s">
        <v>20991</v>
      </c>
      <c r="U8961" t="s">
        <v>22034</v>
      </c>
      <c r="W8961" t="s">
        <v>22918</v>
      </c>
    </row>
    <row r="8962" spans="1:24">
      <c r="A8962" s="1">
        <v>9019</v>
      </c>
      <c r="C8962" t="s">
        <v>7450</v>
      </c>
      <c r="G8962" t="s">
        <v>10967</v>
      </c>
      <c r="H8962" t="s">
        <v>17182</v>
      </c>
      <c r="I8962" t="s">
        <v>18507</v>
      </c>
      <c r="J8962" t="s">
        <v>18511</v>
      </c>
      <c r="L8962" t="s">
        <v>20532</v>
      </c>
      <c r="O8962" t="s">
        <v>20889</v>
      </c>
      <c r="P8962" t="s">
        <v>20889</v>
      </c>
      <c r="Q8962" t="s">
        <v>20994</v>
      </c>
      <c r="U8962" t="s">
        <v>22840</v>
      </c>
      <c r="W8962" t="s">
        <v>22730</v>
      </c>
    </row>
    <row r="8963" spans="1:24">
      <c r="A8963" s="1">
        <v>9020</v>
      </c>
      <c r="C8963" t="s">
        <v>7451</v>
      </c>
      <c r="G8963" t="s">
        <v>10967</v>
      </c>
      <c r="H8963" t="s">
        <v>17183</v>
      </c>
      <c r="I8963" t="s">
        <v>18507</v>
      </c>
      <c r="J8963" t="s">
        <v>18509</v>
      </c>
      <c r="L8963" t="s">
        <v>20527</v>
      </c>
      <c r="O8963" t="s">
        <v>20888</v>
      </c>
      <c r="P8963" t="s">
        <v>65</v>
      </c>
      <c r="Q8963" t="s">
        <v>20990</v>
      </c>
      <c r="R8963" t="s">
        <v>21118</v>
      </c>
      <c r="S8963" t="s">
        <v>21153</v>
      </c>
      <c r="T8963" t="s">
        <v>21887</v>
      </c>
      <c r="U8963" t="s">
        <v>22033</v>
      </c>
    </row>
    <row r="8964" spans="1:24">
      <c r="A8964" s="1">
        <v>9021</v>
      </c>
      <c r="C8964" t="s">
        <v>7452</v>
      </c>
      <c r="G8964" t="s">
        <v>10967</v>
      </c>
      <c r="H8964" t="s">
        <v>17183</v>
      </c>
      <c r="I8964" t="s">
        <v>18507</v>
      </c>
      <c r="J8964" t="s">
        <v>18509</v>
      </c>
      <c r="L8964" t="s">
        <v>20502</v>
      </c>
      <c r="O8964" t="s">
        <v>20887</v>
      </c>
      <c r="P8964" t="s">
        <v>20919</v>
      </c>
      <c r="Q8964" t="s">
        <v>20989</v>
      </c>
      <c r="U8964" t="s">
        <v>22032</v>
      </c>
      <c r="W8964" t="s">
        <v>22917</v>
      </c>
      <c r="X8964" t="s">
        <v>23698</v>
      </c>
    </row>
    <row r="8965" spans="1:24">
      <c r="A8965" s="1">
        <v>9022</v>
      </c>
      <c r="C8965" t="s">
        <v>7453</v>
      </c>
      <c r="G8965" t="s">
        <v>10967</v>
      </c>
      <c r="H8965" t="s">
        <v>17183</v>
      </c>
      <c r="I8965" t="s">
        <v>18507</v>
      </c>
      <c r="J8965" t="s">
        <v>18509</v>
      </c>
      <c r="L8965" t="s">
        <v>20528</v>
      </c>
      <c r="O8965" t="s">
        <v>20888</v>
      </c>
      <c r="P8965" t="s">
        <v>20920</v>
      </c>
      <c r="Q8965" t="s">
        <v>20991</v>
      </c>
      <c r="U8965" t="s">
        <v>22034</v>
      </c>
      <c r="W8965" t="s">
        <v>22918</v>
      </c>
    </row>
    <row r="8966" spans="1:24">
      <c r="A8966" s="1">
        <v>9023</v>
      </c>
      <c r="C8966" t="s">
        <v>7454</v>
      </c>
      <c r="G8966" t="s">
        <v>10967</v>
      </c>
      <c r="H8966" t="s">
        <v>17184</v>
      </c>
      <c r="I8966" t="s">
        <v>18507</v>
      </c>
      <c r="J8966" t="s">
        <v>18509</v>
      </c>
      <c r="L8966" t="s">
        <v>20501</v>
      </c>
      <c r="O8966" t="s">
        <v>20887</v>
      </c>
      <c r="P8966" t="s">
        <v>20919</v>
      </c>
      <c r="Q8966" t="s">
        <v>20989</v>
      </c>
      <c r="U8966" t="s">
        <v>22032</v>
      </c>
      <c r="W8966" t="s">
        <v>22917</v>
      </c>
      <c r="X8966" t="s">
        <v>23698</v>
      </c>
    </row>
    <row r="8967" spans="1:24">
      <c r="A8967" s="1">
        <v>9024</v>
      </c>
      <c r="C8967" t="s">
        <v>7455</v>
      </c>
      <c r="G8967" t="s">
        <v>10967</v>
      </c>
      <c r="H8967" t="s">
        <v>17185</v>
      </c>
      <c r="I8967" t="s">
        <v>18507</v>
      </c>
      <c r="J8967" t="s">
        <v>18509</v>
      </c>
      <c r="L8967" t="s">
        <v>20497</v>
      </c>
      <c r="O8967" t="s">
        <v>20887</v>
      </c>
      <c r="P8967" t="s">
        <v>20919</v>
      </c>
      <c r="Q8967" t="s">
        <v>20989</v>
      </c>
      <c r="U8967" t="s">
        <v>22032</v>
      </c>
      <c r="W8967" t="s">
        <v>22917</v>
      </c>
      <c r="X8967" t="s">
        <v>23699</v>
      </c>
    </row>
    <row r="8968" spans="1:24">
      <c r="A8968" s="1">
        <v>9025</v>
      </c>
      <c r="C8968" t="s">
        <v>7456</v>
      </c>
      <c r="G8968" t="s">
        <v>10967</v>
      </c>
      <c r="H8968" t="s">
        <v>17186</v>
      </c>
      <c r="I8968" t="s">
        <v>18507</v>
      </c>
      <c r="J8968" t="s">
        <v>18509</v>
      </c>
      <c r="L8968" t="s">
        <v>20500</v>
      </c>
      <c r="O8968" t="s">
        <v>20887</v>
      </c>
      <c r="P8968" t="s">
        <v>20919</v>
      </c>
      <c r="Q8968" t="s">
        <v>20989</v>
      </c>
      <c r="U8968" t="s">
        <v>22032</v>
      </c>
      <c r="W8968" t="s">
        <v>22917</v>
      </c>
      <c r="X8968" t="s">
        <v>23699</v>
      </c>
    </row>
    <row r="8969" spans="1:24">
      <c r="A8969" s="1">
        <v>9026</v>
      </c>
      <c r="C8969" t="s">
        <v>7457</v>
      </c>
      <c r="G8969" t="s">
        <v>10967</v>
      </c>
      <c r="H8969" t="s">
        <v>17187</v>
      </c>
      <c r="I8969" t="s">
        <v>18507</v>
      </c>
      <c r="J8969" t="s">
        <v>18509</v>
      </c>
      <c r="L8969" t="s">
        <v>20498</v>
      </c>
      <c r="O8969" t="s">
        <v>20887</v>
      </c>
      <c r="P8969" t="s">
        <v>20919</v>
      </c>
      <c r="Q8969" t="s">
        <v>20989</v>
      </c>
      <c r="U8969" t="s">
        <v>22032</v>
      </c>
      <c r="W8969" t="s">
        <v>22917</v>
      </c>
      <c r="X8969" t="s">
        <v>23700</v>
      </c>
    </row>
    <row r="8970" spans="1:24">
      <c r="A8970" s="1">
        <v>9027</v>
      </c>
      <c r="C8970" t="s">
        <v>7458</v>
      </c>
      <c r="G8970" t="s">
        <v>10967</v>
      </c>
      <c r="H8970" t="s">
        <v>17188</v>
      </c>
      <c r="I8970" t="s">
        <v>18507</v>
      </c>
      <c r="J8970" t="s">
        <v>18509</v>
      </c>
      <c r="L8970" t="s">
        <v>20527</v>
      </c>
      <c r="O8970" t="s">
        <v>20888</v>
      </c>
      <c r="P8970" t="s">
        <v>65</v>
      </c>
      <c r="Q8970" t="s">
        <v>20990</v>
      </c>
      <c r="R8970" t="s">
        <v>21118</v>
      </c>
      <c r="S8970" t="s">
        <v>21153</v>
      </c>
      <c r="T8970" t="s">
        <v>21887</v>
      </c>
      <c r="U8970" t="s">
        <v>22033</v>
      </c>
    </row>
    <row r="8971" spans="1:24">
      <c r="A8971" s="1">
        <v>9028</v>
      </c>
      <c r="C8971" t="s">
        <v>7459</v>
      </c>
      <c r="G8971" t="s">
        <v>10967</v>
      </c>
      <c r="H8971" t="s">
        <v>17189</v>
      </c>
      <c r="I8971" t="s">
        <v>18507</v>
      </c>
      <c r="J8971" t="s">
        <v>18509</v>
      </c>
      <c r="L8971" t="s">
        <v>20528</v>
      </c>
      <c r="O8971" t="s">
        <v>20888</v>
      </c>
      <c r="P8971" t="s">
        <v>20920</v>
      </c>
      <c r="Q8971" t="s">
        <v>20991</v>
      </c>
      <c r="U8971" t="s">
        <v>22034</v>
      </c>
      <c r="W8971" t="s">
        <v>22918</v>
      </c>
    </row>
    <row r="8972" spans="1:24">
      <c r="A8972" s="1">
        <v>9029</v>
      </c>
      <c r="C8972" t="s">
        <v>7460</v>
      </c>
      <c r="G8972" t="s">
        <v>10967</v>
      </c>
      <c r="H8972" t="s">
        <v>17190</v>
      </c>
      <c r="I8972" t="s">
        <v>18507</v>
      </c>
      <c r="J8972" t="s">
        <v>18509</v>
      </c>
      <c r="L8972" t="s">
        <v>20527</v>
      </c>
      <c r="O8972" t="s">
        <v>20888</v>
      </c>
      <c r="P8972" t="s">
        <v>65</v>
      </c>
      <c r="Q8972" t="s">
        <v>20990</v>
      </c>
      <c r="R8972" t="s">
        <v>21118</v>
      </c>
      <c r="S8972" t="s">
        <v>21153</v>
      </c>
      <c r="T8972" t="s">
        <v>21888</v>
      </c>
      <c r="U8972" t="s">
        <v>22033</v>
      </c>
    </row>
    <row r="8973" spans="1:24">
      <c r="A8973" s="1">
        <v>9030</v>
      </c>
      <c r="C8973" t="s">
        <v>7461</v>
      </c>
      <c r="G8973" t="s">
        <v>10967</v>
      </c>
      <c r="H8973" t="s">
        <v>17190</v>
      </c>
      <c r="I8973" t="s">
        <v>18507</v>
      </c>
      <c r="J8973" t="s">
        <v>18509</v>
      </c>
      <c r="L8973" t="s">
        <v>20528</v>
      </c>
      <c r="O8973" t="s">
        <v>20888</v>
      </c>
      <c r="P8973" t="s">
        <v>20920</v>
      </c>
      <c r="Q8973" t="s">
        <v>20991</v>
      </c>
      <c r="U8973" t="s">
        <v>22034</v>
      </c>
      <c r="W8973" t="s">
        <v>22918</v>
      </c>
    </row>
    <row r="8974" spans="1:24">
      <c r="A8974" s="1">
        <v>9031</v>
      </c>
      <c r="C8974" t="s">
        <v>7462</v>
      </c>
      <c r="G8974" t="s">
        <v>10967</v>
      </c>
      <c r="H8974" t="s">
        <v>17191</v>
      </c>
      <c r="I8974" t="s">
        <v>18507</v>
      </c>
      <c r="J8974" t="s">
        <v>18509</v>
      </c>
      <c r="L8974" t="s">
        <v>20527</v>
      </c>
      <c r="O8974" t="s">
        <v>20888</v>
      </c>
      <c r="P8974" t="s">
        <v>65</v>
      </c>
      <c r="Q8974" t="s">
        <v>20990</v>
      </c>
      <c r="R8974" t="s">
        <v>21118</v>
      </c>
      <c r="S8974" t="s">
        <v>21153</v>
      </c>
      <c r="T8974" t="s">
        <v>21888</v>
      </c>
      <c r="U8974" t="s">
        <v>22033</v>
      </c>
    </row>
    <row r="8975" spans="1:24">
      <c r="A8975" s="1">
        <v>9032</v>
      </c>
      <c r="C8975" t="s">
        <v>7463</v>
      </c>
      <c r="G8975" t="s">
        <v>10967</v>
      </c>
      <c r="H8975" t="s">
        <v>17192</v>
      </c>
      <c r="I8975" t="s">
        <v>18507</v>
      </c>
      <c r="J8975" t="s">
        <v>18509</v>
      </c>
      <c r="L8975" t="s">
        <v>20528</v>
      </c>
      <c r="O8975" t="s">
        <v>20888</v>
      </c>
      <c r="P8975" t="s">
        <v>20920</v>
      </c>
      <c r="Q8975" t="s">
        <v>20991</v>
      </c>
      <c r="U8975" t="s">
        <v>22034</v>
      </c>
      <c r="W8975" t="s">
        <v>22918</v>
      </c>
    </row>
    <row r="8976" spans="1:24">
      <c r="A8976" s="1">
        <v>9033</v>
      </c>
      <c r="C8976" t="s">
        <v>7464</v>
      </c>
      <c r="G8976" t="s">
        <v>10967</v>
      </c>
      <c r="H8976" t="s">
        <v>17192</v>
      </c>
      <c r="I8976" t="s">
        <v>18507</v>
      </c>
      <c r="J8976" t="s">
        <v>18509</v>
      </c>
      <c r="L8976" t="s">
        <v>20502</v>
      </c>
      <c r="O8976" t="s">
        <v>20887</v>
      </c>
      <c r="P8976" t="s">
        <v>20919</v>
      </c>
      <c r="Q8976" t="s">
        <v>20989</v>
      </c>
      <c r="U8976" t="s">
        <v>22032</v>
      </c>
      <c r="W8976" t="s">
        <v>22917</v>
      </c>
      <c r="X8976" t="s">
        <v>23700</v>
      </c>
    </row>
    <row r="8977" spans="1:25">
      <c r="A8977" s="1">
        <v>9034</v>
      </c>
      <c r="C8977" t="s">
        <v>7465</v>
      </c>
      <c r="G8977" t="s">
        <v>10967</v>
      </c>
      <c r="H8977" t="s">
        <v>17193</v>
      </c>
      <c r="I8977" t="s">
        <v>18507</v>
      </c>
      <c r="J8977" t="s">
        <v>18509</v>
      </c>
      <c r="L8977" t="s">
        <v>20501</v>
      </c>
      <c r="O8977" t="s">
        <v>20887</v>
      </c>
      <c r="P8977" t="s">
        <v>20919</v>
      </c>
      <c r="Q8977" t="s">
        <v>20989</v>
      </c>
      <c r="U8977" t="s">
        <v>22032</v>
      </c>
      <c r="W8977" t="s">
        <v>22917</v>
      </c>
      <c r="X8977" t="s">
        <v>23701</v>
      </c>
    </row>
    <row r="8978" spans="1:25">
      <c r="A8978" s="1">
        <v>9035</v>
      </c>
      <c r="C8978" t="s">
        <v>7466</v>
      </c>
      <c r="G8978" t="s">
        <v>10967</v>
      </c>
      <c r="H8978" t="s">
        <v>17194</v>
      </c>
      <c r="I8978" t="s">
        <v>18507</v>
      </c>
      <c r="J8978" t="s">
        <v>18510</v>
      </c>
      <c r="L8978" t="s">
        <v>20533</v>
      </c>
      <c r="N8978" t="s">
        <v>32</v>
      </c>
      <c r="P8978" t="s">
        <v>32</v>
      </c>
      <c r="Q8978" t="s">
        <v>20992</v>
      </c>
      <c r="R8978" t="s">
        <v>21119</v>
      </c>
      <c r="S8978" t="s">
        <v>21154</v>
      </c>
      <c r="U8978" t="s">
        <v>22035</v>
      </c>
      <c r="Y8978" t="s">
        <v>23859</v>
      </c>
    </row>
    <row r="8979" spans="1:25">
      <c r="A8979" s="1">
        <v>9036</v>
      </c>
      <c r="B8979" t="s">
        <v>32</v>
      </c>
      <c r="C8979" t="s">
        <v>7466</v>
      </c>
      <c r="D8979" t="s">
        <v>10618</v>
      </c>
      <c r="E8979" t="s">
        <v>10905</v>
      </c>
      <c r="F8979" t="s">
        <v>10906</v>
      </c>
      <c r="H8979" t="s">
        <v>17195</v>
      </c>
      <c r="V8979">
        <f>72863325 pm¡Ã2024041krissy_g4@hotmail.com                              ANMLFException as file currently locked by another user for an Acct no 840012230000</f>
        <v>0</v>
      </c>
    </row>
    <row r="8980" spans="1:25">
      <c r="A8980" s="1">
        <v>9037</v>
      </c>
      <c r="C8980" t="s">
        <v>7467</v>
      </c>
      <c r="G8980" t="s">
        <v>10967</v>
      </c>
      <c r="H8980" t="s">
        <v>17196</v>
      </c>
      <c r="I8980" t="s">
        <v>18507</v>
      </c>
      <c r="J8980" t="s">
        <v>18510</v>
      </c>
      <c r="L8980" t="s">
        <v>20534</v>
      </c>
      <c r="N8980" t="s">
        <v>32</v>
      </c>
      <c r="P8980" t="s">
        <v>32</v>
      </c>
      <c r="Q8980" t="s">
        <v>20992</v>
      </c>
      <c r="R8980" t="s">
        <v>21119</v>
      </c>
      <c r="S8980" t="s">
        <v>21154</v>
      </c>
      <c r="U8980" t="s">
        <v>22035</v>
      </c>
      <c r="Y8980" t="s">
        <v>23860</v>
      </c>
    </row>
    <row r="8981" spans="1:25">
      <c r="A8981" s="1">
        <v>9038</v>
      </c>
      <c r="B8981" t="s">
        <v>32</v>
      </c>
      <c r="C8981" t="s">
        <v>7467</v>
      </c>
      <c r="D8981" t="s">
        <v>10619</v>
      </c>
      <c r="E8981" t="s">
        <v>10905</v>
      </c>
      <c r="F8981" t="s">
        <v>10906</v>
      </c>
      <c r="H8981" t="s">
        <v>17197</v>
      </c>
      <c r="V8981">
        <f>72863326 0&lt;I2024041djturanda@yahoo.com                               ANMLFException as file currently locked by another user for an Acct no 313660030000</f>
        <v>0</v>
      </c>
    </row>
    <row r="8982" spans="1:25">
      <c r="A8982" s="1">
        <v>9039</v>
      </c>
      <c r="C8982" t="s">
        <v>7468</v>
      </c>
      <c r="G8982" t="s">
        <v>10967</v>
      </c>
      <c r="H8982" t="s">
        <v>17198</v>
      </c>
      <c r="I8982" t="s">
        <v>18507</v>
      </c>
      <c r="J8982" t="s">
        <v>18510</v>
      </c>
      <c r="L8982" t="s">
        <v>20535</v>
      </c>
      <c r="N8982" t="s">
        <v>32</v>
      </c>
      <c r="P8982" t="s">
        <v>32</v>
      </c>
      <c r="Q8982" t="s">
        <v>20992</v>
      </c>
      <c r="R8982" t="s">
        <v>21119</v>
      </c>
      <c r="S8982" t="s">
        <v>21154</v>
      </c>
      <c r="U8982" t="s">
        <v>22035</v>
      </c>
      <c r="Y8982" t="s">
        <v>23861</v>
      </c>
    </row>
    <row r="8983" spans="1:25">
      <c r="A8983" s="1">
        <v>9040</v>
      </c>
      <c r="B8983" t="s">
        <v>32</v>
      </c>
      <c r="C8983" t="s">
        <v>7468</v>
      </c>
      <c r="D8983" t="s">
        <v>10620</v>
      </c>
      <c r="E8983" t="s">
        <v>10905</v>
      </c>
      <c r="F8983" t="s">
        <v>10906</v>
      </c>
      <c r="H8983" t="s">
        <v>17198</v>
      </c>
      <c r="V8983">
        <f>72863327 &gt;#Q2024041tampat74@gmail.com                               ANMLFException as file currently locked by another user for an Acct no 348079210000</f>
        <v>0</v>
      </c>
    </row>
    <row r="8984" spans="1:25">
      <c r="A8984" s="1">
        <v>9041</v>
      </c>
      <c r="C8984" t="s">
        <v>7469</v>
      </c>
      <c r="G8984" t="s">
        <v>10967</v>
      </c>
      <c r="H8984" t="s">
        <v>17199</v>
      </c>
      <c r="I8984" t="s">
        <v>18507</v>
      </c>
      <c r="J8984" t="s">
        <v>18510</v>
      </c>
      <c r="L8984" t="s">
        <v>20536</v>
      </c>
      <c r="N8984" t="s">
        <v>32</v>
      </c>
      <c r="P8984" t="s">
        <v>32</v>
      </c>
      <c r="Q8984" t="s">
        <v>20992</v>
      </c>
      <c r="R8984" t="s">
        <v>21119</v>
      </c>
      <c r="S8984" t="s">
        <v>21154</v>
      </c>
      <c r="U8984" t="s">
        <v>22035</v>
      </c>
      <c r="Y8984" t="s">
        <v>23862</v>
      </c>
    </row>
    <row r="8985" spans="1:25">
      <c r="A8985" s="1">
        <v>9042</v>
      </c>
      <c r="B8985" t="s">
        <v>32</v>
      </c>
      <c r="C8985" t="s">
        <v>7469</v>
      </c>
      <c r="D8985" t="s">
        <v>10621</v>
      </c>
      <c r="E8985" t="s">
        <v>10905</v>
      </c>
      <c r="F8985" t="s">
        <v>10906</v>
      </c>
      <c r="H8985" t="s">
        <v>17199</v>
      </c>
      <c r="V8985">
        <f>72863328 Ð`²¤O2024031moriehinds2@gmail.com                              BNMLFException as file currently locked by another user for an Acct no 342065570000</f>
        <v>0</v>
      </c>
    </row>
    <row r="8986" spans="1:25">
      <c r="A8986" s="1">
        <v>9043</v>
      </c>
      <c r="C8986" t="s">
        <v>7470</v>
      </c>
      <c r="G8986" t="s">
        <v>10967</v>
      </c>
      <c r="H8986" t="s">
        <v>17200</v>
      </c>
      <c r="I8986" t="s">
        <v>18507</v>
      </c>
      <c r="J8986" t="s">
        <v>18510</v>
      </c>
      <c r="L8986" t="s">
        <v>20537</v>
      </c>
      <c r="N8986" t="s">
        <v>32</v>
      </c>
      <c r="P8986" t="s">
        <v>32</v>
      </c>
      <c r="Q8986" t="s">
        <v>20992</v>
      </c>
      <c r="R8986" t="s">
        <v>21119</v>
      </c>
      <c r="S8986" t="s">
        <v>21154</v>
      </c>
      <c r="U8986" t="s">
        <v>22035</v>
      </c>
      <c r="Y8986" t="s">
        <v>23863</v>
      </c>
    </row>
    <row r="8987" spans="1:25">
      <c r="A8987" s="1">
        <v>9044</v>
      </c>
      <c r="B8987" t="s">
        <v>32</v>
      </c>
      <c r="C8987" t="s">
        <v>7470</v>
      </c>
      <c r="D8987" t="s">
        <v>10622</v>
      </c>
      <c r="E8987" t="s">
        <v>10905</v>
      </c>
      <c r="F8987" t="s">
        <v>10906</v>
      </c>
      <c r="H8987" t="s">
        <v>17201</v>
      </c>
      <c r="V8987">
        <f>72863329 @Ü'E2024041cavrilleogarro@yahoo.com                            BNMLFException as file currently locked by another user for an Acct no 297021480000</f>
        <v>0</v>
      </c>
    </row>
    <row r="8988" spans="1:25">
      <c r="A8988" s="1">
        <v>9045</v>
      </c>
      <c r="C8988" t="s">
        <v>7471</v>
      </c>
      <c r="G8988" t="s">
        <v>10967</v>
      </c>
      <c r="H8988" t="s">
        <v>17202</v>
      </c>
      <c r="I8988" t="s">
        <v>18507</v>
      </c>
      <c r="J8988" t="s">
        <v>18510</v>
      </c>
      <c r="L8988" t="s">
        <v>20538</v>
      </c>
      <c r="N8988" t="s">
        <v>32</v>
      </c>
      <c r="P8988" t="s">
        <v>32</v>
      </c>
      <c r="Q8988" t="s">
        <v>20992</v>
      </c>
      <c r="R8988" t="s">
        <v>21119</v>
      </c>
      <c r="S8988" t="s">
        <v>21154</v>
      </c>
      <c r="U8988" t="s">
        <v>22035</v>
      </c>
      <c r="Y8988" t="s">
        <v>23864</v>
      </c>
    </row>
    <row r="8989" spans="1:25">
      <c r="A8989" s="1">
        <v>9046</v>
      </c>
      <c r="B8989" t="s">
        <v>32</v>
      </c>
      <c r="C8989" t="s">
        <v>7471</v>
      </c>
      <c r="D8989" t="s">
        <v>10623</v>
      </c>
      <c r="E8989" t="s">
        <v>10905</v>
      </c>
      <c r="F8989" t="s">
        <v>10906</v>
      </c>
      <c r="H8989" t="s">
        <v>17202</v>
      </c>
      <c r="V8989">
        <f>72863330 ø8æÌ2024031tamika.campbell@ksac.gov.jm                           CNMLFException as file currently locked by another user for an Acct no 880032561400</f>
        <v>0</v>
      </c>
    </row>
    <row r="8990" spans="1:25">
      <c r="A8990" s="1">
        <v>9047</v>
      </c>
      <c r="C8990" t="s">
        <v>7472</v>
      </c>
      <c r="G8990" t="s">
        <v>10967</v>
      </c>
      <c r="H8990" t="s">
        <v>17203</v>
      </c>
      <c r="I8990" t="s">
        <v>18507</v>
      </c>
      <c r="J8990" t="s">
        <v>18510</v>
      </c>
      <c r="L8990" t="s">
        <v>20539</v>
      </c>
      <c r="N8990" t="s">
        <v>32</v>
      </c>
      <c r="P8990" t="s">
        <v>32</v>
      </c>
      <c r="Q8990" t="s">
        <v>20992</v>
      </c>
      <c r="R8990" t="s">
        <v>21119</v>
      </c>
      <c r="S8990" t="s">
        <v>21154</v>
      </c>
      <c r="U8990" t="s">
        <v>22035</v>
      </c>
      <c r="Y8990" t="s">
        <v>23865</v>
      </c>
    </row>
    <row r="8991" spans="1:25">
      <c r="A8991" s="1">
        <v>9048</v>
      </c>
      <c r="B8991" t="s">
        <v>32</v>
      </c>
      <c r="C8991" t="s">
        <v>7472</v>
      </c>
      <c r="D8991" t="s">
        <v>10624</v>
      </c>
      <c r="E8991" t="s">
        <v>10905</v>
      </c>
      <c r="F8991" t="s">
        <v>10906</v>
      </c>
      <c r="H8991" t="s">
        <v>17204</v>
      </c>
      <c r="V8991">
        <f>72863331 0@2024031kededradennis@gmail.com                             CNMLFException as file currently locked by another user for an Acct no 277429760000</f>
        <v>0</v>
      </c>
    </row>
    <row r="8992" spans="1:25">
      <c r="A8992" s="1">
        <v>9049</v>
      </c>
      <c r="C8992" t="s">
        <v>7473</v>
      </c>
      <c r="G8992" t="s">
        <v>10967</v>
      </c>
      <c r="H8992" t="s">
        <v>17205</v>
      </c>
      <c r="I8992" t="s">
        <v>18507</v>
      </c>
      <c r="J8992" t="s">
        <v>18510</v>
      </c>
      <c r="L8992" t="s">
        <v>20540</v>
      </c>
      <c r="N8992" t="s">
        <v>32</v>
      </c>
      <c r="P8992" t="s">
        <v>32</v>
      </c>
      <c r="Q8992" t="s">
        <v>20992</v>
      </c>
      <c r="R8992" t="s">
        <v>21119</v>
      </c>
      <c r="S8992" t="s">
        <v>21154</v>
      </c>
      <c r="U8992" t="s">
        <v>22035</v>
      </c>
      <c r="Y8992" t="s">
        <v>23866</v>
      </c>
    </row>
    <row r="8993" spans="1:25">
      <c r="A8993" s="1">
        <v>9050</v>
      </c>
      <c r="B8993" t="s">
        <v>32</v>
      </c>
      <c r="C8993" t="s">
        <v>7473</v>
      </c>
      <c r="D8993" t="s">
        <v>10625</v>
      </c>
      <c r="E8993" t="s">
        <v>10905</v>
      </c>
      <c r="F8993" t="s">
        <v>10906</v>
      </c>
      <c r="H8993" t="s">
        <v>17205</v>
      </c>
      <c r="V8993">
        <f>72863332 ÐEá\$2024041faypetgrave@cwjamica.com                            DNMLFException as file currently locked by another user for an Acct no 156177090000</f>
        <v>0</v>
      </c>
    </row>
    <row r="8994" spans="1:25">
      <c r="A8994" s="1">
        <v>9051</v>
      </c>
      <c r="C8994" t="s">
        <v>7474</v>
      </c>
      <c r="G8994" t="s">
        <v>10967</v>
      </c>
      <c r="H8994" t="s">
        <v>17206</v>
      </c>
      <c r="I8994" t="s">
        <v>18507</v>
      </c>
      <c r="J8994" t="s">
        <v>18510</v>
      </c>
      <c r="L8994" t="s">
        <v>20541</v>
      </c>
      <c r="N8994" t="s">
        <v>32</v>
      </c>
      <c r="P8994" t="s">
        <v>32</v>
      </c>
      <c r="Q8994" t="s">
        <v>20992</v>
      </c>
      <c r="R8994" t="s">
        <v>21119</v>
      </c>
      <c r="S8994" t="s">
        <v>21154</v>
      </c>
      <c r="U8994" t="s">
        <v>22035</v>
      </c>
      <c r="Y8994" t="s">
        <v>23868</v>
      </c>
    </row>
    <row r="8995" spans="1:25">
      <c r="A8995" s="1">
        <v>9052</v>
      </c>
      <c r="B8995" t="s">
        <v>32</v>
      </c>
      <c r="C8995" t="s">
        <v>7474</v>
      </c>
      <c r="D8995" t="s">
        <v>10626</v>
      </c>
      <c r="E8995" t="s">
        <v>10905</v>
      </c>
      <c r="F8995" t="s">
        <v>10906</v>
      </c>
      <c r="H8995" t="s">
        <v>17206</v>
      </c>
      <c r="V8995">
        <f>72863333 ÐÈQ(B2024041stamic123@gmail.com                               DNMLFException as file currently locked by another user for an Acct no 284144290000</f>
        <v>0</v>
      </c>
    </row>
    <row r="8996" spans="1:25">
      <c r="A8996" s="1">
        <v>9053</v>
      </c>
      <c r="C8996" t="s">
        <v>7475</v>
      </c>
      <c r="G8996" t="s">
        <v>10967</v>
      </c>
      <c r="H8996" t="s">
        <v>17207</v>
      </c>
      <c r="I8996" t="s">
        <v>18507</v>
      </c>
      <c r="J8996" t="s">
        <v>18510</v>
      </c>
      <c r="L8996" t="s">
        <v>20542</v>
      </c>
      <c r="N8996" t="s">
        <v>32</v>
      </c>
      <c r="P8996" t="s">
        <v>32</v>
      </c>
      <c r="Q8996" t="s">
        <v>20992</v>
      </c>
      <c r="R8996" t="s">
        <v>21119</v>
      </c>
      <c r="S8996" t="s">
        <v>21154</v>
      </c>
      <c r="U8996" t="s">
        <v>22035</v>
      </c>
      <c r="Y8996" t="s">
        <v>23867</v>
      </c>
    </row>
    <row r="8997" spans="1:25">
      <c r="A8997" s="1">
        <v>9054</v>
      </c>
      <c r="B8997" t="s">
        <v>32</v>
      </c>
      <c r="C8997" t="s">
        <v>7475</v>
      </c>
      <c r="D8997" t="s">
        <v>10627</v>
      </c>
      <c r="E8997" t="s">
        <v>10905</v>
      </c>
      <c r="F8997" t="s">
        <v>10906</v>
      </c>
      <c r="H8997" t="s">
        <v>17208</v>
      </c>
      <c r="V8997">
        <f>72863334 p°7ÖD2024041christinacaine1@gmail.com                            DNMLFException as file currently locked by another user for an Acct no 295651750000</f>
        <v>0</v>
      </c>
    </row>
    <row r="8998" spans="1:25">
      <c r="A8998" s="1">
        <v>9055</v>
      </c>
      <c r="C8998" t="s">
        <v>7476</v>
      </c>
      <c r="G8998" t="s">
        <v>10967</v>
      </c>
      <c r="H8998" t="s">
        <v>17209</v>
      </c>
      <c r="I8998" t="s">
        <v>18507</v>
      </c>
      <c r="J8998" t="s">
        <v>18510</v>
      </c>
      <c r="L8998" t="s">
        <v>20543</v>
      </c>
      <c r="N8998" t="s">
        <v>32</v>
      </c>
      <c r="P8998" t="s">
        <v>32</v>
      </c>
      <c r="Q8998" t="s">
        <v>20992</v>
      </c>
      <c r="R8998" t="s">
        <v>21119</v>
      </c>
      <c r="S8998" t="s">
        <v>21154</v>
      </c>
      <c r="U8998" t="s">
        <v>22035</v>
      </c>
      <c r="Y8998" t="s">
        <v>23869</v>
      </c>
    </row>
    <row r="8999" spans="1:25">
      <c r="A8999" s="1">
        <v>9056</v>
      </c>
      <c r="B8999" t="s">
        <v>32</v>
      </c>
      <c r="C8999" t="s">
        <v>7476</v>
      </c>
      <c r="D8999" t="s">
        <v>10628</v>
      </c>
      <c r="E8999" t="s">
        <v>10905</v>
      </c>
      <c r="F8999" t="s">
        <v>10906</v>
      </c>
      <c r="H8999" t="s">
        <v>17210</v>
      </c>
      <c r="V8999">
        <f>72863335 0&amp;3&amp;P2024041DUNROBPRIM@GMAIL.COM                              DNMLFException as file currently locked by another user for an Acct no 344238270000</f>
        <v>0</v>
      </c>
    </row>
    <row r="9000" spans="1:25">
      <c r="A9000" s="1">
        <v>9057</v>
      </c>
      <c r="C9000" t="s">
        <v>7477</v>
      </c>
      <c r="G9000" t="s">
        <v>10967</v>
      </c>
      <c r="H9000" t="s">
        <v>17211</v>
      </c>
      <c r="I9000" t="s">
        <v>18507</v>
      </c>
      <c r="J9000" t="s">
        <v>18510</v>
      </c>
      <c r="L9000" t="s">
        <v>20544</v>
      </c>
      <c r="N9000" t="s">
        <v>32</v>
      </c>
      <c r="P9000" t="s">
        <v>32</v>
      </c>
      <c r="Q9000" t="s">
        <v>20992</v>
      </c>
      <c r="R9000" t="s">
        <v>21119</v>
      </c>
      <c r="S9000" t="s">
        <v>21154</v>
      </c>
      <c r="U9000" t="s">
        <v>22035</v>
      </c>
      <c r="Y9000" t="s">
        <v>23872</v>
      </c>
    </row>
    <row r="9001" spans="1:25">
      <c r="A9001" s="1">
        <v>9058</v>
      </c>
      <c r="B9001" t="s">
        <v>32</v>
      </c>
      <c r="C9001" t="s">
        <v>7477</v>
      </c>
      <c r="D9001" t="s">
        <v>10629</v>
      </c>
      <c r="E9001" t="s">
        <v>10905</v>
      </c>
      <c r="F9001" t="s">
        <v>10906</v>
      </c>
      <c r="H9001" t="s">
        <v>17211</v>
      </c>
      <c r="V9001">
        <f>72863336 °7úA2024041ANDREHEPBURN_88@YAHOO.COM                            ENMLFException as file currently locked by another user for an Acct no 283368110000</f>
        <v>0</v>
      </c>
    </row>
    <row r="9002" spans="1:25">
      <c r="A9002" s="1">
        <v>9059</v>
      </c>
      <c r="C9002" t="s">
        <v>7478</v>
      </c>
      <c r="G9002" t="s">
        <v>10967</v>
      </c>
      <c r="H9002" t="s">
        <v>17212</v>
      </c>
      <c r="I9002" t="s">
        <v>18507</v>
      </c>
      <c r="J9002" t="s">
        <v>18510</v>
      </c>
      <c r="L9002" t="s">
        <v>20545</v>
      </c>
      <c r="N9002" t="s">
        <v>32</v>
      </c>
      <c r="P9002" t="s">
        <v>32</v>
      </c>
      <c r="Q9002" t="s">
        <v>20992</v>
      </c>
      <c r="R9002" t="s">
        <v>21119</v>
      </c>
      <c r="S9002" t="s">
        <v>21154</v>
      </c>
      <c r="U9002" t="s">
        <v>22035</v>
      </c>
      <c r="Y9002" t="s">
        <v>23871</v>
      </c>
    </row>
    <row r="9003" spans="1:25">
      <c r="A9003" s="1">
        <v>9060</v>
      </c>
      <c r="B9003" t="s">
        <v>32</v>
      </c>
      <c r="C9003" t="s">
        <v>7478</v>
      </c>
      <c r="D9003" t="s">
        <v>10630</v>
      </c>
      <c r="E9003" t="s">
        <v>10905</v>
      </c>
      <c r="F9003" t="s">
        <v>10906</v>
      </c>
      <c r="H9003" t="s">
        <v>17213</v>
      </c>
      <c r="V9003">
        <f>72863337 @å~\J2024041sexychrisann1@gmail.com                             ENMLFException as file currently locked by another user for an Acct no 319379400000</f>
        <v>0</v>
      </c>
    </row>
    <row r="9004" spans="1:25">
      <c r="A9004" s="1">
        <v>9061</v>
      </c>
      <c r="C9004" t="s">
        <v>7479</v>
      </c>
      <c r="G9004" t="s">
        <v>10967</v>
      </c>
      <c r="H9004" t="s">
        <v>17214</v>
      </c>
      <c r="I9004" t="s">
        <v>18507</v>
      </c>
      <c r="J9004" t="s">
        <v>18510</v>
      </c>
      <c r="L9004" t="s">
        <v>20546</v>
      </c>
      <c r="N9004" t="s">
        <v>32</v>
      </c>
      <c r="P9004" t="s">
        <v>32</v>
      </c>
      <c r="Q9004" t="s">
        <v>20992</v>
      </c>
      <c r="R9004" t="s">
        <v>21119</v>
      </c>
      <c r="S9004" t="s">
        <v>21154</v>
      </c>
      <c r="U9004" t="s">
        <v>22035</v>
      </c>
      <c r="Y9004" t="s">
        <v>23870</v>
      </c>
    </row>
    <row r="9005" spans="1:25">
      <c r="A9005" s="1">
        <v>9062</v>
      </c>
      <c r="B9005" t="s">
        <v>32</v>
      </c>
      <c r="C9005" t="s">
        <v>7479</v>
      </c>
      <c r="D9005" t="s">
        <v>10631</v>
      </c>
      <c r="E9005" t="s">
        <v>10905</v>
      </c>
      <c r="F9005" t="s">
        <v>10906</v>
      </c>
      <c r="H9005" t="s">
        <v>17215</v>
      </c>
      <c r="V9005">
        <f>72863338 @äçNJ2024041romainbrown023@gmail.com                            ENMLFException as file currently locked by another user for an Acct no 319151400000</f>
        <v>0</v>
      </c>
    </row>
    <row r="9006" spans="1:25">
      <c r="A9006" s="1">
        <v>9063</v>
      </c>
      <c r="C9006" t="s">
        <v>7480</v>
      </c>
      <c r="G9006" t="s">
        <v>10967</v>
      </c>
      <c r="H9006" t="s">
        <v>17216</v>
      </c>
      <c r="I9006" t="s">
        <v>18507</v>
      </c>
      <c r="J9006" t="s">
        <v>18510</v>
      </c>
      <c r="L9006" t="s">
        <v>20547</v>
      </c>
      <c r="N9006" t="s">
        <v>32</v>
      </c>
      <c r="P9006" t="s">
        <v>32</v>
      </c>
      <c r="Q9006" t="s">
        <v>20992</v>
      </c>
      <c r="R9006" t="s">
        <v>21119</v>
      </c>
      <c r="S9006" t="s">
        <v>21154</v>
      </c>
      <c r="U9006" t="s">
        <v>22035</v>
      </c>
      <c r="Y9006" t="s">
        <v>23873</v>
      </c>
    </row>
    <row r="9007" spans="1:25">
      <c r="A9007" s="1">
        <v>9064</v>
      </c>
      <c r="B9007" t="s">
        <v>32</v>
      </c>
      <c r="C9007" t="s">
        <v>7480</v>
      </c>
      <c r="D9007" t="s">
        <v>10632</v>
      </c>
      <c r="E9007" t="s">
        <v>10905</v>
      </c>
      <c r="F9007" t="s">
        <v>10906</v>
      </c>
      <c r="H9007" t="s">
        <v>17216</v>
      </c>
      <c r="V9007">
        <f>72863339 @ÝEÆI2024041orainthomas@gmail.com                              GNMLFException as file currently locked by another user for an Acct no 316859080000</f>
        <v>0</v>
      </c>
    </row>
    <row r="9008" spans="1:25">
      <c r="A9008" s="1">
        <v>9065</v>
      </c>
      <c r="C9008" t="s">
        <v>7481</v>
      </c>
      <c r="G9008" t="s">
        <v>10967</v>
      </c>
      <c r="H9008" t="s">
        <v>17217</v>
      </c>
      <c r="I9008" t="s">
        <v>18507</v>
      </c>
      <c r="J9008" t="s">
        <v>18509</v>
      </c>
      <c r="L9008" t="s">
        <v>20527</v>
      </c>
      <c r="O9008" t="s">
        <v>20888</v>
      </c>
      <c r="P9008" t="s">
        <v>65</v>
      </c>
      <c r="Q9008" t="s">
        <v>20990</v>
      </c>
      <c r="R9008" t="s">
        <v>21118</v>
      </c>
      <c r="S9008" t="s">
        <v>21153</v>
      </c>
      <c r="T9008" t="s">
        <v>21852</v>
      </c>
      <c r="U9008" t="s">
        <v>22033</v>
      </c>
    </row>
    <row r="9009" spans="1:24">
      <c r="A9009" s="1">
        <v>9066</v>
      </c>
      <c r="C9009" t="s">
        <v>7482</v>
      </c>
      <c r="G9009" t="s">
        <v>10967</v>
      </c>
      <c r="H9009" t="s">
        <v>17217</v>
      </c>
      <c r="I9009" t="s">
        <v>18507</v>
      </c>
      <c r="J9009" t="s">
        <v>18509</v>
      </c>
      <c r="L9009" t="s">
        <v>20498</v>
      </c>
      <c r="O9009" t="s">
        <v>20887</v>
      </c>
      <c r="P9009" t="s">
        <v>20919</v>
      </c>
      <c r="Q9009" t="s">
        <v>20989</v>
      </c>
      <c r="U9009" t="s">
        <v>22032</v>
      </c>
      <c r="W9009" t="s">
        <v>22917</v>
      </c>
      <c r="X9009" t="s">
        <v>23668</v>
      </c>
    </row>
    <row r="9010" spans="1:24">
      <c r="A9010" s="1">
        <v>9067</v>
      </c>
      <c r="C9010" t="s">
        <v>7483</v>
      </c>
      <c r="G9010" t="s">
        <v>10967</v>
      </c>
      <c r="H9010" t="s">
        <v>17218</v>
      </c>
      <c r="I9010" t="s">
        <v>18507</v>
      </c>
      <c r="J9010" t="s">
        <v>18509</v>
      </c>
      <c r="L9010" t="s">
        <v>20528</v>
      </c>
      <c r="O9010" t="s">
        <v>20888</v>
      </c>
      <c r="P9010" t="s">
        <v>20920</v>
      </c>
      <c r="Q9010" t="s">
        <v>20991</v>
      </c>
      <c r="U9010" t="s">
        <v>22034</v>
      </c>
      <c r="W9010" t="s">
        <v>22918</v>
      </c>
    </row>
    <row r="9011" spans="1:24">
      <c r="A9011" s="1">
        <v>9068</v>
      </c>
      <c r="C9011" t="s">
        <v>7484</v>
      </c>
      <c r="G9011" t="s">
        <v>10967</v>
      </c>
      <c r="H9011" t="s">
        <v>17218</v>
      </c>
      <c r="I9011" t="s">
        <v>18507</v>
      </c>
      <c r="J9011" t="s">
        <v>18509</v>
      </c>
      <c r="L9011" t="s">
        <v>20501</v>
      </c>
      <c r="O9011" t="s">
        <v>20887</v>
      </c>
      <c r="P9011" t="s">
        <v>20919</v>
      </c>
      <c r="Q9011" t="s">
        <v>20989</v>
      </c>
      <c r="U9011" t="s">
        <v>22032</v>
      </c>
      <c r="W9011" t="s">
        <v>22917</v>
      </c>
      <c r="X9011" t="s">
        <v>23668</v>
      </c>
    </row>
    <row r="9012" spans="1:24">
      <c r="A9012" s="1">
        <v>9069</v>
      </c>
      <c r="C9012" t="s">
        <v>7485</v>
      </c>
      <c r="G9012" t="s">
        <v>10967</v>
      </c>
      <c r="H9012" t="s">
        <v>17219</v>
      </c>
      <c r="I9012" t="s">
        <v>18507</v>
      </c>
      <c r="J9012" t="s">
        <v>18509</v>
      </c>
      <c r="L9012" t="s">
        <v>20527</v>
      </c>
      <c r="O9012" t="s">
        <v>20888</v>
      </c>
      <c r="P9012" t="s">
        <v>65</v>
      </c>
      <c r="Q9012" t="s">
        <v>20990</v>
      </c>
      <c r="R9012" t="s">
        <v>21118</v>
      </c>
      <c r="S9012" t="s">
        <v>21153</v>
      </c>
      <c r="T9012" t="s">
        <v>21852</v>
      </c>
      <c r="U9012" t="s">
        <v>22033</v>
      </c>
    </row>
    <row r="9013" spans="1:24">
      <c r="A9013" s="1">
        <v>9070</v>
      </c>
      <c r="C9013" t="s">
        <v>7486</v>
      </c>
      <c r="G9013" t="s">
        <v>10967</v>
      </c>
      <c r="H9013" t="s">
        <v>17219</v>
      </c>
      <c r="I9013" t="s">
        <v>18507</v>
      </c>
      <c r="J9013" t="s">
        <v>18509</v>
      </c>
      <c r="L9013" t="s">
        <v>20528</v>
      </c>
      <c r="O9013" t="s">
        <v>20888</v>
      </c>
      <c r="P9013" t="s">
        <v>20920</v>
      </c>
      <c r="Q9013" t="s">
        <v>20991</v>
      </c>
      <c r="U9013" t="s">
        <v>22034</v>
      </c>
      <c r="W9013" t="s">
        <v>22918</v>
      </c>
    </row>
    <row r="9014" spans="1:24">
      <c r="A9014" s="1">
        <v>9071</v>
      </c>
      <c r="C9014" t="s">
        <v>7487</v>
      </c>
      <c r="G9014" t="s">
        <v>10967</v>
      </c>
      <c r="H9014" t="s">
        <v>17220</v>
      </c>
      <c r="I9014" t="s">
        <v>18507</v>
      </c>
      <c r="J9014" t="s">
        <v>18509</v>
      </c>
      <c r="L9014" t="s">
        <v>20527</v>
      </c>
      <c r="O9014" t="s">
        <v>20888</v>
      </c>
      <c r="P9014" t="s">
        <v>65</v>
      </c>
      <c r="Q9014" t="s">
        <v>20990</v>
      </c>
      <c r="R9014" t="s">
        <v>21118</v>
      </c>
      <c r="S9014" t="s">
        <v>21153</v>
      </c>
      <c r="T9014" t="s">
        <v>21887</v>
      </c>
      <c r="U9014" t="s">
        <v>22033</v>
      </c>
    </row>
    <row r="9015" spans="1:24">
      <c r="A9015" s="1">
        <v>9072</v>
      </c>
      <c r="C9015" t="s">
        <v>7488</v>
      </c>
      <c r="G9015" t="s">
        <v>10967</v>
      </c>
      <c r="H9015" t="s">
        <v>17220</v>
      </c>
      <c r="I9015" t="s">
        <v>18507</v>
      </c>
      <c r="J9015" t="s">
        <v>18509</v>
      </c>
      <c r="L9015" t="s">
        <v>20501</v>
      </c>
      <c r="O9015" t="s">
        <v>20887</v>
      </c>
      <c r="P9015" t="s">
        <v>20919</v>
      </c>
      <c r="Q9015" t="s">
        <v>20989</v>
      </c>
      <c r="U9015" t="s">
        <v>22032</v>
      </c>
      <c r="W9015" t="s">
        <v>22917</v>
      </c>
      <c r="X9015" t="s">
        <v>23698</v>
      </c>
    </row>
    <row r="9016" spans="1:24">
      <c r="A9016" s="1">
        <v>9073</v>
      </c>
      <c r="C9016" t="s">
        <v>7489</v>
      </c>
      <c r="G9016" t="s">
        <v>10967</v>
      </c>
      <c r="H9016" t="s">
        <v>17220</v>
      </c>
      <c r="I9016" t="s">
        <v>18507</v>
      </c>
      <c r="J9016" t="s">
        <v>18509</v>
      </c>
      <c r="L9016" t="s">
        <v>20528</v>
      </c>
      <c r="O9016" t="s">
        <v>20888</v>
      </c>
      <c r="P9016" t="s">
        <v>20920</v>
      </c>
      <c r="Q9016" t="s">
        <v>20991</v>
      </c>
      <c r="U9016" t="s">
        <v>22034</v>
      </c>
      <c r="W9016" t="s">
        <v>22918</v>
      </c>
    </row>
    <row r="9017" spans="1:24">
      <c r="A9017" s="1">
        <v>9074</v>
      </c>
      <c r="C9017" t="s">
        <v>7490</v>
      </c>
      <c r="G9017" t="s">
        <v>10967</v>
      </c>
      <c r="H9017" t="s">
        <v>17221</v>
      </c>
      <c r="I9017" t="s">
        <v>18507</v>
      </c>
      <c r="J9017" t="s">
        <v>18509</v>
      </c>
      <c r="L9017" t="s">
        <v>20497</v>
      </c>
      <c r="O9017" t="s">
        <v>20887</v>
      </c>
      <c r="P9017" t="s">
        <v>20919</v>
      </c>
      <c r="Q9017" t="s">
        <v>20989</v>
      </c>
      <c r="U9017" t="s">
        <v>22032</v>
      </c>
      <c r="W9017" t="s">
        <v>22917</v>
      </c>
      <c r="X9017" t="s">
        <v>23700</v>
      </c>
    </row>
    <row r="9018" spans="1:24">
      <c r="A9018" s="1">
        <v>9075</v>
      </c>
      <c r="C9018" t="s">
        <v>7491</v>
      </c>
      <c r="G9018" t="s">
        <v>10967</v>
      </c>
      <c r="H9018" t="s">
        <v>17221</v>
      </c>
      <c r="I9018" t="s">
        <v>18507</v>
      </c>
      <c r="J9018" t="s">
        <v>18509</v>
      </c>
      <c r="L9018" t="s">
        <v>20527</v>
      </c>
      <c r="O9018" t="s">
        <v>20888</v>
      </c>
      <c r="P9018" t="s">
        <v>65</v>
      </c>
      <c r="Q9018" t="s">
        <v>20990</v>
      </c>
      <c r="R9018" t="s">
        <v>21118</v>
      </c>
      <c r="S9018" t="s">
        <v>21153</v>
      </c>
      <c r="T9018" t="s">
        <v>21888</v>
      </c>
      <c r="U9018" t="s">
        <v>22033</v>
      </c>
    </row>
    <row r="9019" spans="1:24">
      <c r="A9019" s="1">
        <v>9076</v>
      </c>
      <c r="C9019" t="s">
        <v>7492</v>
      </c>
      <c r="G9019" t="s">
        <v>10967</v>
      </c>
      <c r="H9019" t="s">
        <v>17222</v>
      </c>
      <c r="I9019" t="s">
        <v>18507</v>
      </c>
      <c r="J9019" t="s">
        <v>18509</v>
      </c>
      <c r="L9019" t="s">
        <v>20502</v>
      </c>
      <c r="O9019" t="s">
        <v>20887</v>
      </c>
      <c r="P9019" t="s">
        <v>20919</v>
      </c>
      <c r="Q9019" t="s">
        <v>20989</v>
      </c>
      <c r="U9019" t="s">
        <v>22032</v>
      </c>
      <c r="W9019" t="s">
        <v>22917</v>
      </c>
      <c r="X9019" t="s">
        <v>23699</v>
      </c>
    </row>
    <row r="9020" spans="1:24">
      <c r="A9020" s="1">
        <v>9077</v>
      </c>
      <c r="C9020" t="s">
        <v>7493</v>
      </c>
      <c r="G9020" t="s">
        <v>10967</v>
      </c>
      <c r="H9020" t="s">
        <v>17222</v>
      </c>
      <c r="I9020" t="s">
        <v>18507</v>
      </c>
      <c r="J9020" t="s">
        <v>18509</v>
      </c>
      <c r="L9020" t="s">
        <v>20528</v>
      </c>
      <c r="O9020" t="s">
        <v>20888</v>
      </c>
      <c r="P9020" t="s">
        <v>20920</v>
      </c>
      <c r="Q9020" t="s">
        <v>20991</v>
      </c>
      <c r="U9020" t="s">
        <v>22034</v>
      </c>
      <c r="W9020" t="s">
        <v>22918</v>
      </c>
    </row>
    <row r="9021" spans="1:24">
      <c r="A9021" s="1">
        <v>9078</v>
      </c>
      <c r="C9021" t="s">
        <v>7494</v>
      </c>
      <c r="G9021" t="s">
        <v>10967</v>
      </c>
      <c r="H9021" t="s">
        <v>17223</v>
      </c>
      <c r="I9021" t="s">
        <v>18507</v>
      </c>
      <c r="J9021" t="s">
        <v>18509</v>
      </c>
      <c r="L9021" t="s">
        <v>20500</v>
      </c>
      <c r="O9021" t="s">
        <v>20887</v>
      </c>
      <c r="P9021" t="s">
        <v>20919</v>
      </c>
      <c r="Q9021" t="s">
        <v>20989</v>
      </c>
      <c r="U9021" t="s">
        <v>22032</v>
      </c>
      <c r="W9021" t="s">
        <v>22917</v>
      </c>
      <c r="X9021" t="s">
        <v>23700</v>
      </c>
    </row>
    <row r="9022" spans="1:24">
      <c r="A9022" s="1">
        <v>9079</v>
      </c>
      <c r="C9022" t="s">
        <v>7495</v>
      </c>
      <c r="G9022" t="s">
        <v>10967</v>
      </c>
      <c r="H9022" t="s">
        <v>17223</v>
      </c>
      <c r="I9022" t="s">
        <v>18507</v>
      </c>
      <c r="J9022" t="s">
        <v>18509</v>
      </c>
      <c r="L9022" t="s">
        <v>20527</v>
      </c>
      <c r="O9022" t="s">
        <v>20888</v>
      </c>
      <c r="P9022" t="s">
        <v>65</v>
      </c>
      <c r="Q9022" t="s">
        <v>20990</v>
      </c>
      <c r="R9022" t="s">
        <v>21118</v>
      </c>
      <c r="S9022" t="s">
        <v>21153</v>
      </c>
      <c r="T9022" t="s">
        <v>21888</v>
      </c>
      <c r="U9022" t="s">
        <v>22033</v>
      </c>
    </row>
    <row r="9023" spans="1:24">
      <c r="A9023" s="1">
        <v>9080</v>
      </c>
      <c r="C9023" t="s">
        <v>7496</v>
      </c>
      <c r="G9023" t="s">
        <v>10967</v>
      </c>
      <c r="H9023" t="s">
        <v>17224</v>
      </c>
      <c r="I9023" t="s">
        <v>18507</v>
      </c>
      <c r="J9023" t="s">
        <v>18509</v>
      </c>
      <c r="L9023" t="s">
        <v>20528</v>
      </c>
      <c r="O9023" t="s">
        <v>20888</v>
      </c>
      <c r="P9023" t="s">
        <v>20920</v>
      </c>
      <c r="Q9023" t="s">
        <v>20991</v>
      </c>
      <c r="U9023" t="s">
        <v>22034</v>
      </c>
      <c r="W9023" t="s">
        <v>22918</v>
      </c>
    </row>
    <row r="9024" spans="1:24">
      <c r="A9024" s="1">
        <v>9081</v>
      </c>
      <c r="C9024" t="s">
        <v>7497</v>
      </c>
      <c r="G9024" t="s">
        <v>10967</v>
      </c>
      <c r="H9024" t="s">
        <v>17225</v>
      </c>
      <c r="I9024" t="s">
        <v>18507</v>
      </c>
      <c r="J9024" t="s">
        <v>18509</v>
      </c>
      <c r="L9024" t="s">
        <v>20527</v>
      </c>
      <c r="O9024" t="s">
        <v>20888</v>
      </c>
      <c r="P9024" t="s">
        <v>65</v>
      </c>
      <c r="Q9024" t="s">
        <v>20990</v>
      </c>
      <c r="R9024" t="s">
        <v>21118</v>
      </c>
      <c r="S9024" t="s">
        <v>21153</v>
      </c>
      <c r="T9024" t="s">
        <v>21887</v>
      </c>
      <c r="U9024" t="s">
        <v>22033</v>
      </c>
    </row>
    <row r="9025" spans="1:24">
      <c r="A9025" s="1">
        <v>9082</v>
      </c>
      <c r="C9025" t="s">
        <v>7498</v>
      </c>
      <c r="G9025" t="s">
        <v>10967</v>
      </c>
      <c r="H9025" t="s">
        <v>17225</v>
      </c>
      <c r="I9025" t="s">
        <v>18507</v>
      </c>
      <c r="J9025" t="s">
        <v>18509</v>
      </c>
      <c r="L9025" t="s">
        <v>20498</v>
      </c>
      <c r="O9025" t="s">
        <v>20887</v>
      </c>
      <c r="P9025" t="s">
        <v>20919</v>
      </c>
      <c r="Q9025" t="s">
        <v>20989</v>
      </c>
      <c r="U9025" t="s">
        <v>22032</v>
      </c>
      <c r="W9025" t="s">
        <v>22917</v>
      </c>
      <c r="X9025" t="s">
        <v>23698</v>
      </c>
    </row>
    <row r="9026" spans="1:24">
      <c r="A9026" s="1">
        <v>9083</v>
      </c>
      <c r="C9026" t="s">
        <v>7499</v>
      </c>
      <c r="G9026" t="s">
        <v>10967</v>
      </c>
      <c r="H9026" t="s">
        <v>17225</v>
      </c>
      <c r="I9026" t="s">
        <v>18507</v>
      </c>
      <c r="J9026" t="s">
        <v>18509</v>
      </c>
      <c r="L9026" t="s">
        <v>20528</v>
      </c>
      <c r="O9026" t="s">
        <v>20888</v>
      </c>
      <c r="P9026" t="s">
        <v>20920</v>
      </c>
      <c r="Q9026" t="s">
        <v>20991</v>
      </c>
      <c r="U9026" t="s">
        <v>22034</v>
      </c>
      <c r="W9026" t="s">
        <v>22918</v>
      </c>
    </row>
    <row r="9027" spans="1:24">
      <c r="A9027" s="1">
        <v>9084</v>
      </c>
      <c r="C9027" t="s">
        <v>7500</v>
      </c>
      <c r="G9027" t="s">
        <v>10967</v>
      </c>
      <c r="H9027" t="s">
        <v>17226</v>
      </c>
      <c r="I9027" t="s">
        <v>18507</v>
      </c>
      <c r="J9027" t="s">
        <v>18509</v>
      </c>
      <c r="L9027" t="s">
        <v>20501</v>
      </c>
      <c r="O9027" t="s">
        <v>20887</v>
      </c>
      <c r="P9027" t="s">
        <v>20919</v>
      </c>
      <c r="Q9027" t="s">
        <v>20989</v>
      </c>
      <c r="U9027" t="s">
        <v>22032</v>
      </c>
      <c r="W9027" t="s">
        <v>22917</v>
      </c>
      <c r="X9027" t="s">
        <v>23699</v>
      </c>
    </row>
    <row r="9028" spans="1:24">
      <c r="A9028" s="1">
        <v>9085</v>
      </c>
      <c r="C9028" t="s">
        <v>7501</v>
      </c>
      <c r="G9028" t="s">
        <v>10967</v>
      </c>
      <c r="H9028" t="s">
        <v>17227</v>
      </c>
      <c r="I9028" t="s">
        <v>18507</v>
      </c>
      <c r="J9028" t="s">
        <v>18509</v>
      </c>
      <c r="L9028" t="s">
        <v>20527</v>
      </c>
      <c r="O9028" t="s">
        <v>20888</v>
      </c>
      <c r="P9028" t="s">
        <v>65</v>
      </c>
      <c r="Q9028" t="s">
        <v>20990</v>
      </c>
      <c r="R9028" t="s">
        <v>21118</v>
      </c>
      <c r="S9028" t="s">
        <v>21153</v>
      </c>
      <c r="T9028" t="s">
        <v>21888</v>
      </c>
      <c r="U9028" t="s">
        <v>22033</v>
      </c>
    </row>
    <row r="9029" spans="1:24">
      <c r="A9029" s="1">
        <v>9086</v>
      </c>
      <c r="C9029" t="s">
        <v>7502</v>
      </c>
      <c r="G9029" t="s">
        <v>10967</v>
      </c>
      <c r="H9029" t="s">
        <v>17228</v>
      </c>
      <c r="I9029" t="s">
        <v>18507</v>
      </c>
      <c r="J9029" t="s">
        <v>18509</v>
      </c>
      <c r="L9029" t="s">
        <v>20528</v>
      </c>
      <c r="O9029" t="s">
        <v>20888</v>
      </c>
      <c r="P9029" t="s">
        <v>20920</v>
      </c>
      <c r="Q9029" t="s">
        <v>20991</v>
      </c>
      <c r="U9029" t="s">
        <v>22034</v>
      </c>
      <c r="W9029" t="s">
        <v>22918</v>
      </c>
    </row>
    <row r="9030" spans="1:24">
      <c r="A9030" s="1">
        <v>9087</v>
      </c>
      <c r="C9030" t="s">
        <v>7503</v>
      </c>
      <c r="G9030" t="s">
        <v>10967</v>
      </c>
      <c r="H9030" t="s">
        <v>17228</v>
      </c>
      <c r="I9030" t="s">
        <v>18507</v>
      </c>
      <c r="J9030" t="s">
        <v>18509</v>
      </c>
      <c r="L9030" t="s">
        <v>20497</v>
      </c>
      <c r="O9030" t="s">
        <v>20887</v>
      </c>
      <c r="P9030" t="s">
        <v>20919</v>
      </c>
      <c r="Q9030" t="s">
        <v>20989</v>
      </c>
      <c r="U9030" t="s">
        <v>22032</v>
      </c>
      <c r="W9030" t="s">
        <v>22917</v>
      </c>
      <c r="X9030" t="s">
        <v>23700</v>
      </c>
    </row>
    <row r="9031" spans="1:24">
      <c r="A9031" s="1">
        <v>9088</v>
      </c>
      <c r="C9031" t="s">
        <v>7504</v>
      </c>
      <c r="G9031" t="s">
        <v>10967</v>
      </c>
      <c r="H9031" t="s">
        <v>17229</v>
      </c>
      <c r="I9031" t="s">
        <v>18507</v>
      </c>
      <c r="J9031" t="s">
        <v>18509</v>
      </c>
      <c r="L9031" t="s">
        <v>20527</v>
      </c>
      <c r="O9031" t="s">
        <v>20888</v>
      </c>
      <c r="P9031" t="s">
        <v>65</v>
      </c>
      <c r="Q9031" t="s">
        <v>20990</v>
      </c>
      <c r="R9031" t="s">
        <v>21118</v>
      </c>
      <c r="S9031" t="s">
        <v>21153</v>
      </c>
      <c r="T9031" t="s">
        <v>21887</v>
      </c>
      <c r="U9031" t="s">
        <v>22033</v>
      </c>
    </row>
    <row r="9032" spans="1:24">
      <c r="A9032" s="1">
        <v>9089</v>
      </c>
      <c r="C9032" t="s">
        <v>7505</v>
      </c>
      <c r="G9032" t="s">
        <v>10967</v>
      </c>
      <c r="H9032" t="s">
        <v>17229</v>
      </c>
      <c r="I9032" t="s">
        <v>18507</v>
      </c>
      <c r="J9032" t="s">
        <v>18509</v>
      </c>
      <c r="L9032" t="s">
        <v>20502</v>
      </c>
      <c r="O9032" t="s">
        <v>20887</v>
      </c>
      <c r="P9032" t="s">
        <v>20919</v>
      </c>
      <c r="Q9032" t="s">
        <v>20989</v>
      </c>
      <c r="U9032" t="s">
        <v>22032</v>
      </c>
      <c r="W9032" t="s">
        <v>22917</v>
      </c>
      <c r="X9032" t="s">
        <v>23698</v>
      </c>
    </row>
    <row r="9033" spans="1:24">
      <c r="A9033" s="1">
        <v>9090</v>
      </c>
      <c r="C9033" t="s">
        <v>7506</v>
      </c>
      <c r="G9033" t="s">
        <v>10967</v>
      </c>
      <c r="H9033" t="s">
        <v>17230</v>
      </c>
      <c r="I9033" t="s">
        <v>18507</v>
      </c>
      <c r="J9033" t="s">
        <v>18509</v>
      </c>
      <c r="L9033" t="s">
        <v>20528</v>
      </c>
      <c r="O9033" t="s">
        <v>20888</v>
      </c>
      <c r="P9033" t="s">
        <v>20920</v>
      </c>
      <c r="Q9033" t="s">
        <v>20991</v>
      </c>
      <c r="U9033" t="s">
        <v>22034</v>
      </c>
      <c r="W9033" t="s">
        <v>22918</v>
      </c>
    </row>
    <row r="9034" spans="1:24">
      <c r="A9034" s="1">
        <v>9091</v>
      </c>
      <c r="C9034" t="s">
        <v>7507</v>
      </c>
      <c r="G9034" t="s">
        <v>10967</v>
      </c>
      <c r="H9034" t="s">
        <v>17231</v>
      </c>
      <c r="I9034" t="s">
        <v>18507</v>
      </c>
      <c r="J9034" t="s">
        <v>18509</v>
      </c>
      <c r="L9034" t="s">
        <v>20500</v>
      </c>
      <c r="O9034" t="s">
        <v>20887</v>
      </c>
      <c r="P9034" t="s">
        <v>20919</v>
      </c>
      <c r="Q9034" t="s">
        <v>20989</v>
      </c>
      <c r="U9034" t="s">
        <v>22032</v>
      </c>
      <c r="W9034" t="s">
        <v>22917</v>
      </c>
      <c r="X9034" t="s">
        <v>23699</v>
      </c>
    </row>
    <row r="9035" spans="1:24">
      <c r="A9035" s="1">
        <v>9092</v>
      </c>
      <c r="C9035" t="s">
        <v>7508</v>
      </c>
      <c r="G9035" t="s">
        <v>10967</v>
      </c>
      <c r="H9035" t="s">
        <v>17232</v>
      </c>
      <c r="I9035" t="s">
        <v>18507</v>
      </c>
      <c r="J9035" t="s">
        <v>18509</v>
      </c>
      <c r="L9035" t="s">
        <v>20497</v>
      </c>
      <c r="O9035" t="s">
        <v>20887</v>
      </c>
      <c r="P9035" t="s">
        <v>20919</v>
      </c>
      <c r="Q9035" t="s">
        <v>20989</v>
      </c>
      <c r="U9035" t="s">
        <v>22032</v>
      </c>
      <c r="W9035" t="s">
        <v>22917</v>
      </c>
      <c r="X9035" t="s">
        <v>23693</v>
      </c>
    </row>
    <row r="9036" spans="1:24">
      <c r="A9036" s="1">
        <v>9093</v>
      </c>
      <c r="C9036" t="s">
        <v>7509</v>
      </c>
      <c r="G9036" t="s">
        <v>10967</v>
      </c>
      <c r="H9036" t="s">
        <v>17233</v>
      </c>
      <c r="I9036" t="s">
        <v>18507</v>
      </c>
      <c r="J9036" t="s">
        <v>18509</v>
      </c>
      <c r="L9036" t="s">
        <v>20501</v>
      </c>
      <c r="O9036" t="s">
        <v>20887</v>
      </c>
      <c r="P9036" t="s">
        <v>20919</v>
      </c>
      <c r="Q9036" t="s">
        <v>20989</v>
      </c>
      <c r="U9036" t="s">
        <v>22032</v>
      </c>
      <c r="W9036" t="s">
        <v>22917</v>
      </c>
      <c r="X9036" t="s">
        <v>23693</v>
      </c>
    </row>
    <row r="9037" spans="1:24">
      <c r="A9037" s="1">
        <v>9094</v>
      </c>
      <c r="C9037" t="s">
        <v>7510</v>
      </c>
      <c r="G9037" t="s">
        <v>10967</v>
      </c>
      <c r="H9037" t="s">
        <v>17234</v>
      </c>
      <c r="I9037" t="s">
        <v>18507</v>
      </c>
      <c r="J9037" t="s">
        <v>18509</v>
      </c>
      <c r="L9037" t="s">
        <v>20527</v>
      </c>
      <c r="O9037" t="s">
        <v>20888</v>
      </c>
      <c r="P9037" t="s">
        <v>65</v>
      </c>
      <c r="Q9037" t="s">
        <v>20990</v>
      </c>
      <c r="R9037" t="s">
        <v>21118</v>
      </c>
      <c r="S9037" t="s">
        <v>21153</v>
      </c>
      <c r="T9037" t="s">
        <v>21882</v>
      </c>
      <c r="U9037" t="s">
        <v>22033</v>
      </c>
    </row>
    <row r="9038" spans="1:24">
      <c r="A9038" s="1">
        <v>9095</v>
      </c>
      <c r="C9038" t="s">
        <v>7511</v>
      </c>
      <c r="G9038" t="s">
        <v>10967</v>
      </c>
      <c r="H9038" t="s">
        <v>17234</v>
      </c>
      <c r="I9038" t="s">
        <v>18507</v>
      </c>
      <c r="J9038" t="s">
        <v>18509</v>
      </c>
      <c r="L9038" t="s">
        <v>20528</v>
      </c>
      <c r="O9038" t="s">
        <v>20888</v>
      </c>
      <c r="P9038" t="s">
        <v>20920</v>
      </c>
      <c r="Q9038" t="s">
        <v>20991</v>
      </c>
      <c r="U9038" t="s">
        <v>22034</v>
      </c>
      <c r="W9038" t="s">
        <v>22918</v>
      </c>
    </row>
    <row r="9039" spans="1:24">
      <c r="A9039" s="1">
        <v>9096</v>
      </c>
      <c r="C9039" t="s">
        <v>7512</v>
      </c>
      <c r="G9039" t="s">
        <v>10967</v>
      </c>
      <c r="H9039" t="s">
        <v>17235</v>
      </c>
      <c r="I9039" t="s">
        <v>18507</v>
      </c>
      <c r="J9039" t="s">
        <v>18509</v>
      </c>
      <c r="L9039" t="s">
        <v>20527</v>
      </c>
      <c r="O9039" t="s">
        <v>20888</v>
      </c>
      <c r="P9039" t="s">
        <v>65</v>
      </c>
      <c r="Q9039" t="s">
        <v>20990</v>
      </c>
      <c r="R9039" t="s">
        <v>21118</v>
      </c>
      <c r="S9039" t="s">
        <v>21153</v>
      </c>
      <c r="T9039" t="s">
        <v>21882</v>
      </c>
      <c r="U9039" t="s">
        <v>22033</v>
      </c>
    </row>
    <row r="9040" spans="1:24">
      <c r="A9040" s="1">
        <v>9097</v>
      </c>
      <c r="C9040" t="s">
        <v>7513</v>
      </c>
      <c r="G9040" t="s">
        <v>10967</v>
      </c>
      <c r="H9040" t="s">
        <v>17236</v>
      </c>
      <c r="I9040" t="s">
        <v>18507</v>
      </c>
      <c r="J9040" t="s">
        <v>18509</v>
      </c>
      <c r="L9040" t="s">
        <v>20528</v>
      </c>
      <c r="O9040" t="s">
        <v>20888</v>
      </c>
      <c r="P9040" t="s">
        <v>20920</v>
      </c>
      <c r="Q9040" t="s">
        <v>20991</v>
      </c>
      <c r="U9040" t="s">
        <v>22034</v>
      </c>
      <c r="W9040" t="s">
        <v>22918</v>
      </c>
    </row>
    <row r="9041" spans="1:24">
      <c r="A9041" s="1">
        <v>9098</v>
      </c>
      <c r="C9041" t="s">
        <v>7514</v>
      </c>
      <c r="G9041" t="s">
        <v>10967</v>
      </c>
      <c r="H9041" t="s">
        <v>17237</v>
      </c>
      <c r="I9041" t="s">
        <v>18507</v>
      </c>
      <c r="J9041" t="s">
        <v>18509</v>
      </c>
      <c r="L9041" t="s">
        <v>20527</v>
      </c>
      <c r="O9041" t="s">
        <v>20888</v>
      </c>
      <c r="P9041" t="s">
        <v>65</v>
      </c>
      <c r="Q9041" t="s">
        <v>20990</v>
      </c>
      <c r="R9041" t="s">
        <v>21118</v>
      </c>
      <c r="S9041" t="s">
        <v>21153</v>
      </c>
      <c r="T9041" t="s">
        <v>21852</v>
      </c>
      <c r="U9041" t="s">
        <v>22033</v>
      </c>
    </row>
    <row r="9042" spans="1:24">
      <c r="A9042" s="1">
        <v>9099</v>
      </c>
      <c r="C9042" t="s">
        <v>7515</v>
      </c>
      <c r="G9042" t="s">
        <v>10967</v>
      </c>
      <c r="H9042" t="s">
        <v>17237</v>
      </c>
      <c r="I9042" t="s">
        <v>18507</v>
      </c>
      <c r="J9042" t="s">
        <v>18509</v>
      </c>
      <c r="L9042" t="s">
        <v>20497</v>
      </c>
      <c r="O9042" t="s">
        <v>20887</v>
      </c>
      <c r="P9042" t="s">
        <v>20919</v>
      </c>
      <c r="Q9042" t="s">
        <v>20989</v>
      </c>
      <c r="U9042" t="s">
        <v>22032</v>
      </c>
      <c r="W9042" t="s">
        <v>22917</v>
      </c>
      <c r="X9042" t="s">
        <v>23668</v>
      </c>
    </row>
    <row r="9043" spans="1:24">
      <c r="A9043" s="1">
        <v>9100</v>
      </c>
      <c r="C9043" t="s">
        <v>7516</v>
      </c>
      <c r="G9043" t="s">
        <v>10967</v>
      </c>
      <c r="H9043" t="s">
        <v>17238</v>
      </c>
      <c r="I9043" t="s">
        <v>18507</v>
      </c>
      <c r="J9043" t="s">
        <v>18509</v>
      </c>
      <c r="L9043" t="s">
        <v>20528</v>
      </c>
      <c r="O9043" t="s">
        <v>20888</v>
      </c>
      <c r="P9043" t="s">
        <v>20920</v>
      </c>
      <c r="Q9043" t="s">
        <v>20991</v>
      </c>
      <c r="U9043" t="s">
        <v>22034</v>
      </c>
      <c r="W9043" t="s">
        <v>22918</v>
      </c>
    </row>
    <row r="9044" spans="1:24">
      <c r="A9044" s="1">
        <v>9101</v>
      </c>
      <c r="C9044" t="s">
        <v>7517</v>
      </c>
      <c r="G9044" t="s">
        <v>10967</v>
      </c>
      <c r="H9044" t="s">
        <v>17239</v>
      </c>
      <c r="I9044" t="s">
        <v>18507</v>
      </c>
      <c r="J9044" t="s">
        <v>18509</v>
      </c>
      <c r="L9044" t="s">
        <v>20527</v>
      </c>
      <c r="O9044" t="s">
        <v>20888</v>
      </c>
      <c r="P9044" t="s">
        <v>65</v>
      </c>
      <c r="Q9044" t="s">
        <v>20990</v>
      </c>
      <c r="R9044" t="s">
        <v>21118</v>
      </c>
      <c r="S9044" t="s">
        <v>21153</v>
      </c>
      <c r="T9044" t="s">
        <v>21852</v>
      </c>
      <c r="U9044" t="s">
        <v>22033</v>
      </c>
    </row>
    <row r="9045" spans="1:24">
      <c r="A9045" s="1">
        <v>9102</v>
      </c>
      <c r="C9045" t="s">
        <v>7518</v>
      </c>
      <c r="G9045" t="s">
        <v>10967</v>
      </c>
      <c r="H9045" t="s">
        <v>17239</v>
      </c>
      <c r="I9045" t="s">
        <v>18507</v>
      </c>
      <c r="J9045" t="s">
        <v>18509</v>
      </c>
      <c r="L9045" t="s">
        <v>20501</v>
      </c>
      <c r="O9045" t="s">
        <v>20887</v>
      </c>
      <c r="P9045" t="s">
        <v>20919</v>
      </c>
      <c r="Q9045" t="s">
        <v>20989</v>
      </c>
      <c r="U9045" t="s">
        <v>22032</v>
      </c>
      <c r="W9045" t="s">
        <v>22917</v>
      </c>
      <c r="X9045" t="s">
        <v>23668</v>
      </c>
    </row>
    <row r="9046" spans="1:24">
      <c r="A9046" s="1">
        <v>9103</v>
      </c>
      <c r="C9046" t="s">
        <v>7519</v>
      </c>
      <c r="G9046" t="s">
        <v>10967</v>
      </c>
      <c r="H9046" t="s">
        <v>17239</v>
      </c>
      <c r="I9046" t="s">
        <v>18507</v>
      </c>
      <c r="J9046" t="s">
        <v>18509</v>
      </c>
      <c r="L9046" t="s">
        <v>20528</v>
      </c>
      <c r="O9046" t="s">
        <v>20888</v>
      </c>
      <c r="P9046" t="s">
        <v>20920</v>
      </c>
      <c r="Q9046" t="s">
        <v>20991</v>
      </c>
      <c r="U9046" t="s">
        <v>22034</v>
      </c>
      <c r="W9046" t="s">
        <v>22918</v>
      </c>
    </row>
    <row r="9047" spans="1:24">
      <c r="A9047" s="1">
        <v>9104</v>
      </c>
      <c r="C9047" t="s">
        <v>7520</v>
      </c>
      <c r="G9047" t="s">
        <v>10967</v>
      </c>
      <c r="H9047" t="s">
        <v>17240</v>
      </c>
      <c r="I9047" t="s">
        <v>18507</v>
      </c>
      <c r="J9047" t="s">
        <v>18509</v>
      </c>
      <c r="L9047" t="s">
        <v>20527</v>
      </c>
      <c r="O9047" t="s">
        <v>20888</v>
      </c>
      <c r="P9047" t="s">
        <v>65</v>
      </c>
      <c r="Q9047" t="s">
        <v>20990</v>
      </c>
      <c r="R9047" t="s">
        <v>21118</v>
      </c>
      <c r="S9047" t="s">
        <v>21153</v>
      </c>
      <c r="T9047" t="s">
        <v>21852</v>
      </c>
      <c r="U9047" t="s">
        <v>22033</v>
      </c>
    </row>
    <row r="9048" spans="1:24">
      <c r="A9048" s="1">
        <v>9105</v>
      </c>
      <c r="C9048" t="s">
        <v>7521</v>
      </c>
      <c r="G9048" t="s">
        <v>10967</v>
      </c>
      <c r="H9048" t="s">
        <v>17240</v>
      </c>
      <c r="I9048" t="s">
        <v>18507</v>
      </c>
      <c r="J9048" t="s">
        <v>18509</v>
      </c>
      <c r="L9048" t="s">
        <v>20502</v>
      </c>
      <c r="O9048" t="s">
        <v>20887</v>
      </c>
      <c r="P9048" t="s">
        <v>20919</v>
      </c>
      <c r="Q9048" t="s">
        <v>20989</v>
      </c>
      <c r="U9048" t="s">
        <v>22032</v>
      </c>
      <c r="W9048" t="s">
        <v>22917</v>
      </c>
      <c r="X9048" t="s">
        <v>23668</v>
      </c>
    </row>
    <row r="9049" spans="1:24">
      <c r="A9049" s="1">
        <v>9106</v>
      </c>
      <c r="C9049" t="s">
        <v>7522</v>
      </c>
      <c r="G9049" t="s">
        <v>10967</v>
      </c>
      <c r="H9049" t="s">
        <v>17241</v>
      </c>
      <c r="I9049" t="s">
        <v>18507</v>
      </c>
      <c r="J9049" t="s">
        <v>18509</v>
      </c>
      <c r="L9049" t="s">
        <v>20528</v>
      </c>
      <c r="O9049" t="s">
        <v>20888</v>
      </c>
      <c r="P9049" t="s">
        <v>20920</v>
      </c>
      <c r="Q9049" t="s">
        <v>20991</v>
      </c>
      <c r="U9049" t="s">
        <v>22034</v>
      </c>
      <c r="W9049" t="s">
        <v>22918</v>
      </c>
    </row>
    <row r="9050" spans="1:24">
      <c r="A9050" s="1">
        <v>9107</v>
      </c>
      <c r="C9050" t="s">
        <v>7523</v>
      </c>
      <c r="G9050" t="s">
        <v>10967</v>
      </c>
      <c r="H9050" t="s">
        <v>17242</v>
      </c>
      <c r="I9050" t="s">
        <v>18507</v>
      </c>
      <c r="J9050" t="s">
        <v>18509</v>
      </c>
      <c r="L9050" t="s">
        <v>20497</v>
      </c>
      <c r="O9050" t="s">
        <v>20887</v>
      </c>
      <c r="P9050" t="s">
        <v>20919</v>
      </c>
      <c r="Q9050" t="s">
        <v>20989</v>
      </c>
      <c r="U9050" t="s">
        <v>22032</v>
      </c>
      <c r="W9050" t="s">
        <v>22917</v>
      </c>
      <c r="X9050" t="s">
        <v>23691</v>
      </c>
    </row>
    <row r="9051" spans="1:24">
      <c r="A9051" s="1">
        <v>9108</v>
      </c>
      <c r="C9051" t="s">
        <v>7524</v>
      </c>
      <c r="G9051" t="s">
        <v>10967</v>
      </c>
      <c r="H9051" t="s">
        <v>17243</v>
      </c>
      <c r="I9051" t="s">
        <v>18507</v>
      </c>
      <c r="J9051" t="s">
        <v>18509</v>
      </c>
      <c r="L9051" t="s">
        <v>20527</v>
      </c>
      <c r="O9051" t="s">
        <v>20888</v>
      </c>
      <c r="P9051" t="s">
        <v>65</v>
      </c>
      <c r="Q9051" t="s">
        <v>20990</v>
      </c>
      <c r="R9051" t="s">
        <v>21118</v>
      </c>
      <c r="S9051" t="s">
        <v>21153</v>
      </c>
      <c r="T9051" t="s">
        <v>21879</v>
      </c>
      <c r="U9051" t="s">
        <v>22033</v>
      </c>
    </row>
    <row r="9052" spans="1:24">
      <c r="A9052" s="1">
        <v>9109</v>
      </c>
      <c r="C9052" t="s">
        <v>7525</v>
      </c>
      <c r="G9052" t="s">
        <v>10967</v>
      </c>
      <c r="H9052" t="s">
        <v>17243</v>
      </c>
      <c r="I9052" t="s">
        <v>18507</v>
      </c>
      <c r="J9052" t="s">
        <v>18509</v>
      </c>
      <c r="L9052" t="s">
        <v>20528</v>
      </c>
      <c r="O9052" t="s">
        <v>20888</v>
      </c>
      <c r="P9052" t="s">
        <v>20920</v>
      </c>
      <c r="Q9052" t="s">
        <v>20991</v>
      </c>
      <c r="U9052" t="s">
        <v>22034</v>
      </c>
      <c r="W9052" t="s">
        <v>22918</v>
      </c>
    </row>
    <row r="9053" spans="1:24">
      <c r="A9053" s="1">
        <v>9110</v>
      </c>
      <c r="C9053" t="s">
        <v>7526</v>
      </c>
      <c r="G9053" t="s">
        <v>10967</v>
      </c>
      <c r="H9053" t="s">
        <v>17244</v>
      </c>
      <c r="I9053" t="s">
        <v>18507</v>
      </c>
      <c r="J9053" t="s">
        <v>18510</v>
      </c>
      <c r="L9053" t="s">
        <v>20548</v>
      </c>
      <c r="N9053" t="s">
        <v>40</v>
      </c>
      <c r="P9053" t="s">
        <v>20946</v>
      </c>
      <c r="Q9053" t="s">
        <v>21041</v>
      </c>
      <c r="U9053" t="s">
        <v>22716</v>
      </c>
      <c r="W9053" t="s">
        <v>22918</v>
      </c>
    </row>
    <row r="9054" spans="1:24">
      <c r="A9054" s="1">
        <v>9111</v>
      </c>
      <c r="B9054" t="s">
        <v>40</v>
      </c>
      <c r="C9054" t="s">
        <v>7526</v>
      </c>
      <c r="D9054" t="s">
        <v>10633</v>
      </c>
      <c r="E9054" t="s">
        <v>10905</v>
      </c>
      <c r="F9054" t="s">
        <v>10933</v>
      </c>
      <c r="H9054" t="s">
        <v>17244</v>
      </c>
      <c r="V9054">
        <f>72863385 SYXONT 1664-8         PAR²á32$AHL6118Cj\      N                     ently locked by another user for an Acct no 319379400000</f>
        <v>0</v>
      </c>
    </row>
    <row r="9055" spans="1:24">
      <c r="A9055" s="1">
        <v>9112</v>
      </c>
      <c r="C9055" t="s">
        <v>7527</v>
      </c>
      <c r="G9055" t="s">
        <v>10967</v>
      </c>
      <c r="H9055" t="s">
        <v>17245</v>
      </c>
      <c r="I9055" t="s">
        <v>18507</v>
      </c>
      <c r="J9055" t="s">
        <v>18510</v>
      </c>
      <c r="L9055" t="s">
        <v>20549</v>
      </c>
      <c r="N9055" t="s">
        <v>40</v>
      </c>
      <c r="P9055" t="s">
        <v>20946</v>
      </c>
      <c r="Q9055" t="s">
        <v>21041</v>
      </c>
      <c r="U9055" t="s">
        <v>22716</v>
      </c>
      <c r="W9055" t="s">
        <v>22918</v>
      </c>
    </row>
    <row r="9056" spans="1:24">
      <c r="A9056" s="1">
        <v>9113</v>
      </c>
      <c r="B9056" t="s">
        <v>40</v>
      </c>
      <c r="C9056" t="s">
        <v>7527</v>
      </c>
      <c r="D9056" t="s">
        <v>10634</v>
      </c>
      <c r="E9056" t="s">
        <v>10905</v>
      </c>
      <c r="F9056" t="s">
        <v>10933</v>
      </c>
      <c r="H9056" t="s">
        <v>17245</v>
      </c>
      <c r="V9056">
        <f>72863386 SYXONT 1664-08         PAR²á32$AHL6118Cj\      N                     ently locked by another user for an Acct no 344238270000</f>
        <v>0</v>
      </c>
    </row>
    <row r="9057" spans="1:24">
      <c r="A9057" s="1">
        <v>9114</v>
      </c>
      <c r="C9057" t="s">
        <v>7528</v>
      </c>
      <c r="G9057" t="s">
        <v>10967</v>
      </c>
      <c r="H9057" t="s">
        <v>17246</v>
      </c>
      <c r="I9057" t="s">
        <v>18507</v>
      </c>
      <c r="J9057" t="s">
        <v>18509</v>
      </c>
      <c r="L9057" t="s">
        <v>20527</v>
      </c>
      <c r="O9057" t="s">
        <v>20888</v>
      </c>
      <c r="P9057" t="s">
        <v>65</v>
      </c>
      <c r="Q9057" t="s">
        <v>20990</v>
      </c>
      <c r="R9057" t="s">
        <v>21118</v>
      </c>
      <c r="S9057" t="s">
        <v>21153</v>
      </c>
      <c r="T9057" t="s">
        <v>21380</v>
      </c>
      <c r="U9057" t="s">
        <v>22033</v>
      </c>
    </row>
    <row r="9058" spans="1:24">
      <c r="A9058" s="1">
        <v>9115</v>
      </c>
      <c r="C9058" t="s">
        <v>7529</v>
      </c>
      <c r="G9058" t="s">
        <v>10967</v>
      </c>
      <c r="H9058" t="s">
        <v>17246</v>
      </c>
      <c r="I9058" t="s">
        <v>18507</v>
      </c>
      <c r="J9058" t="s">
        <v>18509</v>
      </c>
      <c r="L9058" t="s">
        <v>20502</v>
      </c>
      <c r="O9058" t="s">
        <v>20887</v>
      </c>
      <c r="P9058" t="s">
        <v>20919</v>
      </c>
      <c r="Q9058" t="s">
        <v>20989</v>
      </c>
      <c r="U9058" t="s">
        <v>22032</v>
      </c>
      <c r="W9058" t="s">
        <v>22917</v>
      </c>
      <c r="X9058" t="s">
        <v>23207</v>
      </c>
    </row>
    <row r="9059" spans="1:24">
      <c r="A9059" s="1">
        <v>9116</v>
      </c>
      <c r="C9059" t="s">
        <v>7530</v>
      </c>
      <c r="G9059" t="s">
        <v>10967</v>
      </c>
      <c r="H9059" t="s">
        <v>17246</v>
      </c>
      <c r="I9059" t="s">
        <v>18507</v>
      </c>
      <c r="J9059" t="s">
        <v>18509</v>
      </c>
      <c r="L9059" t="s">
        <v>20528</v>
      </c>
      <c r="O9059" t="s">
        <v>20888</v>
      </c>
      <c r="P9059" t="s">
        <v>20920</v>
      </c>
      <c r="Q9059" t="s">
        <v>20991</v>
      </c>
      <c r="U9059" t="s">
        <v>22034</v>
      </c>
      <c r="W9059" t="s">
        <v>22918</v>
      </c>
    </row>
    <row r="9060" spans="1:24">
      <c r="A9060" s="1">
        <v>9117</v>
      </c>
      <c r="C9060" t="s">
        <v>7531</v>
      </c>
      <c r="G9060" t="s">
        <v>10967</v>
      </c>
      <c r="H9060" t="s">
        <v>17247</v>
      </c>
      <c r="I9060" t="s">
        <v>18507</v>
      </c>
      <c r="J9060" t="s">
        <v>18509</v>
      </c>
      <c r="L9060" t="s">
        <v>20497</v>
      </c>
      <c r="O9060" t="s">
        <v>20887</v>
      </c>
      <c r="P9060" t="s">
        <v>20919</v>
      </c>
      <c r="Q9060" t="s">
        <v>20989</v>
      </c>
      <c r="U9060" t="s">
        <v>22032</v>
      </c>
      <c r="W9060" t="s">
        <v>22917</v>
      </c>
      <c r="X9060" t="s">
        <v>23206</v>
      </c>
    </row>
    <row r="9061" spans="1:24">
      <c r="A9061" s="1">
        <v>9118</v>
      </c>
      <c r="C9061" t="s">
        <v>7532</v>
      </c>
      <c r="G9061" t="s">
        <v>10967</v>
      </c>
      <c r="H9061" t="s">
        <v>17248</v>
      </c>
      <c r="I9061" t="s">
        <v>18507</v>
      </c>
      <c r="J9061" t="s">
        <v>18509</v>
      </c>
      <c r="L9061" t="s">
        <v>20527</v>
      </c>
      <c r="O9061" t="s">
        <v>20888</v>
      </c>
      <c r="P9061" t="s">
        <v>65</v>
      </c>
      <c r="Q9061" t="s">
        <v>20990</v>
      </c>
      <c r="R9061" t="s">
        <v>21118</v>
      </c>
      <c r="S9061" t="s">
        <v>21153</v>
      </c>
      <c r="T9061" t="s">
        <v>21379</v>
      </c>
      <c r="U9061" t="s">
        <v>22033</v>
      </c>
    </row>
    <row r="9062" spans="1:24">
      <c r="A9062" s="1">
        <v>9119</v>
      </c>
      <c r="C9062" t="s">
        <v>7533</v>
      </c>
      <c r="G9062" t="s">
        <v>10967</v>
      </c>
      <c r="H9062" t="s">
        <v>17248</v>
      </c>
      <c r="I9062" t="s">
        <v>18507</v>
      </c>
      <c r="J9062" t="s">
        <v>18509</v>
      </c>
      <c r="L9062" t="s">
        <v>20528</v>
      </c>
      <c r="O9062" t="s">
        <v>20888</v>
      </c>
      <c r="P9062" t="s">
        <v>20920</v>
      </c>
      <c r="Q9062" t="s">
        <v>20991</v>
      </c>
      <c r="U9062" t="s">
        <v>22034</v>
      </c>
      <c r="W9062" t="s">
        <v>22918</v>
      </c>
    </row>
    <row r="9063" spans="1:24">
      <c r="A9063" s="1">
        <v>9120</v>
      </c>
      <c r="C9063" t="s">
        <v>7534</v>
      </c>
      <c r="G9063" t="s">
        <v>10967</v>
      </c>
      <c r="H9063" t="s">
        <v>17249</v>
      </c>
      <c r="I9063" t="s">
        <v>18507</v>
      </c>
      <c r="J9063" t="s">
        <v>18509</v>
      </c>
      <c r="L9063" t="s">
        <v>20500</v>
      </c>
      <c r="O9063" t="s">
        <v>20887</v>
      </c>
      <c r="P9063" t="s">
        <v>20919</v>
      </c>
      <c r="Q9063" t="s">
        <v>20989</v>
      </c>
      <c r="U9063" t="s">
        <v>22032</v>
      </c>
      <c r="W9063" t="s">
        <v>22917</v>
      </c>
      <c r="X9063" t="s">
        <v>23205</v>
      </c>
    </row>
    <row r="9064" spans="1:24">
      <c r="A9064" s="1">
        <v>9121</v>
      </c>
      <c r="C9064" t="s">
        <v>7535</v>
      </c>
      <c r="G9064" t="s">
        <v>10967</v>
      </c>
      <c r="H9064" t="s">
        <v>17250</v>
      </c>
      <c r="I9064" t="s">
        <v>18507</v>
      </c>
      <c r="J9064" t="s">
        <v>18509</v>
      </c>
      <c r="L9064" t="s">
        <v>20527</v>
      </c>
      <c r="O9064" t="s">
        <v>20888</v>
      </c>
      <c r="P9064" t="s">
        <v>65</v>
      </c>
      <c r="Q9064" t="s">
        <v>20990</v>
      </c>
      <c r="R9064" t="s">
        <v>21118</v>
      </c>
      <c r="S9064" t="s">
        <v>21153</v>
      </c>
      <c r="T9064" t="s">
        <v>21889</v>
      </c>
      <c r="U9064" t="s">
        <v>22033</v>
      </c>
    </row>
    <row r="9065" spans="1:24">
      <c r="A9065" s="1">
        <v>9122</v>
      </c>
      <c r="C9065" t="s">
        <v>7536</v>
      </c>
      <c r="G9065" t="s">
        <v>10967</v>
      </c>
      <c r="H9065" t="s">
        <v>17250</v>
      </c>
      <c r="I9065" t="s">
        <v>18507</v>
      </c>
      <c r="J9065" t="s">
        <v>18509</v>
      </c>
      <c r="L9065" t="s">
        <v>20528</v>
      </c>
      <c r="O9065" t="s">
        <v>20888</v>
      </c>
      <c r="P9065" t="s">
        <v>20920</v>
      </c>
      <c r="Q9065" t="s">
        <v>20991</v>
      </c>
      <c r="U9065" t="s">
        <v>22034</v>
      </c>
      <c r="W9065" t="s">
        <v>22918</v>
      </c>
    </row>
    <row r="9066" spans="1:24">
      <c r="A9066" s="1">
        <v>9123</v>
      </c>
      <c r="C9066" t="s">
        <v>7537</v>
      </c>
      <c r="G9066" t="s">
        <v>10967</v>
      </c>
      <c r="H9066" t="s">
        <v>17250</v>
      </c>
      <c r="I9066" t="s">
        <v>18507</v>
      </c>
      <c r="J9066" t="s">
        <v>18509</v>
      </c>
      <c r="L9066" t="s">
        <v>20498</v>
      </c>
      <c r="O9066" t="s">
        <v>20887</v>
      </c>
      <c r="P9066" t="s">
        <v>20919</v>
      </c>
      <c r="Q9066" t="s">
        <v>20989</v>
      </c>
      <c r="U9066" t="s">
        <v>22032</v>
      </c>
      <c r="W9066" t="s">
        <v>22917</v>
      </c>
      <c r="X9066" t="s">
        <v>23702</v>
      </c>
    </row>
    <row r="9067" spans="1:24">
      <c r="A9067" s="1">
        <v>9124</v>
      </c>
      <c r="C9067" t="s">
        <v>7538</v>
      </c>
      <c r="G9067" t="s">
        <v>10967</v>
      </c>
      <c r="H9067" t="s">
        <v>17251</v>
      </c>
      <c r="I9067" t="s">
        <v>18507</v>
      </c>
      <c r="L9067" t="s">
        <v>20550</v>
      </c>
      <c r="N9067" t="s">
        <v>47</v>
      </c>
      <c r="P9067" t="s">
        <v>20957</v>
      </c>
      <c r="Q9067" t="s">
        <v>21057</v>
      </c>
      <c r="U9067" t="s">
        <v>22736</v>
      </c>
      <c r="W9067" t="s">
        <v>22935</v>
      </c>
    </row>
    <row r="9068" spans="1:24">
      <c r="A9068" s="1">
        <v>9125</v>
      </c>
      <c r="C9068" t="s">
        <v>7539</v>
      </c>
      <c r="G9068" t="s">
        <v>10967</v>
      </c>
      <c r="H9068" t="s">
        <v>17251</v>
      </c>
      <c r="I9068" t="s">
        <v>18507</v>
      </c>
      <c r="J9068" t="s">
        <v>18510</v>
      </c>
      <c r="L9068" t="s">
        <v>20550</v>
      </c>
      <c r="N9068" t="s">
        <v>47</v>
      </c>
      <c r="P9068" t="s">
        <v>47</v>
      </c>
      <c r="Q9068" t="s">
        <v>21058</v>
      </c>
      <c r="U9068" t="s">
        <v>22737</v>
      </c>
      <c r="W9068" t="s">
        <v>22921</v>
      </c>
    </row>
    <row r="9069" spans="1:24">
      <c r="A9069" s="1">
        <v>9126</v>
      </c>
      <c r="B9069" t="s">
        <v>47</v>
      </c>
      <c r="C9069" t="s">
        <v>7539</v>
      </c>
      <c r="D9069" t="s">
        <v>10635</v>
      </c>
      <c r="E9069" t="s">
        <v>10905</v>
      </c>
      <c r="F9069" t="s">
        <v>10926</v>
      </c>
      <c r="H9069" t="s">
        <v>17252</v>
      </c>
      <c r="V9069">
        <f>72863398 BIF</f>
        <v>0</v>
      </c>
    </row>
    <row r="9070" spans="1:24">
      <c r="A9070" s="1">
        <v>9127</v>
      </c>
      <c r="C9070" t="s">
        <v>7540</v>
      </c>
      <c r="G9070" t="s">
        <v>10967</v>
      </c>
      <c r="H9070" t="s">
        <v>17253</v>
      </c>
      <c r="I9070" t="s">
        <v>18507</v>
      </c>
      <c r="J9070" t="s">
        <v>18509</v>
      </c>
      <c r="L9070" t="s">
        <v>20501</v>
      </c>
      <c r="O9070" t="s">
        <v>20887</v>
      </c>
      <c r="P9070" t="s">
        <v>20919</v>
      </c>
      <c r="Q9070" t="s">
        <v>20989</v>
      </c>
      <c r="U9070" t="s">
        <v>22032</v>
      </c>
      <c r="W9070" t="s">
        <v>22917</v>
      </c>
      <c r="X9070" t="s">
        <v>23703</v>
      </c>
    </row>
    <row r="9071" spans="1:24">
      <c r="A9071" s="1">
        <v>9128</v>
      </c>
      <c r="C9071" t="s">
        <v>7541</v>
      </c>
      <c r="G9071" t="s">
        <v>10967</v>
      </c>
      <c r="H9071" t="s">
        <v>17254</v>
      </c>
      <c r="I9071" t="s">
        <v>18507</v>
      </c>
      <c r="J9071" t="s">
        <v>18509</v>
      </c>
      <c r="L9071" t="s">
        <v>20527</v>
      </c>
      <c r="O9071" t="s">
        <v>20888</v>
      </c>
      <c r="P9071" t="s">
        <v>65</v>
      </c>
      <c r="Q9071" t="s">
        <v>20990</v>
      </c>
      <c r="R9071" t="s">
        <v>21118</v>
      </c>
      <c r="S9071" t="s">
        <v>21153</v>
      </c>
      <c r="T9071" t="s">
        <v>21890</v>
      </c>
      <c r="U9071" t="s">
        <v>22033</v>
      </c>
    </row>
    <row r="9072" spans="1:24">
      <c r="A9072" s="1">
        <v>9129</v>
      </c>
      <c r="C9072" t="s">
        <v>7542</v>
      </c>
      <c r="G9072" t="s">
        <v>10967</v>
      </c>
      <c r="H9072" t="s">
        <v>17254</v>
      </c>
      <c r="I9072" t="s">
        <v>18507</v>
      </c>
      <c r="J9072" t="s">
        <v>18509</v>
      </c>
      <c r="L9072" t="s">
        <v>20528</v>
      </c>
      <c r="O9072" t="s">
        <v>20888</v>
      </c>
      <c r="P9072" t="s">
        <v>20920</v>
      </c>
      <c r="Q9072" t="s">
        <v>20991</v>
      </c>
      <c r="U9072" t="s">
        <v>22034</v>
      </c>
      <c r="W9072" t="s">
        <v>22918</v>
      </c>
    </row>
    <row r="9073" spans="1:24">
      <c r="A9073" s="1">
        <v>9130</v>
      </c>
      <c r="C9073" t="s">
        <v>7543</v>
      </c>
      <c r="G9073" t="s">
        <v>10967</v>
      </c>
      <c r="H9073" t="s">
        <v>17255</v>
      </c>
      <c r="I9073" t="s">
        <v>18507</v>
      </c>
      <c r="J9073" t="s">
        <v>18509</v>
      </c>
      <c r="L9073" t="s">
        <v>20527</v>
      </c>
      <c r="O9073" t="s">
        <v>20888</v>
      </c>
      <c r="P9073" t="s">
        <v>65</v>
      </c>
      <c r="Q9073" t="s">
        <v>20990</v>
      </c>
      <c r="R9073" t="s">
        <v>21118</v>
      </c>
      <c r="S9073" t="s">
        <v>21153</v>
      </c>
      <c r="T9073" t="s">
        <v>21574</v>
      </c>
      <c r="U9073" t="s">
        <v>22033</v>
      </c>
    </row>
    <row r="9074" spans="1:24">
      <c r="A9074" s="1">
        <v>9131</v>
      </c>
      <c r="C9074" t="s">
        <v>7544</v>
      </c>
      <c r="G9074" t="s">
        <v>10967</v>
      </c>
      <c r="H9074" t="s">
        <v>17255</v>
      </c>
      <c r="I9074" t="s">
        <v>18507</v>
      </c>
      <c r="J9074" t="s">
        <v>18509</v>
      </c>
      <c r="L9074" t="s">
        <v>20500</v>
      </c>
      <c r="O9074" t="s">
        <v>20887</v>
      </c>
      <c r="P9074" t="s">
        <v>20919</v>
      </c>
      <c r="Q9074" t="s">
        <v>20989</v>
      </c>
      <c r="U9074" t="s">
        <v>22032</v>
      </c>
      <c r="W9074" t="s">
        <v>22917</v>
      </c>
      <c r="X9074" t="s">
        <v>23416</v>
      </c>
    </row>
    <row r="9075" spans="1:24">
      <c r="A9075" s="1">
        <v>9132</v>
      </c>
      <c r="C9075" t="s">
        <v>7545</v>
      </c>
      <c r="G9075" t="s">
        <v>10967</v>
      </c>
      <c r="H9075" t="s">
        <v>17255</v>
      </c>
      <c r="I9075" t="s">
        <v>18507</v>
      </c>
      <c r="J9075" t="s">
        <v>18509</v>
      </c>
      <c r="L9075" t="s">
        <v>20528</v>
      </c>
      <c r="O9075" t="s">
        <v>20888</v>
      </c>
      <c r="P9075" t="s">
        <v>20920</v>
      </c>
      <c r="Q9075" t="s">
        <v>20991</v>
      </c>
      <c r="U9075" t="s">
        <v>22034</v>
      </c>
      <c r="W9075" t="s">
        <v>22918</v>
      </c>
    </row>
    <row r="9076" spans="1:24">
      <c r="A9076" s="1">
        <v>9133</v>
      </c>
      <c r="C9076" t="s">
        <v>7546</v>
      </c>
      <c r="G9076" t="s">
        <v>10967</v>
      </c>
      <c r="H9076" t="s">
        <v>17256</v>
      </c>
      <c r="I9076" t="s">
        <v>18507</v>
      </c>
      <c r="J9076" t="s">
        <v>18509</v>
      </c>
      <c r="L9076" t="s">
        <v>20527</v>
      </c>
      <c r="O9076" t="s">
        <v>20888</v>
      </c>
      <c r="P9076" t="s">
        <v>65</v>
      </c>
      <c r="Q9076" t="s">
        <v>20990</v>
      </c>
      <c r="R9076" t="s">
        <v>21118</v>
      </c>
      <c r="S9076" t="s">
        <v>21153</v>
      </c>
      <c r="T9076" t="s">
        <v>21891</v>
      </c>
      <c r="U9076" t="s">
        <v>22033</v>
      </c>
    </row>
    <row r="9077" spans="1:24">
      <c r="A9077" s="1">
        <v>9134</v>
      </c>
      <c r="C9077" t="s">
        <v>7547</v>
      </c>
      <c r="G9077" t="s">
        <v>10967</v>
      </c>
      <c r="H9077" t="s">
        <v>17256</v>
      </c>
      <c r="I9077" t="s">
        <v>18507</v>
      </c>
      <c r="J9077" t="s">
        <v>18509</v>
      </c>
      <c r="L9077" t="s">
        <v>20528</v>
      </c>
      <c r="O9077" t="s">
        <v>20888</v>
      </c>
      <c r="P9077" t="s">
        <v>20920</v>
      </c>
      <c r="Q9077" t="s">
        <v>20991</v>
      </c>
      <c r="U9077" t="s">
        <v>22034</v>
      </c>
      <c r="W9077" t="s">
        <v>22918</v>
      </c>
    </row>
    <row r="9078" spans="1:24">
      <c r="A9078" s="1">
        <v>9135</v>
      </c>
      <c r="C9078" t="s">
        <v>7548</v>
      </c>
      <c r="G9078" t="s">
        <v>10967</v>
      </c>
      <c r="H9078" t="s">
        <v>17257</v>
      </c>
      <c r="I9078" t="s">
        <v>18507</v>
      </c>
      <c r="J9078" t="s">
        <v>18509</v>
      </c>
      <c r="L9078" t="s">
        <v>20551</v>
      </c>
      <c r="O9078" t="s">
        <v>20887</v>
      </c>
      <c r="P9078" t="s">
        <v>20919</v>
      </c>
      <c r="Q9078" t="s">
        <v>20989</v>
      </c>
      <c r="U9078" t="s">
        <v>22032</v>
      </c>
      <c r="W9078" t="s">
        <v>22917</v>
      </c>
      <c r="X9078" t="s">
        <v>23704</v>
      </c>
    </row>
    <row r="9079" spans="1:24">
      <c r="A9079" s="1">
        <v>9136</v>
      </c>
      <c r="C9079" t="s">
        <v>7549</v>
      </c>
      <c r="G9079" t="s">
        <v>10967</v>
      </c>
      <c r="H9079" t="s">
        <v>17258</v>
      </c>
      <c r="I9079" t="s">
        <v>18507</v>
      </c>
      <c r="J9079" t="s">
        <v>18509</v>
      </c>
      <c r="L9079" t="s">
        <v>20527</v>
      </c>
      <c r="O9079" t="s">
        <v>20888</v>
      </c>
      <c r="P9079" t="s">
        <v>65</v>
      </c>
      <c r="Q9079" t="s">
        <v>20990</v>
      </c>
      <c r="R9079" t="s">
        <v>21118</v>
      </c>
      <c r="S9079" t="s">
        <v>21153</v>
      </c>
      <c r="T9079" t="s">
        <v>21574</v>
      </c>
      <c r="U9079" t="s">
        <v>22033</v>
      </c>
    </row>
    <row r="9080" spans="1:24">
      <c r="A9080" s="1">
        <v>9137</v>
      </c>
      <c r="C9080" t="s">
        <v>7550</v>
      </c>
      <c r="G9080" t="s">
        <v>10967</v>
      </c>
      <c r="H9080" t="s">
        <v>17258</v>
      </c>
      <c r="I9080" t="s">
        <v>18507</v>
      </c>
      <c r="J9080" t="s">
        <v>18509</v>
      </c>
      <c r="L9080" t="s">
        <v>20552</v>
      </c>
      <c r="O9080" t="s">
        <v>20887</v>
      </c>
      <c r="P9080" t="s">
        <v>20919</v>
      </c>
      <c r="Q9080" t="s">
        <v>20989</v>
      </c>
      <c r="U9080" t="s">
        <v>22032</v>
      </c>
      <c r="W9080" t="s">
        <v>22917</v>
      </c>
      <c r="X9080" t="s">
        <v>23416</v>
      </c>
    </row>
    <row r="9081" spans="1:24">
      <c r="A9081" s="1">
        <v>9138</v>
      </c>
      <c r="C9081" t="s">
        <v>7551</v>
      </c>
      <c r="G9081" t="s">
        <v>10967</v>
      </c>
      <c r="H9081" t="s">
        <v>17258</v>
      </c>
      <c r="I9081" t="s">
        <v>18507</v>
      </c>
      <c r="J9081" t="s">
        <v>18509</v>
      </c>
      <c r="L9081" t="s">
        <v>20528</v>
      </c>
      <c r="O9081" t="s">
        <v>20888</v>
      </c>
      <c r="P9081" t="s">
        <v>20920</v>
      </c>
      <c r="Q9081" t="s">
        <v>20991</v>
      </c>
      <c r="U9081" t="s">
        <v>22034</v>
      </c>
      <c r="W9081" t="s">
        <v>22918</v>
      </c>
    </row>
    <row r="9082" spans="1:24">
      <c r="A9082" s="1">
        <v>9139</v>
      </c>
      <c r="C9082" t="s">
        <v>7552</v>
      </c>
      <c r="G9082" t="s">
        <v>10967</v>
      </c>
      <c r="H9082" t="s">
        <v>17259</v>
      </c>
      <c r="I9082" t="s">
        <v>18507</v>
      </c>
      <c r="J9082" t="s">
        <v>18509</v>
      </c>
      <c r="L9082" t="s">
        <v>20527</v>
      </c>
      <c r="O9082" t="s">
        <v>20888</v>
      </c>
      <c r="P9082" t="s">
        <v>65</v>
      </c>
      <c r="Q9082" t="s">
        <v>20990</v>
      </c>
      <c r="R9082" t="s">
        <v>21118</v>
      </c>
      <c r="S9082" t="s">
        <v>21153</v>
      </c>
      <c r="T9082" t="s">
        <v>21884</v>
      </c>
      <c r="U9082" t="s">
        <v>22033</v>
      </c>
    </row>
    <row r="9083" spans="1:24">
      <c r="A9083" s="1">
        <v>9140</v>
      </c>
      <c r="C9083" t="s">
        <v>7553</v>
      </c>
      <c r="G9083" t="s">
        <v>10967</v>
      </c>
      <c r="H9083" t="s">
        <v>17259</v>
      </c>
      <c r="I9083" t="s">
        <v>18507</v>
      </c>
      <c r="J9083" t="s">
        <v>18509</v>
      </c>
      <c r="L9083" t="s">
        <v>20502</v>
      </c>
      <c r="O9083" t="s">
        <v>20887</v>
      </c>
      <c r="P9083" t="s">
        <v>20919</v>
      </c>
      <c r="Q9083" t="s">
        <v>20989</v>
      </c>
      <c r="U9083" t="s">
        <v>22032</v>
      </c>
      <c r="W9083" t="s">
        <v>22917</v>
      </c>
      <c r="X9083" t="s">
        <v>23695</v>
      </c>
    </row>
    <row r="9084" spans="1:24">
      <c r="A9084" s="1">
        <v>9141</v>
      </c>
      <c r="C9084" t="s">
        <v>7554</v>
      </c>
      <c r="G9084" t="s">
        <v>10967</v>
      </c>
      <c r="H9084" t="s">
        <v>17259</v>
      </c>
      <c r="I9084" t="s">
        <v>18507</v>
      </c>
      <c r="J9084" t="s">
        <v>18509</v>
      </c>
      <c r="L9084" t="s">
        <v>20528</v>
      </c>
      <c r="O9084" t="s">
        <v>20888</v>
      </c>
      <c r="P9084" t="s">
        <v>20920</v>
      </c>
      <c r="Q9084" t="s">
        <v>20991</v>
      </c>
      <c r="U9084" t="s">
        <v>22034</v>
      </c>
      <c r="W9084" t="s">
        <v>22918</v>
      </c>
    </row>
    <row r="9085" spans="1:24">
      <c r="A9085" s="1">
        <v>9142</v>
      </c>
      <c r="C9085" t="s">
        <v>7555</v>
      </c>
      <c r="G9085" t="s">
        <v>10967</v>
      </c>
      <c r="H9085" t="s">
        <v>17260</v>
      </c>
      <c r="I9085" t="s">
        <v>18507</v>
      </c>
      <c r="J9085" t="s">
        <v>18509</v>
      </c>
      <c r="L9085" t="s">
        <v>20502</v>
      </c>
      <c r="O9085" t="s">
        <v>20887</v>
      </c>
      <c r="P9085" t="s">
        <v>20919</v>
      </c>
      <c r="Q9085" t="s">
        <v>20989</v>
      </c>
      <c r="U9085" t="s">
        <v>22032</v>
      </c>
      <c r="W9085" t="s">
        <v>22917</v>
      </c>
      <c r="X9085" t="s">
        <v>23702</v>
      </c>
    </row>
    <row r="9086" spans="1:24">
      <c r="A9086" s="1">
        <v>9143</v>
      </c>
      <c r="C9086" t="s">
        <v>7556</v>
      </c>
      <c r="G9086" t="s">
        <v>10967</v>
      </c>
      <c r="H9086" t="s">
        <v>17260</v>
      </c>
      <c r="I9086" t="s">
        <v>18507</v>
      </c>
      <c r="J9086" t="s">
        <v>18509</v>
      </c>
      <c r="L9086" t="s">
        <v>20527</v>
      </c>
      <c r="O9086" t="s">
        <v>20888</v>
      </c>
      <c r="P9086" t="s">
        <v>65</v>
      </c>
      <c r="Q9086" t="s">
        <v>20990</v>
      </c>
      <c r="R9086" t="s">
        <v>21118</v>
      </c>
      <c r="S9086" t="s">
        <v>21153</v>
      </c>
      <c r="T9086" t="s">
        <v>21889</v>
      </c>
      <c r="U9086" t="s">
        <v>22033</v>
      </c>
    </row>
    <row r="9087" spans="1:24">
      <c r="A9087" s="1">
        <v>9144</v>
      </c>
      <c r="C9087" t="s">
        <v>7557</v>
      </c>
      <c r="G9087" t="s">
        <v>10967</v>
      </c>
      <c r="H9087" t="s">
        <v>17261</v>
      </c>
      <c r="I9087" t="s">
        <v>18507</v>
      </c>
      <c r="J9087" t="s">
        <v>18509</v>
      </c>
      <c r="L9087" t="s">
        <v>20528</v>
      </c>
      <c r="O9087" t="s">
        <v>20888</v>
      </c>
      <c r="P9087" t="s">
        <v>20920</v>
      </c>
      <c r="Q9087" t="s">
        <v>20991</v>
      </c>
      <c r="U9087" t="s">
        <v>22034</v>
      </c>
      <c r="W9087" t="s">
        <v>22918</v>
      </c>
    </row>
    <row r="9088" spans="1:24">
      <c r="A9088" s="1">
        <v>9145</v>
      </c>
      <c r="C9088" t="s">
        <v>7558</v>
      </c>
      <c r="G9088" t="s">
        <v>10967</v>
      </c>
      <c r="H9088" t="s">
        <v>17262</v>
      </c>
      <c r="I9088" t="s">
        <v>18507</v>
      </c>
      <c r="J9088" t="s">
        <v>18509</v>
      </c>
      <c r="L9088" t="s">
        <v>20527</v>
      </c>
      <c r="O9088" t="s">
        <v>20888</v>
      </c>
      <c r="P9088" t="s">
        <v>65</v>
      </c>
      <c r="Q9088" t="s">
        <v>20990</v>
      </c>
      <c r="R9088" t="s">
        <v>21118</v>
      </c>
      <c r="S9088" t="s">
        <v>21153</v>
      </c>
      <c r="T9088" t="s">
        <v>21574</v>
      </c>
      <c r="U9088" t="s">
        <v>22033</v>
      </c>
    </row>
    <row r="9089" spans="1:31">
      <c r="A9089" s="1">
        <v>9146</v>
      </c>
      <c r="C9089" t="s">
        <v>7559</v>
      </c>
      <c r="G9089" t="s">
        <v>10967</v>
      </c>
      <c r="H9089" t="s">
        <v>17263</v>
      </c>
      <c r="I9089" t="s">
        <v>18507</v>
      </c>
      <c r="J9089" t="s">
        <v>18509</v>
      </c>
      <c r="L9089" t="s">
        <v>20552</v>
      </c>
      <c r="O9089" t="s">
        <v>20887</v>
      </c>
      <c r="P9089" t="s">
        <v>20919</v>
      </c>
      <c r="Q9089" t="s">
        <v>20989</v>
      </c>
      <c r="U9089" t="s">
        <v>22032</v>
      </c>
      <c r="W9089" t="s">
        <v>22917</v>
      </c>
      <c r="X9089" t="s">
        <v>23416</v>
      </c>
    </row>
    <row r="9090" spans="1:31">
      <c r="A9090" s="1">
        <v>9147</v>
      </c>
      <c r="C9090" t="s">
        <v>7560</v>
      </c>
      <c r="G9090" t="s">
        <v>10967</v>
      </c>
      <c r="H9090" t="s">
        <v>17263</v>
      </c>
      <c r="I9090" t="s">
        <v>18507</v>
      </c>
      <c r="J9090" t="s">
        <v>18509</v>
      </c>
      <c r="L9090" t="s">
        <v>20528</v>
      </c>
      <c r="O9090" t="s">
        <v>20888</v>
      </c>
      <c r="P9090" t="s">
        <v>20920</v>
      </c>
      <c r="Q9090" t="s">
        <v>20991</v>
      </c>
      <c r="U9090" t="s">
        <v>22034</v>
      </c>
      <c r="W9090" t="s">
        <v>22918</v>
      </c>
    </row>
    <row r="9091" spans="1:31">
      <c r="A9091" s="1">
        <v>9148</v>
      </c>
      <c r="C9091" t="s">
        <v>7561</v>
      </c>
      <c r="G9091" t="s">
        <v>10967</v>
      </c>
      <c r="H9091" t="s">
        <v>17264</v>
      </c>
      <c r="I9091" t="s">
        <v>18507</v>
      </c>
      <c r="J9091" t="s">
        <v>18568</v>
      </c>
      <c r="K9091" t="s">
        <v>18535</v>
      </c>
      <c r="L9091" t="s">
        <v>20553</v>
      </c>
      <c r="N9091" t="s">
        <v>38</v>
      </c>
      <c r="P9091" t="s">
        <v>38</v>
      </c>
      <c r="Q9091" t="s">
        <v>21038</v>
      </c>
      <c r="U9091" t="s">
        <v>22877</v>
      </c>
      <c r="W9091" t="s">
        <v>22730</v>
      </c>
      <c r="AE9091" t="s">
        <v>23887</v>
      </c>
    </row>
    <row r="9092" spans="1:31">
      <c r="A9092" s="1">
        <v>9149</v>
      </c>
      <c r="B9092" t="s">
        <v>38</v>
      </c>
      <c r="C9092" t="s">
        <v>7561</v>
      </c>
      <c r="D9092" t="s">
        <v>10636</v>
      </c>
      <c r="E9092" t="s">
        <v>10905</v>
      </c>
      <c r="F9092" t="s">
        <v>10913</v>
      </c>
      <c r="H9092" t="s">
        <v>17265</v>
      </c>
      <c r="V9092">
        <f>72863420 F</f>
        <v>0</v>
      </c>
    </row>
    <row r="9093" spans="1:31">
      <c r="A9093" s="1">
        <v>9151</v>
      </c>
      <c r="C9093" t="s">
        <v>7562</v>
      </c>
      <c r="G9093" t="s">
        <v>10967</v>
      </c>
      <c r="H9093" t="s">
        <v>17266</v>
      </c>
      <c r="I9093" t="s">
        <v>18507</v>
      </c>
      <c r="J9093" t="s">
        <v>18509</v>
      </c>
      <c r="L9093" t="s">
        <v>20527</v>
      </c>
      <c r="O9093" t="s">
        <v>20888</v>
      </c>
      <c r="P9093" t="s">
        <v>65</v>
      </c>
      <c r="Q9093" t="s">
        <v>20990</v>
      </c>
      <c r="R9093" t="s">
        <v>21118</v>
      </c>
      <c r="S9093" t="s">
        <v>21153</v>
      </c>
      <c r="T9093" t="s">
        <v>21892</v>
      </c>
      <c r="U9093" t="s">
        <v>22033</v>
      </c>
    </row>
    <row r="9094" spans="1:31">
      <c r="A9094" s="1">
        <v>9152</v>
      </c>
      <c r="C9094" t="s">
        <v>7563</v>
      </c>
      <c r="G9094" t="s">
        <v>10967</v>
      </c>
      <c r="H9094" t="s">
        <v>17266</v>
      </c>
      <c r="I9094" t="s">
        <v>18507</v>
      </c>
      <c r="J9094" t="s">
        <v>18509</v>
      </c>
      <c r="L9094" t="s">
        <v>20552</v>
      </c>
      <c r="O9094" t="s">
        <v>20887</v>
      </c>
      <c r="P9094" t="s">
        <v>20919</v>
      </c>
      <c r="Q9094" t="s">
        <v>20989</v>
      </c>
      <c r="U9094" t="s">
        <v>22032</v>
      </c>
      <c r="W9094" t="s">
        <v>22917</v>
      </c>
      <c r="X9094" t="s">
        <v>23705</v>
      </c>
    </row>
    <row r="9095" spans="1:31">
      <c r="A9095" s="1">
        <v>9153</v>
      </c>
      <c r="C9095" t="s">
        <v>7564</v>
      </c>
      <c r="G9095" t="s">
        <v>10967</v>
      </c>
      <c r="H9095" t="s">
        <v>17267</v>
      </c>
      <c r="I9095" t="s">
        <v>18507</v>
      </c>
      <c r="J9095" t="s">
        <v>18509</v>
      </c>
      <c r="L9095" t="s">
        <v>20528</v>
      </c>
      <c r="O9095" t="s">
        <v>20888</v>
      </c>
      <c r="P9095" t="s">
        <v>20920</v>
      </c>
      <c r="Q9095" t="s">
        <v>20991</v>
      </c>
      <c r="U9095" t="s">
        <v>22034</v>
      </c>
      <c r="W9095" t="s">
        <v>22918</v>
      </c>
    </row>
    <row r="9096" spans="1:31">
      <c r="A9096" s="1">
        <v>9154</v>
      </c>
      <c r="C9096" t="s">
        <v>7565</v>
      </c>
      <c r="G9096" t="s">
        <v>10967</v>
      </c>
      <c r="H9096" t="s">
        <v>17268</v>
      </c>
      <c r="I9096" t="s">
        <v>18507</v>
      </c>
      <c r="J9096" t="s">
        <v>18509</v>
      </c>
      <c r="L9096" t="s">
        <v>20527</v>
      </c>
      <c r="O9096" t="s">
        <v>20888</v>
      </c>
      <c r="P9096" t="s">
        <v>65</v>
      </c>
      <c r="Q9096" t="s">
        <v>20990</v>
      </c>
      <c r="R9096" t="s">
        <v>21118</v>
      </c>
      <c r="S9096" t="s">
        <v>21153</v>
      </c>
      <c r="T9096" t="s">
        <v>21892</v>
      </c>
      <c r="U9096" t="s">
        <v>22033</v>
      </c>
    </row>
    <row r="9097" spans="1:31">
      <c r="A9097" s="1">
        <v>9155</v>
      </c>
      <c r="C9097" t="s">
        <v>7566</v>
      </c>
      <c r="G9097" t="s">
        <v>10967</v>
      </c>
      <c r="H9097" t="s">
        <v>17269</v>
      </c>
      <c r="I9097" t="s">
        <v>18507</v>
      </c>
      <c r="J9097" t="s">
        <v>18509</v>
      </c>
      <c r="L9097" t="s">
        <v>20528</v>
      </c>
      <c r="O9097" t="s">
        <v>20888</v>
      </c>
      <c r="P9097" t="s">
        <v>20920</v>
      </c>
      <c r="Q9097" t="s">
        <v>20991</v>
      </c>
      <c r="U9097" t="s">
        <v>22034</v>
      </c>
      <c r="W9097" t="s">
        <v>22918</v>
      </c>
    </row>
    <row r="9098" spans="1:31">
      <c r="A9098" s="1">
        <v>9156</v>
      </c>
      <c r="C9098" t="s">
        <v>7567</v>
      </c>
      <c r="G9098" t="s">
        <v>10967</v>
      </c>
      <c r="H9098" t="s">
        <v>17270</v>
      </c>
      <c r="I9098" t="s">
        <v>18507</v>
      </c>
      <c r="J9098" t="s">
        <v>18509</v>
      </c>
      <c r="L9098" t="s">
        <v>20498</v>
      </c>
      <c r="O9098" t="s">
        <v>20887</v>
      </c>
      <c r="P9098" t="s">
        <v>20919</v>
      </c>
      <c r="Q9098" t="s">
        <v>20989</v>
      </c>
      <c r="U9098" t="s">
        <v>22032</v>
      </c>
      <c r="W9098" t="s">
        <v>22917</v>
      </c>
      <c r="X9098" t="s">
        <v>23705</v>
      </c>
    </row>
    <row r="9099" spans="1:31">
      <c r="A9099" s="1">
        <v>9157</v>
      </c>
      <c r="C9099" t="s">
        <v>7568</v>
      </c>
      <c r="G9099" t="s">
        <v>10967</v>
      </c>
      <c r="H9099" t="s">
        <v>17271</v>
      </c>
      <c r="I9099" t="s">
        <v>18507</v>
      </c>
      <c r="J9099" t="s">
        <v>18510</v>
      </c>
      <c r="L9099" t="s">
        <v>20554</v>
      </c>
      <c r="N9099" t="s">
        <v>46</v>
      </c>
      <c r="U9099" t="s">
        <v>22730</v>
      </c>
      <c r="W9099" t="s">
        <v>22730</v>
      </c>
    </row>
    <row r="9100" spans="1:31">
      <c r="A9100" s="1">
        <v>9158</v>
      </c>
      <c r="C9100" t="s">
        <v>7569</v>
      </c>
      <c r="G9100" t="s">
        <v>10967</v>
      </c>
      <c r="H9100" t="s">
        <v>17271</v>
      </c>
      <c r="I9100" t="s">
        <v>18507</v>
      </c>
      <c r="J9100" t="s">
        <v>18510</v>
      </c>
      <c r="L9100" t="s">
        <v>20555</v>
      </c>
      <c r="N9100" t="s">
        <v>46</v>
      </c>
      <c r="P9100" t="s">
        <v>20954</v>
      </c>
      <c r="Q9100" t="s">
        <v>20993</v>
      </c>
      <c r="U9100" t="s">
        <v>22731</v>
      </c>
      <c r="W9100" t="s">
        <v>22933</v>
      </c>
    </row>
    <row r="9101" spans="1:31">
      <c r="A9101" s="1">
        <v>9159</v>
      </c>
      <c r="C9101" t="s">
        <v>7570</v>
      </c>
      <c r="G9101" t="s">
        <v>10967</v>
      </c>
      <c r="H9101" t="s">
        <v>17271</v>
      </c>
      <c r="I9101" t="s">
        <v>18507</v>
      </c>
      <c r="J9101" t="s">
        <v>18510</v>
      </c>
      <c r="L9101" t="s">
        <v>20555</v>
      </c>
      <c r="N9101" t="s">
        <v>46</v>
      </c>
      <c r="P9101" t="s">
        <v>46</v>
      </c>
      <c r="Q9101" t="s">
        <v>21054</v>
      </c>
      <c r="U9101" t="s">
        <v>22878</v>
      </c>
      <c r="W9101" t="s">
        <v>22921</v>
      </c>
    </row>
    <row r="9102" spans="1:31">
      <c r="A9102" s="1">
        <v>9160</v>
      </c>
      <c r="B9102" t="s">
        <v>46</v>
      </c>
      <c r="C9102" t="s">
        <v>7570</v>
      </c>
      <c r="D9102" t="s">
        <v>10637</v>
      </c>
      <c r="E9102" t="s">
        <v>10905</v>
      </c>
      <c r="F9102" t="s">
        <v>10923</v>
      </c>
      <c r="H9102" t="s">
        <v>17272</v>
      </c>
      <c r="V9102">
        <f>72863429 0¹ÍCROS         -P²Èõ¹cx called to have ptp until 24/05/2024                     V y locked by another user for an Acct no 316859080000</f>
        <v>0</v>
      </c>
    </row>
    <row r="9103" spans="1:31">
      <c r="A9103" s="1">
        <v>9161</v>
      </c>
      <c r="C9103" t="s">
        <v>7571</v>
      </c>
      <c r="G9103" t="s">
        <v>10967</v>
      </c>
      <c r="H9103" t="s">
        <v>17273</v>
      </c>
      <c r="I9103" t="s">
        <v>18507</v>
      </c>
      <c r="J9103" t="s">
        <v>18510</v>
      </c>
      <c r="L9103" t="s">
        <v>20556</v>
      </c>
      <c r="N9103" t="s">
        <v>32</v>
      </c>
      <c r="P9103" t="s">
        <v>32</v>
      </c>
      <c r="Q9103" t="s">
        <v>20992</v>
      </c>
      <c r="R9103" t="s">
        <v>21119</v>
      </c>
      <c r="S9103" t="s">
        <v>21154</v>
      </c>
      <c r="U9103" t="s">
        <v>22035</v>
      </c>
      <c r="Y9103" t="s">
        <v>23859</v>
      </c>
    </row>
    <row r="9104" spans="1:31">
      <c r="A9104" s="1">
        <v>9162</v>
      </c>
      <c r="B9104" t="s">
        <v>32</v>
      </c>
      <c r="C9104" t="s">
        <v>7571</v>
      </c>
      <c r="D9104" t="s">
        <v>10638</v>
      </c>
      <c r="E9104" t="s">
        <v>10905</v>
      </c>
      <c r="F9104" t="s">
        <v>10906</v>
      </c>
      <c r="H9104" t="s">
        <v>17274</v>
      </c>
      <c r="V9104">
        <f>72863430 pm¡Ã2024041krissy_g4@hotmail.com                              ANMLFException as file currently locked by another user for an Acct no 840012230000</f>
        <v>0</v>
      </c>
    </row>
    <row r="9105" spans="1:25">
      <c r="A9105" s="1">
        <v>9163</v>
      </c>
      <c r="C9105" t="s">
        <v>7572</v>
      </c>
      <c r="G9105" t="s">
        <v>10967</v>
      </c>
      <c r="H9105" t="s">
        <v>17275</v>
      </c>
      <c r="I9105" t="s">
        <v>18507</v>
      </c>
      <c r="J9105" t="s">
        <v>18510</v>
      </c>
      <c r="L9105" t="s">
        <v>20557</v>
      </c>
      <c r="N9105" t="s">
        <v>32</v>
      </c>
      <c r="P9105" t="s">
        <v>32</v>
      </c>
      <c r="Q9105" t="s">
        <v>20992</v>
      </c>
      <c r="R9105" t="s">
        <v>21119</v>
      </c>
      <c r="S9105" t="s">
        <v>21154</v>
      </c>
      <c r="U9105" t="s">
        <v>22035</v>
      </c>
      <c r="Y9105" t="s">
        <v>23860</v>
      </c>
    </row>
    <row r="9106" spans="1:25">
      <c r="A9106" s="1">
        <v>9164</v>
      </c>
      <c r="B9106" t="s">
        <v>32</v>
      </c>
      <c r="C9106" t="s">
        <v>7572</v>
      </c>
      <c r="D9106" t="s">
        <v>10639</v>
      </c>
      <c r="E9106" t="s">
        <v>10905</v>
      </c>
      <c r="F9106" t="s">
        <v>10906</v>
      </c>
      <c r="H9106" t="s">
        <v>17276</v>
      </c>
      <c r="V9106">
        <f>72863431 0&lt;I2024041djturanda@yahoo.com                               ANMLFException as file currently locked by another user for an Acct no 313660030000</f>
        <v>0</v>
      </c>
    </row>
    <row r="9107" spans="1:25">
      <c r="A9107" s="1">
        <v>9165</v>
      </c>
      <c r="C9107" t="s">
        <v>7573</v>
      </c>
      <c r="G9107" t="s">
        <v>10967</v>
      </c>
      <c r="H9107" t="s">
        <v>17277</v>
      </c>
      <c r="I9107" t="s">
        <v>18507</v>
      </c>
      <c r="J9107" t="s">
        <v>18510</v>
      </c>
      <c r="L9107" t="s">
        <v>20558</v>
      </c>
      <c r="N9107" t="s">
        <v>32</v>
      </c>
      <c r="P9107" t="s">
        <v>32</v>
      </c>
      <c r="Q9107" t="s">
        <v>20992</v>
      </c>
      <c r="R9107" t="s">
        <v>21119</v>
      </c>
      <c r="S9107" t="s">
        <v>21154</v>
      </c>
      <c r="U9107" t="s">
        <v>22035</v>
      </c>
      <c r="Y9107" t="s">
        <v>23861</v>
      </c>
    </row>
    <row r="9108" spans="1:25">
      <c r="A9108" s="1">
        <v>9166</v>
      </c>
      <c r="B9108" t="s">
        <v>32</v>
      </c>
      <c r="C9108" t="s">
        <v>7573</v>
      </c>
      <c r="D9108" t="s">
        <v>10640</v>
      </c>
      <c r="E9108" t="s">
        <v>10905</v>
      </c>
      <c r="F9108" t="s">
        <v>10906</v>
      </c>
      <c r="H9108" t="s">
        <v>17278</v>
      </c>
      <c r="V9108">
        <f>72863432 &gt;#Q2024041tampat74@gmail.com                               ANMLFException as file currently locked by another user for an Acct no 348079210000</f>
        <v>0</v>
      </c>
    </row>
    <row r="9109" spans="1:25">
      <c r="A9109" s="1">
        <v>9167</v>
      </c>
      <c r="C9109" t="s">
        <v>7574</v>
      </c>
      <c r="G9109" t="s">
        <v>10967</v>
      </c>
      <c r="H9109" t="s">
        <v>17279</v>
      </c>
      <c r="I9109" t="s">
        <v>18507</v>
      </c>
      <c r="J9109" t="s">
        <v>18510</v>
      </c>
      <c r="L9109" t="s">
        <v>20559</v>
      </c>
      <c r="N9109" t="s">
        <v>32</v>
      </c>
      <c r="P9109" t="s">
        <v>32</v>
      </c>
      <c r="Q9109" t="s">
        <v>20992</v>
      </c>
      <c r="R9109" t="s">
        <v>21119</v>
      </c>
      <c r="S9109" t="s">
        <v>21154</v>
      </c>
      <c r="U9109" t="s">
        <v>22035</v>
      </c>
      <c r="Y9109" t="s">
        <v>23862</v>
      </c>
    </row>
    <row r="9110" spans="1:25">
      <c r="A9110" s="1">
        <v>9168</v>
      </c>
      <c r="B9110" t="s">
        <v>32</v>
      </c>
      <c r="C9110" t="s">
        <v>7574</v>
      </c>
      <c r="D9110" t="s">
        <v>10641</v>
      </c>
      <c r="E9110" t="s">
        <v>10905</v>
      </c>
      <c r="F9110" t="s">
        <v>10906</v>
      </c>
      <c r="H9110" t="s">
        <v>17280</v>
      </c>
      <c r="V9110">
        <f>72863433 Ð`²¤O2024031moriehinds2@gmail.com                              BNMLFException as file currently locked by another user for an Acct no 342065570000</f>
        <v>0</v>
      </c>
    </row>
    <row r="9111" spans="1:25">
      <c r="A9111" s="1">
        <v>9169</v>
      </c>
      <c r="C9111" t="s">
        <v>7575</v>
      </c>
      <c r="G9111" t="s">
        <v>10967</v>
      </c>
      <c r="H9111" t="s">
        <v>17281</v>
      </c>
      <c r="I9111" t="s">
        <v>18507</v>
      </c>
      <c r="J9111" t="s">
        <v>18510</v>
      </c>
      <c r="L9111" t="s">
        <v>20560</v>
      </c>
      <c r="N9111" t="s">
        <v>32</v>
      </c>
      <c r="P9111" t="s">
        <v>32</v>
      </c>
      <c r="Q9111" t="s">
        <v>20992</v>
      </c>
      <c r="R9111" t="s">
        <v>21119</v>
      </c>
      <c r="S9111" t="s">
        <v>21154</v>
      </c>
      <c r="U9111" t="s">
        <v>22035</v>
      </c>
      <c r="Y9111" t="s">
        <v>23863</v>
      </c>
    </row>
    <row r="9112" spans="1:25">
      <c r="A9112" s="1">
        <v>9170</v>
      </c>
      <c r="B9112" t="s">
        <v>32</v>
      </c>
      <c r="C9112" t="s">
        <v>7575</v>
      </c>
      <c r="D9112" t="s">
        <v>10642</v>
      </c>
      <c r="E9112" t="s">
        <v>10905</v>
      </c>
      <c r="F9112" t="s">
        <v>10906</v>
      </c>
      <c r="H9112" t="s">
        <v>17282</v>
      </c>
      <c r="V9112">
        <f>72863434 @Ü'E2024041cavrilleogarro@yahoo.com                            BNMLFException as file currently locked by another user for an Acct no 297021480000</f>
        <v>0</v>
      </c>
    </row>
    <row r="9113" spans="1:25">
      <c r="A9113" s="1">
        <v>9171</v>
      </c>
      <c r="C9113" t="s">
        <v>7576</v>
      </c>
      <c r="G9113" t="s">
        <v>10967</v>
      </c>
      <c r="H9113" t="s">
        <v>17283</v>
      </c>
      <c r="I9113" t="s">
        <v>18507</v>
      </c>
      <c r="J9113" t="s">
        <v>18509</v>
      </c>
      <c r="L9113" t="s">
        <v>20500</v>
      </c>
      <c r="O9113" t="s">
        <v>20887</v>
      </c>
      <c r="P9113" t="s">
        <v>20919</v>
      </c>
      <c r="Q9113" t="s">
        <v>20989</v>
      </c>
      <c r="U9113" t="s">
        <v>22032</v>
      </c>
      <c r="W9113" t="s">
        <v>22917</v>
      </c>
      <c r="X9113" t="s">
        <v>23705</v>
      </c>
    </row>
    <row r="9114" spans="1:25">
      <c r="A9114" s="1">
        <v>9172</v>
      </c>
      <c r="C9114" t="s">
        <v>7577</v>
      </c>
      <c r="G9114" t="s">
        <v>10967</v>
      </c>
      <c r="H9114" t="s">
        <v>17284</v>
      </c>
      <c r="I9114" t="s">
        <v>18507</v>
      </c>
      <c r="J9114" t="s">
        <v>18509</v>
      </c>
      <c r="L9114" t="s">
        <v>20527</v>
      </c>
      <c r="O9114" t="s">
        <v>20888</v>
      </c>
      <c r="P9114" t="s">
        <v>65</v>
      </c>
      <c r="Q9114" t="s">
        <v>20990</v>
      </c>
      <c r="R9114" t="s">
        <v>21118</v>
      </c>
      <c r="S9114" t="s">
        <v>21153</v>
      </c>
      <c r="T9114" t="s">
        <v>21892</v>
      </c>
      <c r="U9114" t="s">
        <v>22033</v>
      </c>
    </row>
    <row r="9115" spans="1:25">
      <c r="A9115" s="1">
        <v>9173</v>
      </c>
      <c r="C9115" t="s">
        <v>7578</v>
      </c>
      <c r="G9115" t="s">
        <v>10967</v>
      </c>
      <c r="H9115" t="s">
        <v>17284</v>
      </c>
      <c r="I9115" t="s">
        <v>18507</v>
      </c>
      <c r="J9115" t="s">
        <v>18509</v>
      </c>
      <c r="L9115" t="s">
        <v>20528</v>
      </c>
      <c r="O9115" t="s">
        <v>20888</v>
      </c>
      <c r="P9115" t="s">
        <v>20920</v>
      </c>
      <c r="Q9115" t="s">
        <v>20991</v>
      </c>
      <c r="U9115" t="s">
        <v>22034</v>
      </c>
      <c r="W9115" t="s">
        <v>22918</v>
      </c>
    </row>
    <row r="9116" spans="1:25">
      <c r="A9116" s="1">
        <v>9174</v>
      </c>
      <c r="C9116" t="s">
        <v>7579</v>
      </c>
      <c r="G9116" t="s">
        <v>10967</v>
      </c>
      <c r="H9116" t="s">
        <v>17285</v>
      </c>
      <c r="I9116" t="s">
        <v>18507</v>
      </c>
      <c r="J9116" t="s">
        <v>18510</v>
      </c>
      <c r="L9116" t="s">
        <v>20561</v>
      </c>
      <c r="N9116" t="s">
        <v>32</v>
      </c>
      <c r="P9116" t="s">
        <v>32</v>
      </c>
      <c r="Q9116" t="s">
        <v>20992</v>
      </c>
      <c r="R9116" t="s">
        <v>21119</v>
      </c>
      <c r="S9116" t="s">
        <v>21154</v>
      </c>
      <c r="U9116" t="s">
        <v>22035</v>
      </c>
      <c r="Y9116" t="s">
        <v>23864</v>
      </c>
    </row>
    <row r="9117" spans="1:25">
      <c r="A9117" s="1">
        <v>9175</v>
      </c>
      <c r="B9117" t="s">
        <v>32</v>
      </c>
      <c r="C9117" t="s">
        <v>7579</v>
      </c>
      <c r="D9117" t="s">
        <v>10643</v>
      </c>
      <c r="E9117" t="s">
        <v>10905</v>
      </c>
      <c r="F9117" t="s">
        <v>10906</v>
      </c>
      <c r="H9117" t="s">
        <v>17285</v>
      </c>
      <c r="V9117">
        <f>72863438 ø8æÌ2024031tamika.campbell@ksac.gov.jm                           CNMLFException as file currently locked by another user for an Acct no 880032561400</f>
        <v>0</v>
      </c>
    </row>
    <row r="9118" spans="1:25">
      <c r="A9118" s="1">
        <v>9176</v>
      </c>
      <c r="C9118" t="s">
        <v>7580</v>
      </c>
      <c r="G9118" t="s">
        <v>10967</v>
      </c>
      <c r="H9118" t="s">
        <v>17286</v>
      </c>
      <c r="I9118" t="s">
        <v>18507</v>
      </c>
      <c r="J9118" t="s">
        <v>18509</v>
      </c>
      <c r="L9118" t="s">
        <v>20552</v>
      </c>
      <c r="O9118" t="s">
        <v>20887</v>
      </c>
      <c r="P9118" t="s">
        <v>20919</v>
      </c>
      <c r="Q9118" t="s">
        <v>20989</v>
      </c>
      <c r="U9118" t="s">
        <v>22032</v>
      </c>
      <c r="W9118" t="s">
        <v>22917</v>
      </c>
      <c r="X9118" t="s">
        <v>23705</v>
      </c>
    </row>
    <row r="9119" spans="1:25">
      <c r="A9119" s="1">
        <v>9177</v>
      </c>
      <c r="C9119" t="s">
        <v>7581</v>
      </c>
      <c r="G9119" t="s">
        <v>10967</v>
      </c>
      <c r="H9119" t="s">
        <v>17286</v>
      </c>
      <c r="I9119" t="s">
        <v>18507</v>
      </c>
      <c r="J9119" t="s">
        <v>18509</v>
      </c>
      <c r="L9119" t="s">
        <v>20527</v>
      </c>
      <c r="O9119" t="s">
        <v>20888</v>
      </c>
      <c r="P9119" t="s">
        <v>65</v>
      </c>
      <c r="Q9119" t="s">
        <v>20990</v>
      </c>
      <c r="R9119" t="s">
        <v>21118</v>
      </c>
      <c r="S9119" t="s">
        <v>21153</v>
      </c>
      <c r="T9119" t="s">
        <v>21892</v>
      </c>
      <c r="U9119" t="s">
        <v>22033</v>
      </c>
    </row>
    <row r="9120" spans="1:25">
      <c r="A9120" s="1">
        <v>9178</v>
      </c>
      <c r="C9120" t="s">
        <v>7582</v>
      </c>
      <c r="G9120" t="s">
        <v>10967</v>
      </c>
      <c r="H9120" t="s">
        <v>17287</v>
      </c>
      <c r="I9120" t="s">
        <v>18507</v>
      </c>
      <c r="J9120" t="s">
        <v>18509</v>
      </c>
      <c r="L9120" t="s">
        <v>20497</v>
      </c>
      <c r="O9120" t="s">
        <v>20887</v>
      </c>
      <c r="P9120" t="s">
        <v>20919</v>
      </c>
      <c r="Q9120" t="s">
        <v>20989</v>
      </c>
      <c r="U9120" t="s">
        <v>22032</v>
      </c>
      <c r="W9120" t="s">
        <v>22917</v>
      </c>
      <c r="X9120" t="s">
        <v>23705</v>
      </c>
    </row>
    <row r="9121" spans="1:25">
      <c r="A9121" s="1">
        <v>9179</v>
      </c>
      <c r="C9121" t="s">
        <v>7583</v>
      </c>
      <c r="G9121" t="s">
        <v>10967</v>
      </c>
      <c r="H9121" t="s">
        <v>17287</v>
      </c>
      <c r="I9121" t="s">
        <v>18507</v>
      </c>
      <c r="J9121" t="s">
        <v>18509</v>
      </c>
      <c r="L9121" t="s">
        <v>20528</v>
      </c>
      <c r="O9121" t="s">
        <v>20888</v>
      </c>
      <c r="P9121" t="s">
        <v>20920</v>
      </c>
      <c r="Q9121" t="s">
        <v>20991</v>
      </c>
      <c r="U9121" t="s">
        <v>22034</v>
      </c>
      <c r="W9121" t="s">
        <v>22918</v>
      </c>
    </row>
    <row r="9122" spans="1:25">
      <c r="A9122" s="1">
        <v>9180</v>
      </c>
      <c r="C9122" t="s">
        <v>7584</v>
      </c>
      <c r="G9122" t="s">
        <v>10967</v>
      </c>
      <c r="H9122" t="s">
        <v>17288</v>
      </c>
      <c r="I9122" t="s">
        <v>18507</v>
      </c>
      <c r="J9122" t="s">
        <v>18509</v>
      </c>
      <c r="L9122" t="s">
        <v>20527</v>
      </c>
      <c r="O9122" t="s">
        <v>20888</v>
      </c>
      <c r="P9122" t="s">
        <v>65</v>
      </c>
      <c r="Q9122" t="s">
        <v>20990</v>
      </c>
      <c r="R9122" t="s">
        <v>21118</v>
      </c>
      <c r="S9122" t="s">
        <v>21153</v>
      </c>
      <c r="T9122" t="s">
        <v>21892</v>
      </c>
      <c r="U9122" t="s">
        <v>22033</v>
      </c>
    </row>
    <row r="9123" spans="1:25">
      <c r="A9123" s="1">
        <v>9181</v>
      </c>
      <c r="C9123" t="s">
        <v>7585</v>
      </c>
      <c r="G9123" t="s">
        <v>10967</v>
      </c>
      <c r="H9123" t="s">
        <v>17289</v>
      </c>
      <c r="I9123" t="s">
        <v>18507</v>
      </c>
      <c r="J9123" t="s">
        <v>18509</v>
      </c>
      <c r="L9123" t="s">
        <v>20528</v>
      </c>
      <c r="O9123" t="s">
        <v>20888</v>
      </c>
      <c r="P9123" t="s">
        <v>20920</v>
      </c>
      <c r="Q9123" t="s">
        <v>20991</v>
      </c>
      <c r="U9123" t="s">
        <v>22034</v>
      </c>
      <c r="W9123" t="s">
        <v>22918</v>
      </c>
    </row>
    <row r="9124" spans="1:25">
      <c r="A9124" s="1">
        <v>9182</v>
      </c>
      <c r="C9124" t="s">
        <v>7586</v>
      </c>
      <c r="G9124" t="s">
        <v>10967</v>
      </c>
      <c r="H9124" t="s">
        <v>17290</v>
      </c>
      <c r="I9124" t="s">
        <v>18507</v>
      </c>
      <c r="J9124" t="s">
        <v>18510</v>
      </c>
      <c r="L9124" t="s">
        <v>20562</v>
      </c>
      <c r="N9124" t="s">
        <v>32</v>
      </c>
      <c r="P9124" t="s">
        <v>32</v>
      </c>
      <c r="Q9124" t="s">
        <v>20992</v>
      </c>
      <c r="R9124" t="s">
        <v>21119</v>
      </c>
      <c r="S9124" t="s">
        <v>21154</v>
      </c>
      <c r="U9124" t="s">
        <v>22035</v>
      </c>
      <c r="Y9124" t="s">
        <v>23865</v>
      </c>
    </row>
    <row r="9125" spans="1:25">
      <c r="A9125" s="1">
        <v>9183</v>
      </c>
      <c r="B9125" t="s">
        <v>32</v>
      </c>
      <c r="C9125" t="s">
        <v>7586</v>
      </c>
      <c r="D9125" t="s">
        <v>10644</v>
      </c>
      <c r="E9125" t="s">
        <v>10905</v>
      </c>
      <c r="F9125" t="s">
        <v>10906</v>
      </c>
      <c r="H9125" t="s">
        <v>17290</v>
      </c>
      <c r="V9125">
        <f>72863445 0@2024031kededradennis@gmail.com                             CNMLFException as file currently locked by another user for an Acct no 277429760000</f>
        <v>0</v>
      </c>
    </row>
    <row r="9126" spans="1:25">
      <c r="A9126" s="1">
        <v>9184</v>
      </c>
      <c r="C9126" t="s">
        <v>7587</v>
      </c>
      <c r="G9126" t="s">
        <v>10967</v>
      </c>
      <c r="H9126" t="s">
        <v>17291</v>
      </c>
      <c r="I9126" t="s">
        <v>18507</v>
      </c>
      <c r="J9126" t="s">
        <v>18510</v>
      </c>
      <c r="L9126" t="s">
        <v>20563</v>
      </c>
      <c r="N9126" t="s">
        <v>32</v>
      </c>
      <c r="P9126" t="s">
        <v>32</v>
      </c>
      <c r="Q9126" t="s">
        <v>20992</v>
      </c>
      <c r="R9126" t="s">
        <v>21119</v>
      </c>
      <c r="S9126" t="s">
        <v>21154</v>
      </c>
      <c r="U9126" t="s">
        <v>22035</v>
      </c>
      <c r="Y9126" t="s">
        <v>23866</v>
      </c>
    </row>
    <row r="9127" spans="1:25">
      <c r="A9127" s="1">
        <v>9185</v>
      </c>
      <c r="B9127" t="s">
        <v>32</v>
      </c>
      <c r="C9127" t="s">
        <v>7587</v>
      </c>
      <c r="D9127" t="s">
        <v>10645</v>
      </c>
      <c r="E9127" t="s">
        <v>10905</v>
      </c>
      <c r="F9127" t="s">
        <v>10906</v>
      </c>
      <c r="H9127" t="s">
        <v>17291</v>
      </c>
      <c r="V9127">
        <f>72863446 ÐEá\$2024041faypetgrave@cwjamica.com                            DNMLFException as file currently locked by another user for an Acct no 156177090000</f>
        <v>0</v>
      </c>
    </row>
    <row r="9128" spans="1:25">
      <c r="A9128" s="1">
        <v>9186</v>
      </c>
      <c r="C9128" t="s">
        <v>7588</v>
      </c>
      <c r="G9128" t="s">
        <v>10967</v>
      </c>
      <c r="H9128" t="s">
        <v>17292</v>
      </c>
      <c r="I9128" t="s">
        <v>18507</v>
      </c>
      <c r="J9128" t="s">
        <v>18510</v>
      </c>
      <c r="L9128" t="s">
        <v>20564</v>
      </c>
      <c r="N9128" t="s">
        <v>32</v>
      </c>
      <c r="P9128" t="s">
        <v>32</v>
      </c>
      <c r="Q9128" t="s">
        <v>20992</v>
      </c>
      <c r="R9128" t="s">
        <v>21119</v>
      </c>
      <c r="S9128" t="s">
        <v>21154</v>
      </c>
      <c r="U9128" t="s">
        <v>22035</v>
      </c>
      <c r="Y9128" t="s">
        <v>23868</v>
      </c>
    </row>
    <row r="9129" spans="1:25">
      <c r="A9129" s="1">
        <v>9187</v>
      </c>
      <c r="B9129" t="s">
        <v>32</v>
      </c>
      <c r="C9129" t="s">
        <v>7588</v>
      </c>
      <c r="D9129" t="s">
        <v>10646</v>
      </c>
      <c r="E9129" t="s">
        <v>10905</v>
      </c>
      <c r="F9129" t="s">
        <v>10906</v>
      </c>
      <c r="H9129" t="s">
        <v>17293</v>
      </c>
      <c r="V9129">
        <f>72863447 ÐÈQ(B2024041stamic123@gmail.com                               DNMLFException as file currently locked by another user for an Acct no 284144290000</f>
        <v>0</v>
      </c>
    </row>
    <row r="9130" spans="1:25">
      <c r="A9130" s="1">
        <v>9188</v>
      </c>
      <c r="C9130" t="s">
        <v>7589</v>
      </c>
      <c r="G9130" t="s">
        <v>10967</v>
      </c>
      <c r="H9130" t="s">
        <v>17294</v>
      </c>
      <c r="I9130" t="s">
        <v>18507</v>
      </c>
      <c r="J9130" t="s">
        <v>18510</v>
      </c>
      <c r="L9130" t="s">
        <v>20565</v>
      </c>
      <c r="N9130" t="s">
        <v>32</v>
      </c>
      <c r="P9130" t="s">
        <v>32</v>
      </c>
      <c r="Q9130" t="s">
        <v>20992</v>
      </c>
      <c r="R9130" t="s">
        <v>21119</v>
      </c>
      <c r="S9130" t="s">
        <v>21154</v>
      </c>
      <c r="U9130" t="s">
        <v>22035</v>
      </c>
      <c r="Y9130" t="s">
        <v>23867</v>
      </c>
    </row>
    <row r="9131" spans="1:25">
      <c r="A9131" s="1">
        <v>9189</v>
      </c>
      <c r="B9131" t="s">
        <v>32</v>
      </c>
      <c r="C9131" t="s">
        <v>7589</v>
      </c>
      <c r="D9131" t="s">
        <v>10647</v>
      </c>
      <c r="E9131" t="s">
        <v>10905</v>
      </c>
      <c r="F9131" t="s">
        <v>10906</v>
      </c>
      <c r="H9131" t="s">
        <v>17294</v>
      </c>
      <c r="V9131">
        <f>72863448 p°7ÖD2024041christinacaine1@gmail.com                            DNMLFException as file currently locked by another user for an Acct no 295651750000</f>
        <v>0</v>
      </c>
    </row>
    <row r="9132" spans="1:25">
      <c r="A9132" s="1">
        <v>9190</v>
      </c>
      <c r="C9132" t="s">
        <v>7590</v>
      </c>
      <c r="G9132" t="s">
        <v>10967</v>
      </c>
      <c r="H9132" t="s">
        <v>17295</v>
      </c>
      <c r="I9132" t="s">
        <v>18507</v>
      </c>
      <c r="J9132" t="s">
        <v>18510</v>
      </c>
      <c r="L9132" t="s">
        <v>20566</v>
      </c>
      <c r="N9132" t="s">
        <v>32</v>
      </c>
      <c r="P9132" t="s">
        <v>32</v>
      </c>
      <c r="Q9132" t="s">
        <v>20992</v>
      </c>
      <c r="R9132" t="s">
        <v>21119</v>
      </c>
      <c r="S9132" t="s">
        <v>21154</v>
      </c>
      <c r="U9132" t="s">
        <v>22035</v>
      </c>
      <c r="Y9132" t="s">
        <v>23869</v>
      </c>
    </row>
    <row r="9133" spans="1:25">
      <c r="A9133" s="1">
        <v>9191</v>
      </c>
      <c r="B9133" t="s">
        <v>32</v>
      </c>
      <c r="C9133" t="s">
        <v>7590</v>
      </c>
      <c r="D9133" t="s">
        <v>10648</v>
      </c>
      <c r="E9133" t="s">
        <v>10905</v>
      </c>
      <c r="F9133" t="s">
        <v>10906</v>
      </c>
      <c r="H9133" t="s">
        <v>17296</v>
      </c>
      <c r="V9133">
        <f>72863449 0&amp;3&amp;P2024041DUNROBPRIM@GMAIL.COM                              DNMLFException as file currently locked by another user for an Acct no 344238270000</f>
        <v>0</v>
      </c>
    </row>
    <row r="9134" spans="1:25">
      <c r="A9134" s="1">
        <v>9192</v>
      </c>
      <c r="C9134" t="s">
        <v>7591</v>
      </c>
      <c r="G9134" t="s">
        <v>10967</v>
      </c>
      <c r="H9134" t="s">
        <v>17297</v>
      </c>
      <c r="I9134" t="s">
        <v>18507</v>
      </c>
      <c r="J9134" t="s">
        <v>18510</v>
      </c>
      <c r="L9134" t="s">
        <v>20567</v>
      </c>
      <c r="N9134" t="s">
        <v>32</v>
      </c>
      <c r="P9134" t="s">
        <v>32</v>
      </c>
      <c r="Q9134" t="s">
        <v>20992</v>
      </c>
      <c r="R9134" t="s">
        <v>21119</v>
      </c>
      <c r="S9134" t="s">
        <v>21154</v>
      </c>
      <c r="U9134" t="s">
        <v>22035</v>
      </c>
      <c r="Y9134" t="s">
        <v>23872</v>
      </c>
    </row>
    <row r="9135" spans="1:25">
      <c r="A9135" s="1">
        <v>9193</v>
      </c>
      <c r="B9135" t="s">
        <v>32</v>
      </c>
      <c r="C9135" t="s">
        <v>7591</v>
      </c>
      <c r="D9135" t="s">
        <v>10649</v>
      </c>
      <c r="E9135" t="s">
        <v>10905</v>
      </c>
      <c r="F9135" t="s">
        <v>10906</v>
      </c>
      <c r="H9135" t="s">
        <v>17298</v>
      </c>
      <c r="V9135">
        <f>72863450 °7úA2024041ANDREHEPBURN_88@YAHOO.COM                            ENMLFException as file currently locked by another user for an Acct no 283368110000</f>
        <v>0</v>
      </c>
    </row>
    <row r="9136" spans="1:25">
      <c r="A9136" s="1">
        <v>9194</v>
      </c>
      <c r="C9136" t="s">
        <v>7592</v>
      </c>
      <c r="G9136" t="s">
        <v>10967</v>
      </c>
      <c r="H9136" t="s">
        <v>17299</v>
      </c>
      <c r="I9136" t="s">
        <v>18507</v>
      </c>
      <c r="J9136" t="s">
        <v>18510</v>
      </c>
      <c r="L9136" t="s">
        <v>20568</v>
      </c>
      <c r="N9136" t="s">
        <v>32</v>
      </c>
      <c r="P9136" t="s">
        <v>32</v>
      </c>
      <c r="Q9136" t="s">
        <v>20992</v>
      </c>
      <c r="R9136" t="s">
        <v>21119</v>
      </c>
      <c r="S9136" t="s">
        <v>21154</v>
      </c>
      <c r="U9136" t="s">
        <v>22035</v>
      </c>
      <c r="Y9136" t="s">
        <v>23871</v>
      </c>
    </row>
    <row r="9137" spans="1:31">
      <c r="A9137" s="1">
        <v>9195</v>
      </c>
      <c r="B9137" t="s">
        <v>32</v>
      </c>
      <c r="C9137" t="s">
        <v>7592</v>
      </c>
      <c r="D9137" t="s">
        <v>10650</v>
      </c>
      <c r="E9137" t="s">
        <v>10905</v>
      </c>
      <c r="F9137" t="s">
        <v>10906</v>
      </c>
      <c r="H9137" t="s">
        <v>17300</v>
      </c>
      <c r="V9137">
        <f>72863451 @å~\J2024041sexychrisann1@gmail.com                             ENMLFException as file currently locked by another user for an Acct no 319379400000</f>
        <v>0</v>
      </c>
    </row>
    <row r="9138" spans="1:31">
      <c r="A9138" s="1">
        <v>9196</v>
      </c>
      <c r="C9138" t="s">
        <v>7593</v>
      </c>
      <c r="G9138" t="s">
        <v>10967</v>
      </c>
      <c r="H9138" t="s">
        <v>17301</v>
      </c>
      <c r="I9138" t="s">
        <v>18507</v>
      </c>
      <c r="J9138" t="s">
        <v>18510</v>
      </c>
      <c r="L9138" t="s">
        <v>20569</v>
      </c>
      <c r="N9138" t="s">
        <v>32</v>
      </c>
      <c r="P9138" t="s">
        <v>32</v>
      </c>
      <c r="Q9138" t="s">
        <v>20992</v>
      </c>
      <c r="R9138" t="s">
        <v>21119</v>
      </c>
      <c r="S9138" t="s">
        <v>21154</v>
      </c>
      <c r="U9138" t="s">
        <v>22035</v>
      </c>
      <c r="Y9138" t="s">
        <v>23870</v>
      </c>
    </row>
    <row r="9139" spans="1:31">
      <c r="A9139" s="1">
        <v>9197</v>
      </c>
      <c r="B9139" t="s">
        <v>32</v>
      </c>
      <c r="C9139" t="s">
        <v>7593</v>
      </c>
      <c r="D9139" t="s">
        <v>10651</v>
      </c>
      <c r="E9139" t="s">
        <v>10905</v>
      </c>
      <c r="F9139" t="s">
        <v>10906</v>
      </c>
      <c r="H9139" t="s">
        <v>17302</v>
      </c>
      <c r="V9139">
        <f>72863452 @äçNJ2024041romainbrown023@gmail.com                            ENMLFException as file currently locked by another user for an Acct no 319151400000</f>
        <v>0</v>
      </c>
    </row>
    <row r="9140" spans="1:31">
      <c r="A9140" s="1">
        <v>9198</v>
      </c>
      <c r="C9140" t="s">
        <v>7594</v>
      </c>
      <c r="G9140" t="s">
        <v>10967</v>
      </c>
      <c r="H9140" t="s">
        <v>17303</v>
      </c>
      <c r="I9140" t="s">
        <v>18507</v>
      </c>
      <c r="J9140" t="s">
        <v>18510</v>
      </c>
      <c r="L9140" t="s">
        <v>20570</v>
      </c>
      <c r="N9140" t="s">
        <v>32</v>
      </c>
      <c r="P9140" t="s">
        <v>32</v>
      </c>
      <c r="Q9140" t="s">
        <v>20992</v>
      </c>
      <c r="R9140" t="s">
        <v>21119</v>
      </c>
      <c r="S9140" t="s">
        <v>21154</v>
      </c>
      <c r="U9140" t="s">
        <v>22035</v>
      </c>
      <c r="Y9140" t="s">
        <v>23873</v>
      </c>
    </row>
    <row r="9141" spans="1:31">
      <c r="A9141" s="1">
        <v>9199</v>
      </c>
      <c r="B9141" t="s">
        <v>32</v>
      </c>
      <c r="C9141" t="s">
        <v>7594</v>
      </c>
      <c r="D9141" t="s">
        <v>10652</v>
      </c>
      <c r="E9141" t="s">
        <v>10905</v>
      </c>
      <c r="F9141" t="s">
        <v>10906</v>
      </c>
      <c r="H9141" t="s">
        <v>17304</v>
      </c>
      <c r="V9141">
        <f>72863453 @ÝEÆI2024041orainthomas@gmail.com                              GNMLFException as file currently locked by another user for an Acct no 316859080000</f>
        <v>0</v>
      </c>
    </row>
    <row r="9142" spans="1:31">
      <c r="A9142" s="1">
        <v>9200</v>
      </c>
      <c r="C9142" t="s">
        <v>7595</v>
      </c>
      <c r="G9142" t="s">
        <v>10967</v>
      </c>
      <c r="H9142" t="s">
        <v>17305</v>
      </c>
      <c r="I9142" t="s">
        <v>18507</v>
      </c>
      <c r="J9142" t="s">
        <v>18509</v>
      </c>
      <c r="L9142" t="s">
        <v>20498</v>
      </c>
      <c r="O9142" t="s">
        <v>20887</v>
      </c>
      <c r="P9142" t="s">
        <v>20919</v>
      </c>
      <c r="Q9142" t="s">
        <v>20989</v>
      </c>
      <c r="U9142" t="s">
        <v>22032</v>
      </c>
      <c r="W9142" t="s">
        <v>22917</v>
      </c>
      <c r="X9142" t="s">
        <v>23706</v>
      </c>
    </row>
    <row r="9143" spans="1:31">
      <c r="A9143" s="1">
        <v>9201</v>
      </c>
      <c r="C9143" t="s">
        <v>7596</v>
      </c>
      <c r="G9143" t="s">
        <v>10967</v>
      </c>
      <c r="H9143" t="s">
        <v>17305</v>
      </c>
      <c r="I9143" t="s">
        <v>18507</v>
      </c>
      <c r="J9143" t="s">
        <v>18509</v>
      </c>
      <c r="L9143" t="s">
        <v>20501</v>
      </c>
      <c r="O9143" t="s">
        <v>20887</v>
      </c>
      <c r="P9143" t="s">
        <v>20919</v>
      </c>
      <c r="Q9143" t="s">
        <v>20989</v>
      </c>
      <c r="U9143" t="s">
        <v>22032</v>
      </c>
      <c r="W9143" t="s">
        <v>22917</v>
      </c>
      <c r="X9143" t="s">
        <v>23706</v>
      </c>
    </row>
    <row r="9144" spans="1:31">
      <c r="A9144" s="1">
        <v>9202</v>
      </c>
      <c r="C9144" t="s">
        <v>7597</v>
      </c>
      <c r="G9144" t="s">
        <v>10967</v>
      </c>
      <c r="H9144" t="s">
        <v>17306</v>
      </c>
      <c r="I9144" t="s">
        <v>18507</v>
      </c>
      <c r="J9144" t="s">
        <v>18509</v>
      </c>
      <c r="L9144" t="s">
        <v>20527</v>
      </c>
      <c r="O9144" t="s">
        <v>20888</v>
      </c>
      <c r="P9144" t="s">
        <v>65</v>
      </c>
      <c r="Q9144" t="s">
        <v>20990</v>
      </c>
      <c r="R9144" t="s">
        <v>21118</v>
      </c>
      <c r="S9144" t="s">
        <v>21153</v>
      </c>
      <c r="T9144" t="s">
        <v>21893</v>
      </c>
      <c r="U9144" t="s">
        <v>22033</v>
      </c>
    </row>
    <row r="9145" spans="1:31">
      <c r="A9145" s="1">
        <v>9203</v>
      </c>
      <c r="C9145" t="s">
        <v>7598</v>
      </c>
      <c r="G9145" t="s">
        <v>10967</v>
      </c>
      <c r="H9145" t="s">
        <v>17307</v>
      </c>
      <c r="I9145" t="s">
        <v>18507</v>
      </c>
      <c r="J9145" t="s">
        <v>18509</v>
      </c>
      <c r="L9145" t="s">
        <v>20528</v>
      </c>
      <c r="O9145" t="s">
        <v>20888</v>
      </c>
      <c r="P9145" t="s">
        <v>20920</v>
      </c>
      <c r="Q9145" t="s">
        <v>20991</v>
      </c>
      <c r="U9145" t="s">
        <v>22034</v>
      </c>
      <c r="W9145" t="s">
        <v>22918</v>
      </c>
    </row>
    <row r="9146" spans="1:31">
      <c r="A9146" s="1">
        <v>9204</v>
      </c>
      <c r="C9146" t="s">
        <v>7599</v>
      </c>
      <c r="G9146" t="s">
        <v>10967</v>
      </c>
      <c r="H9146" t="s">
        <v>17308</v>
      </c>
      <c r="I9146" t="s">
        <v>18507</v>
      </c>
      <c r="J9146" t="s">
        <v>18509</v>
      </c>
      <c r="L9146" t="s">
        <v>20527</v>
      </c>
      <c r="O9146" t="s">
        <v>20888</v>
      </c>
      <c r="P9146" t="s">
        <v>65</v>
      </c>
      <c r="Q9146" t="s">
        <v>20990</v>
      </c>
      <c r="R9146" t="s">
        <v>21118</v>
      </c>
      <c r="S9146" t="s">
        <v>21153</v>
      </c>
      <c r="T9146" t="s">
        <v>21893</v>
      </c>
      <c r="U9146" t="s">
        <v>22033</v>
      </c>
    </row>
    <row r="9147" spans="1:31">
      <c r="A9147" s="1">
        <v>9205</v>
      </c>
      <c r="C9147" t="s">
        <v>7600</v>
      </c>
      <c r="G9147" t="s">
        <v>10967</v>
      </c>
      <c r="H9147" t="s">
        <v>17308</v>
      </c>
      <c r="I9147" t="s">
        <v>18507</v>
      </c>
      <c r="J9147" t="s">
        <v>18509</v>
      </c>
      <c r="L9147" t="s">
        <v>20528</v>
      </c>
      <c r="O9147" t="s">
        <v>20888</v>
      </c>
      <c r="P9147" t="s">
        <v>20920</v>
      </c>
      <c r="Q9147" t="s">
        <v>20991</v>
      </c>
      <c r="U9147" t="s">
        <v>22034</v>
      </c>
      <c r="W9147" t="s">
        <v>22918</v>
      </c>
    </row>
    <row r="9148" spans="1:31">
      <c r="A9148" s="1">
        <v>9206</v>
      </c>
      <c r="C9148" t="s">
        <v>7601</v>
      </c>
      <c r="G9148" t="s">
        <v>10967</v>
      </c>
      <c r="H9148" t="s">
        <v>17309</v>
      </c>
      <c r="I9148" t="s">
        <v>18507</v>
      </c>
      <c r="J9148" t="s">
        <v>18510</v>
      </c>
      <c r="L9148" t="s">
        <v>20571</v>
      </c>
      <c r="N9148" t="s">
        <v>33</v>
      </c>
      <c r="P9148" t="s">
        <v>20921</v>
      </c>
      <c r="Q9148" t="s">
        <v>20993</v>
      </c>
      <c r="U9148" t="s">
        <v>22755</v>
      </c>
      <c r="W9148" t="s">
        <v>22936</v>
      </c>
    </row>
    <row r="9149" spans="1:31">
      <c r="A9149" s="1">
        <v>9207</v>
      </c>
      <c r="B9149" t="s">
        <v>33</v>
      </c>
      <c r="C9149" t="s">
        <v>7601</v>
      </c>
      <c r="D9149" t="s">
        <v>10653</v>
      </c>
      <c r="E9149" t="s">
        <v>10905</v>
      </c>
      <c r="F9149" t="s">
        <v>10929</v>
      </c>
      <c r="H9149" t="s">
        <v>17309</v>
      </c>
      <c r="V9149">
        <f>72863460 KSI HD6316DPSCL HBXA²Èõ¹04010356                                    M                ò)</f>
        <v>0</v>
      </c>
    </row>
    <row r="9150" spans="1:31">
      <c r="A9150" s="1">
        <v>9209</v>
      </c>
      <c r="C9150" t="s">
        <v>7602</v>
      </c>
      <c r="G9150" t="s">
        <v>10967</v>
      </c>
      <c r="H9150" t="s">
        <v>17310</v>
      </c>
      <c r="I9150" t="s">
        <v>18507</v>
      </c>
      <c r="J9150" t="s">
        <v>18569</v>
      </c>
      <c r="K9150" t="s">
        <v>18590</v>
      </c>
      <c r="L9150" t="s">
        <v>20572</v>
      </c>
      <c r="N9150" t="s">
        <v>38</v>
      </c>
      <c r="P9150" t="s">
        <v>38</v>
      </c>
      <c r="Q9150" t="s">
        <v>21038</v>
      </c>
      <c r="U9150" t="s">
        <v>22879</v>
      </c>
      <c r="W9150" t="s">
        <v>22730</v>
      </c>
      <c r="AE9150" t="s">
        <v>23892</v>
      </c>
    </row>
    <row r="9151" spans="1:31">
      <c r="A9151" s="1">
        <v>9210</v>
      </c>
      <c r="B9151" t="s">
        <v>38</v>
      </c>
      <c r="C9151" t="s">
        <v>7602</v>
      </c>
      <c r="D9151" t="s">
        <v>10654</v>
      </c>
      <c r="E9151" t="s">
        <v>10905</v>
      </c>
      <c r="F9151" t="s">
        <v>10913</v>
      </c>
      <c r="H9151" t="s">
        <v>17311</v>
      </c>
      <c r="V9151">
        <f>72863461 !À»iPAHK3821EDCON                                                                                           DCON N  Oniel Brown               8765629842     N</f>
        <v>0</v>
      </c>
    </row>
    <row r="9152" spans="1:31">
      <c r="A9152" s="1">
        <v>9211</v>
      </c>
      <c r="C9152" t="s">
        <v>7603</v>
      </c>
      <c r="G9152" t="s">
        <v>10967</v>
      </c>
      <c r="H9152" t="s">
        <v>17312</v>
      </c>
      <c r="I9152" t="s">
        <v>18507</v>
      </c>
      <c r="J9152" t="s">
        <v>18568</v>
      </c>
      <c r="K9152" t="s">
        <v>18535</v>
      </c>
      <c r="L9152" t="s">
        <v>20573</v>
      </c>
      <c r="N9152" t="s">
        <v>38</v>
      </c>
      <c r="P9152" t="s">
        <v>38</v>
      </c>
      <c r="Q9152" t="s">
        <v>21038</v>
      </c>
      <c r="U9152" t="s">
        <v>22877</v>
      </c>
      <c r="W9152" t="s">
        <v>22730</v>
      </c>
      <c r="AE9152" t="s">
        <v>23887</v>
      </c>
    </row>
    <row r="9153" spans="1:24">
      <c r="A9153" s="1">
        <v>9212</v>
      </c>
      <c r="B9153" t="s">
        <v>38</v>
      </c>
      <c r="C9153" t="s">
        <v>7603</v>
      </c>
      <c r="D9153" t="s">
        <v>10655</v>
      </c>
      <c r="E9153" t="s">
        <v>10905</v>
      </c>
      <c r="F9153" t="s">
        <v>10913</v>
      </c>
      <c r="H9153" t="s">
        <v>17312</v>
      </c>
      <c r="V9153">
        <f>72863462 F</f>
        <v>0</v>
      </c>
    </row>
    <row r="9154" spans="1:24">
      <c r="A9154" s="1">
        <v>9214</v>
      </c>
      <c r="C9154" t="s">
        <v>7604</v>
      </c>
      <c r="G9154" t="s">
        <v>10967</v>
      </c>
      <c r="H9154" t="s">
        <v>17313</v>
      </c>
      <c r="I9154" t="s">
        <v>18507</v>
      </c>
      <c r="J9154" t="s">
        <v>18509</v>
      </c>
      <c r="L9154" t="s">
        <v>20527</v>
      </c>
      <c r="O9154" t="s">
        <v>20888</v>
      </c>
      <c r="P9154" t="s">
        <v>65</v>
      </c>
      <c r="Q9154" t="s">
        <v>20990</v>
      </c>
      <c r="R9154" t="s">
        <v>21118</v>
      </c>
      <c r="S9154" t="s">
        <v>21153</v>
      </c>
      <c r="T9154" t="s">
        <v>21894</v>
      </c>
      <c r="U9154" t="s">
        <v>22033</v>
      </c>
    </row>
    <row r="9155" spans="1:24">
      <c r="A9155" s="1">
        <v>9215</v>
      </c>
      <c r="C9155" t="s">
        <v>7605</v>
      </c>
      <c r="G9155" t="s">
        <v>10967</v>
      </c>
      <c r="H9155" t="s">
        <v>17313</v>
      </c>
      <c r="I9155" t="s">
        <v>18507</v>
      </c>
      <c r="J9155" t="s">
        <v>18509</v>
      </c>
      <c r="L9155" t="s">
        <v>20497</v>
      </c>
      <c r="O9155" t="s">
        <v>20887</v>
      </c>
      <c r="P9155" t="s">
        <v>20919</v>
      </c>
      <c r="Q9155" t="s">
        <v>20989</v>
      </c>
      <c r="U9155" t="s">
        <v>22032</v>
      </c>
      <c r="W9155" t="s">
        <v>22917</v>
      </c>
      <c r="X9155" t="s">
        <v>23707</v>
      </c>
    </row>
    <row r="9156" spans="1:24">
      <c r="A9156" s="1">
        <v>9216</v>
      </c>
      <c r="C9156" t="s">
        <v>7606</v>
      </c>
      <c r="G9156" t="s">
        <v>10967</v>
      </c>
      <c r="H9156" t="s">
        <v>17314</v>
      </c>
      <c r="I9156" t="s">
        <v>18507</v>
      </c>
      <c r="J9156" t="s">
        <v>18509</v>
      </c>
      <c r="L9156" t="s">
        <v>20528</v>
      </c>
      <c r="O9156" t="s">
        <v>20888</v>
      </c>
      <c r="P9156" t="s">
        <v>20920</v>
      </c>
      <c r="Q9156" t="s">
        <v>20991</v>
      </c>
      <c r="U9156" t="s">
        <v>22034</v>
      </c>
      <c r="W9156" t="s">
        <v>22918</v>
      </c>
    </row>
    <row r="9157" spans="1:24">
      <c r="A9157" s="1">
        <v>9217</v>
      </c>
      <c r="C9157" t="s">
        <v>7607</v>
      </c>
      <c r="G9157" t="s">
        <v>10967</v>
      </c>
      <c r="H9157" t="s">
        <v>17315</v>
      </c>
      <c r="I9157" t="s">
        <v>18507</v>
      </c>
      <c r="J9157" t="s">
        <v>18510</v>
      </c>
      <c r="L9157" t="s">
        <v>20574</v>
      </c>
      <c r="N9157" t="s">
        <v>37</v>
      </c>
      <c r="P9157" t="s">
        <v>37</v>
      </c>
      <c r="Q9157" t="s">
        <v>21005</v>
      </c>
      <c r="U9157" t="s">
        <v>22750</v>
      </c>
      <c r="W9157" t="s">
        <v>22951</v>
      </c>
    </row>
    <row r="9158" spans="1:24">
      <c r="A9158" s="1">
        <v>9218</v>
      </c>
      <c r="B9158" t="s">
        <v>37</v>
      </c>
      <c r="C9158" t="s">
        <v>7607</v>
      </c>
      <c r="D9158" t="s">
        <v>10656</v>
      </c>
      <c r="E9158" t="s">
        <v>10905</v>
      </c>
      <c r="F9158" t="s">
        <v>10912</v>
      </c>
      <c r="H9158" t="s">
        <v>17316</v>
      </c>
      <c r="V9158">
        <f>72863466 m        YY    </f>
        <v>0</v>
      </c>
    </row>
    <row r="9159" spans="1:24">
      <c r="A9159" s="1">
        <v>9219</v>
      </c>
      <c r="C9159" t="s">
        <v>7608</v>
      </c>
      <c r="G9159" t="s">
        <v>10967</v>
      </c>
      <c r="H9159" t="s">
        <v>17317</v>
      </c>
      <c r="I9159" t="s">
        <v>18507</v>
      </c>
      <c r="J9159" t="s">
        <v>18510</v>
      </c>
      <c r="L9159" t="s">
        <v>20575</v>
      </c>
      <c r="N9159" t="s">
        <v>46</v>
      </c>
      <c r="U9159" t="s">
        <v>22730</v>
      </c>
      <c r="W9159" t="s">
        <v>22730</v>
      </c>
    </row>
    <row r="9160" spans="1:24">
      <c r="A9160" s="1">
        <v>9220</v>
      </c>
      <c r="C9160" t="s">
        <v>7609</v>
      </c>
      <c r="G9160" t="s">
        <v>10967</v>
      </c>
      <c r="H9160" t="s">
        <v>17317</v>
      </c>
      <c r="I9160" t="s">
        <v>18507</v>
      </c>
      <c r="J9160" t="s">
        <v>18510</v>
      </c>
      <c r="L9160" t="s">
        <v>20576</v>
      </c>
      <c r="N9160" t="s">
        <v>46</v>
      </c>
      <c r="P9160" t="s">
        <v>20954</v>
      </c>
      <c r="Q9160" t="s">
        <v>20993</v>
      </c>
      <c r="U9160" t="s">
        <v>22731</v>
      </c>
      <c r="W9160" t="s">
        <v>22933</v>
      </c>
    </row>
    <row r="9161" spans="1:24">
      <c r="A9161" s="1">
        <v>9221</v>
      </c>
      <c r="C9161" t="s">
        <v>7610</v>
      </c>
      <c r="G9161" t="s">
        <v>10967</v>
      </c>
      <c r="H9161" t="s">
        <v>17318</v>
      </c>
      <c r="I9161" t="s">
        <v>18507</v>
      </c>
      <c r="J9161" t="s">
        <v>18510</v>
      </c>
      <c r="L9161" t="s">
        <v>20576</v>
      </c>
      <c r="N9161" t="s">
        <v>46</v>
      </c>
      <c r="P9161" t="s">
        <v>46</v>
      </c>
      <c r="Q9161" t="s">
        <v>21054</v>
      </c>
      <c r="U9161" t="s">
        <v>22880</v>
      </c>
      <c r="W9161" t="s">
        <v>22921</v>
      </c>
    </row>
    <row r="9162" spans="1:24">
      <c r="A9162" s="1">
        <v>9222</v>
      </c>
      <c r="B9162" t="s">
        <v>46</v>
      </c>
      <c r="C9162" t="s">
        <v>7610</v>
      </c>
      <c r="D9162" t="s">
        <v>10657</v>
      </c>
      <c r="E9162" t="s">
        <v>10905</v>
      </c>
      <c r="F9162" t="s">
        <v>10923</v>
      </c>
      <c r="H9162" t="s">
        <v>17318</v>
      </c>
      <c r="V9162">
        <f>72863469 ph@ROS         w-4PÀH,¹late pay                                    M y locked by another user for an Acct no 319379400000</f>
        <v>0</v>
      </c>
    </row>
    <row r="9163" spans="1:24">
      <c r="A9163" s="1">
        <v>9223</v>
      </c>
      <c r="C9163" t="s">
        <v>7611</v>
      </c>
      <c r="G9163" t="s">
        <v>10967</v>
      </c>
      <c r="H9163" t="s">
        <v>17319</v>
      </c>
      <c r="I9163" t="s">
        <v>18507</v>
      </c>
      <c r="J9163" t="s">
        <v>18510</v>
      </c>
      <c r="L9163" t="s">
        <v>20577</v>
      </c>
      <c r="N9163" t="s">
        <v>43</v>
      </c>
      <c r="P9163" t="s">
        <v>43</v>
      </c>
      <c r="Q9163" t="s">
        <v>21047</v>
      </c>
      <c r="U9163" t="s">
        <v>22881</v>
      </c>
      <c r="W9163" t="s">
        <v>22931</v>
      </c>
    </row>
    <row r="9164" spans="1:24">
      <c r="A9164" s="1">
        <v>9224</v>
      </c>
      <c r="B9164" t="s">
        <v>43</v>
      </c>
      <c r="C9164" t="s">
        <v>7611</v>
      </c>
      <c r="D9164" t="s">
        <v>10658</v>
      </c>
      <c r="E9164" t="s">
        <v>10905</v>
      </c>
      <c r="F9164" t="s">
        <v>10925</v>
      </c>
      <c r="H9164" t="s">
        <v>17320</v>
      </c>
      <c r="V9164">
        <f>72863470 °â Þ©ëMµZD8765314412   CMAS CMA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165" spans="1:24">
      <c r="A9165" s="1">
        <v>9225</v>
      </c>
      <c r="C9165" t="s">
        <v>7612</v>
      </c>
      <c r="G9165" t="s">
        <v>10967</v>
      </c>
      <c r="H9165" t="s">
        <v>17321</v>
      </c>
      <c r="I9165" t="s">
        <v>18507</v>
      </c>
      <c r="J9165" t="s">
        <v>18509</v>
      </c>
      <c r="L9165" t="s">
        <v>20527</v>
      </c>
      <c r="O9165" t="s">
        <v>20888</v>
      </c>
      <c r="P9165" t="s">
        <v>65</v>
      </c>
      <c r="Q9165" t="s">
        <v>20990</v>
      </c>
      <c r="R9165" t="s">
        <v>21118</v>
      </c>
      <c r="S9165" t="s">
        <v>21153</v>
      </c>
      <c r="T9165" t="s">
        <v>21836</v>
      </c>
      <c r="U9165" t="s">
        <v>22033</v>
      </c>
    </row>
    <row r="9166" spans="1:24">
      <c r="A9166" s="1">
        <v>9226</v>
      </c>
      <c r="C9166" t="s">
        <v>7613</v>
      </c>
      <c r="G9166" t="s">
        <v>10967</v>
      </c>
      <c r="H9166" t="s">
        <v>17321</v>
      </c>
      <c r="I9166" t="s">
        <v>18507</v>
      </c>
      <c r="J9166" t="s">
        <v>18509</v>
      </c>
      <c r="L9166" t="s">
        <v>20502</v>
      </c>
      <c r="O9166" t="s">
        <v>20887</v>
      </c>
      <c r="P9166" t="s">
        <v>20919</v>
      </c>
      <c r="Q9166" t="s">
        <v>20989</v>
      </c>
      <c r="U9166" t="s">
        <v>22032</v>
      </c>
      <c r="W9166" t="s">
        <v>22917</v>
      </c>
      <c r="X9166" t="s">
        <v>23647</v>
      </c>
    </row>
    <row r="9167" spans="1:24">
      <c r="A9167" s="1">
        <v>9227</v>
      </c>
      <c r="C9167" t="s">
        <v>7614</v>
      </c>
      <c r="G9167" t="s">
        <v>10967</v>
      </c>
      <c r="H9167" t="s">
        <v>17322</v>
      </c>
      <c r="I9167" t="s">
        <v>18507</v>
      </c>
      <c r="J9167" t="s">
        <v>18509</v>
      </c>
      <c r="L9167" t="s">
        <v>20528</v>
      </c>
      <c r="O9167" t="s">
        <v>20888</v>
      </c>
      <c r="P9167" t="s">
        <v>20920</v>
      </c>
      <c r="Q9167" t="s">
        <v>20991</v>
      </c>
      <c r="U9167" t="s">
        <v>22034</v>
      </c>
      <c r="W9167" t="s">
        <v>22918</v>
      </c>
    </row>
    <row r="9168" spans="1:24">
      <c r="A9168" s="1">
        <v>9228</v>
      </c>
      <c r="C9168" t="s">
        <v>7615</v>
      </c>
      <c r="G9168" t="s">
        <v>10967</v>
      </c>
      <c r="H9168" t="s">
        <v>17323</v>
      </c>
      <c r="I9168" t="s">
        <v>18507</v>
      </c>
      <c r="J9168" t="s">
        <v>18509</v>
      </c>
      <c r="L9168" t="s">
        <v>20497</v>
      </c>
      <c r="O9168" t="s">
        <v>20887</v>
      </c>
      <c r="P9168" t="s">
        <v>20919</v>
      </c>
      <c r="Q9168" t="s">
        <v>20989</v>
      </c>
      <c r="U9168" t="s">
        <v>22032</v>
      </c>
      <c r="W9168" t="s">
        <v>22917</v>
      </c>
      <c r="X9168" t="s">
        <v>23648</v>
      </c>
    </row>
    <row r="9169" spans="1:24">
      <c r="A9169" s="1">
        <v>9229</v>
      </c>
      <c r="C9169" t="s">
        <v>7616</v>
      </c>
      <c r="G9169" t="s">
        <v>10967</v>
      </c>
      <c r="H9169" t="s">
        <v>17324</v>
      </c>
      <c r="I9169" t="s">
        <v>18507</v>
      </c>
      <c r="J9169" t="s">
        <v>18509</v>
      </c>
      <c r="L9169" t="s">
        <v>20527</v>
      </c>
      <c r="O9169" t="s">
        <v>20888</v>
      </c>
      <c r="P9169" t="s">
        <v>65</v>
      </c>
      <c r="Q9169" t="s">
        <v>20990</v>
      </c>
      <c r="R9169" t="s">
        <v>21118</v>
      </c>
      <c r="S9169" t="s">
        <v>21153</v>
      </c>
      <c r="T9169" t="s">
        <v>21837</v>
      </c>
      <c r="U9169" t="s">
        <v>22033</v>
      </c>
    </row>
    <row r="9170" spans="1:24">
      <c r="A9170" s="1">
        <v>9230</v>
      </c>
      <c r="C9170" t="s">
        <v>7617</v>
      </c>
      <c r="G9170" t="s">
        <v>10967</v>
      </c>
      <c r="H9170" t="s">
        <v>17324</v>
      </c>
      <c r="I9170" t="s">
        <v>18507</v>
      </c>
      <c r="J9170" t="s">
        <v>18509</v>
      </c>
      <c r="L9170" t="s">
        <v>20528</v>
      </c>
      <c r="O9170" t="s">
        <v>20888</v>
      </c>
      <c r="P9170" t="s">
        <v>20920</v>
      </c>
      <c r="Q9170" t="s">
        <v>20991</v>
      </c>
      <c r="U9170" t="s">
        <v>22034</v>
      </c>
      <c r="W9170" t="s">
        <v>22918</v>
      </c>
    </row>
    <row r="9171" spans="1:24">
      <c r="A9171" s="1">
        <v>9231</v>
      </c>
      <c r="C9171" t="s">
        <v>7618</v>
      </c>
      <c r="G9171" t="s">
        <v>10967</v>
      </c>
      <c r="H9171" t="s">
        <v>17325</v>
      </c>
      <c r="I9171" t="s">
        <v>18507</v>
      </c>
      <c r="J9171" t="s">
        <v>18509</v>
      </c>
      <c r="L9171" t="s">
        <v>20527</v>
      </c>
      <c r="O9171" t="s">
        <v>20888</v>
      </c>
      <c r="P9171" t="s">
        <v>65</v>
      </c>
      <c r="Q9171" t="s">
        <v>20990</v>
      </c>
      <c r="R9171" t="s">
        <v>21118</v>
      </c>
      <c r="S9171" t="s">
        <v>21153</v>
      </c>
      <c r="T9171" t="s">
        <v>21895</v>
      </c>
      <c r="U9171" t="s">
        <v>22033</v>
      </c>
    </row>
    <row r="9172" spans="1:24">
      <c r="A9172" s="1">
        <v>9232</v>
      </c>
      <c r="C9172" t="s">
        <v>7619</v>
      </c>
      <c r="G9172" t="s">
        <v>10967</v>
      </c>
      <c r="H9172" t="s">
        <v>17326</v>
      </c>
      <c r="I9172" t="s">
        <v>18507</v>
      </c>
      <c r="J9172" t="s">
        <v>18509</v>
      </c>
      <c r="L9172" t="s">
        <v>20528</v>
      </c>
      <c r="O9172" t="s">
        <v>20888</v>
      </c>
      <c r="P9172" t="s">
        <v>20920</v>
      </c>
      <c r="Q9172" t="s">
        <v>20991</v>
      </c>
      <c r="U9172" t="s">
        <v>22034</v>
      </c>
      <c r="W9172" t="s">
        <v>22918</v>
      </c>
    </row>
    <row r="9173" spans="1:24">
      <c r="A9173" s="1">
        <v>9233</v>
      </c>
      <c r="C9173" t="s">
        <v>7620</v>
      </c>
      <c r="G9173" t="s">
        <v>10967</v>
      </c>
      <c r="H9173" t="s">
        <v>17326</v>
      </c>
      <c r="I9173" t="s">
        <v>18507</v>
      </c>
      <c r="J9173" t="s">
        <v>18509</v>
      </c>
      <c r="L9173" t="s">
        <v>20578</v>
      </c>
      <c r="O9173" t="s">
        <v>20887</v>
      </c>
      <c r="P9173" t="s">
        <v>20919</v>
      </c>
      <c r="Q9173" t="s">
        <v>20989</v>
      </c>
      <c r="U9173" t="s">
        <v>22032</v>
      </c>
      <c r="W9173" t="s">
        <v>22917</v>
      </c>
      <c r="X9173" t="s">
        <v>23708</v>
      </c>
    </row>
    <row r="9174" spans="1:24">
      <c r="A9174" s="1">
        <v>9234</v>
      </c>
      <c r="C9174" t="s">
        <v>7621</v>
      </c>
      <c r="G9174" t="s">
        <v>10967</v>
      </c>
      <c r="H9174" t="s">
        <v>17327</v>
      </c>
      <c r="I9174" t="s">
        <v>18507</v>
      </c>
      <c r="J9174" t="s">
        <v>18509</v>
      </c>
      <c r="L9174" t="s">
        <v>20579</v>
      </c>
      <c r="O9174" t="s">
        <v>20887</v>
      </c>
      <c r="P9174" t="s">
        <v>20919</v>
      </c>
      <c r="Q9174" t="s">
        <v>20989</v>
      </c>
      <c r="U9174" t="s">
        <v>22032</v>
      </c>
      <c r="W9174" t="s">
        <v>22917</v>
      </c>
      <c r="X9174" t="s">
        <v>23708</v>
      </c>
    </row>
    <row r="9175" spans="1:24">
      <c r="A9175" s="1">
        <v>9235</v>
      </c>
      <c r="C9175" t="s">
        <v>7622</v>
      </c>
      <c r="G9175" t="s">
        <v>10967</v>
      </c>
      <c r="H9175" t="s">
        <v>17328</v>
      </c>
      <c r="I9175" t="s">
        <v>18507</v>
      </c>
      <c r="J9175" t="s">
        <v>18509</v>
      </c>
      <c r="L9175" t="s">
        <v>20527</v>
      </c>
      <c r="O9175" t="s">
        <v>20888</v>
      </c>
      <c r="P9175" t="s">
        <v>65</v>
      </c>
      <c r="Q9175" t="s">
        <v>20990</v>
      </c>
      <c r="R9175" t="s">
        <v>21118</v>
      </c>
      <c r="S9175" t="s">
        <v>21153</v>
      </c>
      <c r="T9175" t="s">
        <v>21895</v>
      </c>
      <c r="U9175" t="s">
        <v>22033</v>
      </c>
    </row>
    <row r="9176" spans="1:24">
      <c r="A9176" s="1">
        <v>9236</v>
      </c>
      <c r="C9176" t="s">
        <v>7623</v>
      </c>
      <c r="G9176" t="s">
        <v>10967</v>
      </c>
      <c r="H9176" t="s">
        <v>17329</v>
      </c>
      <c r="I9176" t="s">
        <v>18507</v>
      </c>
      <c r="J9176" t="s">
        <v>18509</v>
      </c>
      <c r="L9176" t="s">
        <v>20528</v>
      </c>
      <c r="O9176" t="s">
        <v>20888</v>
      </c>
      <c r="P9176" t="s">
        <v>20920</v>
      </c>
      <c r="Q9176" t="s">
        <v>20991</v>
      </c>
      <c r="U9176" t="s">
        <v>22034</v>
      </c>
      <c r="W9176" t="s">
        <v>22918</v>
      </c>
    </row>
    <row r="9177" spans="1:24">
      <c r="A9177" s="1">
        <v>9237</v>
      </c>
      <c r="C9177" t="s">
        <v>7624</v>
      </c>
      <c r="G9177" t="s">
        <v>10967</v>
      </c>
      <c r="H9177" t="s">
        <v>17330</v>
      </c>
      <c r="I9177" t="s">
        <v>18507</v>
      </c>
      <c r="J9177" t="s">
        <v>18511</v>
      </c>
      <c r="L9177" t="s">
        <v>20580</v>
      </c>
      <c r="O9177" t="s">
        <v>20889</v>
      </c>
      <c r="P9177" t="s">
        <v>20889</v>
      </c>
      <c r="Q9177" t="s">
        <v>20994</v>
      </c>
      <c r="U9177" t="s">
        <v>22041</v>
      </c>
      <c r="W9177" t="s">
        <v>22730</v>
      </c>
    </row>
    <row r="9178" spans="1:24">
      <c r="A9178" s="1">
        <v>9238</v>
      </c>
      <c r="C9178" t="s">
        <v>7625</v>
      </c>
      <c r="G9178" t="s">
        <v>10967</v>
      </c>
      <c r="H9178" t="s">
        <v>17331</v>
      </c>
      <c r="I9178" t="s">
        <v>18507</v>
      </c>
      <c r="J9178" t="s">
        <v>18509</v>
      </c>
      <c r="L9178" t="s">
        <v>20581</v>
      </c>
      <c r="O9178" t="s">
        <v>20887</v>
      </c>
      <c r="P9178" t="s">
        <v>20919</v>
      </c>
      <c r="Q9178" t="s">
        <v>20989</v>
      </c>
      <c r="U9178" t="s">
        <v>22032</v>
      </c>
      <c r="W9178" t="s">
        <v>22917</v>
      </c>
      <c r="X9178" t="s">
        <v>23647</v>
      </c>
    </row>
    <row r="9179" spans="1:24">
      <c r="A9179" s="1">
        <v>9239</v>
      </c>
      <c r="C9179" t="s">
        <v>7626</v>
      </c>
      <c r="G9179" t="s">
        <v>10967</v>
      </c>
      <c r="H9179" t="s">
        <v>17331</v>
      </c>
      <c r="I9179" t="s">
        <v>18507</v>
      </c>
      <c r="J9179" t="s">
        <v>18509</v>
      </c>
      <c r="L9179" t="s">
        <v>20582</v>
      </c>
      <c r="O9179" t="s">
        <v>20887</v>
      </c>
      <c r="P9179" t="s">
        <v>20919</v>
      </c>
      <c r="Q9179" t="s">
        <v>20989</v>
      </c>
      <c r="U9179" t="s">
        <v>22032</v>
      </c>
      <c r="W9179" t="s">
        <v>22917</v>
      </c>
      <c r="X9179" t="s">
        <v>23648</v>
      </c>
    </row>
    <row r="9180" spans="1:24">
      <c r="A9180" s="1">
        <v>9240</v>
      </c>
      <c r="C9180" t="s">
        <v>7627</v>
      </c>
      <c r="G9180" t="s">
        <v>10967</v>
      </c>
      <c r="H9180" t="s">
        <v>17332</v>
      </c>
      <c r="I9180" t="s">
        <v>18507</v>
      </c>
      <c r="J9180" t="s">
        <v>18509</v>
      </c>
      <c r="L9180" t="s">
        <v>20527</v>
      </c>
      <c r="O9180" t="s">
        <v>20888</v>
      </c>
      <c r="P9180" t="s">
        <v>65</v>
      </c>
      <c r="Q9180" t="s">
        <v>20990</v>
      </c>
      <c r="R9180" t="s">
        <v>21118</v>
      </c>
      <c r="S9180" t="s">
        <v>21153</v>
      </c>
      <c r="T9180" t="s">
        <v>21836</v>
      </c>
      <c r="U9180" t="s">
        <v>22033</v>
      </c>
    </row>
    <row r="9181" spans="1:24">
      <c r="A9181" s="1">
        <v>9241</v>
      </c>
      <c r="C9181" t="s">
        <v>7628</v>
      </c>
      <c r="G9181" t="s">
        <v>10967</v>
      </c>
      <c r="H9181" t="s">
        <v>17333</v>
      </c>
      <c r="I9181" t="s">
        <v>18507</v>
      </c>
      <c r="J9181" t="s">
        <v>18509</v>
      </c>
      <c r="L9181" t="s">
        <v>20528</v>
      </c>
      <c r="O9181" t="s">
        <v>20888</v>
      </c>
      <c r="P9181" t="s">
        <v>20920</v>
      </c>
      <c r="Q9181" t="s">
        <v>20991</v>
      </c>
      <c r="U9181" t="s">
        <v>22034</v>
      </c>
      <c r="W9181" t="s">
        <v>22918</v>
      </c>
    </row>
    <row r="9182" spans="1:24">
      <c r="A9182" s="1">
        <v>9242</v>
      </c>
      <c r="C9182" t="s">
        <v>7629</v>
      </c>
      <c r="G9182" t="s">
        <v>10967</v>
      </c>
      <c r="H9182" t="s">
        <v>17334</v>
      </c>
      <c r="I9182" t="s">
        <v>18507</v>
      </c>
      <c r="J9182" t="s">
        <v>18509</v>
      </c>
      <c r="L9182" t="s">
        <v>20527</v>
      </c>
      <c r="O9182" t="s">
        <v>20888</v>
      </c>
      <c r="P9182" t="s">
        <v>65</v>
      </c>
      <c r="Q9182" t="s">
        <v>20990</v>
      </c>
      <c r="R9182" t="s">
        <v>21118</v>
      </c>
      <c r="S9182" t="s">
        <v>21153</v>
      </c>
      <c r="T9182" t="s">
        <v>21837</v>
      </c>
      <c r="U9182" t="s">
        <v>22033</v>
      </c>
    </row>
    <row r="9183" spans="1:24">
      <c r="A9183" s="1">
        <v>9243</v>
      </c>
      <c r="C9183" t="s">
        <v>7630</v>
      </c>
      <c r="G9183" t="s">
        <v>10967</v>
      </c>
      <c r="H9183" t="s">
        <v>17334</v>
      </c>
      <c r="I9183" t="s">
        <v>18507</v>
      </c>
      <c r="J9183" t="s">
        <v>18509</v>
      </c>
      <c r="L9183" t="s">
        <v>20528</v>
      </c>
      <c r="O9183" t="s">
        <v>20888</v>
      </c>
      <c r="P9183" t="s">
        <v>20920</v>
      </c>
      <c r="Q9183" t="s">
        <v>20991</v>
      </c>
      <c r="U9183" t="s">
        <v>22034</v>
      </c>
      <c r="W9183" t="s">
        <v>22918</v>
      </c>
    </row>
    <row r="9184" spans="1:24">
      <c r="A9184" s="1">
        <v>9244</v>
      </c>
      <c r="C9184" t="s">
        <v>7631</v>
      </c>
      <c r="G9184" t="s">
        <v>10967</v>
      </c>
      <c r="H9184" t="s">
        <v>17335</v>
      </c>
      <c r="I9184" t="s">
        <v>18507</v>
      </c>
      <c r="J9184" t="s">
        <v>18509</v>
      </c>
      <c r="L9184" t="s">
        <v>20527</v>
      </c>
      <c r="O9184" t="s">
        <v>20888</v>
      </c>
      <c r="P9184" t="s">
        <v>65</v>
      </c>
      <c r="Q9184" t="s">
        <v>20990</v>
      </c>
      <c r="R9184" t="s">
        <v>21118</v>
      </c>
      <c r="S9184" t="s">
        <v>21153</v>
      </c>
      <c r="T9184" t="s">
        <v>21837</v>
      </c>
      <c r="U9184" t="s">
        <v>22033</v>
      </c>
    </row>
    <row r="9185" spans="1:24">
      <c r="A9185" s="1">
        <v>9245</v>
      </c>
      <c r="C9185" t="s">
        <v>7632</v>
      </c>
      <c r="G9185" t="s">
        <v>10967</v>
      </c>
      <c r="H9185" t="s">
        <v>17335</v>
      </c>
      <c r="I9185" t="s">
        <v>18507</v>
      </c>
      <c r="J9185" t="s">
        <v>18509</v>
      </c>
      <c r="L9185" t="s">
        <v>20583</v>
      </c>
      <c r="O9185" t="s">
        <v>20887</v>
      </c>
      <c r="P9185" t="s">
        <v>20919</v>
      </c>
      <c r="Q9185" t="s">
        <v>20989</v>
      </c>
      <c r="U9185" t="s">
        <v>22032</v>
      </c>
      <c r="W9185" t="s">
        <v>22917</v>
      </c>
      <c r="X9185" t="s">
        <v>23648</v>
      </c>
    </row>
    <row r="9186" spans="1:24">
      <c r="A9186" s="1">
        <v>9246</v>
      </c>
      <c r="C9186" t="s">
        <v>7633</v>
      </c>
      <c r="G9186" t="s">
        <v>10967</v>
      </c>
      <c r="H9186" t="s">
        <v>17335</v>
      </c>
      <c r="I9186" t="s">
        <v>18507</v>
      </c>
      <c r="J9186" t="s">
        <v>18509</v>
      </c>
      <c r="L9186" t="s">
        <v>20528</v>
      </c>
      <c r="O9186" t="s">
        <v>20888</v>
      </c>
      <c r="P9186" t="s">
        <v>20920</v>
      </c>
      <c r="Q9186" t="s">
        <v>20991</v>
      </c>
      <c r="U9186" t="s">
        <v>22034</v>
      </c>
      <c r="W9186" t="s">
        <v>22918</v>
      </c>
    </row>
    <row r="9187" spans="1:24">
      <c r="A9187" s="1">
        <v>9247</v>
      </c>
      <c r="C9187" t="s">
        <v>7634</v>
      </c>
      <c r="G9187" t="s">
        <v>10967</v>
      </c>
      <c r="H9187" t="s">
        <v>17336</v>
      </c>
      <c r="I9187" t="s">
        <v>18507</v>
      </c>
      <c r="J9187" t="s">
        <v>18509</v>
      </c>
      <c r="L9187" t="s">
        <v>20527</v>
      </c>
      <c r="O9187" t="s">
        <v>20888</v>
      </c>
      <c r="P9187" t="s">
        <v>65</v>
      </c>
      <c r="Q9187" t="s">
        <v>20990</v>
      </c>
      <c r="R9187" t="s">
        <v>21118</v>
      </c>
      <c r="S9187" t="s">
        <v>21153</v>
      </c>
      <c r="T9187" t="s">
        <v>21836</v>
      </c>
      <c r="U9187" t="s">
        <v>22033</v>
      </c>
    </row>
    <row r="9188" spans="1:24">
      <c r="A9188" s="1">
        <v>9248</v>
      </c>
      <c r="C9188" t="s">
        <v>7635</v>
      </c>
      <c r="G9188" t="s">
        <v>10967</v>
      </c>
      <c r="H9188" t="s">
        <v>17337</v>
      </c>
      <c r="I9188" t="s">
        <v>18507</v>
      </c>
      <c r="J9188" t="s">
        <v>18509</v>
      </c>
      <c r="L9188" t="s">
        <v>20528</v>
      </c>
      <c r="O9188" t="s">
        <v>20888</v>
      </c>
      <c r="P9188" t="s">
        <v>20920</v>
      </c>
      <c r="Q9188" t="s">
        <v>20991</v>
      </c>
      <c r="U9188" t="s">
        <v>22034</v>
      </c>
      <c r="W9188" t="s">
        <v>22918</v>
      </c>
    </row>
    <row r="9189" spans="1:24">
      <c r="A9189" s="1">
        <v>9249</v>
      </c>
      <c r="C9189" t="s">
        <v>7636</v>
      </c>
      <c r="G9189" t="s">
        <v>10967</v>
      </c>
      <c r="H9189" t="s">
        <v>17338</v>
      </c>
      <c r="I9189" t="s">
        <v>18507</v>
      </c>
      <c r="J9189" t="s">
        <v>18509</v>
      </c>
      <c r="L9189" t="s">
        <v>20584</v>
      </c>
      <c r="O9189" t="s">
        <v>20887</v>
      </c>
      <c r="P9189" t="s">
        <v>20919</v>
      </c>
      <c r="Q9189" t="s">
        <v>20989</v>
      </c>
      <c r="U9189" t="s">
        <v>22032</v>
      </c>
      <c r="W9189" t="s">
        <v>22917</v>
      </c>
      <c r="X9189" t="s">
        <v>23647</v>
      </c>
    </row>
    <row r="9190" spans="1:24">
      <c r="A9190" s="1">
        <v>9250</v>
      </c>
      <c r="C9190" t="s">
        <v>7637</v>
      </c>
      <c r="G9190" t="s">
        <v>10967</v>
      </c>
      <c r="H9190" t="s">
        <v>17339</v>
      </c>
      <c r="I9190" t="s">
        <v>18507</v>
      </c>
      <c r="J9190" t="s">
        <v>18509</v>
      </c>
      <c r="L9190" t="s">
        <v>20527</v>
      </c>
      <c r="O9190" t="s">
        <v>20888</v>
      </c>
      <c r="P9190" t="s">
        <v>65</v>
      </c>
      <c r="Q9190" t="s">
        <v>20990</v>
      </c>
      <c r="R9190" t="s">
        <v>21118</v>
      </c>
      <c r="S9190" t="s">
        <v>21153</v>
      </c>
      <c r="T9190" t="s">
        <v>21813</v>
      </c>
      <c r="U9190" t="s">
        <v>22033</v>
      </c>
    </row>
    <row r="9191" spans="1:24">
      <c r="A9191" s="1">
        <v>9251</v>
      </c>
      <c r="C9191" t="s">
        <v>7638</v>
      </c>
      <c r="G9191" t="s">
        <v>10967</v>
      </c>
      <c r="H9191" t="s">
        <v>17339</v>
      </c>
      <c r="I9191" t="s">
        <v>18507</v>
      </c>
      <c r="J9191" t="s">
        <v>18509</v>
      </c>
      <c r="L9191" t="s">
        <v>20500</v>
      </c>
      <c r="O9191" t="s">
        <v>20887</v>
      </c>
      <c r="P9191" t="s">
        <v>20919</v>
      </c>
      <c r="Q9191" t="s">
        <v>20989</v>
      </c>
      <c r="U9191" t="s">
        <v>22032</v>
      </c>
      <c r="W9191" t="s">
        <v>22917</v>
      </c>
      <c r="X9191" t="s">
        <v>23627</v>
      </c>
    </row>
    <row r="9192" spans="1:24">
      <c r="A9192" s="1">
        <v>9252</v>
      </c>
      <c r="C9192" t="s">
        <v>7639</v>
      </c>
      <c r="G9192" t="s">
        <v>10967</v>
      </c>
      <c r="H9192" t="s">
        <v>17339</v>
      </c>
      <c r="I9192" t="s">
        <v>18507</v>
      </c>
      <c r="J9192" t="s">
        <v>18509</v>
      </c>
      <c r="L9192" t="s">
        <v>20528</v>
      </c>
      <c r="O9192" t="s">
        <v>20888</v>
      </c>
      <c r="P9192" t="s">
        <v>20920</v>
      </c>
      <c r="Q9192" t="s">
        <v>20991</v>
      </c>
      <c r="U9192" t="s">
        <v>22034</v>
      </c>
      <c r="W9192" t="s">
        <v>22918</v>
      </c>
    </row>
    <row r="9193" spans="1:24">
      <c r="A9193" s="1">
        <v>9253</v>
      </c>
      <c r="C9193" t="s">
        <v>7640</v>
      </c>
      <c r="G9193" t="s">
        <v>10967</v>
      </c>
      <c r="H9193" t="s">
        <v>17340</v>
      </c>
      <c r="I9193" t="s">
        <v>18507</v>
      </c>
      <c r="J9193" t="s">
        <v>18509</v>
      </c>
      <c r="L9193" t="s">
        <v>20527</v>
      </c>
      <c r="O9193" t="s">
        <v>20888</v>
      </c>
      <c r="P9193" t="s">
        <v>65</v>
      </c>
      <c r="Q9193" t="s">
        <v>20990</v>
      </c>
      <c r="R9193" t="s">
        <v>21118</v>
      </c>
      <c r="S9193" t="s">
        <v>21153</v>
      </c>
      <c r="T9193" t="s">
        <v>21813</v>
      </c>
      <c r="U9193" t="s">
        <v>22033</v>
      </c>
    </row>
    <row r="9194" spans="1:24">
      <c r="A9194" s="1">
        <v>9254</v>
      </c>
      <c r="C9194" t="s">
        <v>7641</v>
      </c>
      <c r="G9194" t="s">
        <v>10967</v>
      </c>
      <c r="H9194" t="s">
        <v>17340</v>
      </c>
      <c r="I9194" t="s">
        <v>18507</v>
      </c>
      <c r="J9194" t="s">
        <v>18509</v>
      </c>
      <c r="L9194" t="s">
        <v>20585</v>
      </c>
      <c r="O9194" t="s">
        <v>20887</v>
      </c>
      <c r="P9194" t="s">
        <v>20919</v>
      </c>
      <c r="Q9194" t="s">
        <v>20989</v>
      </c>
      <c r="U9194" t="s">
        <v>22032</v>
      </c>
      <c r="W9194" t="s">
        <v>22917</v>
      </c>
      <c r="X9194" t="s">
        <v>23627</v>
      </c>
    </row>
    <row r="9195" spans="1:24">
      <c r="A9195" s="1">
        <v>9255</v>
      </c>
      <c r="C9195" t="s">
        <v>7642</v>
      </c>
      <c r="G9195" t="s">
        <v>10967</v>
      </c>
      <c r="H9195" t="s">
        <v>17341</v>
      </c>
      <c r="I9195" t="s">
        <v>18507</v>
      </c>
      <c r="J9195" t="s">
        <v>18509</v>
      </c>
      <c r="L9195" t="s">
        <v>20528</v>
      </c>
      <c r="O9195" t="s">
        <v>20888</v>
      </c>
      <c r="P9195" t="s">
        <v>20920</v>
      </c>
      <c r="Q9195" t="s">
        <v>20991</v>
      </c>
      <c r="U9195" t="s">
        <v>22034</v>
      </c>
      <c r="W9195" t="s">
        <v>22918</v>
      </c>
    </row>
    <row r="9196" spans="1:24">
      <c r="A9196" s="1">
        <v>9256</v>
      </c>
      <c r="C9196" t="s">
        <v>7643</v>
      </c>
      <c r="G9196" t="s">
        <v>10967</v>
      </c>
      <c r="H9196" t="s">
        <v>17342</v>
      </c>
      <c r="I9196" t="s">
        <v>18507</v>
      </c>
      <c r="J9196" t="s">
        <v>18509</v>
      </c>
      <c r="L9196" t="s">
        <v>20527</v>
      </c>
      <c r="O9196" t="s">
        <v>20888</v>
      </c>
      <c r="P9196" t="s">
        <v>65</v>
      </c>
      <c r="Q9196" t="s">
        <v>20990</v>
      </c>
      <c r="R9196" t="s">
        <v>21118</v>
      </c>
      <c r="S9196" t="s">
        <v>21153</v>
      </c>
      <c r="T9196" t="s">
        <v>21896</v>
      </c>
      <c r="U9196" t="s">
        <v>22033</v>
      </c>
    </row>
    <row r="9197" spans="1:24">
      <c r="A9197" s="1">
        <v>9257</v>
      </c>
      <c r="C9197" t="s">
        <v>7644</v>
      </c>
      <c r="G9197" t="s">
        <v>10967</v>
      </c>
      <c r="H9197" t="s">
        <v>17342</v>
      </c>
      <c r="I9197" t="s">
        <v>18507</v>
      </c>
      <c r="J9197" t="s">
        <v>18509</v>
      </c>
      <c r="L9197" t="s">
        <v>20500</v>
      </c>
      <c r="O9197" t="s">
        <v>20887</v>
      </c>
      <c r="P9197" t="s">
        <v>20919</v>
      </c>
      <c r="Q9197" t="s">
        <v>20989</v>
      </c>
      <c r="U9197" t="s">
        <v>22032</v>
      </c>
      <c r="W9197" t="s">
        <v>22917</v>
      </c>
      <c r="X9197" t="s">
        <v>23709</v>
      </c>
    </row>
    <row r="9198" spans="1:24">
      <c r="A9198" s="1">
        <v>9258</v>
      </c>
      <c r="C9198" t="s">
        <v>7645</v>
      </c>
      <c r="G9198" t="s">
        <v>10967</v>
      </c>
      <c r="H9198" t="s">
        <v>17342</v>
      </c>
      <c r="I9198" t="s">
        <v>18507</v>
      </c>
      <c r="J9198" t="s">
        <v>18509</v>
      </c>
      <c r="L9198" t="s">
        <v>20528</v>
      </c>
      <c r="O9198" t="s">
        <v>20888</v>
      </c>
      <c r="P9198" t="s">
        <v>20920</v>
      </c>
      <c r="Q9198" t="s">
        <v>20991</v>
      </c>
      <c r="U9198" t="s">
        <v>22034</v>
      </c>
      <c r="W9198" t="s">
        <v>22918</v>
      </c>
    </row>
    <row r="9199" spans="1:24">
      <c r="A9199" s="1">
        <v>9259</v>
      </c>
      <c r="C9199" t="s">
        <v>7646</v>
      </c>
      <c r="G9199" t="s">
        <v>10967</v>
      </c>
      <c r="H9199" t="s">
        <v>17343</v>
      </c>
      <c r="I9199" t="s">
        <v>18507</v>
      </c>
      <c r="J9199" t="s">
        <v>18509</v>
      </c>
      <c r="L9199" t="s">
        <v>20501</v>
      </c>
      <c r="O9199" t="s">
        <v>20887</v>
      </c>
      <c r="P9199" t="s">
        <v>20919</v>
      </c>
      <c r="Q9199" t="s">
        <v>20989</v>
      </c>
      <c r="U9199" t="s">
        <v>22032</v>
      </c>
      <c r="W9199" t="s">
        <v>22917</v>
      </c>
      <c r="X9199" t="s">
        <v>23709</v>
      </c>
    </row>
    <row r="9200" spans="1:24">
      <c r="A9200" s="1">
        <v>9260</v>
      </c>
      <c r="C9200" t="s">
        <v>7647</v>
      </c>
      <c r="G9200" t="s">
        <v>10967</v>
      </c>
      <c r="H9200" t="s">
        <v>17344</v>
      </c>
      <c r="I9200" t="s">
        <v>18507</v>
      </c>
      <c r="J9200" t="s">
        <v>18509</v>
      </c>
      <c r="L9200" t="s">
        <v>20527</v>
      </c>
      <c r="O9200" t="s">
        <v>20888</v>
      </c>
      <c r="P9200" t="s">
        <v>65</v>
      </c>
      <c r="Q9200" t="s">
        <v>20990</v>
      </c>
      <c r="R9200" t="s">
        <v>21118</v>
      </c>
      <c r="S9200" t="s">
        <v>21153</v>
      </c>
      <c r="T9200" t="s">
        <v>21896</v>
      </c>
      <c r="U9200" t="s">
        <v>22033</v>
      </c>
    </row>
    <row r="9201" spans="1:24">
      <c r="A9201" s="1">
        <v>9261</v>
      </c>
      <c r="C9201" t="s">
        <v>7648</v>
      </c>
      <c r="G9201" t="s">
        <v>10967</v>
      </c>
      <c r="H9201" t="s">
        <v>17345</v>
      </c>
      <c r="I9201" t="s">
        <v>18507</v>
      </c>
      <c r="J9201" t="s">
        <v>18509</v>
      </c>
      <c r="L9201" t="s">
        <v>20528</v>
      </c>
      <c r="O9201" t="s">
        <v>20888</v>
      </c>
      <c r="P9201" t="s">
        <v>20920</v>
      </c>
      <c r="Q9201" t="s">
        <v>20991</v>
      </c>
      <c r="U9201" t="s">
        <v>22034</v>
      </c>
      <c r="W9201" t="s">
        <v>22918</v>
      </c>
    </row>
    <row r="9202" spans="1:24">
      <c r="A9202" s="1">
        <v>9262</v>
      </c>
      <c r="C9202" t="s">
        <v>7649</v>
      </c>
      <c r="G9202" t="s">
        <v>10967</v>
      </c>
      <c r="H9202" t="s">
        <v>17346</v>
      </c>
      <c r="I9202" t="s">
        <v>18507</v>
      </c>
      <c r="J9202" t="s">
        <v>18509</v>
      </c>
      <c r="L9202" t="s">
        <v>20527</v>
      </c>
      <c r="O9202" t="s">
        <v>20888</v>
      </c>
      <c r="P9202" t="s">
        <v>65</v>
      </c>
      <c r="Q9202" t="s">
        <v>20990</v>
      </c>
      <c r="R9202" t="s">
        <v>21118</v>
      </c>
      <c r="S9202" t="s">
        <v>21153</v>
      </c>
      <c r="T9202" t="s">
        <v>21896</v>
      </c>
      <c r="U9202" t="s">
        <v>22033</v>
      </c>
    </row>
    <row r="9203" spans="1:24">
      <c r="A9203" s="1">
        <v>9263</v>
      </c>
      <c r="C9203" t="s">
        <v>7650</v>
      </c>
      <c r="G9203" t="s">
        <v>10967</v>
      </c>
      <c r="H9203" t="s">
        <v>17346</v>
      </c>
      <c r="I9203" t="s">
        <v>18507</v>
      </c>
      <c r="J9203" t="s">
        <v>18509</v>
      </c>
      <c r="L9203" t="s">
        <v>20586</v>
      </c>
      <c r="O9203" t="s">
        <v>20887</v>
      </c>
      <c r="P9203" t="s">
        <v>20919</v>
      </c>
      <c r="Q9203" t="s">
        <v>20989</v>
      </c>
      <c r="U9203" t="s">
        <v>22032</v>
      </c>
      <c r="W9203" t="s">
        <v>22917</v>
      </c>
      <c r="X9203" t="s">
        <v>23709</v>
      </c>
    </row>
    <row r="9204" spans="1:24">
      <c r="A9204" s="1">
        <v>9264</v>
      </c>
      <c r="C9204" t="s">
        <v>7651</v>
      </c>
      <c r="G9204" t="s">
        <v>10967</v>
      </c>
      <c r="H9204" t="s">
        <v>17347</v>
      </c>
      <c r="I9204" t="s">
        <v>18507</v>
      </c>
      <c r="J9204" t="s">
        <v>18509</v>
      </c>
      <c r="L9204" t="s">
        <v>20528</v>
      </c>
      <c r="O9204" t="s">
        <v>20888</v>
      </c>
      <c r="P9204" t="s">
        <v>20920</v>
      </c>
      <c r="Q9204" t="s">
        <v>20991</v>
      </c>
      <c r="U9204" t="s">
        <v>22034</v>
      </c>
      <c r="W9204" t="s">
        <v>22918</v>
      </c>
    </row>
    <row r="9205" spans="1:24">
      <c r="A9205" s="1">
        <v>9265</v>
      </c>
      <c r="C9205" t="s">
        <v>7652</v>
      </c>
      <c r="G9205" t="s">
        <v>10967</v>
      </c>
      <c r="H9205" t="s">
        <v>17348</v>
      </c>
      <c r="I9205" t="s">
        <v>18507</v>
      </c>
      <c r="J9205" t="s">
        <v>18509</v>
      </c>
      <c r="L9205" t="s">
        <v>20527</v>
      </c>
      <c r="O9205" t="s">
        <v>20888</v>
      </c>
      <c r="P9205" t="s">
        <v>65</v>
      </c>
      <c r="Q9205" t="s">
        <v>20990</v>
      </c>
      <c r="R9205" t="s">
        <v>21118</v>
      </c>
      <c r="S9205" t="s">
        <v>21153</v>
      </c>
      <c r="T9205" t="s">
        <v>21896</v>
      </c>
      <c r="U9205" t="s">
        <v>22033</v>
      </c>
    </row>
    <row r="9206" spans="1:24">
      <c r="A9206" s="1">
        <v>9266</v>
      </c>
      <c r="C9206" t="s">
        <v>7653</v>
      </c>
      <c r="G9206" t="s">
        <v>10967</v>
      </c>
      <c r="H9206" t="s">
        <v>17348</v>
      </c>
      <c r="I9206" t="s">
        <v>18507</v>
      </c>
      <c r="J9206" t="s">
        <v>18509</v>
      </c>
      <c r="L9206" t="s">
        <v>20528</v>
      </c>
      <c r="O9206" t="s">
        <v>20888</v>
      </c>
      <c r="P9206" t="s">
        <v>20920</v>
      </c>
      <c r="Q9206" t="s">
        <v>20991</v>
      </c>
      <c r="U9206" t="s">
        <v>22034</v>
      </c>
      <c r="W9206" t="s">
        <v>22918</v>
      </c>
    </row>
    <row r="9207" spans="1:24">
      <c r="A9207" s="1">
        <v>9267</v>
      </c>
      <c r="C9207" t="s">
        <v>7654</v>
      </c>
      <c r="G9207" t="s">
        <v>10967</v>
      </c>
      <c r="H9207" t="s">
        <v>17349</v>
      </c>
      <c r="I9207" t="s">
        <v>18507</v>
      </c>
      <c r="J9207" t="s">
        <v>18509</v>
      </c>
      <c r="L9207" t="s">
        <v>20498</v>
      </c>
      <c r="O9207" t="s">
        <v>20887</v>
      </c>
      <c r="P9207" t="s">
        <v>20919</v>
      </c>
      <c r="Q9207" t="s">
        <v>20989</v>
      </c>
      <c r="U9207" t="s">
        <v>22032</v>
      </c>
      <c r="W9207" t="s">
        <v>22917</v>
      </c>
      <c r="X9207" t="s">
        <v>23709</v>
      </c>
    </row>
    <row r="9208" spans="1:24">
      <c r="A9208" s="1">
        <v>9268</v>
      </c>
      <c r="C9208" t="s">
        <v>7655</v>
      </c>
      <c r="G9208" t="s">
        <v>10967</v>
      </c>
      <c r="H9208" t="s">
        <v>17350</v>
      </c>
      <c r="I9208" t="s">
        <v>18507</v>
      </c>
      <c r="J9208" t="s">
        <v>18509</v>
      </c>
      <c r="L9208" t="s">
        <v>20587</v>
      </c>
      <c r="O9208" t="s">
        <v>20887</v>
      </c>
      <c r="P9208" t="s">
        <v>20919</v>
      </c>
      <c r="Q9208" t="s">
        <v>20989</v>
      </c>
      <c r="U9208" t="s">
        <v>22032</v>
      </c>
      <c r="W9208" t="s">
        <v>22917</v>
      </c>
      <c r="X9208" t="s">
        <v>23709</v>
      </c>
    </row>
    <row r="9209" spans="1:24">
      <c r="A9209" s="1">
        <v>9269</v>
      </c>
      <c r="C9209" t="s">
        <v>7656</v>
      </c>
      <c r="G9209" t="s">
        <v>10967</v>
      </c>
      <c r="H9209" t="s">
        <v>17351</v>
      </c>
      <c r="I9209" t="s">
        <v>18507</v>
      </c>
      <c r="J9209" t="s">
        <v>18509</v>
      </c>
      <c r="L9209" t="s">
        <v>20527</v>
      </c>
      <c r="O9209" t="s">
        <v>20888</v>
      </c>
      <c r="P9209" t="s">
        <v>65</v>
      </c>
      <c r="Q9209" t="s">
        <v>20990</v>
      </c>
      <c r="R9209" t="s">
        <v>21118</v>
      </c>
      <c r="S9209" t="s">
        <v>21153</v>
      </c>
      <c r="T9209" t="s">
        <v>21896</v>
      </c>
      <c r="U9209" t="s">
        <v>22033</v>
      </c>
    </row>
    <row r="9210" spans="1:24">
      <c r="A9210" s="1">
        <v>9270</v>
      </c>
      <c r="C9210" t="s">
        <v>7657</v>
      </c>
      <c r="G9210" t="s">
        <v>10967</v>
      </c>
      <c r="H9210" t="s">
        <v>17351</v>
      </c>
      <c r="I9210" t="s">
        <v>18507</v>
      </c>
      <c r="J9210" t="s">
        <v>18509</v>
      </c>
      <c r="L9210" t="s">
        <v>20528</v>
      </c>
      <c r="O9210" t="s">
        <v>20888</v>
      </c>
      <c r="P9210" t="s">
        <v>20920</v>
      </c>
      <c r="Q9210" t="s">
        <v>20991</v>
      </c>
      <c r="U9210" t="s">
        <v>22034</v>
      </c>
      <c r="W9210" t="s">
        <v>22918</v>
      </c>
    </row>
    <row r="9211" spans="1:24">
      <c r="A9211" s="1">
        <v>9271</v>
      </c>
      <c r="C9211" t="s">
        <v>7658</v>
      </c>
      <c r="G9211" t="s">
        <v>10967</v>
      </c>
      <c r="H9211" t="s">
        <v>17352</v>
      </c>
      <c r="I9211" t="s">
        <v>18507</v>
      </c>
      <c r="J9211" t="s">
        <v>18509</v>
      </c>
      <c r="L9211" t="s">
        <v>20587</v>
      </c>
      <c r="O9211" t="s">
        <v>20887</v>
      </c>
      <c r="P9211" t="s">
        <v>20919</v>
      </c>
      <c r="Q9211" t="s">
        <v>20989</v>
      </c>
      <c r="U9211" t="s">
        <v>22032</v>
      </c>
      <c r="W9211" t="s">
        <v>22917</v>
      </c>
      <c r="X9211" t="s">
        <v>23710</v>
      </c>
    </row>
    <row r="9212" spans="1:24">
      <c r="A9212" s="1">
        <v>9272</v>
      </c>
      <c r="C9212" t="s">
        <v>7659</v>
      </c>
      <c r="G9212" t="s">
        <v>10967</v>
      </c>
      <c r="H9212" t="s">
        <v>17353</v>
      </c>
      <c r="I9212" t="s">
        <v>18507</v>
      </c>
      <c r="J9212" t="s">
        <v>18509</v>
      </c>
      <c r="L9212" t="s">
        <v>20527</v>
      </c>
      <c r="O9212" t="s">
        <v>20888</v>
      </c>
      <c r="P9212" t="s">
        <v>65</v>
      </c>
      <c r="Q9212" t="s">
        <v>20990</v>
      </c>
      <c r="R9212" t="s">
        <v>21118</v>
      </c>
      <c r="S9212" t="s">
        <v>21153</v>
      </c>
      <c r="T9212" t="s">
        <v>21897</v>
      </c>
      <c r="U9212" t="s">
        <v>22033</v>
      </c>
    </row>
    <row r="9213" spans="1:24">
      <c r="A9213" s="1">
        <v>9273</v>
      </c>
      <c r="C9213" t="s">
        <v>7660</v>
      </c>
      <c r="G9213" t="s">
        <v>10967</v>
      </c>
      <c r="H9213" t="s">
        <v>17354</v>
      </c>
      <c r="I9213" t="s">
        <v>18507</v>
      </c>
      <c r="J9213" t="s">
        <v>18509</v>
      </c>
      <c r="L9213" t="s">
        <v>20528</v>
      </c>
      <c r="O9213" t="s">
        <v>20888</v>
      </c>
      <c r="P9213" t="s">
        <v>20920</v>
      </c>
      <c r="Q9213" t="s">
        <v>20991</v>
      </c>
      <c r="U9213" t="s">
        <v>22034</v>
      </c>
      <c r="W9213" t="s">
        <v>22918</v>
      </c>
    </row>
    <row r="9214" spans="1:24">
      <c r="A9214" s="1">
        <v>9274</v>
      </c>
      <c r="C9214" t="s">
        <v>7661</v>
      </c>
      <c r="G9214" t="s">
        <v>10967</v>
      </c>
      <c r="H9214" t="s">
        <v>17355</v>
      </c>
      <c r="I9214" t="s">
        <v>18507</v>
      </c>
      <c r="J9214" t="s">
        <v>18509</v>
      </c>
      <c r="L9214" t="s">
        <v>20581</v>
      </c>
      <c r="O9214" t="s">
        <v>20887</v>
      </c>
      <c r="P9214" t="s">
        <v>20919</v>
      </c>
      <c r="Q9214" t="s">
        <v>20989</v>
      </c>
      <c r="U9214" t="s">
        <v>22032</v>
      </c>
      <c r="W9214" t="s">
        <v>22917</v>
      </c>
      <c r="X9214" t="s">
        <v>23711</v>
      </c>
    </row>
    <row r="9215" spans="1:24">
      <c r="A9215" s="1">
        <v>9275</v>
      </c>
      <c r="C9215" t="s">
        <v>7662</v>
      </c>
      <c r="G9215" t="s">
        <v>10967</v>
      </c>
      <c r="H9215" t="s">
        <v>17356</v>
      </c>
      <c r="I9215" t="s">
        <v>18507</v>
      </c>
      <c r="J9215" t="s">
        <v>18509</v>
      </c>
      <c r="L9215" t="s">
        <v>20582</v>
      </c>
      <c r="O9215" t="s">
        <v>20887</v>
      </c>
      <c r="P9215" t="s">
        <v>20919</v>
      </c>
      <c r="Q9215" t="s">
        <v>20989</v>
      </c>
      <c r="U9215" t="s">
        <v>22032</v>
      </c>
      <c r="W9215" t="s">
        <v>22917</v>
      </c>
      <c r="X9215" t="s">
        <v>23712</v>
      </c>
    </row>
    <row r="9216" spans="1:24">
      <c r="A9216" s="1">
        <v>9276</v>
      </c>
      <c r="C9216" t="s">
        <v>7663</v>
      </c>
      <c r="G9216" t="s">
        <v>10967</v>
      </c>
      <c r="H9216" t="s">
        <v>17357</v>
      </c>
      <c r="I9216" t="s">
        <v>18507</v>
      </c>
      <c r="J9216" t="s">
        <v>18509</v>
      </c>
      <c r="L9216" t="s">
        <v>20588</v>
      </c>
      <c r="O9216" t="s">
        <v>20887</v>
      </c>
      <c r="P9216" t="s">
        <v>20919</v>
      </c>
      <c r="Q9216" t="s">
        <v>20989</v>
      </c>
      <c r="U9216" t="s">
        <v>22032</v>
      </c>
      <c r="W9216" t="s">
        <v>22917</v>
      </c>
      <c r="X9216" t="s">
        <v>23713</v>
      </c>
    </row>
    <row r="9217" spans="1:24">
      <c r="A9217" s="1">
        <v>9277</v>
      </c>
      <c r="C9217" t="s">
        <v>7664</v>
      </c>
      <c r="G9217" t="s">
        <v>10967</v>
      </c>
      <c r="H9217" t="s">
        <v>17358</v>
      </c>
      <c r="I9217" t="s">
        <v>18507</v>
      </c>
      <c r="J9217" t="s">
        <v>18509</v>
      </c>
      <c r="L9217" t="s">
        <v>20527</v>
      </c>
      <c r="O9217" t="s">
        <v>20888</v>
      </c>
      <c r="P9217" t="s">
        <v>65</v>
      </c>
      <c r="Q9217" t="s">
        <v>20990</v>
      </c>
      <c r="R9217" t="s">
        <v>21118</v>
      </c>
      <c r="S9217" t="s">
        <v>21153</v>
      </c>
      <c r="T9217" t="s">
        <v>21898</v>
      </c>
      <c r="U9217" t="s">
        <v>22033</v>
      </c>
    </row>
    <row r="9218" spans="1:24">
      <c r="A9218" s="1">
        <v>9278</v>
      </c>
      <c r="C9218" t="s">
        <v>7665</v>
      </c>
      <c r="G9218" t="s">
        <v>10967</v>
      </c>
      <c r="H9218" t="s">
        <v>17359</v>
      </c>
      <c r="I9218" t="s">
        <v>18507</v>
      </c>
      <c r="J9218" t="s">
        <v>18509</v>
      </c>
      <c r="L9218" t="s">
        <v>20528</v>
      </c>
      <c r="O9218" t="s">
        <v>20888</v>
      </c>
      <c r="P9218" t="s">
        <v>20920</v>
      </c>
      <c r="Q9218" t="s">
        <v>20991</v>
      </c>
      <c r="U9218" t="s">
        <v>22034</v>
      </c>
      <c r="W9218" t="s">
        <v>22918</v>
      </c>
    </row>
    <row r="9219" spans="1:24">
      <c r="A9219" s="1">
        <v>9279</v>
      </c>
      <c r="C9219" t="s">
        <v>7666</v>
      </c>
      <c r="G9219" t="s">
        <v>10967</v>
      </c>
      <c r="H9219" t="s">
        <v>17359</v>
      </c>
      <c r="I9219" t="s">
        <v>18507</v>
      </c>
      <c r="J9219" t="s">
        <v>18509</v>
      </c>
      <c r="L9219" t="s">
        <v>20589</v>
      </c>
      <c r="O9219" t="s">
        <v>20887</v>
      </c>
      <c r="P9219" t="s">
        <v>20919</v>
      </c>
      <c r="Q9219" t="s">
        <v>20989</v>
      </c>
      <c r="U9219" t="s">
        <v>22032</v>
      </c>
      <c r="W9219" t="s">
        <v>22917</v>
      </c>
      <c r="X9219" t="s">
        <v>23714</v>
      </c>
    </row>
    <row r="9220" spans="1:24">
      <c r="A9220" s="1">
        <v>9280</v>
      </c>
      <c r="C9220" t="s">
        <v>7667</v>
      </c>
      <c r="G9220" t="s">
        <v>10967</v>
      </c>
      <c r="H9220" t="s">
        <v>17360</v>
      </c>
      <c r="I9220" t="s">
        <v>18507</v>
      </c>
      <c r="J9220" t="s">
        <v>18509</v>
      </c>
      <c r="L9220" t="s">
        <v>20527</v>
      </c>
      <c r="O9220" t="s">
        <v>20888</v>
      </c>
      <c r="P9220" t="s">
        <v>65</v>
      </c>
      <c r="Q9220" t="s">
        <v>20990</v>
      </c>
      <c r="R9220" t="s">
        <v>21118</v>
      </c>
      <c r="S9220" t="s">
        <v>21153</v>
      </c>
      <c r="T9220" t="s">
        <v>21899</v>
      </c>
      <c r="U9220" t="s">
        <v>22033</v>
      </c>
    </row>
    <row r="9221" spans="1:24">
      <c r="A9221" s="1">
        <v>9281</v>
      </c>
      <c r="C9221" t="s">
        <v>7668</v>
      </c>
      <c r="G9221" t="s">
        <v>10967</v>
      </c>
      <c r="H9221" t="s">
        <v>17360</v>
      </c>
      <c r="I9221" t="s">
        <v>18507</v>
      </c>
      <c r="J9221" t="s">
        <v>18509</v>
      </c>
      <c r="L9221" t="s">
        <v>20528</v>
      </c>
      <c r="O9221" t="s">
        <v>20888</v>
      </c>
      <c r="P9221" t="s">
        <v>20920</v>
      </c>
      <c r="Q9221" t="s">
        <v>20991</v>
      </c>
      <c r="U9221" t="s">
        <v>22034</v>
      </c>
      <c r="W9221" t="s">
        <v>22918</v>
      </c>
    </row>
    <row r="9222" spans="1:24">
      <c r="A9222" s="1">
        <v>9282</v>
      </c>
      <c r="C9222" t="s">
        <v>7669</v>
      </c>
      <c r="G9222" t="s">
        <v>10967</v>
      </c>
      <c r="H9222" t="s">
        <v>17361</v>
      </c>
      <c r="I9222" t="s">
        <v>18507</v>
      </c>
      <c r="J9222" t="s">
        <v>18509</v>
      </c>
      <c r="L9222" t="s">
        <v>20501</v>
      </c>
      <c r="O9222" t="s">
        <v>20887</v>
      </c>
      <c r="P9222" t="s">
        <v>20919</v>
      </c>
      <c r="Q9222" t="s">
        <v>20989</v>
      </c>
      <c r="U9222" t="s">
        <v>22032</v>
      </c>
      <c r="W9222" t="s">
        <v>22917</v>
      </c>
      <c r="X9222" t="s">
        <v>23712</v>
      </c>
    </row>
    <row r="9223" spans="1:24">
      <c r="A9223" s="1">
        <v>9283</v>
      </c>
      <c r="C9223" t="s">
        <v>7670</v>
      </c>
      <c r="G9223" t="s">
        <v>10967</v>
      </c>
      <c r="H9223" t="s">
        <v>17362</v>
      </c>
      <c r="I9223" t="s">
        <v>18507</v>
      </c>
      <c r="J9223" t="s">
        <v>18509</v>
      </c>
      <c r="L9223" t="s">
        <v>20497</v>
      </c>
      <c r="O9223" t="s">
        <v>20887</v>
      </c>
      <c r="P9223" t="s">
        <v>20919</v>
      </c>
      <c r="Q9223" t="s">
        <v>20989</v>
      </c>
      <c r="U9223" t="s">
        <v>22032</v>
      </c>
      <c r="W9223" t="s">
        <v>22917</v>
      </c>
      <c r="X9223" t="s">
        <v>23711</v>
      </c>
    </row>
    <row r="9224" spans="1:24">
      <c r="A9224" s="1">
        <v>9284</v>
      </c>
      <c r="C9224" t="s">
        <v>7671</v>
      </c>
      <c r="G9224" t="s">
        <v>10967</v>
      </c>
      <c r="H9224" t="s">
        <v>17363</v>
      </c>
      <c r="I9224" t="s">
        <v>18507</v>
      </c>
      <c r="J9224" t="s">
        <v>18509</v>
      </c>
      <c r="L9224" t="s">
        <v>20590</v>
      </c>
      <c r="O9224" t="s">
        <v>20887</v>
      </c>
      <c r="P9224" t="s">
        <v>20919</v>
      </c>
      <c r="Q9224" t="s">
        <v>20989</v>
      </c>
      <c r="U9224" t="s">
        <v>22032</v>
      </c>
      <c r="W9224" t="s">
        <v>22917</v>
      </c>
      <c r="X9224" t="s">
        <v>23714</v>
      </c>
    </row>
    <row r="9225" spans="1:24">
      <c r="A9225" s="1">
        <v>9285</v>
      </c>
      <c r="C9225" t="s">
        <v>7672</v>
      </c>
      <c r="G9225" t="s">
        <v>10967</v>
      </c>
      <c r="H9225" t="s">
        <v>17364</v>
      </c>
      <c r="I9225" t="s">
        <v>18507</v>
      </c>
      <c r="J9225" t="s">
        <v>18509</v>
      </c>
      <c r="L9225" t="s">
        <v>20527</v>
      </c>
      <c r="O9225" t="s">
        <v>20888</v>
      </c>
      <c r="P9225" t="s">
        <v>65</v>
      </c>
      <c r="Q9225" t="s">
        <v>20990</v>
      </c>
      <c r="R9225" t="s">
        <v>21118</v>
      </c>
      <c r="S9225" t="s">
        <v>21153</v>
      </c>
      <c r="T9225" t="s">
        <v>21899</v>
      </c>
      <c r="U9225" t="s">
        <v>22033</v>
      </c>
    </row>
    <row r="9226" spans="1:24">
      <c r="A9226" s="1">
        <v>9286</v>
      </c>
      <c r="C9226" t="s">
        <v>7673</v>
      </c>
      <c r="G9226" t="s">
        <v>10967</v>
      </c>
      <c r="H9226" t="s">
        <v>17365</v>
      </c>
      <c r="I9226" t="s">
        <v>18507</v>
      </c>
      <c r="J9226" t="s">
        <v>18509</v>
      </c>
      <c r="L9226" t="s">
        <v>20528</v>
      </c>
      <c r="O9226" t="s">
        <v>20888</v>
      </c>
      <c r="P9226" t="s">
        <v>20920</v>
      </c>
      <c r="Q9226" t="s">
        <v>20991</v>
      </c>
      <c r="U9226" t="s">
        <v>22034</v>
      </c>
      <c r="W9226" t="s">
        <v>22918</v>
      </c>
    </row>
    <row r="9227" spans="1:24">
      <c r="A9227" s="1">
        <v>9287</v>
      </c>
      <c r="C9227" t="s">
        <v>7674</v>
      </c>
      <c r="G9227" t="s">
        <v>10967</v>
      </c>
      <c r="H9227" t="s">
        <v>17366</v>
      </c>
      <c r="I9227" t="s">
        <v>18507</v>
      </c>
      <c r="J9227" t="s">
        <v>18509</v>
      </c>
      <c r="L9227" t="s">
        <v>20527</v>
      </c>
      <c r="O9227" t="s">
        <v>20888</v>
      </c>
      <c r="P9227" t="s">
        <v>65</v>
      </c>
      <c r="Q9227" t="s">
        <v>20990</v>
      </c>
      <c r="R9227" t="s">
        <v>21118</v>
      </c>
      <c r="S9227" t="s">
        <v>21153</v>
      </c>
      <c r="T9227" t="s">
        <v>21898</v>
      </c>
      <c r="U9227" t="s">
        <v>22033</v>
      </c>
    </row>
    <row r="9228" spans="1:24">
      <c r="A9228" s="1">
        <v>9288</v>
      </c>
      <c r="C9228" t="s">
        <v>7675</v>
      </c>
      <c r="G9228" t="s">
        <v>10967</v>
      </c>
      <c r="H9228" t="s">
        <v>17366</v>
      </c>
      <c r="I9228" t="s">
        <v>18507</v>
      </c>
      <c r="J9228" t="s">
        <v>18509</v>
      </c>
      <c r="L9228" t="s">
        <v>20528</v>
      </c>
      <c r="O9228" t="s">
        <v>20888</v>
      </c>
      <c r="P9228" t="s">
        <v>20920</v>
      </c>
      <c r="Q9228" t="s">
        <v>20991</v>
      </c>
      <c r="U9228" t="s">
        <v>22034</v>
      </c>
      <c r="W9228" t="s">
        <v>22918</v>
      </c>
    </row>
    <row r="9229" spans="1:24">
      <c r="A9229" s="1">
        <v>9289</v>
      </c>
      <c r="C9229" t="s">
        <v>7676</v>
      </c>
      <c r="G9229" t="s">
        <v>10967</v>
      </c>
      <c r="H9229" t="s">
        <v>17367</v>
      </c>
      <c r="I9229" t="s">
        <v>18507</v>
      </c>
      <c r="J9229" t="s">
        <v>18509</v>
      </c>
      <c r="L9229" t="s">
        <v>20586</v>
      </c>
      <c r="O9229" t="s">
        <v>20887</v>
      </c>
      <c r="P9229" t="s">
        <v>20919</v>
      </c>
      <c r="Q9229" t="s">
        <v>20989</v>
      </c>
      <c r="U9229" t="s">
        <v>22032</v>
      </c>
      <c r="W9229" t="s">
        <v>22917</v>
      </c>
      <c r="X9229" t="s">
        <v>23713</v>
      </c>
    </row>
    <row r="9230" spans="1:24">
      <c r="A9230" s="1">
        <v>9290</v>
      </c>
      <c r="C9230" t="s">
        <v>7677</v>
      </c>
      <c r="G9230" t="s">
        <v>10967</v>
      </c>
      <c r="H9230" t="s">
        <v>17368</v>
      </c>
      <c r="I9230" t="s">
        <v>18507</v>
      </c>
      <c r="J9230" t="s">
        <v>18509</v>
      </c>
      <c r="L9230" t="s">
        <v>20591</v>
      </c>
      <c r="O9230" t="s">
        <v>20887</v>
      </c>
      <c r="P9230" t="s">
        <v>20919</v>
      </c>
      <c r="Q9230" t="s">
        <v>20989</v>
      </c>
      <c r="U9230" t="s">
        <v>22032</v>
      </c>
      <c r="W9230" t="s">
        <v>22917</v>
      </c>
      <c r="X9230" t="s">
        <v>23567</v>
      </c>
    </row>
    <row r="9231" spans="1:24">
      <c r="A9231" s="1">
        <v>9291</v>
      </c>
      <c r="C9231" t="s">
        <v>7678</v>
      </c>
      <c r="G9231" t="s">
        <v>10967</v>
      </c>
      <c r="H9231" t="s">
        <v>17369</v>
      </c>
      <c r="I9231" t="s">
        <v>18507</v>
      </c>
      <c r="J9231" t="s">
        <v>18509</v>
      </c>
      <c r="L9231" t="s">
        <v>20587</v>
      </c>
      <c r="O9231" t="s">
        <v>20887</v>
      </c>
      <c r="P9231" t="s">
        <v>20919</v>
      </c>
      <c r="Q9231" t="s">
        <v>20989</v>
      </c>
      <c r="U9231" t="s">
        <v>22032</v>
      </c>
      <c r="W9231" t="s">
        <v>22917</v>
      </c>
      <c r="X9231" t="s">
        <v>23566</v>
      </c>
    </row>
    <row r="9232" spans="1:24">
      <c r="A9232" s="1">
        <v>9292</v>
      </c>
      <c r="C9232" t="s">
        <v>7679</v>
      </c>
      <c r="G9232" t="s">
        <v>10967</v>
      </c>
      <c r="H9232" t="s">
        <v>17370</v>
      </c>
      <c r="I9232" t="s">
        <v>18507</v>
      </c>
      <c r="J9232" t="s">
        <v>18509</v>
      </c>
      <c r="L9232" t="s">
        <v>20527</v>
      </c>
      <c r="O9232" t="s">
        <v>20888</v>
      </c>
      <c r="P9232" t="s">
        <v>65</v>
      </c>
      <c r="Q9232" t="s">
        <v>20990</v>
      </c>
      <c r="R9232" t="s">
        <v>21118</v>
      </c>
      <c r="S9232" t="s">
        <v>21153</v>
      </c>
      <c r="T9232" t="s">
        <v>21739</v>
      </c>
      <c r="U9232" t="s">
        <v>22033</v>
      </c>
    </row>
    <row r="9233" spans="1:24">
      <c r="A9233" s="1">
        <v>9293</v>
      </c>
      <c r="C9233" t="s">
        <v>7680</v>
      </c>
      <c r="G9233" t="s">
        <v>10967</v>
      </c>
      <c r="H9233" t="s">
        <v>17370</v>
      </c>
      <c r="I9233" t="s">
        <v>18507</v>
      </c>
      <c r="J9233" t="s">
        <v>18509</v>
      </c>
      <c r="L9233" t="s">
        <v>20528</v>
      </c>
      <c r="O9233" t="s">
        <v>20888</v>
      </c>
      <c r="P9233" t="s">
        <v>20920</v>
      </c>
      <c r="Q9233" t="s">
        <v>20991</v>
      </c>
      <c r="U9233" t="s">
        <v>22034</v>
      </c>
      <c r="W9233" t="s">
        <v>22918</v>
      </c>
    </row>
    <row r="9234" spans="1:24">
      <c r="A9234" s="1">
        <v>9294</v>
      </c>
      <c r="C9234" t="s">
        <v>7681</v>
      </c>
      <c r="G9234" t="s">
        <v>10967</v>
      </c>
      <c r="H9234" t="s">
        <v>17371</v>
      </c>
      <c r="I9234" t="s">
        <v>18507</v>
      </c>
      <c r="J9234" t="s">
        <v>18509</v>
      </c>
      <c r="L9234" t="s">
        <v>20592</v>
      </c>
      <c r="O9234" t="s">
        <v>20887</v>
      </c>
      <c r="P9234" t="s">
        <v>20919</v>
      </c>
      <c r="Q9234" t="s">
        <v>20989</v>
      </c>
      <c r="U9234" t="s">
        <v>22032</v>
      </c>
      <c r="W9234" t="s">
        <v>22917</v>
      </c>
      <c r="X9234" t="s">
        <v>23565</v>
      </c>
    </row>
    <row r="9235" spans="1:24">
      <c r="A9235" s="1">
        <v>9295</v>
      </c>
      <c r="C9235" t="s">
        <v>7682</v>
      </c>
      <c r="G9235" t="s">
        <v>10967</v>
      </c>
      <c r="H9235" t="s">
        <v>17372</v>
      </c>
      <c r="I9235" t="s">
        <v>18507</v>
      </c>
      <c r="J9235" t="s">
        <v>18509</v>
      </c>
      <c r="L9235" t="s">
        <v>20527</v>
      </c>
      <c r="O9235" t="s">
        <v>20888</v>
      </c>
      <c r="P9235" t="s">
        <v>65</v>
      </c>
      <c r="Q9235" t="s">
        <v>20990</v>
      </c>
      <c r="R9235" t="s">
        <v>21118</v>
      </c>
      <c r="S9235" t="s">
        <v>21153</v>
      </c>
      <c r="T9235" t="s">
        <v>21738</v>
      </c>
      <c r="U9235" t="s">
        <v>22033</v>
      </c>
    </row>
    <row r="9236" spans="1:24">
      <c r="A9236" s="1">
        <v>9296</v>
      </c>
      <c r="C9236" t="s">
        <v>7683</v>
      </c>
      <c r="G9236" t="s">
        <v>10967</v>
      </c>
      <c r="H9236" t="s">
        <v>17372</v>
      </c>
      <c r="I9236" t="s">
        <v>18507</v>
      </c>
      <c r="J9236" t="s">
        <v>18509</v>
      </c>
      <c r="L9236" t="s">
        <v>20528</v>
      </c>
      <c r="O9236" t="s">
        <v>20888</v>
      </c>
      <c r="P9236" t="s">
        <v>20920</v>
      </c>
      <c r="Q9236" t="s">
        <v>20991</v>
      </c>
      <c r="U9236" t="s">
        <v>22034</v>
      </c>
      <c r="W9236" t="s">
        <v>22918</v>
      </c>
    </row>
    <row r="9237" spans="1:24">
      <c r="A9237" s="1">
        <v>9297</v>
      </c>
      <c r="C9237" t="s">
        <v>7684</v>
      </c>
      <c r="G9237" t="s">
        <v>10967</v>
      </c>
      <c r="H9237" t="s">
        <v>17373</v>
      </c>
      <c r="I9237" t="s">
        <v>18507</v>
      </c>
      <c r="J9237" t="s">
        <v>18509</v>
      </c>
      <c r="L9237" t="s">
        <v>20498</v>
      </c>
      <c r="O9237" t="s">
        <v>20887</v>
      </c>
      <c r="P9237" t="s">
        <v>20919</v>
      </c>
      <c r="Q9237" t="s">
        <v>20989</v>
      </c>
      <c r="U9237" t="s">
        <v>22032</v>
      </c>
      <c r="W9237" t="s">
        <v>22917</v>
      </c>
      <c r="X9237" t="s">
        <v>23715</v>
      </c>
    </row>
    <row r="9238" spans="1:24">
      <c r="A9238" s="1">
        <v>9298</v>
      </c>
      <c r="C9238" t="s">
        <v>7685</v>
      </c>
      <c r="G9238" t="s">
        <v>10967</v>
      </c>
      <c r="H9238" t="s">
        <v>17374</v>
      </c>
      <c r="I9238" t="s">
        <v>18507</v>
      </c>
      <c r="J9238" t="s">
        <v>18509</v>
      </c>
      <c r="L9238" t="s">
        <v>20593</v>
      </c>
      <c r="O9238" t="s">
        <v>20887</v>
      </c>
      <c r="P9238" t="s">
        <v>20919</v>
      </c>
      <c r="Q9238" t="s">
        <v>20989</v>
      </c>
      <c r="U9238" t="s">
        <v>22032</v>
      </c>
      <c r="W9238" t="s">
        <v>22917</v>
      </c>
      <c r="X9238" t="s">
        <v>23715</v>
      </c>
    </row>
    <row r="9239" spans="1:24">
      <c r="A9239" s="1">
        <v>9299</v>
      </c>
      <c r="C9239" t="s">
        <v>7686</v>
      </c>
      <c r="G9239" t="s">
        <v>10967</v>
      </c>
      <c r="H9239" t="s">
        <v>17375</v>
      </c>
      <c r="I9239" t="s">
        <v>18507</v>
      </c>
      <c r="J9239" t="s">
        <v>18510</v>
      </c>
      <c r="L9239" t="s">
        <v>20594</v>
      </c>
      <c r="N9239" t="s">
        <v>43</v>
      </c>
      <c r="P9239" t="s">
        <v>43</v>
      </c>
      <c r="Q9239" t="s">
        <v>21047</v>
      </c>
      <c r="U9239" t="s">
        <v>22796</v>
      </c>
      <c r="W9239" t="s">
        <v>22931</v>
      </c>
    </row>
    <row r="9240" spans="1:24">
      <c r="A9240" s="1">
        <v>9300</v>
      </c>
      <c r="B9240" t="s">
        <v>43</v>
      </c>
      <c r="C9240" t="s">
        <v>7686</v>
      </c>
      <c r="D9240" t="s">
        <v>10659</v>
      </c>
      <c r="E9240" t="s">
        <v>10905</v>
      </c>
      <c r="F9240" t="s">
        <v>10925</v>
      </c>
      <c r="H9240" t="s">
        <v>17375</v>
      </c>
      <c r="V9240">
        <f>72863545 àÓàÁOQüïÜ8762057658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241" spans="1:24">
      <c r="A9241" s="1">
        <v>9301</v>
      </c>
      <c r="C9241" t="s">
        <v>7687</v>
      </c>
      <c r="G9241" t="s">
        <v>10967</v>
      </c>
      <c r="H9241" t="s">
        <v>17376</v>
      </c>
      <c r="I9241" t="s">
        <v>18507</v>
      </c>
      <c r="J9241" t="s">
        <v>18509</v>
      </c>
      <c r="L9241" t="s">
        <v>20592</v>
      </c>
      <c r="O9241" t="s">
        <v>20887</v>
      </c>
      <c r="P9241" t="s">
        <v>20919</v>
      </c>
      <c r="Q9241" t="s">
        <v>20989</v>
      </c>
      <c r="U9241" t="s">
        <v>22032</v>
      </c>
      <c r="W9241" t="s">
        <v>22917</v>
      </c>
      <c r="X9241" t="s">
        <v>23647</v>
      </c>
    </row>
    <row r="9242" spans="1:24">
      <c r="A9242" s="1">
        <v>9302</v>
      </c>
      <c r="C9242" t="s">
        <v>7688</v>
      </c>
      <c r="G9242" t="s">
        <v>10967</v>
      </c>
      <c r="H9242" t="s">
        <v>17376</v>
      </c>
      <c r="I9242" t="s">
        <v>18507</v>
      </c>
      <c r="J9242" t="s">
        <v>18509</v>
      </c>
      <c r="L9242" t="s">
        <v>20527</v>
      </c>
      <c r="O9242" t="s">
        <v>20888</v>
      </c>
      <c r="P9242" t="s">
        <v>65</v>
      </c>
      <c r="Q9242" t="s">
        <v>20990</v>
      </c>
      <c r="R9242" t="s">
        <v>21118</v>
      </c>
      <c r="S9242" t="s">
        <v>21153</v>
      </c>
      <c r="T9242" t="s">
        <v>21836</v>
      </c>
      <c r="U9242" t="s">
        <v>22033</v>
      </c>
    </row>
    <row r="9243" spans="1:24">
      <c r="A9243" s="1">
        <v>9303</v>
      </c>
      <c r="C9243" t="s">
        <v>7689</v>
      </c>
      <c r="G9243" t="s">
        <v>10967</v>
      </c>
      <c r="H9243" t="s">
        <v>17376</v>
      </c>
      <c r="I9243" t="s">
        <v>18507</v>
      </c>
      <c r="J9243" t="s">
        <v>18509</v>
      </c>
      <c r="L9243" t="s">
        <v>20528</v>
      </c>
      <c r="O9243" t="s">
        <v>20888</v>
      </c>
      <c r="P9243" t="s">
        <v>20920</v>
      </c>
      <c r="Q9243" t="s">
        <v>20991</v>
      </c>
      <c r="U9243" t="s">
        <v>22034</v>
      </c>
      <c r="W9243" t="s">
        <v>22918</v>
      </c>
    </row>
    <row r="9244" spans="1:24">
      <c r="A9244" s="1">
        <v>9304</v>
      </c>
      <c r="C9244" t="s">
        <v>7690</v>
      </c>
      <c r="G9244" t="s">
        <v>10967</v>
      </c>
      <c r="H9244" t="s">
        <v>17377</v>
      </c>
      <c r="I9244" t="s">
        <v>18507</v>
      </c>
      <c r="J9244" t="s">
        <v>18509</v>
      </c>
      <c r="L9244" t="s">
        <v>20527</v>
      </c>
      <c r="O9244" t="s">
        <v>20888</v>
      </c>
      <c r="P9244" t="s">
        <v>65</v>
      </c>
      <c r="Q9244" t="s">
        <v>20990</v>
      </c>
      <c r="R9244" t="s">
        <v>21118</v>
      </c>
      <c r="S9244" t="s">
        <v>21153</v>
      </c>
      <c r="T9244" t="s">
        <v>21837</v>
      </c>
      <c r="U9244" t="s">
        <v>22033</v>
      </c>
    </row>
    <row r="9245" spans="1:24">
      <c r="A9245" s="1">
        <v>9305</v>
      </c>
      <c r="C9245" t="s">
        <v>7691</v>
      </c>
      <c r="G9245" t="s">
        <v>10967</v>
      </c>
      <c r="H9245" t="s">
        <v>17377</v>
      </c>
      <c r="I9245" t="s">
        <v>18507</v>
      </c>
      <c r="J9245" t="s">
        <v>18509</v>
      </c>
      <c r="L9245" t="s">
        <v>20552</v>
      </c>
      <c r="O9245" t="s">
        <v>20887</v>
      </c>
      <c r="P9245" t="s">
        <v>20919</v>
      </c>
      <c r="Q9245" t="s">
        <v>20989</v>
      </c>
      <c r="U9245" t="s">
        <v>22032</v>
      </c>
      <c r="W9245" t="s">
        <v>22917</v>
      </c>
      <c r="X9245" t="s">
        <v>23648</v>
      </c>
    </row>
    <row r="9246" spans="1:24">
      <c r="A9246" s="1">
        <v>9306</v>
      </c>
      <c r="C9246" t="s">
        <v>7692</v>
      </c>
      <c r="G9246" t="s">
        <v>10967</v>
      </c>
      <c r="H9246" t="s">
        <v>17378</v>
      </c>
      <c r="I9246" t="s">
        <v>18507</v>
      </c>
      <c r="J9246" t="s">
        <v>18509</v>
      </c>
      <c r="L9246" t="s">
        <v>20528</v>
      </c>
      <c r="O9246" t="s">
        <v>20888</v>
      </c>
      <c r="P9246" t="s">
        <v>20920</v>
      </c>
      <c r="Q9246" t="s">
        <v>20991</v>
      </c>
      <c r="U9246" t="s">
        <v>22034</v>
      </c>
      <c r="W9246" t="s">
        <v>22918</v>
      </c>
    </row>
    <row r="9247" spans="1:24">
      <c r="A9247" s="1">
        <v>9307</v>
      </c>
      <c r="C9247" t="s">
        <v>7693</v>
      </c>
      <c r="G9247" t="s">
        <v>10967</v>
      </c>
      <c r="H9247" t="s">
        <v>17379</v>
      </c>
      <c r="I9247" t="s">
        <v>18507</v>
      </c>
      <c r="J9247" t="s">
        <v>18509</v>
      </c>
      <c r="L9247" t="s">
        <v>20527</v>
      </c>
      <c r="O9247" t="s">
        <v>20888</v>
      </c>
      <c r="P9247" t="s">
        <v>65</v>
      </c>
      <c r="Q9247" t="s">
        <v>20990</v>
      </c>
      <c r="R9247" t="s">
        <v>21118</v>
      </c>
      <c r="S9247" t="s">
        <v>21153</v>
      </c>
      <c r="T9247" t="s">
        <v>21836</v>
      </c>
      <c r="U9247" t="s">
        <v>22033</v>
      </c>
    </row>
    <row r="9248" spans="1:24">
      <c r="A9248" s="1">
        <v>9308</v>
      </c>
      <c r="C9248" t="s">
        <v>7694</v>
      </c>
      <c r="G9248" t="s">
        <v>10967</v>
      </c>
      <c r="H9248" t="s">
        <v>17379</v>
      </c>
      <c r="I9248" t="s">
        <v>18507</v>
      </c>
      <c r="J9248" t="s">
        <v>18509</v>
      </c>
      <c r="L9248" t="s">
        <v>20528</v>
      </c>
      <c r="O9248" t="s">
        <v>20888</v>
      </c>
      <c r="P9248" t="s">
        <v>20920</v>
      </c>
      <c r="Q9248" t="s">
        <v>20991</v>
      </c>
      <c r="U9248" t="s">
        <v>22034</v>
      </c>
      <c r="W9248" t="s">
        <v>22918</v>
      </c>
    </row>
    <row r="9249" spans="1:24">
      <c r="A9249" s="1">
        <v>9309</v>
      </c>
      <c r="C9249" t="s">
        <v>7695</v>
      </c>
      <c r="G9249" t="s">
        <v>10967</v>
      </c>
      <c r="H9249" t="s">
        <v>17380</v>
      </c>
      <c r="I9249" t="s">
        <v>18507</v>
      </c>
      <c r="J9249" t="s">
        <v>18509</v>
      </c>
      <c r="L9249" t="s">
        <v>20583</v>
      </c>
      <c r="O9249" t="s">
        <v>20887</v>
      </c>
      <c r="P9249" t="s">
        <v>20919</v>
      </c>
      <c r="Q9249" t="s">
        <v>20989</v>
      </c>
      <c r="U9249" t="s">
        <v>22032</v>
      </c>
      <c r="W9249" t="s">
        <v>22917</v>
      </c>
      <c r="X9249" t="s">
        <v>23647</v>
      </c>
    </row>
    <row r="9250" spans="1:24">
      <c r="A9250" s="1">
        <v>9310</v>
      </c>
      <c r="C9250" t="s">
        <v>7696</v>
      </c>
      <c r="G9250" t="s">
        <v>10967</v>
      </c>
      <c r="H9250" t="s">
        <v>17381</v>
      </c>
      <c r="I9250" t="s">
        <v>18507</v>
      </c>
      <c r="J9250" t="s">
        <v>18509</v>
      </c>
      <c r="L9250" t="s">
        <v>20498</v>
      </c>
      <c r="O9250" t="s">
        <v>20887</v>
      </c>
      <c r="P9250" t="s">
        <v>20919</v>
      </c>
      <c r="Q9250" t="s">
        <v>20989</v>
      </c>
      <c r="U9250" t="s">
        <v>22032</v>
      </c>
      <c r="W9250" t="s">
        <v>22917</v>
      </c>
      <c r="X9250" t="s">
        <v>23648</v>
      </c>
    </row>
    <row r="9251" spans="1:24">
      <c r="A9251" s="1">
        <v>9311</v>
      </c>
      <c r="C9251" t="s">
        <v>7697</v>
      </c>
      <c r="G9251" t="s">
        <v>10967</v>
      </c>
      <c r="H9251" t="s">
        <v>17382</v>
      </c>
      <c r="I9251" t="s">
        <v>18507</v>
      </c>
      <c r="J9251" t="s">
        <v>18509</v>
      </c>
      <c r="L9251" t="s">
        <v>20527</v>
      </c>
      <c r="O9251" t="s">
        <v>20888</v>
      </c>
      <c r="P9251" t="s">
        <v>65</v>
      </c>
      <c r="Q9251" t="s">
        <v>20990</v>
      </c>
      <c r="R9251" t="s">
        <v>21118</v>
      </c>
      <c r="S9251" t="s">
        <v>21153</v>
      </c>
      <c r="T9251" t="s">
        <v>21837</v>
      </c>
      <c r="U9251" t="s">
        <v>22033</v>
      </c>
    </row>
    <row r="9252" spans="1:24">
      <c r="A9252" s="1">
        <v>9312</v>
      </c>
      <c r="C9252" t="s">
        <v>7698</v>
      </c>
      <c r="G9252" t="s">
        <v>10967</v>
      </c>
      <c r="H9252" t="s">
        <v>17383</v>
      </c>
      <c r="I9252" t="s">
        <v>18507</v>
      </c>
      <c r="J9252" t="s">
        <v>18509</v>
      </c>
      <c r="L9252" t="s">
        <v>20528</v>
      </c>
      <c r="O9252" t="s">
        <v>20888</v>
      </c>
      <c r="P9252" t="s">
        <v>20920</v>
      </c>
      <c r="Q9252" t="s">
        <v>20991</v>
      </c>
      <c r="U9252" t="s">
        <v>22034</v>
      </c>
      <c r="W9252" t="s">
        <v>22918</v>
      </c>
    </row>
    <row r="9253" spans="1:24">
      <c r="A9253" s="1">
        <v>9313</v>
      </c>
      <c r="C9253" t="s">
        <v>7699</v>
      </c>
      <c r="G9253" t="s">
        <v>10967</v>
      </c>
      <c r="H9253" t="s">
        <v>17384</v>
      </c>
      <c r="I9253" t="s">
        <v>18507</v>
      </c>
      <c r="J9253" t="s">
        <v>18509</v>
      </c>
      <c r="L9253" t="s">
        <v>20591</v>
      </c>
      <c r="O9253" t="s">
        <v>20887</v>
      </c>
      <c r="P9253" t="s">
        <v>20919</v>
      </c>
      <c r="Q9253" t="s">
        <v>20989</v>
      </c>
      <c r="U9253" t="s">
        <v>22032</v>
      </c>
      <c r="W9253" t="s">
        <v>22917</v>
      </c>
      <c r="X9253" t="s">
        <v>23712</v>
      </c>
    </row>
    <row r="9254" spans="1:24">
      <c r="A9254" s="1">
        <v>9314</v>
      </c>
      <c r="C9254" t="s">
        <v>7700</v>
      </c>
      <c r="G9254" t="s">
        <v>10967</v>
      </c>
      <c r="H9254" t="s">
        <v>17385</v>
      </c>
      <c r="I9254" t="s">
        <v>18507</v>
      </c>
      <c r="J9254" t="s">
        <v>18509</v>
      </c>
      <c r="L9254" t="s">
        <v>20502</v>
      </c>
      <c r="O9254" t="s">
        <v>20887</v>
      </c>
      <c r="P9254" t="s">
        <v>20919</v>
      </c>
      <c r="Q9254" t="s">
        <v>20989</v>
      </c>
      <c r="U9254" t="s">
        <v>22032</v>
      </c>
      <c r="W9254" t="s">
        <v>22917</v>
      </c>
      <c r="X9254" t="s">
        <v>23714</v>
      </c>
    </row>
    <row r="9255" spans="1:24">
      <c r="A9255" s="1">
        <v>9315</v>
      </c>
      <c r="C9255" t="s">
        <v>7701</v>
      </c>
      <c r="G9255" t="s">
        <v>10967</v>
      </c>
      <c r="H9255" t="s">
        <v>17385</v>
      </c>
      <c r="I9255" t="s">
        <v>18507</v>
      </c>
      <c r="J9255" t="s">
        <v>18509</v>
      </c>
      <c r="L9255" t="s">
        <v>20590</v>
      </c>
      <c r="O9255" t="s">
        <v>20887</v>
      </c>
      <c r="P9255" t="s">
        <v>20919</v>
      </c>
      <c r="Q9255" t="s">
        <v>20989</v>
      </c>
      <c r="U9255" t="s">
        <v>22032</v>
      </c>
      <c r="W9255" t="s">
        <v>22917</v>
      </c>
      <c r="X9255" t="s">
        <v>23711</v>
      </c>
    </row>
    <row r="9256" spans="1:24">
      <c r="A9256" s="1">
        <v>9316</v>
      </c>
      <c r="C9256" t="s">
        <v>7702</v>
      </c>
      <c r="G9256" t="s">
        <v>10967</v>
      </c>
      <c r="H9256" t="s">
        <v>17386</v>
      </c>
      <c r="I9256" t="s">
        <v>18507</v>
      </c>
      <c r="J9256" t="s">
        <v>18509</v>
      </c>
      <c r="L9256" t="s">
        <v>20527</v>
      </c>
      <c r="O9256" t="s">
        <v>20888</v>
      </c>
      <c r="P9256" t="s">
        <v>65</v>
      </c>
      <c r="Q9256" t="s">
        <v>20990</v>
      </c>
      <c r="R9256" t="s">
        <v>21118</v>
      </c>
      <c r="S9256" t="s">
        <v>21153</v>
      </c>
      <c r="T9256" t="s">
        <v>21899</v>
      </c>
      <c r="U9256" t="s">
        <v>22033</v>
      </c>
    </row>
    <row r="9257" spans="1:24">
      <c r="A9257" s="1">
        <v>9317</v>
      </c>
      <c r="C9257" t="s">
        <v>7703</v>
      </c>
      <c r="G9257" t="s">
        <v>10967</v>
      </c>
      <c r="H9257" t="s">
        <v>17386</v>
      </c>
      <c r="I9257" t="s">
        <v>18507</v>
      </c>
      <c r="J9257" t="s">
        <v>18509</v>
      </c>
      <c r="L9257" t="s">
        <v>20528</v>
      </c>
      <c r="O9257" t="s">
        <v>20888</v>
      </c>
      <c r="P9257" t="s">
        <v>20920</v>
      </c>
      <c r="Q9257" t="s">
        <v>20991</v>
      </c>
      <c r="U9257" t="s">
        <v>22034</v>
      </c>
      <c r="W9257" t="s">
        <v>22918</v>
      </c>
    </row>
    <row r="9258" spans="1:24">
      <c r="A9258" s="1">
        <v>9318</v>
      </c>
      <c r="C9258" t="s">
        <v>7704</v>
      </c>
      <c r="G9258" t="s">
        <v>10967</v>
      </c>
      <c r="H9258" t="s">
        <v>17387</v>
      </c>
      <c r="I9258" t="s">
        <v>18507</v>
      </c>
      <c r="J9258" t="s">
        <v>18509</v>
      </c>
      <c r="L9258" t="s">
        <v>20527</v>
      </c>
      <c r="O9258" t="s">
        <v>20888</v>
      </c>
      <c r="P9258" t="s">
        <v>65</v>
      </c>
      <c r="Q9258" t="s">
        <v>20990</v>
      </c>
      <c r="R9258" t="s">
        <v>21118</v>
      </c>
      <c r="S9258" t="s">
        <v>21153</v>
      </c>
      <c r="T9258" t="s">
        <v>21898</v>
      </c>
      <c r="U9258" t="s">
        <v>22033</v>
      </c>
    </row>
    <row r="9259" spans="1:24">
      <c r="A9259" s="1">
        <v>9319</v>
      </c>
      <c r="C9259" t="s">
        <v>7705</v>
      </c>
      <c r="G9259" t="s">
        <v>10967</v>
      </c>
      <c r="H9259" t="s">
        <v>17387</v>
      </c>
      <c r="I9259" t="s">
        <v>18507</v>
      </c>
      <c r="J9259" t="s">
        <v>18509</v>
      </c>
      <c r="L9259" t="s">
        <v>20583</v>
      </c>
      <c r="O9259" t="s">
        <v>20887</v>
      </c>
      <c r="P9259" t="s">
        <v>20919</v>
      </c>
      <c r="Q9259" t="s">
        <v>20989</v>
      </c>
      <c r="U9259" t="s">
        <v>22032</v>
      </c>
      <c r="W9259" t="s">
        <v>22917</v>
      </c>
      <c r="X9259" t="s">
        <v>23713</v>
      </c>
    </row>
    <row r="9260" spans="1:24">
      <c r="A9260" s="1">
        <v>9320</v>
      </c>
      <c r="C9260" t="s">
        <v>7706</v>
      </c>
      <c r="G9260" t="s">
        <v>10967</v>
      </c>
      <c r="H9260" t="s">
        <v>17387</v>
      </c>
      <c r="I9260" t="s">
        <v>18507</v>
      </c>
      <c r="J9260" t="s">
        <v>18509</v>
      </c>
      <c r="L9260" t="s">
        <v>20528</v>
      </c>
      <c r="O9260" t="s">
        <v>20888</v>
      </c>
      <c r="P9260" t="s">
        <v>20920</v>
      </c>
      <c r="Q9260" t="s">
        <v>20991</v>
      </c>
      <c r="U9260" t="s">
        <v>22034</v>
      </c>
      <c r="W9260" t="s">
        <v>22918</v>
      </c>
    </row>
    <row r="9261" spans="1:24">
      <c r="A9261" s="1">
        <v>9321</v>
      </c>
      <c r="C9261" t="s">
        <v>7707</v>
      </c>
      <c r="G9261" t="s">
        <v>10967</v>
      </c>
      <c r="H9261" t="s">
        <v>17388</v>
      </c>
      <c r="I9261" t="s">
        <v>18507</v>
      </c>
      <c r="J9261" t="s">
        <v>18509</v>
      </c>
      <c r="L9261" t="s">
        <v>20587</v>
      </c>
      <c r="O9261" t="s">
        <v>20887</v>
      </c>
      <c r="P9261" t="s">
        <v>20919</v>
      </c>
      <c r="Q9261" t="s">
        <v>20989</v>
      </c>
      <c r="U9261" t="s">
        <v>22032</v>
      </c>
      <c r="W9261" t="s">
        <v>22917</v>
      </c>
      <c r="X9261" t="s">
        <v>23711</v>
      </c>
    </row>
    <row r="9262" spans="1:24">
      <c r="A9262" s="1">
        <v>9322</v>
      </c>
      <c r="C9262" t="s">
        <v>7708</v>
      </c>
      <c r="G9262" t="s">
        <v>10967</v>
      </c>
      <c r="H9262" t="s">
        <v>17389</v>
      </c>
      <c r="I9262" t="s">
        <v>18507</v>
      </c>
      <c r="J9262" t="s">
        <v>18509</v>
      </c>
      <c r="L9262" t="s">
        <v>20498</v>
      </c>
      <c r="O9262" t="s">
        <v>20887</v>
      </c>
      <c r="P9262" t="s">
        <v>20919</v>
      </c>
      <c r="Q9262" t="s">
        <v>20989</v>
      </c>
      <c r="U9262" t="s">
        <v>22032</v>
      </c>
      <c r="W9262" t="s">
        <v>22917</v>
      </c>
      <c r="X9262" t="s">
        <v>23712</v>
      </c>
    </row>
    <row r="9263" spans="1:24">
      <c r="A9263" s="1">
        <v>9323</v>
      </c>
      <c r="C9263" t="s">
        <v>7709</v>
      </c>
      <c r="G9263" t="s">
        <v>10967</v>
      </c>
      <c r="H9263" t="s">
        <v>17390</v>
      </c>
      <c r="I9263" t="s">
        <v>18507</v>
      </c>
      <c r="J9263" t="s">
        <v>18509</v>
      </c>
      <c r="L9263" t="s">
        <v>20586</v>
      </c>
      <c r="O9263" t="s">
        <v>20887</v>
      </c>
      <c r="P9263" t="s">
        <v>20919</v>
      </c>
      <c r="Q9263" t="s">
        <v>20989</v>
      </c>
      <c r="U9263" t="s">
        <v>22032</v>
      </c>
      <c r="W9263" t="s">
        <v>22917</v>
      </c>
      <c r="X9263" t="s">
        <v>23713</v>
      </c>
    </row>
    <row r="9264" spans="1:24">
      <c r="A9264" s="1">
        <v>9324</v>
      </c>
      <c r="C9264" t="s">
        <v>7710</v>
      </c>
      <c r="G9264" t="s">
        <v>10967</v>
      </c>
      <c r="H9264" t="s">
        <v>17391</v>
      </c>
      <c r="I9264" t="s">
        <v>18507</v>
      </c>
      <c r="J9264" t="s">
        <v>18509</v>
      </c>
      <c r="L9264" t="s">
        <v>20527</v>
      </c>
      <c r="O9264" t="s">
        <v>20888</v>
      </c>
      <c r="P9264" t="s">
        <v>65</v>
      </c>
      <c r="Q9264" t="s">
        <v>20990</v>
      </c>
      <c r="R9264" t="s">
        <v>21118</v>
      </c>
      <c r="S9264" t="s">
        <v>21153</v>
      </c>
      <c r="T9264" t="s">
        <v>21898</v>
      </c>
      <c r="U9264" t="s">
        <v>22033</v>
      </c>
    </row>
    <row r="9265" spans="1:24">
      <c r="A9265" s="1">
        <v>9325</v>
      </c>
      <c r="C9265" t="s">
        <v>7711</v>
      </c>
      <c r="G9265" t="s">
        <v>10967</v>
      </c>
      <c r="H9265" t="s">
        <v>17391</v>
      </c>
      <c r="I9265" t="s">
        <v>18507</v>
      </c>
      <c r="J9265" t="s">
        <v>18509</v>
      </c>
      <c r="L9265" t="s">
        <v>20528</v>
      </c>
      <c r="O9265" t="s">
        <v>20888</v>
      </c>
      <c r="P9265" t="s">
        <v>20920</v>
      </c>
      <c r="Q9265" t="s">
        <v>20991</v>
      </c>
      <c r="U9265" t="s">
        <v>22034</v>
      </c>
      <c r="W9265" t="s">
        <v>22918</v>
      </c>
    </row>
    <row r="9266" spans="1:24">
      <c r="A9266" s="1">
        <v>9326</v>
      </c>
      <c r="C9266" t="s">
        <v>7712</v>
      </c>
      <c r="G9266" t="s">
        <v>10967</v>
      </c>
      <c r="H9266" t="s">
        <v>17392</v>
      </c>
      <c r="I9266" t="s">
        <v>18507</v>
      </c>
      <c r="J9266" t="s">
        <v>18509</v>
      </c>
      <c r="L9266" t="s">
        <v>20527</v>
      </c>
      <c r="O9266" t="s">
        <v>20888</v>
      </c>
      <c r="P9266" t="s">
        <v>65</v>
      </c>
      <c r="Q9266" t="s">
        <v>20990</v>
      </c>
      <c r="R9266" t="s">
        <v>21118</v>
      </c>
      <c r="S9266" t="s">
        <v>21153</v>
      </c>
      <c r="T9266" t="s">
        <v>21899</v>
      </c>
      <c r="U9266" t="s">
        <v>22033</v>
      </c>
    </row>
    <row r="9267" spans="1:24">
      <c r="A9267" s="1">
        <v>9327</v>
      </c>
      <c r="C9267" t="s">
        <v>7713</v>
      </c>
      <c r="G9267" t="s">
        <v>10967</v>
      </c>
      <c r="H9267" t="s">
        <v>17392</v>
      </c>
      <c r="I9267" t="s">
        <v>18507</v>
      </c>
      <c r="J9267" t="s">
        <v>18509</v>
      </c>
      <c r="L9267" t="s">
        <v>20528</v>
      </c>
      <c r="O9267" t="s">
        <v>20888</v>
      </c>
      <c r="P9267" t="s">
        <v>20920</v>
      </c>
      <c r="Q9267" t="s">
        <v>20991</v>
      </c>
      <c r="U9267" t="s">
        <v>22034</v>
      </c>
      <c r="W9267" t="s">
        <v>22918</v>
      </c>
    </row>
    <row r="9268" spans="1:24">
      <c r="A9268" s="1">
        <v>9328</v>
      </c>
      <c r="C9268" t="s">
        <v>7714</v>
      </c>
      <c r="G9268" t="s">
        <v>10967</v>
      </c>
      <c r="H9268" t="s">
        <v>17393</v>
      </c>
      <c r="I9268" t="s">
        <v>18507</v>
      </c>
      <c r="J9268" t="s">
        <v>18509</v>
      </c>
      <c r="L9268" t="s">
        <v>20595</v>
      </c>
      <c r="O9268" t="s">
        <v>20887</v>
      </c>
      <c r="P9268" t="s">
        <v>20919</v>
      </c>
      <c r="Q9268" t="s">
        <v>20989</v>
      </c>
      <c r="U9268" t="s">
        <v>22032</v>
      </c>
      <c r="W9268" t="s">
        <v>22917</v>
      </c>
      <c r="X9268" t="s">
        <v>23714</v>
      </c>
    </row>
    <row r="9269" spans="1:24">
      <c r="A9269" s="1">
        <v>9329</v>
      </c>
      <c r="C9269" t="s">
        <v>7715</v>
      </c>
      <c r="G9269" t="s">
        <v>10967</v>
      </c>
      <c r="H9269" t="s">
        <v>17394</v>
      </c>
      <c r="I9269" t="s">
        <v>18507</v>
      </c>
      <c r="J9269" t="s">
        <v>18509</v>
      </c>
      <c r="L9269" t="s">
        <v>20527</v>
      </c>
      <c r="O9269" t="s">
        <v>20888</v>
      </c>
      <c r="P9269" t="s">
        <v>65</v>
      </c>
      <c r="Q9269" t="s">
        <v>20990</v>
      </c>
      <c r="R9269" t="s">
        <v>21118</v>
      </c>
      <c r="S9269" t="s">
        <v>21153</v>
      </c>
      <c r="T9269" t="s">
        <v>21899</v>
      </c>
      <c r="U9269" t="s">
        <v>22033</v>
      </c>
    </row>
    <row r="9270" spans="1:24">
      <c r="A9270" s="1">
        <v>9330</v>
      </c>
      <c r="C9270" t="s">
        <v>7716</v>
      </c>
      <c r="G9270" t="s">
        <v>10967</v>
      </c>
      <c r="H9270" t="s">
        <v>17394</v>
      </c>
      <c r="I9270" t="s">
        <v>18507</v>
      </c>
      <c r="J9270" t="s">
        <v>18509</v>
      </c>
      <c r="L9270" t="s">
        <v>20593</v>
      </c>
      <c r="O9270" t="s">
        <v>20887</v>
      </c>
      <c r="P9270" t="s">
        <v>20919</v>
      </c>
      <c r="Q9270" t="s">
        <v>20989</v>
      </c>
      <c r="U9270" t="s">
        <v>22032</v>
      </c>
      <c r="W9270" t="s">
        <v>22917</v>
      </c>
      <c r="X9270" t="s">
        <v>23714</v>
      </c>
    </row>
    <row r="9271" spans="1:24">
      <c r="A9271" s="1">
        <v>9331</v>
      </c>
      <c r="C9271" t="s">
        <v>7717</v>
      </c>
      <c r="G9271" t="s">
        <v>10967</v>
      </c>
      <c r="H9271" t="s">
        <v>17394</v>
      </c>
      <c r="I9271" t="s">
        <v>18507</v>
      </c>
      <c r="J9271" t="s">
        <v>18509</v>
      </c>
      <c r="L9271" t="s">
        <v>20528</v>
      </c>
      <c r="O9271" t="s">
        <v>20888</v>
      </c>
      <c r="P9271" t="s">
        <v>20920</v>
      </c>
      <c r="Q9271" t="s">
        <v>20991</v>
      </c>
      <c r="U9271" t="s">
        <v>22034</v>
      </c>
      <c r="W9271" t="s">
        <v>22918</v>
      </c>
    </row>
    <row r="9272" spans="1:24">
      <c r="A9272" s="1">
        <v>9332</v>
      </c>
      <c r="C9272" t="s">
        <v>7718</v>
      </c>
      <c r="G9272" t="s">
        <v>10967</v>
      </c>
      <c r="H9272" t="s">
        <v>17395</v>
      </c>
      <c r="I9272" t="s">
        <v>18507</v>
      </c>
      <c r="J9272" t="s">
        <v>18509</v>
      </c>
      <c r="L9272" t="s">
        <v>20584</v>
      </c>
      <c r="O9272" t="s">
        <v>20887</v>
      </c>
      <c r="P9272" t="s">
        <v>20919</v>
      </c>
      <c r="Q9272" t="s">
        <v>20989</v>
      </c>
      <c r="U9272" t="s">
        <v>22032</v>
      </c>
      <c r="W9272" t="s">
        <v>22917</v>
      </c>
      <c r="X9272" t="s">
        <v>23711</v>
      </c>
    </row>
    <row r="9273" spans="1:24">
      <c r="A9273" s="1">
        <v>9333</v>
      </c>
      <c r="C9273" t="s">
        <v>7719</v>
      </c>
      <c r="G9273" t="s">
        <v>10967</v>
      </c>
      <c r="H9273" t="s">
        <v>17396</v>
      </c>
      <c r="I9273" t="s">
        <v>18507</v>
      </c>
      <c r="J9273" t="s">
        <v>18509</v>
      </c>
      <c r="L9273" t="s">
        <v>20527</v>
      </c>
      <c r="O9273" t="s">
        <v>20888</v>
      </c>
      <c r="P9273" t="s">
        <v>65</v>
      </c>
      <c r="Q9273" t="s">
        <v>20990</v>
      </c>
      <c r="R9273" t="s">
        <v>21118</v>
      </c>
      <c r="S9273" t="s">
        <v>21153</v>
      </c>
      <c r="T9273" t="s">
        <v>21898</v>
      </c>
      <c r="U9273" t="s">
        <v>22033</v>
      </c>
    </row>
    <row r="9274" spans="1:24">
      <c r="A9274" s="1">
        <v>9334</v>
      </c>
      <c r="C9274" t="s">
        <v>7720</v>
      </c>
      <c r="G9274" t="s">
        <v>10967</v>
      </c>
      <c r="H9274" t="s">
        <v>17396</v>
      </c>
      <c r="I9274" t="s">
        <v>18507</v>
      </c>
      <c r="J9274" t="s">
        <v>18509</v>
      </c>
      <c r="L9274" t="s">
        <v>20578</v>
      </c>
      <c r="O9274" t="s">
        <v>20887</v>
      </c>
      <c r="P9274" t="s">
        <v>20919</v>
      </c>
      <c r="Q9274" t="s">
        <v>20989</v>
      </c>
      <c r="U9274" t="s">
        <v>22032</v>
      </c>
      <c r="W9274" t="s">
        <v>22917</v>
      </c>
      <c r="X9274" t="s">
        <v>23713</v>
      </c>
    </row>
    <row r="9275" spans="1:24">
      <c r="A9275" s="1">
        <v>9335</v>
      </c>
      <c r="C9275" t="s">
        <v>7721</v>
      </c>
      <c r="G9275" t="s">
        <v>10967</v>
      </c>
      <c r="H9275" t="s">
        <v>17396</v>
      </c>
      <c r="I9275" t="s">
        <v>18507</v>
      </c>
      <c r="J9275" t="s">
        <v>18509</v>
      </c>
      <c r="L9275" t="s">
        <v>20528</v>
      </c>
      <c r="O9275" t="s">
        <v>20888</v>
      </c>
      <c r="P9275" t="s">
        <v>20920</v>
      </c>
      <c r="Q9275" t="s">
        <v>20991</v>
      </c>
      <c r="U9275" t="s">
        <v>22034</v>
      </c>
      <c r="W9275" t="s">
        <v>22918</v>
      </c>
    </row>
    <row r="9276" spans="1:24">
      <c r="A9276" s="1">
        <v>9336</v>
      </c>
      <c r="C9276" t="s">
        <v>7722</v>
      </c>
      <c r="G9276" t="s">
        <v>10967</v>
      </c>
      <c r="H9276" t="s">
        <v>17397</v>
      </c>
      <c r="I9276" t="s">
        <v>18507</v>
      </c>
      <c r="J9276" t="s">
        <v>18509</v>
      </c>
      <c r="L9276" t="s">
        <v>20579</v>
      </c>
      <c r="O9276" t="s">
        <v>20887</v>
      </c>
      <c r="P9276" t="s">
        <v>20919</v>
      </c>
      <c r="Q9276" t="s">
        <v>20989</v>
      </c>
      <c r="U9276" t="s">
        <v>22032</v>
      </c>
      <c r="W9276" t="s">
        <v>22917</v>
      </c>
      <c r="X9276" t="s">
        <v>23712</v>
      </c>
    </row>
    <row r="9277" spans="1:24">
      <c r="A9277" s="1">
        <v>9337</v>
      </c>
      <c r="C9277" t="s">
        <v>7723</v>
      </c>
      <c r="G9277" t="s">
        <v>10967</v>
      </c>
      <c r="H9277" t="s">
        <v>17398</v>
      </c>
      <c r="I9277" t="s">
        <v>18507</v>
      </c>
      <c r="J9277" t="s">
        <v>18509</v>
      </c>
      <c r="L9277" t="s">
        <v>20527</v>
      </c>
      <c r="O9277" t="s">
        <v>20888</v>
      </c>
      <c r="P9277" t="s">
        <v>65</v>
      </c>
      <c r="Q9277" t="s">
        <v>20990</v>
      </c>
      <c r="R9277" t="s">
        <v>21118</v>
      </c>
      <c r="S9277" t="s">
        <v>21153</v>
      </c>
      <c r="T9277" t="s">
        <v>21900</v>
      </c>
      <c r="U9277" t="s">
        <v>22033</v>
      </c>
    </row>
    <row r="9278" spans="1:24">
      <c r="A9278" s="1">
        <v>9338</v>
      </c>
      <c r="C9278" t="s">
        <v>7724</v>
      </c>
      <c r="G9278" t="s">
        <v>10967</v>
      </c>
      <c r="H9278" t="s">
        <v>17398</v>
      </c>
      <c r="I9278" t="s">
        <v>18507</v>
      </c>
      <c r="J9278" t="s">
        <v>18509</v>
      </c>
      <c r="L9278" t="s">
        <v>20593</v>
      </c>
      <c r="O9278" t="s">
        <v>20887</v>
      </c>
      <c r="P9278" t="s">
        <v>20919</v>
      </c>
      <c r="Q9278" t="s">
        <v>20989</v>
      </c>
      <c r="U9278" t="s">
        <v>22032</v>
      </c>
      <c r="W9278" t="s">
        <v>22917</v>
      </c>
      <c r="X9278" t="s">
        <v>23716</v>
      </c>
    </row>
    <row r="9279" spans="1:24">
      <c r="A9279" s="1">
        <v>9339</v>
      </c>
      <c r="C9279" t="s">
        <v>7725</v>
      </c>
      <c r="G9279" t="s">
        <v>10967</v>
      </c>
      <c r="H9279" t="s">
        <v>17398</v>
      </c>
      <c r="I9279" t="s">
        <v>18507</v>
      </c>
      <c r="J9279" t="s">
        <v>18509</v>
      </c>
      <c r="L9279" t="s">
        <v>20528</v>
      </c>
      <c r="O9279" t="s">
        <v>20888</v>
      </c>
      <c r="P9279" t="s">
        <v>20920</v>
      </c>
      <c r="Q9279" t="s">
        <v>20991</v>
      </c>
      <c r="U9279" t="s">
        <v>22034</v>
      </c>
      <c r="W9279" t="s">
        <v>22918</v>
      </c>
    </row>
    <row r="9280" spans="1:24">
      <c r="A9280" s="1">
        <v>9340</v>
      </c>
      <c r="C9280" t="s">
        <v>7726</v>
      </c>
      <c r="G9280" t="s">
        <v>10967</v>
      </c>
      <c r="H9280" t="s">
        <v>17399</v>
      </c>
      <c r="I9280" t="s">
        <v>18507</v>
      </c>
      <c r="J9280" t="s">
        <v>18509</v>
      </c>
      <c r="L9280" t="s">
        <v>20551</v>
      </c>
      <c r="O9280" t="s">
        <v>20887</v>
      </c>
      <c r="P9280" t="s">
        <v>20919</v>
      </c>
      <c r="Q9280" t="s">
        <v>20989</v>
      </c>
      <c r="U9280" t="s">
        <v>22032</v>
      </c>
      <c r="W9280" t="s">
        <v>22917</v>
      </c>
      <c r="X9280" t="s">
        <v>23717</v>
      </c>
    </row>
    <row r="9281" spans="1:24">
      <c r="A9281" s="1">
        <v>9341</v>
      </c>
      <c r="C9281" t="s">
        <v>7727</v>
      </c>
      <c r="G9281" t="s">
        <v>10967</v>
      </c>
      <c r="H9281" t="s">
        <v>17400</v>
      </c>
      <c r="I9281" t="s">
        <v>18507</v>
      </c>
      <c r="J9281" t="s">
        <v>18509</v>
      </c>
      <c r="L9281" t="s">
        <v>20527</v>
      </c>
      <c r="O9281" t="s">
        <v>20888</v>
      </c>
      <c r="P9281" t="s">
        <v>65</v>
      </c>
      <c r="Q9281" t="s">
        <v>20990</v>
      </c>
      <c r="R9281" t="s">
        <v>21118</v>
      </c>
      <c r="S9281" t="s">
        <v>21153</v>
      </c>
      <c r="T9281" t="s">
        <v>21901</v>
      </c>
      <c r="U9281" t="s">
        <v>22033</v>
      </c>
    </row>
    <row r="9282" spans="1:24">
      <c r="A9282" s="1">
        <v>9342</v>
      </c>
      <c r="C9282" t="s">
        <v>7728</v>
      </c>
      <c r="G9282" t="s">
        <v>10967</v>
      </c>
      <c r="H9282" t="s">
        <v>17401</v>
      </c>
      <c r="I9282" t="s">
        <v>18507</v>
      </c>
      <c r="J9282" t="s">
        <v>18509</v>
      </c>
      <c r="L9282" t="s">
        <v>20593</v>
      </c>
      <c r="O9282" t="s">
        <v>20887</v>
      </c>
      <c r="P9282" t="s">
        <v>20919</v>
      </c>
      <c r="Q9282" t="s">
        <v>20989</v>
      </c>
      <c r="U9282" t="s">
        <v>22032</v>
      </c>
      <c r="W9282" t="s">
        <v>22917</v>
      </c>
      <c r="X9282" t="s">
        <v>23718</v>
      </c>
    </row>
    <row r="9283" spans="1:24">
      <c r="A9283" s="1">
        <v>9343</v>
      </c>
      <c r="C9283" t="s">
        <v>7729</v>
      </c>
      <c r="G9283" t="s">
        <v>10967</v>
      </c>
      <c r="H9283" t="s">
        <v>17402</v>
      </c>
      <c r="I9283" t="s">
        <v>18507</v>
      </c>
      <c r="J9283" t="s">
        <v>18509</v>
      </c>
      <c r="L9283" t="s">
        <v>20528</v>
      </c>
      <c r="O9283" t="s">
        <v>20888</v>
      </c>
      <c r="P9283" t="s">
        <v>20920</v>
      </c>
      <c r="Q9283" t="s">
        <v>20991</v>
      </c>
      <c r="U9283" t="s">
        <v>22034</v>
      </c>
      <c r="W9283" t="s">
        <v>22918</v>
      </c>
    </row>
    <row r="9284" spans="1:24">
      <c r="A9284" s="1">
        <v>9344</v>
      </c>
      <c r="C9284" t="s">
        <v>7730</v>
      </c>
      <c r="G9284" t="s">
        <v>10967</v>
      </c>
      <c r="H9284" t="s">
        <v>17403</v>
      </c>
      <c r="I9284" t="s">
        <v>18507</v>
      </c>
      <c r="J9284" t="s">
        <v>18509</v>
      </c>
      <c r="L9284" t="s">
        <v>20578</v>
      </c>
      <c r="O9284" t="s">
        <v>20887</v>
      </c>
      <c r="P9284" t="s">
        <v>20919</v>
      </c>
      <c r="Q9284" t="s">
        <v>20989</v>
      </c>
      <c r="U9284" t="s">
        <v>22032</v>
      </c>
      <c r="W9284" t="s">
        <v>22917</v>
      </c>
      <c r="X9284" t="s">
        <v>23718</v>
      </c>
    </row>
    <row r="9285" spans="1:24">
      <c r="A9285" s="1">
        <v>9345</v>
      </c>
      <c r="C9285" t="s">
        <v>7731</v>
      </c>
      <c r="G9285" t="s">
        <v>10967</v>
      </c>
      <c r="H9285" t="s">
        <v>17404</v>
      </c>
      <c r="I9285" t="s">
        <v>18507</v>
      </c>
      <c r="J9285" t="s">
        <v>18509</v>
      </c>
      <c r="L9285" t="s">
        <v>20527</v>
      </c>
      <c r="O9285" t="s">
        <v>20888</v>
      </c>
      <c r="P9285" t="s">
        <v>65</v>
      </c>
      <c r="Q9285" t="s">
        <v>20990</v>
      </c>
      <c r="R9285" t="s">
        <v>21118</v>
      </c>
      <c r="S9285" t="s">
        <v>21153</v>
      </c>
      <c r="T9285" t="s">
        <v>21901</v>
      </c>
      <c r="U9285" t="s">
        <v>22033</v>
      </c>
    </row>
    <row r="9286" spans="1:24">
      <c r="A9286" s="1">
        <v>9346</v>
      </c>
      <c r="C9286" t="s">
        <v>7732</v>
      </c>
      <c r="G9286" t="s">
        <v>10967</v>
      </c>
      <c r="H9286" t="s">
        <v>17405</v>
      </c>
      <c r="I9286" t="s">
        <v>18507</v>
      </c>
      <c r="J9286" t="s">
        <v>18509</v>
      </c>
      <c r="L9286" t="s">
        <v>20528</v>
      </c>
      <c r="O9286" t="s">
        <v>20888</v>
      </c>
      <c r="P9286" t="s">
        <v>20920</v>
      </c>
      <c r="Q9286" t="s">
        <v>20991</v>
      </c>
      <c r="U9286" t="s">
        <v>22034</v>
      </c>
      <c r="W9286" t="s">
        <v>22918</v>
      </c>
    </row>
    <row r="9287" spans="1:24">
      <c r="A9287" s="1">
        <v>9347</v>
      </c>
      <c r="C9287" t="s">
        <v>7733</v>
      </c>
      <c r="G9287" t="s">
        <v>10967</v>
      </c>
      <c r="H9287" t="s">
        <v>17406</v>
      </c>
      <c r="I9287" t="s">
        <v>18507</v>
      </c>
      <c r="J9287" t="s">
        <v>18509</v>
      </c>
      <c r="L9287" t="s">
        <v>20589</v>
      </c>
      <c r="O9287" t="s">
        <v>20887</v>
      </c>
      <c r="P9287" t="s">
        <v>20919</v>
      </c>
      <c r="Q9287" t="s">
        <v>20989</v>
      </c>
      <c r="U9287" t="s">
        <v>22032</v>
      </c>
      <c r="W9287" t="s">
        <v>22917</v>
      </c>
      <c r="X9287" t="s">
        <v>23719</v>
      </c>
    </row>
    <row r="9288" spans="1:24">
      <c r="A9288" s="1">
        <v>9348</v>
      </c>
      <c r="C9288" t="s">
        <v>7734</v>
      </c>
      <c r="G9288" t="s">
        <v>10967</v>
      </c>
      <c r="H9288" t="s">
        <v>17407</v>
      </c>
      <c r="I9288" t="s">
        <v>18507</v>
      </c>
      <c r="J9288" t="s">
        <v>18509</v>
      </c>
      <c r="L9288" t="s">
        <v>20497</v>
      </c>
      <c r="O9288" t="s">
        <v>20887</v>
      </c>
      <c r="P9288" t="s">
        <v>20919</v>
      </c>
      <c r="Q9288" t="s">
        <v>20989</v>
      </c>
      <c r="U9288" t="s">
        <v>22032</v>
      </c>
      <c r="W9288" t="s">
        <v>22917</v>
      </c>
      <c r="X9288" t="s">
        <v>23719</v>
      </c>
    </row>
    <row r="9289" spans="1:24">
      <c r="A9289" s="1">
        <v>9349</v>
      </c>
      <c r="C9289" t="s">
        <v>7735</v>
      </c>
      <c r="G9289" t="s">
        <v>10967</v>
      </c>
      <c r="H9289" t="s">
        <v>17408</v>
      </c>
      <c r="I9289" t="s">
        <v>18507</v>
      </c>
      <c r="J9289" t="s">
        <v>18509</v>
      </c>
      <c r="L9289" t="s">
        <v>20583</v>
      </c>
      <c r="O9289" t="s">
        <v>20887</v>
      </c>
      <c r="P9289" t="s">
        <v>20919</v>
      </c>
      <c r="Q9289" t="s">
        <v>20989</v>
      </c>
      <c r="U9289" t="s">
        <v>22032</v>
      </c>
      <c r="W9289" t="s">
        <v>22917</v>
      </c>
      <c r="X9289" t="s">
        <v>23716</v>
      </c>
    </row>
    <row r="9290" spans="1:24">
      <c r="A9290" s="1">
        <v>9350</v>
      </c>
      <c r="C9290" t="s">
        <v>7736</v>
      </c>
      <c r="G9290" t="s">
        <v>10967</v>
      </c>
      <c r="H9290" t="s">
        <v>17409</v>
      </c>
      <c r="I9290" t="s">
        <v>18507</v>
      </c>
      <c r="J9290" t="s">
        <v>18509</v>
      </c>
      <c r="L9290" t="s">
        <v>20527</v>
      </c>
      <c r="O9290" t="s">
        <v>20888</v>
      </c>
      <c r="P9290" t="s">
        <v>65</v>
      </c>
      <c r="Q9290" t="s">
        <v>20990</v>
      </c>
      <c r="R9290" t="s">
        <v>21118</v>
      </c>
      <c r="S9290" t="s">
        <v>21153</v>
      </c>
      <c r="T9290" t="s">
        <v>21900</v>
      </c>
      <c r="U9290" t="s">
        <v>22033</v>
      </c>
    </row>
    <row r="9291" spans="1:24">
      <c r="A9291" s="1">
        <v>9351</v>
      </c>
      <c r="C9291" t="s">
        <v>7737</v>
      </c>
      <c r="G9291" t="s">
        <v>10967</v>
      </c>
      <c r="H9291" t="s">
        <v>17410</v>
      </c>
      <c r="I9291" t="s">
        <v>18507</v>
      </c>
      <c r="J9291" t="s">
        <v>18509</v>
      </c>
      <c r="L9291" t="s">
        <v>20528</v>
      </c>
      <c r="O9291" t="s">
        <v>20888</v>
      </c>
      <c r="P9291" t="s">
        <v>20920</v>
      </c>
      <c r="Q9291" t="s">
        <v>20991</v>
      </c>
      <c r="U9291" t="s">
        <v>22034</v>
      </c>
      <c r="W9291" t="s">
        <v>22918</v>
      </c>
    </row>
    <row r="9292" spans="1:24">
      <c r="A9292" s="1">
        <v>9352</v>
      </c>
      <c r="C9292" t="s">
        <v>7738</v>
      </c>
      <c r="G9292" t="s">
        <v>10967</v>
      </c>
      <c r="H9292" t="s">
        <v>17411</v>
      </c>
      <c r="I9292" t="s">
        <v>18507</v>
      </c>
      <c r="J9292" t="s">
        <v>18509</v>
      </c>
      <c r="L9292" t="s">
        <v>20527</v>
      </c>
      <c r="O9292" t="s">
        <v>20888</v>
      </c>
      <c r="P9292" t="s">
        <v>65</v>
      </c>
      <c r="Q9292" t="s">
        <v>20990</v>
      </c>
      <c r="R9292" t="s">
        <v>21118</v>
      </c>
      <c r="S9292" t="s">
        <v>21153</v>
      </c>
      <c r="T9292" t="s">
        <v>21635</v>
      </c>
      <c r="U9292" t="s">
        <v>22033</v>
      </c>
    </row>
    <row r="9293" spans="1:24">
      <c r="A9293" s="1">
        <v>9353</v>
      </c>
      <c r="C9293" t="s">
        <v>7739</v>
      </c>
      <c r="G9293" t="s">
        <v>10967</v>
      </c>
      <c r="H9293" t="s">
        <v>17412</v>
      </c>
      <c r="I9293" t="s">
        <v>18507</v>
      </c>
      <c r="J9293" t="s">
        <v>18509</v>
      </c>
      <c r="L9293" t="s">
        <v>20528</v>
      </c>
      <c r="O9293" t="s">
        <v>20888</v>
      </c>
      <c r="P9293" t="s">
        <v>20920</v>
      </c>
      <c r="Q9293" t="s">
        <v>20991</v>
      </c>
      <c r="U9293" t="s">
        <v>22034</v>
      </c>
      <c r="W9293" t="s">
        <v>22918</v>
      </c>
    </row>
    <row r="9294" spans="1:24">
      <c r="A9294" s="1">
        <v>9354</v>
      </c>
      <c r="C9294" t="s">
        <v>7740</v>
      </c>
      <c r="G9294" t="s">
        <v>10967</v>
      </c>
      <c r="H9294" t="s">
        <v>17413</v>
      </c>
      <c r="I9294" t="s">
        <v>18507</v>
      </c>
      <c r="J9294" t="s">
        <v>18509</v>
      </c>
      <c r="L9294" t="s">
        <v>20551</v>
      </c>
      <c r="O9294" t="s">
        <v>20887</v>
      </c>
      <c r="P9294" t="s">
        <v>20919</v>
      </c>
      <c r="Q9294" t="s">
        <v>20989</v>
      </c>
      <c r="U9294" t="s">
        <v>22032</v>
      </c>
      <c r="W9294" t="s">
        <v>22917</v>
      </c>
      <c r="X9294" t="s">
        <v>23479</v>
      </c>
    </row>
    <row r="9295" spans="1:24">
      <c r="A9295" s="1">
        <v>9355</v>
      </c>
      <c r="C9295" t="s">
        <v>7741</v>
      </c>
      <c r="G9295" t="s">
        <v>10967</v>
      </c>
      <c r="H9295" t="s">
        <v>17414</v>
      </c>
      <c r="I9295" t="s">
        <v>18507</v>
      </c>
      <c r="J9295" t="s">
        <v>18509</v>
      </c>
      <c r="L9295" t="s">
        <v>20581</v>
      </c>
      <c r="O9295" t="s">
        <v>20887</v>
      </c>
      <c r="P9295" t="s">
        <v>20919</v>
      </c>
      <c r="Q9295" t="s">
        <v>20989</v>
      </c>
      <c r="U9295" t="s">
        <v>22032</v>
      </c>
      <c r="W9295" t="s">
        <v>22917</v>
      </c>
      <c r="X9295" t="s">
        <v>23719</v>
      </c>
    </row>
    <row r="9296" spans="1:24">
      <c r="A9296" s="1">
        <v>9356</v>
      </c>
      <c r="C9296" t="s">
        <v>7742</v>
      </c>
      <c r="G9296" t="s">
        <v>10967</v>
      </c>
      <c r="H9296" t="s">
        <v>17415</v>
      </c>
      <c r="I9296" t="s">
        <v>18507</v>
      </c>
      <c r="J9296" t="s">
        <v>18509</v>
      </c>
      <c r="L9296" t="s">
        <v>20500</v>
      </c>
      <c r="O9296" t="s">
        <v>20887</v>
      </c>
      <c r="P9296" t="s">
        <v>20919</v>
      </c>
      <c r="Q9296" t="s">
        <v>20989</v>
      </c>
      <c r="U9296" t="s">
        <v>22032</v>
      </c>
      <c r="W9296" t="s">
        <v>22917</v>
      </c>
      <c r="X9296" t="s">
        <v>23719</v>
      </c>
    </row>
    <row r="9297" spans="1:25">
      <c r="A9297" s="1">
        <v>9357</v>
      </c>
      <c r="C9297" t="s">
        <v>7743</v>
      </c>
      <c r="G9297" t="s">
        <v>10967</v>
      </c>
      <c r="H9297" t="s">
        <v>17416</v>
      </c>
      <c r="I9297" t="s">
        <v>18507</v>
      </c>
      <c r="J9297" t="s">
        <v>18509</v>
      </c>
      <c r="L9297" t="s">
        <v>20589</v>
      </c>
      <c r="O9297" t="s">
        <v>20887</v>
      </c>
      <c r="P9297" t="s">
        <v>20919</v>
      </c>
      <c r="Q9297" t="s">
        <v>20989</v>
      </c>
      <c r="U9297" t="s">
        <v>22032</v>
      </c>
      <c r="W9297" t="s">
        <v>22917</v>
      </c>
      <c r="X9297" t="s">
        <v>23719</v>
      </c>
    </row>
    <row r="9298" spans="1:25">
      <c r="A9298" s="1">
        <v>9358</v>
      </c>
      <c r="C9298" t="s">
        <v>7744</v>
      </c>
      <c r="G9298" t="s">
        <v>10967</v>
      </c>
      <c r="H9298" t="s">
        <v>17417</v>
      </c>
      <c r="I9298" t="s">
        <v>18507</v>
      </c>
      <c r="J9298" t="s">
        <v>18510</v>
      </c>
      <c r="L9298" t="s">
        <v>20596</v>
      </c>
      <c r="N9298" t="s">
        <v>32</v>
      </c>
      <c r="P9298" t="s">
        <v>32</v>
      </c>
      <c r="Q9298" t="s">
        <v>20992</v>
      </c>
      <c r="R9298" t="s">
        <v>21119</v>
      </c>
      <c r="S9298" t="s">
        <v>21154</v>
      </c>
      <c r="U9298" t="s">
        <v>22035</v>
      </c>
      <c r="Y9298" t="s">
        <v>23859</v>
      </c>
    </row>
    <row r="9299" spans="1:25">
      <c r="A9299" s="1">
        <v>9359</v>
      </c>
      <c r="B9299" t="s">
        <v>32</v>
      </c>
      <c r="C9299" t="s">
        <v>7744</v>
      </c>
      <c r="D9299" t="s">
        <v>10660</v>
      </c>
      <c r="E9299" t="s">
        <v>10905</v>
      </c>
      <c r="F9299" t="s">
        <v>10906</v>
      </c>
      <c r="H9299" t="s">
        <v>17418</v>
      </c>
      <c r="V9299">
        <f>72863603 pm¡Ã2024041krissy_g4@hotmail.com                              ANMLFException as file currently locked by another user for an Acct no 840012230000</f>
        <v>0</v>
      </c>
    </row>
    <row r="9300" spans="1:25">
      <c r="A9300" s="1">
        <v>9360</v>
      </c>
      <c r="C9300" t="s">
        <v>7745</v>
      </c>
      <c r="G9300" t="s">
        <v>10967</v>
      </c>
      <c r="H9300" t="s">
        <v>17419</v>
      </c>
      <c r="I9300" t="s">
        <v>18507</v>
      </c>
      <c r="J9300" t="s">
        <v>18510</v>
      </c>
      <c r="L9300" t="s">
        <v>20597</v>
      </c>
      <c r="N9300" t="s">
        <v>32</v>
      </c>
      <c r="P9300" t="s">
        <v>32</v>
      </c>
      <c r="Q9300" t="s">
        <v>20992</v>
      </c>
      <c r="R9300" t="s">
        <v>21119</v>
      </c>
      <c r="S9300" t="s">
        <v>21154</v>
      </c>
      <c r="U9300" t="s">
        <v>22035</v>
      </c>
      <c r="Y9300" t="s">
        <v>23860</v>
      </c>
    </row>
    <row r="9301" spans="1:25">
      <c r="A9301" s="1">
        <v>9361</v>
      </c>
      <c r="B9301" t="s">
        <v>32</v>
      </c>
      <c r="C9301" t="s">
        <v>7745</v>
      </c>
      <c r="D9301" t="s">
        <v>10661</v>
      </c>
      <c r="E9301" t="s">
        <v>10905</v>
      </c>
      <c r="F9301" t="s">
        <v>10906</v>
      </c>
      <c r="H9301" t="s">
        <v>17420</v>
      </c>
      <c r="V9301">
        <f>72863604 0&lt;I2024041djturanda@yahoo.com                               ANMLFException as file currently locked by another user for an Acct no 313660030000</f>
        <v>0</v>
      </c>
    </row>
    <row r="9302" spans="1:25">
      <c r="A9302" s="1">
        <v>9362</v>
      </c>
      <c r="C9302" t="s">
        <v>7746</v>
      </c>
      <c r="G9302" t="s">
        <v>10967</v>
      </c>
      <c r="H9302" t="s">
        <v>17421</v>
      </c>
      <c r="I9302" t="s">
        <v>18507</v>
      </c>
      <c r="J9302" t="s">
        <v>18510</v>
      </c>
      <c r="L9302" t="s">
        <v>20598</v>
      </c>
      <c r="N9302" t="s">
        <v>32</v>
      </c>
      <c r="P9302" t="s">
        <v>32</v>
      </c>
      <c r="Q9302" t="s">
        <v>20992</v>
      </c>
      <c r="R9302" t="s">
        <v>21119</v>
      </c>
      <c r="S9302" t="s">
        <v>21154</v>
      </c>
      <c r="U9302" t="s">
        <v>22035</v>
      </c>
      <c r="Y9302" t="s">
        <v>23861</v>
      </c>
    </row>
    <row r="9303" spans="1:25">
      <c r="A9303" s="1">
        <v>9363</v>
      </c>
      <c r="B9303" t="s">
        <v>32</v>
      </c>
      <c r="C9303" t="s">
        <v>7746</v>
      </c>
      <c r="D9303" t="s">
        <v>10662</v>
      </c>
      <c r="E9303" t="s">
        <v>10905</v>
      </c>
      <c r="F9303" t="s">
        <v>10906</v>
      </c>
      <c r="H9303" t="s">
        <v>17422</v>
      </c>
      <c r="V9303">
        <f>72863605 &gt;#Q2024041tampat74@gmail.com                               ANMLFException as file currently locked by another user for an Acct no 348079210000</f>
        <v>0</v>
      </c>
    </row>
    <row r="9304" spans="1:25">
      <c r="A9304" s="1">
        <v>9364</v>
      </c>
      <c r="C9304" t="s">
        <v>7747</v>
      </c>
      <c r="G9304" t="s">
        <v>10967</v>
      </c>
      <c r="H9304" t="s">
        <v>17423</v>
      </c>
      <c r="I9304" t="s">
        <v>18507</v>
      </c>
      <c r="J9304" t="s">
        <v>18510</v>
      </c>
      <c r="L9304" t="s">
        <v>20599</v>
      </c>
      <c r="N9304" t="s">
        <v>32</v>
      </c>
      <c r="P9304" t="s">
        <v>32</v>
      </c>
      <c r="Q9304" t="s">
        <v>20992</v>
      </c>
      <c r="R9304" t="s">
        <v>21119</v>
      </c>
      <c r="S9304" t="s">
        <v>21154</v>
      </c>
      <c r="U9304" t="s">
        <v>22035</v>
      </c>
      <c r="Y9304" t="s">
        <v>23862</v>
      </c>
    </row>
    <row r="9305" spans="1:25">
      <c r="A9305" s="1">
        <v>9365</v>
      </c>
      <c r="B9305" t="s">
        <v>32</v>
      </c>
      <c r="C9305" t="s">
        <v>7747</v>
      </c>
      <c r="D9305" t="s">
        <v>10663</v>
      </c>
      <c r="E9305" t="s">
        <v>10905</v>
      </c>
      <c r="F9305" t="s">
        <v>10906</v>
      </c>
      <c r="H9305" t="s">
        <v>17424</v>
      </c>
      <c r="V9305">
        <f>72863606 Ð`²¤O2024031moriehinds2@gmail.com                              BNMLFException as file currently locked by another user for an Acct no 342065570000</f>
        <v>0</v>
      </c>
    </row>
    <row r="9306" spans="1:25">
      <c r="A9306" s="1">
        <v>9366</v>
      </c>
      <c r="C9306" t="s">
        <v>7748</v>
      </c>
      <c r="G9306" t="s">
        <v>10967</v>
      </c>
      <c r="H9306" t="s">
        <v>17425</v>
      </c>
      <c r="I9306" t="s">
        <v>18507</v>
      </c>
      <c r="J9306" t="s">
        <v>18510</v>
      </c>
      <c r="L9306" t="s">
        <v>20600</v>
      </c>
      <c r="N9306" t="s">
        <v>32</v>
      </c>
      <c r="P9306" t="s">
        <v>32</v>
      </c>
      <c r="Q9306" t="s">
        <v>20992</v>
      </c>
      <c r="R9306" t="s">
        <v>21119</v>
      </c>
      <c r="S9306" t="s">
        <v>21154</v>
      </c>
      <c r="U9306" t="s">
        <v>22035</v>
      </c>
      <c r="Y9306" t="s">
        <v>23863</v>
      </c>
    </row>
    <row r="9307" spans="1:25">
      <c r="A9307" s="1">
        <v>9367</v>
      </c>
      <c r="B9307" t="s">
        <v>32</v>
      </c>
      <c r="C9307" t="s">
        <v>7748</v>
      </c>
      <c r="D9307" t="s">
        <v>10664</v>
      </c>
      <c r="E9307" t="s">
        <v>10905</v>
      </c>
      <c r="F9307" t="s">
        <v>10906</v>
      </c>
      <c r="H9307" t="s">
        <v>17425</v>
      </c>
      <c r="V9307">
        <f>72863607 @Ü'E2024041cavrilleogarro@yahoo.com                            BNMLFException as file currently locked by another user for an Acct no 297021480000</f>
        <v>0</v>
      </c>
    </row>
    <row r="9308" spans="1:25">
      <c r="A9308" s="1">
        <v>9368</v>
      </c>
      <c r="C9308" t="s">
        <v>7749</v>
      </c>
      <c r="G9308" t="s">
        <v>10967</v>
      </c>
      <c r="H9308" t="s">
        <v>17426</v>
      </c>
      <c r="I9308" t="s">
        <v>18507</v>
      </c>
      <c r="J9308" t="s">
        <v>18510</v>
      </c>
      <c r="L9308" t="s">
        <v>20601</v>
      </c>
      <c r="N9308" t="s">
        <v>32</v>
      </c>
      <c r="P9308" t="s">
        <v>32</v>
      </c>
      <c r="Q9308" t="s">
        <v>20992</v>
      </c>
      <c r="R9308" t="s">
        <v>21119</v>
      </c>
      <c r="S9308" t="s">
        <v>21154</v>
      </c>
      <c r="U9308" t="s">
        <v>22035</v>
      </c>
      <c r="Y9308" t="s">
        <v>23864</v>
      </c>
    </row>
    <row r="9309" spans="1:25">
      <c r="A9309" s="1">
        <v>9369</v>
      </c>
      <c r="B9309" t="s">
        <v>32</v>
      </c>
      <c r="C9309" t="s">
        <v>7749</v>
      </c>
      <c r="D9309" t="s">
        <v>10665</v>
      </c>
      <c r="E9309" t="s">
        <v>10905</v>
      </c>
      <c r="F9309" t="s">
        <v>10906</v>
      </c>
      <c r="H9309" t="s">
        <v>17427</v>
      </c>
      <c r="V9309">
        <f>72863608 ø8æÌ2024031tamika.campbell@ksac.gov.jm                           CNMLFException as file currently locked by another user for an Acct no 880032561400</f>
        <v>0</v>
      </c>
    </row>
    <row r="9310" spans="1:25">
      <c r="A9310" s="1">
        <v>9370</v>
      </c>
      <c r="C9310" t="s">
        <v>7750</v>
      </c>
      <c r="G9310" t="s">
        <v>10967</v>
      </c>
      <c r="H9310" t="s">
        <v>17428</v>
      </c>
      <c r="I9310" t="s">
        <v>18507</v>
      </c>
      <c r="J9310" t="s">
        <v>18510</v>
      </c>
      <c r="L9310" t="s">
        <v>20602</v>
      </c>
      <c r="N9310" t="s">
        <v>32</v>
      </c>
      <c r="P9310" t="s">
        <v>32</v>
      </c>
      <c r="Q9310" t="s">
        <v>20992</v>
      </c>
      <c r="R9310" t="s">
        <v>21119</v>
      </c>
      <c r="S9310" t="s">
        <v>21154</v>
      </c>
      <c r="U9310" t="s">
        <v>22035</v>
      </c>
      <c r="Y9310" t="s">
        <v>23865</v>
      </c>
    </row>
    <row r="9311" spans="1:25">
      <c r="A9311" s="1">
        <v>9371</v>
      </c>
      <c r="B9311" t="s">
        <v>32</v>
      </c>
      <c r="C9311" t="s">
        <v>7750</v>
      </c>
      <c r="D9311" t="s">
        <v>10666</v>
      </c>
      <c r="E9311" t="s">
        <v>10905</v>
      </c>
      <c r="F9311" t="s">
        <v>10906</v>
      </c>
      <c r="H9311" t="s">
        <v>17429</v>
      </c>
      <c r="V9311">
        <f>72863609 0@2024031kededradennis@gmail.com                             CNMLFException as file currently locked by another user for an Acct no 277429760000</f>
        <v>0</v>
      </c>
    </row>
    <row r="9312" spans="1:25">
      <c r="A9312" s="1">
        <v>9372</v>
      </c>
      <c r="C9312" t="s">
        <v>7751</v>
      </c>
      <c r="G9312" t="s">
        <v>10967</v>
      </c>
      <c r="H9312" t="s">
        <v>17430</v>
      </c>
      <c r="I9312" t="s">
        <v>18507</v>
      </c>
      <c r="J9312" t="s">
        <v>18509</v>
      </c>
      <c r="L9312" t="s">
        <v>20584</v>
      </c>
      <c r="O9312" t="s">
        <v>20887</v>
      </c>
      <c r="P9312" t="s">
        <v>20919</v>
      </c>
      <c r="Q9312" t="s">
        <v>20989</v>
      </c>
      <c r="U9312" t="s">
        <v>22032</v>
      </c>
      <c r="W9312" t="s">
        <v>22917</v>
      </c>
      <c r="X9312" t="s">
        <v>23606</v>
      </c>
    </row>
    <row r="9313" spans="1:25">
      <c r="A9313" s="1">
        <v>9373</v>
      </c>
      <c r="C9313" t="s">
        <v>7752</v>
      </c>
      <c r="G9313" t="s">
        <v>10967</v>
      </c>
      <c r="H9313" t="s">
        <v>17430</v>
      </c>
      <c r="I9313" t="s">
        <v>18507</v>
      </c>
      <c r="J9313" t="s">
        <v>18509</v>
      </c>
      <c r="L9313" t="s">
        <v>20578</v>
      </c>
      <c r="O9313" t="s">
        <v>20887</v>
      </c>
      <c r="P9313" t="s">
        <v>20919</v>
      </c>
      <c r="Q9313" t="s">
        <v>20989</v>
      </c>
      <c r="U9313" t="s">
        <v>22032</v>
      </c>
      <c r="W9313" t="s">
        <v>22917</v>
      </c>
      <c r="X9313" t="s">
        <v>23605</v>
      </c>
    </row>
    <row r="9314" spans="1:25">
      <c r="A9314" s="1">
        <v>9374</v>
      </c>
      <c r="C9314" t="s">
        <v>7753</v>
      </c>
      <c r="G9314" t="s">
        <v>10967</v>
      </c>
      <c r="H9314" t="s">
        <v>17431</v>
      </c>
      <c r="I9314" t="s">
        <v>18507</v>
      </c>
      <c r="J9314" t="s">
        <v>18509</v>
      </c>
      <c r="L9314" t="s">
        <v>20527</v>
      </c>
      <c r="O9314" t="s">
        <v>20888</v>
      </c>
      <c r="P9314" t="s">
        <v>65</v>
      </c>
      <c r="Q9314" t="s">
        <v>20990</v>
      </c>
      <c r="R9314" t="s">
        <v>21118</v>
      </c>
      <c r="S9314" t="s">
        <v>21153</v>
      </c>
      <c r="T9314" t="s">
        <v>21791</v>
      </c>
      <c r="U9314" t="s">
        <v>22033</v>
      </c>
    </row>
    <row r="9315" spans="1:25">
      <c r="A9315" s="1">
        <v>9375</v>
      </c>
      <c r="C9315" t="s">
        <v>7754</v>
      </c>
      <c r="G9315" t="s">
        <v>10967</v>
      </c>
      <c r="H9315" t="s">
        <v>17432</v>
      </c>
      <c r="I9315" t="s">
        <v>18507</v>
      </c>
      <c r="J9315" t="s">
        <v>18509</v>
      </c>
      <c r="L9315" t="s">
        <v>20528</v>
      </c>
      <c r="O9315" t="s">
        <v>20888</v>
      </c>
      <c r="P9315" t="s">
        <v>20920</v>
      </c>
      <c r="Q9315" t="s">
        <v>20991</v>
      </c>
      <c r="U9315" t="s">
        <v>22034</v>
      </c>
      <c r="W9315" t="s">
        <v>22918</v>
      </c>
    </row>
    <row r="9316" spans="1:25">
      <c r="A9316" s="1">
        <v>9376</v>
      </c>
      <c r="C9316" t="s">
        <v>7755</v>
      </c>
      <c r="G9316" t="s">
        <v>10967</v>
      </c>
      <c r="H9316" t="s">
        <v>17433</v>
      </c>
      <c r="I9316" t="s">
        <v>18507</v>
      </c>
      <c r="J9316" t="s">
        <v>18509</v>
      </c>
      <c r="L9316" t="s">
        <v>20527</v>
      </c>
      <c r="O9316" t="s">
        <v>20888</v>
      </c>
      <c r="P9316" t="s">
        <v>65</v>
      </c>
      <c r="Q9316" t="s">
        <v>20990</v>
      </c>
      <c r="R9316" t="s">
        <v>21118</v>
      </c>
      <c r="S9316" t="s">
        <v>21153</v>
      </c>
      <c r="T9316" t="s">
        <v>21790</v>
      </c>
      <c r="U9316" t="s">
        <v>22033</v>
      </c>
    </row>
    <row r="9317" spans="1:25">
      <c r="A9317" s="1">
        <v>9377</v>
      </c>
      <c r="C9317" t="s">
        <v>7756</v>
      </c>
      <c r="G9317" t="s">
        <v>10967</v>
      </c>
      <c r="H9317" t="s">
        <v>17434</v>
      </c>
      <c r="I9317" t="s">
        <v>18507</v>
      </c>
      <c r="J9317" t="s">
        <v>18509</v>
      </c>
      <c r="L9317" t="s">
        <v>20528</v>
      </c>
      <c r="O9317" t="s">
        <v>20888</v>
      </c>
      <c r="P9317" t="s">
        <v>20920</v>
      </c>
      <c r="Q9317" t="s">
        <v>20991</v>
      </c>
      <c r="U9317" t="s">
        <v>22034</v>
      </c>
      <c r="W9317" t="s">
        <v>22918</v>
      </c>
    </row>
    <row r="9318" spans="1:25">
      <c r="A9318" s="1">
        <v>9378</v>
      </c>
      <c r="C9318" t="s">
        <v>7757</v>
      </c>
      <c r="G9318" t="s">
        <v>10967</v>
      </c>
      <c r="H9318" t="s">
        <v>17435</v>
      </c>
      <c r="I9318" t="s">
        <v>18507</v>
      </c>
      <c r="J9318" t="s">
        <v>18509</v>
      </c>
      <c r="L9318" t="s">
        <v>20592</v>
      </c>
      <c r="O9318" t="s">
        <v>20887</v>
      </c>
      <c r="P9318" t="s">
        <v>20919</v>
      </c>
      <c r="Q9318" t="s">
        <v>20989</v>
      </c>
      <c r="U9318" t="s">
        <v>22032</v>
      </c>
      <c r="W9318" t="s">
        <v>22917</v>
      </c>
      <c r="X9318" t="s">
        <v>23607</v>
      </c>
    </row>
    <row r="9319" spans="1:25">
      <c r="A9319" s="1">
        <v>9379</v>
      </c>
      <c r="C9319" t="s">
        <v>7758</v>
      </c>
      <c r="G9319" t="s">
        <v>10967</v>
      </c>
      <c r="H9319" t="s">
        <v>17436</v>
      </c>
      <c r="I9319" t="s">
        <v>18507</v>
      </c>
      <c r="J9319" t="s">
        <v>18509</v>
      </c>
      <c r="L9319" t="s">
        <v>20527</v>
      </c>
      <c r="O9319" t="s">
        <v>20888</v>
      </c>
      <c r="P9319" t="s">
        <v>65</v>
      </c>
      <c r="Q9319" t="s">
        <v>20990</v>
      </c>
      <c r="R9319" t="s">
        <v>21118</v>
      </c>
      <c r="S9319" t="s">
        <v>21153</v>
      </c>
      <c r="T9319" t="s">
        <v>21792</v>
      </c>
      <c r="U9319" t="s">
        <v>22033</v>
      </c>
    </row>
    <row r="9320" spans="1:25">
      <c r="A9320" s="1">
        <v>9380</v>
      </c>
      <c r="C9320" t="s">
        <v>7759</v>
      </c>
      <c r="G9320" t="s">
        <v>10967</v>
      </c>
      <c r="H9320" t="s">
        <v>17436</v>
      </c>
      <c r="I9320" t="s">
        <v>18507</v>
      </c>
      <c r="J9320" t="s">
        <v>18509</v>
      </c>
      <c r="L9320" t="s">
        <v>20528</v>
      </c>
      <c r="O9320" t="s">
        <v>20888</v>
      </c>
      <c r="P9320" t="s">
        <v>20920</v>
      </c>
      <c r="Q9320" t="s">
        <v>20991</v>
      </c>
      <c r="U9320" t="s">
        <v>22034</v>
      </c>
      <c r="W9320" t="s">
        <v>22918</v>
      </c>
    </row>
    <row r="9321" spans="1:25">
      <c r="A9321" s="1">
        <v>9381</v>
      </c>
      <c r="C9321" t="s">
        <v>7760</v>
      </c>
      <c r="G9321" t="s">
        <v>10967</v>
      </c>
      <c r="H9321" t="s">
        <v>17437</v>
      </c>
      <c r="I9321" t="s">
        <v>18507</v>
      </c>
      <c r="J9321" t="s">
        <v>18509</v>
      </c>
      <c r="L9321" t="s">
        <v>20585</v>
      </c>
      <c r="O9321" t="s">
        <v>20887</v>
      </c>
      <c r="P9321" t="s">
        <v>20919</v>
      </c>
      <c r="Q9321" t="s">
        <v>20989</v>
      </c>
      <c r="U9321" t="s">
        <v>22032</v>
      </c>
      <c r="W9321" t="s">
        <v>22917</v>
      </c>
      <c r="X9321" t="s">
        <v>23605</v>
      </c>
    </row>
    <row r="9322" spans="1:25">
      <c r="A9322" s="1">
        <v>9382</v>
      </c>
      <c r="C9322" t="s">
        <v>7761</v>
      </c>
      <c r="G9322" t="s">
        <v>10967</v>
      </c>
      <c r="H9322" t="s">
        <v>17438</v>
      </c>
      <c r="I9322" t="s">
        <v>18507</v>
      </c>
      <c r="J9322" t="s">
        <v>18510</v>
      </c>
      <c r="L9322" t="s">
        <v>20603</v>
      </c>
      <c r="N9322" t="s">
        <v>32</v>
      </c>
      <c r="P9322" t="s">
        <v>32</v>
      </c>
      <c r="Q9322" t="s">
        <v>20992</v>
      </c>
      <c r="R9322" t="s">
        <v>21119</v>
      </c>
      <c r="S9322" t="s">
        <v>21154</v>
      </c>
      <c r="U9322" t="s">
        <v>22035</v>
      </c>
      <c r="Y9322" t="s">
        <v>23866</v>
      </c>
    </row>
    <row r="9323" spans="1:25">
      <c r="A9323" s="1">
        <v>9383</v>
      </c>
      <c r="B9323" t="s">
        <v>32</v>
      </c>
      <c r="C9323" t="s">
        <v>7761</v>
      </c>
      <c r="D9323" t="s">
        <v>10667</v>
      </c>
      <c r="E9323" t="s">
        <v>10905</v>
      </c>
      <c r="F9323" t="s">
        <v>10906</v>
      </c>
      <c r="H9323" t="s">
        <v>17439</v>
      </c>
      <c r="V9323">
        <f>72863620 ÐEá\$2024041faypetgrave@cwjamica.com                            DNMLFException as file currently locked by another user for an Acct no 156177090000</f>
        <v>0</v>
      </c>
    </row>
    <row r="9324" spans="1:25">
      <c r="A9324" s="1">
        <v>9384</v>
      </c>
      <c r="C9324" t="s">
        <v>7762</v>
      </c>
      <c r="G9324" t="s">
        <v>10967</v>
      </c>
      <c r="H9324" t="s">
        <v>17440</v>
      </c>
      <c r="I9324" t="s">
        <v>18507</v>
      </c>
      <c r="J9324" t="s">
        <v>18509</v>
      </c>
      <c r="L9324" t="s">
        <v>20527</v>
      </c>
      <c r="O9324" t="s">
        <v>20888</v>
      </c>
      <c r="P9324" t="s">
        <v>65</v>
      </c>
      <c r="Q9324" t="s">
        <v>20990</v>
      </c>
      <c r="R9324" t="s">
        <v>21118</v>
      </c>
      <c r="S9324" t="s">
        <v>21153</v>
      </c>
      <c r="T9324" t="s">
        <v>21790</v>
      </c>
      <c r="U9324" t="s">
        <v>22033</v>
      </c>
    </row>
    <row r="9325" spans="1:25">
      <c r="A9325" s="1">
        <v>9385</v>
      </c>
      <c r="C9325" t="s">
        <v>7763</v>
      </c>
      <c r="G9325" t="s">
        <v>10967</v>
      </c>
      <c r="H9325" t="s">
        <v>17441</v>
      </c>
      <c r="I9325" t="s">
        <v>18507</v>
      </c>
      <c r="J9325" t="s">
        <v>18509</v>
      </c>
      <c r="L9325" t="s">
        <v>20528</v>
      </c>
      <c r="O9325" t="s">
        <v>20888</v>
      </c>
      <c r="P9325" t="s">
        <v>20920</v>
      </c>
      <c r="Q9325" t="s">
        <v>20991</v>
      </c>
      <c r="U9325" t="s">
        <v>22034</v>
      </c>
      <c r="W9325" t="s">
        <v>22918</v>
      </c>
    </row>
    <row r="9326" spans="1:25">
      <c r="A9326" s="1">
        <v>9386</v>
      </c>
      <c r="C9326" t="s">
        <v>7764</v>
      </c>
      <c r="G9326" t="s">
        <v>10967</v>
      </c>
      <c r="H9326" t="s">
        <v>17442</v>
      </c>
      <c r="I9326" t="s">
        <v>18507</v>
      </c>
      <c r="J9326" t="s">
        <v>18509</v>
      </c>
      <c r="L9326" t="s">
        <v>20500</v>
      </c>
      <c r="O9326" t="s">
        <v>20887</v>
      </c>
      <c r="P9326" t="s">
        <v>20919</v>
      </c>
      <c r="Q9326" t="s">
        <v>20989</v>
      </c>
      <c r="U9326" t="s">
        <v>22032</v>
      </c>
      <c r="W9326" t="s">
        <v>22917</v>
      </c>
      <c r="X9326" t="s">
        <v>23606</v>
      </c>
    </row>
    <row r="9327" spans="1:25">
      <c r="A9327" s="1">
        <v>9387</v>
      </c>
      <c r="C9327" t="s">
        <v>7765</v>
      </c>
      <c r="G9327" t="s">
        <v>10967</v>
      </c>
      <c r="H9327" t="s">
        <v>17443</v>
      </c>
      <c r="I9327" t="s">
        <v>18507</v>
      </c>
      <c r="J9327" t="s">
        <v>18509</v>
      </c>
      <c r="L9327" t="s">
        <v>20527</v>
      </c>
      <c r="O9327" t="s">
        <v>20888</v>
      </c>
      <c r="P9327" t="s">
        <v>65</v>
      </c>
      <c r="Q9327" t="s">
        <v>20990</v>
      </c>
      <c r="R9327" t="s">
        <v>21118</v>
      </c>
      <c r="S9327" t="s">
        <v>21153</v>
      </c>
      <c r="T9327" t="s">
        <v>21791</v>
      </c>
      <c r="U9327" t="s">
        <v>22033</v>
      </c>
    </row>
    <row r="9328" spans="1:25">
      <c r="A9328" s="1">
        <v>9388</v>
      </c>
      <c r="C9328" t="s">
        <v>7766</v>
      </c>
      <c r="G9328" t="s">
        <v>10967</v>
      </c>
      <c r="H9328" t="s">
        <v>17444</v>
      </c>
      <c r="I9328" t="s">
        <v>18507</v>
      </c>
      <c r="J9328" t="s">
        <v>18509</v>
      </c>
      <c r="L9328" t="s">
        <v>20528</v>
      </c>
      <c r="O9328" t="s">
        <v>20888</v>
      </c>
      <c r="P9328" t="s">
        <v>20920</v>
      </c>
      <c r="Q9328" t="s">
        <v>20991</v>
      </c>
      <c r="U9328" t="s">
        <v>22034</v>
      </c>
      <c r="W9328" t="s">
        <v>22918</v>
      </c>
    </row>
    <row r="9329" spans="1:25">
      <c r="A9329" s="1">
        <v>9389</v>
      </c>
      <c r="C9329" t="s">
        <v>7767</v>
      </c>
      <c r="G9329" t="s">
        <v>10967</v>
      </c>
      <c r="H9329" t="s">
        <v>17445</v>
      </c>
      <c r="I9329" t="s">
        <v>18507</v>
      </c>
      <c r="J9329" t="s">
        <v>18509</v>
      </c>
      <c r="L9329" t="s">
        <v>20527</v>
      </c>
      <c r="O9329" t="s">
        <v>20888</v>
      </c>
      <c r="P9329" t="s">
        <v>65</v>
      </c>
      <c r="Q9329" t="s">
        <v>20990</v>
      </c>
      <c r="R9329" t="s">
        <v>21118</v>
      </c>
      <c r="S9329" t="s">
        <v>21153</v>
      </c>
      <c r="T9329" t="s">
        <v>21792</v>
      </c>
      <c r="U9329" t="s">
        <v>22033</v>
      </c>
    </row>
    <row r="9330" spans="1:25">
      <c r="A9330" s="1">
        <v>9390</v>
      </c>
      <c r="C9330" t="s">
        <v>7768</v>
      </c>
      <c r="G9330" t="s">
        <v>10967</v>
      </c>
      <c r="H9330" t="s">
        <v>17446</v>
      </c>
      <c r="I9330" t="s">
        <v>18507</v>
      </c>
      <c r="J9330" t="s">
        <v>18509</v>
      </c>
      <c r="L9330" t="s">
        <v>20528</v>
      </c>
      <c r="O9330" t="s">
        <v>20888</v>
      </c>
      <c r="P9330" t="s">
        <v>20920</v>
      </c>
      <c r="Q9330" t="s">
        <v>20991</v>
      </c>
      <c r="U9330" t="s">
        <v>22034</v>
      </c>
      <c r="W9330" t="s">
        <v>22918</v>
      </c>
    </row>
    <row r="9331" spans="1:25">
      <c r="A9331" s="1">
        <v>9391</v>
      </c>
      <c r="C9331" t="s">
        <v>7769</v>
      </c>
      <c r="G9331" t="s">
        <v>10967</v>
      </c>
      <c r="H9331" t="s">
        <v>17446</v>
      </c>
      <c r="I9331" t="s">
        <v>18507</v>
      </c>
      <c r="J9331" t="s">
        <v>18509</v>
      </c>
      <c r="L9331" t="s">
        <v>20588</v>
      </c>
      <c r="O9331" t="s">
        <v>20887</v>
      </c>
      <c r="P9331" t="s">
        <v>20919</v>
      </c>
      <c r="Q9331" t="s">
        <v>20989</v>
      </c>
      <c r="U9331" t="s">
        <v>22032</v>
      </c>
      <c r="W9331" t="s">
        <v>22917</v>
      </c>
      <c r="X9331" t="s">
        <v>23607</v>
      </c>
    </row>
    <row r="9332" spans="1:25">
      <c r="A9332" s="1">
        <v>9392</v>
      </c>
      <c r="C9332" t="s">
        <v>7770</v>
      </c>
      <c r="G9332" t="s">
        <v>10967</v>
      </c>
      <c r="H9332" t="s">
        <v>17447</v>
      </c>
      <c r="I9332" t="s">
        <v>18507</v>
      </c>
      <c r="J9332" t="s">
        <v>18510</v>
      </c>
      <c r="L9332" t="s">
        <v>20604</v>
      </c>
      <c r="N9332" t="s">
        <v>32</v>
      </c>
      <c r="P9332" t="s">
        <v>32</v>
      </c>
      <c r="Q9332" t="s">
        <v>20992</v>
      </c>
      <c r="R9332" t="s">
        <v>21119</v>
      </c>
      <c r="S9332" t="s">
        <v>21154</v>
      </c>
      <c r="U9332" t="s">
        <v>22035</v>
      </c>
      <c r="Y9332" t="s">
        <v>23868</v>
      </c>
    </row>
    <row r="9333" spans="1:25">
      <c r="A9333" s="1">
        <v>9393</v>
      </c>
      <c r="B9333" t="s">
        <v>32</v>
      </c>
      <c r="C9333" t="s">
        <v>7770</v>
      </c>
      <c r="D9333" t="s">
        <v>10668</v>
      </c>
      <c r="E9333" t="s">
        <v>10905</v>
      </c>
      <c r="F9333" t="s">
        <v>10906</v>
      </c>
      <c r="H9333" t="s">
        <v>17448</v>
      </c>
      <c r="V9333">
        <f>72863629 ÐÈQ(B2024041stamic123@gmail.com                               DNMLFException as file currently locked by another user for an Acct no 284144290000</f>
        <v>0</v>
      </c>
    </row>
    <row r="9334" spans="1:25">
      <c r="A9334" s="1">
        <v>9394</v>
      </c>
      <c r="C9334" t="s">
        <v>7771</v>
      </c>
      <c r="G9334" t="s">
        <v>10967</v>
      </c>
      <c r="H9334" t="s">
        <v>17449</v>
      </c>
      <c r="I9334" t="s">
        <v>18507</v>
      </c>
      <c r="J9334" t="s">
        <v>18510</v>
      </c>
      <c r="L9334" t="s">
        <v>20605</v>
      </c>
      <c r="N9334" t="s">
        <v>32</v>
      </c>
      <c r="P9334" t="s">
        <v>32</v>
      </c>
      <c r="Q9334" t="s">
        <v>20992</v>
      </c>
      <c r="R9334" t="s">
        <v>21119</v>
      </c>
      <c r="S9334" t="s">
        <v>21154</v>
      </c>
      <c r="U9334" t="s">
        <v>22035</v>
      </c>
      <c r="Y9334" t="s">
        <v>23867</v>
      </c>
    </row>
    <row r="9335" spans="1:25">
      <c r="A9335" s="1">
        <v>9395</v>
      </c>
      <c r="B9335" t="s">
        <v>32</v>
      </c>
      <c r="C9335" t="s">
        <v>7771</v>
      </c>
      <c r="D9335" t="s">
        <v>10669</v>
      </c>
      <c r="E9335" t="s">
        <v>10905</v>
      </c>
      <c r="F9335" t="s">
        <v>10906</v>
      </c>
      <c r="H9335" t="s">
        <v>17450</v>
      </c>
      <c r="V9335">
        <f>72863630 p°7ÖD2024041christinacaine1@gmail.com                            DNMLFException as file currently locked by another user for an Acct no 295651750000</f>
        <v>0</v>
      </c>
    </row>
    <row r="9336" spans="1:25">
      <c r="A9336" s="1">
        <v>9396</v>
      </c>
      <c r="C9336" t="s">
        <v>7772</v>
      </c>
      <c r="G9336" t="s">
        <v>10967</v>
      </c>
      <c r="H9336" t="s">
        <v>17451</v>
      </c>
      <c r="I9336" t="s">
        <v>18507</v>
      </c>
      <c r="J9336" t="s">
        <v>18510</v>
      </c>
      <c r="L9336" t="s">
        <v>20606</v>
      </c>
      <c r="N9336" t="s">
        <v>33</v>
      </c>
      <c r="P9336" t="s">
        <v>20921</v>
      </c>
      <c r="Q9336" t="s">
        <v>20993</v>
      </c>
      <c r="U9336" t="s">
        <v>22755</v>
      </c>
      <c r="W9336" t="s">
        <v>22936</v>
      </c>
    </row>
    <row r="9337" spans="1:25">
      <c r="A9337" s="1">
        <v>9397</v>
      </c>
      <c r="B9337" t="s">
        <v>33</v>
      </c>
      <c r="C9337" t="s">
        <v>7772</v>
      </c>
      <c r="D9337" t="s">
        <v>10670</v>
      </c>
      <c r="E9337" t="s">
        <v>10905</v>
      </c>
      <c r="F9337" t="s">
        <v>10929</v>
      </c>
      <c r="H9337" t="s">
        <v>17451</v>
      </c>
      <c r="V9337">
        <f>72863631 KSI HQ6319DPSCL HBXAYr¹04010356                                    M                ò)</f>
        <v>0</v>
      </c>
    </row>
    <row r="9338" spans="1:25">
      <c r="A9338" s="1">
        <v>9399</v>
      </c>
      <c r="C9338" t="s">
        <v>7773</v>
      </c>
      <c r="G9338" t="s">
        <v>10967</v>
      </c>
      <c r="H9338" t="s">
        <v>17452</v>
      </c>
      <c r="I9338" t="s">
        <v>18507</v>
      </c>
      <c r="J9338" t="s">
        <v>18510</v>
      </c>
      <c r="L9338" t="s">
        <v>20607</v>
      </c>
      <c r="N9338" t="s">
        <v>32</v>
      </c>
      <c r="P9338" t="s">
        <v>32</v>
      </c>
      <c r="Q9338" t="s">
        <v>20992</v>
      </c>
      <c r="R9338" t="s">
        <v>21119</v>
      </c>
      <c r="S9338" t="s">
        <v>21154</v>
      </c>
      <c r="U9338" t="s">
        <v>22035</v>
      </c>
      <c r="Y9338" t="s">
        <v>23869</v>
      </c>
    </row>
    <row r="9339" spans="1:25">
      <c r="A9339" s="1">
        <v>9400</v>
      </c>
      <c r="B9339" t="s">
        <v>32</v>
      </c>
      <c r="C9339" t="s">
        <v>7773</v>
      </c>
      <c r="D9339" t="s">
        <v>10671</v>
      </c>
      <c r="E9339" t="s">
        <v>10905</v>
      </c>
      <c r="F9339" t="s">
        <v>10906</v>
      </c>
      <c r="H9339" t="s">
        <v>17452</v>
      </c>
      <c r="V9339">
        <f>72863632 0&amp;3&amp;P2024041DUNROBPRIM@GMAIL.COM                              DNMLFException as file currently locked by another user for an Acct no 344238270000</f>
        <v>0</v>
      </c>
    </row>
    <row r="9340" spans="1:25">
      <c r="A9340" s="1">
        <v>9401</v>
      </c>
      <c r="C9340" t="s">
        <v>7774</v>
      </c>
      <c r="G9340" t="s">
        <v>10967</v>
      </c>
      <c r="H9340" t="s">
        <v>17453</v>
      </c>
      <c r="I9340" t="s">
        <v>18507</v>
      </c>
      <c r="J9340" t="s">
        <v>18510</v>
      </c>
      <c r="L9340" t="s">
        <v>20608</v>
      </c>
      <c r="N9340" t="s">
        <v>43</v>
      </c>
      <c r="P9340" t="s">
        <v>43</v>
      </c>
      <c r="Q9340" t="s">
        <v>21047</v>
      </c>
      <c r="U9340" t="s">
        <v>22787</v>
      </c>
      <c r="W9340" t="s">
        <v>22931</v>
      </c>
    </row>
    <row r="9341" spans="1:25">
      <c r="A9341" s="1">
        <v>9402</v>
      </c>
      <c r="B9341" t="s">
        <v>43</v>
      </c>
      <c r="C9341" t="s">
        <v>7774</v>
      </c>
      <c r="D9341" t="s">
        <v>10672</v>
      </c>
      <c r="E9341" t="s">
        <v>10905</v>
      </c>
      <c r="F9341" t="s">
        <v>10925</v>
      </c>
      <c r="H9341" t="s">
        <v>17453</v>
      </c>
      <c r="V9341">
        <f>72863633 f&lt;ZJ&gt;JÕ²p8767001523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342" spans="1:25">
      <c r="A9342" s="1">
        <v>9403</v>
      </c>
      <c r="C9342" t="s">
        <v>7775</v>
      </c>
      <c r="G9342" t="s">
        <v>10967</v>
      </c>
      <c r="H9342" t="s">
        <v>17454</v>
      </c>
      <c r="I9342" t="s">
        <v>18507</v>
      </c>
      <c r="J9342" t="s">
        <v>18510</v>
      </c>
      <c r="L9342" t="s">
        <v>20609</v>
      </c>
      <c r="N9342" t="s">
        <v>32</v>
      </c>
      <c r="P9342" t="s">
        <v>32</v>
      </c>
      <c r="Q9342" t="s">
        <v>20992</v>
      </c>
      <c r="R9342" t="s">
        <v>21119</v>
      </c>
      <c r="S9342" t="s">
        <v>21154</v>
      </c>
      <c r="U9342" t="s">
        <v>22035</v>
      </c>
      <c r="Y9342" t="s">
        <v>23872</v>
      </c>
    </row>
    <row r="9343" spans="1:25">
      <c r="A9343" s="1">
        <v>9404</v>
      </c>
      <c r="B9343" t="s">
        <v>32</v>
      </c>
      <c r="C9343" t="s">
        <v>7775</v>
      </c>
      <c r="D9343" t="s">
        <v>10673</v>
      </c>
      <c r="E9343" t="s">
        <v>10905</v>
      </c>
      <c r="F9343" t="s">
        <v>10906</v>
      </c>
      <c r="H9343" t="s">
        <v>17455</v>
      </c>
      <c r="V9343">
        <f>72863634 °7úA2024041ANDREHEPBURN_88@YAHOO.COM                            ENMLFException as file currently locked by another user for an Acct no 283368110000</f>
        <v>0</v>
      </c>
    </row>
    <row r="9344" spans="1:25">
      <c r="A9344" s="1">
        <v>9405</v>
      </c>
      <c r="C9344" t="s">
        <v>7776</v>
      </c>
      <c r="G9344" t="s">
        <v>10967</v>
      </c>
      <c r="H9344" t="s">
        <v>17456</v>
      </c>
      <c r="I9344" t="s">
        <v>18507</v>
      </c>
      <c r="J9344" t="s">
        <v>18510</v>
      </c>
      <c r="L9344" t="s">
        <v>20610</v>
      </c>
      <c r="N9344" t="s">
        <v>32</v>
      </c>
      <c r="P9344" t="s">
        <v>32</v>
      </c>
      <c r="Q9344" t="s">
        <v>20992</v>
      </c>
      <c r="R9344" t="s">
        <v>21119</v>
      </c>
      <c r="S9344" t="s">
        <v>21154</v>
      </c>
      <c r="U9344" t="s">
        <v>22035</v>
      </c>
      <c r="Y9344" t="s">
        <v>23871</v>
      </c>
    </row>
    <row r="9345" spans="1:25">
      <c r="A9345" s="1">
        <v>9406</v>
      </c>
      <c r="B9345" t="s">
        <v>32</v>
      </c>
      <c r="C9345" t="s">
        <v>7776</v>
      </c>
      <c r="D9345" t="s">
        <v>10674</v>
      </c>
      <c r="E9345" t="s">
        <v>10905</v>
      </c>
      <c r="F9345" t="s">
        <v>10906</v>
      </c>
      <c r="H9345" t="s">
        <v>17457</v>
      </c>
      <c r="V9345">
        <f>72863635 @å~\J2024041sexychrisann1@gmail.com                             ENMLFException as file currently locked by another user for an Acct no 319379400000</f>
        <v>0</v>
      </c>
    </row>
    <row r="9346" spans="1:25">
      <c r="A9346" s="1">
        <v>9407</v>
      </c>
      <c r="C9346" t="s">
        <v>7777</v>
      </c>
      <c r="G9346" t="s">
        <v>10967</v>
      </c>
      <c r="H9346" t="s">
        <v>17458</v>
      </c>
      <c r="I9346" t="s">
        <v>18507</v>
      </c>
      <c r="J9346" t="s">
        <v>18510</v>
      </c>
      <c r="L9346" t="s">
        <v>20611</v>
      </c>
      <c r="N9346" t="s">
        <v>32</v>
      </c>
      <c r="P9346" t="s">
        <v>32</v>
      </c>
      <c r="Q9346" t="s">
        <v>20992</v>
      </c>
      <c r="R9346" t="s">
        <v>21119</v>
      </c>
      <c r="S9346" t="s">
        <v>21154</v>
      </c>
      <c r="U9346" t="s">
        <v>22035</v>
      </c>
      <c r="Y9346" t="s">
        <v>23870</v>
      </c>
    </row>
    <row r="9347" spans="1:25">
      <c r="A9347" s="1">
        <v>9408</v>
      </c>
      <c r="B9347" t="s">
        <v>32</v>
      </c>
      <c r="C9347" t="s">
        <v>7777</v>
      </c>
      <c r="D9347" t="s">
        <v>10675</v>
      </c>
      <c r="E9347" t="s">
        <v>10905</v>
      </c>
      <c r="F9347" t="s">
        <v>10906</v>
      </c>
      <c r="H9347" t="s">
        <v>17458</v>
      </c>
      <c r="V9347">
        <f>72863636 @äçNJ2024041romainbrown023@gmail.com                            ENMLFException as file currently locked by another user for an Acct no 319151400000</f>
        <v>0</v>
      </c>
    </row>
    <row r="9348" spans="1:25">
      <c r="A9348" s="1">
        <v>9409</v>
      </c>
      <c r="C9348" t="s">
        <v>7778</v>
      </c>
      <c r="G9348" t="s">
        <v>10967</v>
      </c>
      <c r="H9348" t="s">
        <v>17459</v>
      </c>
      <c r="I9348" t="s">
        <v>18507</v>
      </c>
      <c r="J9348" t="s">
        <v>18510</v>
      </c>
      <c r="L9348" t="s">
        <v>20612</v>
      </c>
      <c r="N9348" t="s">
        <v>32</v>
      </c>
      <c r="P9348" t="s">
        <v>32</v>
      </c>
      <c r="Q9348" t="s">
        <v>20992</v>
      </c>
      <c r="R9348" t="s">
        <v>21119</v>
      </c>
      <c r="S9348" t="s">
        <v>21154</v>
      </c>
      <c r="U9348" t="s">
        <v>22035</v>
      </c>
      <c r="Y9348" t="s">
        <v>23873</v>
      </c>
    </row>
    <row r="9349" spans="1:25">
      <c r="A9349" s="1">
        <v>9410</v>
      </c>
      <c r="B9349" t="s">
        <v>32</v>
      </c>
      <c r="C9349" t="s">
        <v>7778</v>
      </c>
      <c r="D9349" t="s">
        <v>10676</v>
      </c>
      <c r="E9349" t="s">
        <v>10905</v>
      </c>
      <c r="F9349" t="s">
        <v>10906</v>
      </c>
      <c r="H9349" t="s">
        <v>17459</v>
      </c>
      <c r="V9349">
        <f>72863637 @ÝEÆI2024041orainthomas@gmail.com                              GNMLFException as file currently locked by another user for an Acct no 316859080000</f>
        <v>0</v>
      </c>
    </row>
    <row r="9350" spans="1:25">
      <c r="A9350" s="1">
        <v>9411</v>
      </c>
      <c r="C9350" t="s">
        <v>7779</v>
      </c>
      <c r="G9350" t="s">
        <v>10967</v>
      </c>
      <c r="H9350" t="s">
        <v>17460</v>
      </c>
      <c r="I9350" t="s">
        <v>18507</v>
      </c>
      <c r="J9350" t="s">
        <v>18510</v>
      </c>
      <c r="L9350" t="s">
        <v>20613</v>
      </c>
      <c r="N9350" t="s">
        <v>40</v>
      </c>
      <c r="P9350" t="s">
        <v>20946</v>
      </c>
      <c r="Q9350" t="s">
        <v>21041</v>
      </c>
      <c r="U9350" t="s">
        <v>22716</v>
      </c>
      <c r="W9350" t="s">
        <v>22918</v>
      </c>
    </row>
    <row r="9351" spans="1:25">
      <c r="A9351" s="1">
        <v>9412</v>
      </c>
      <c r="B9351" t="s">
        <v>40</v>
      </c>
      <c r="C9351" t="s">
        <v>7779</v>
      </c>
      <c r="D9351" t="s">
        <v>10677</v>
      </c>
      <c r="E9351" t="s">
        <v>10905</v>
      </c>
      <c r="F9351" t="s">
        <v>10915</v>
      </c>
      <c r="H9351" t="s">
        <v>17460</v>
      </c>
      <c r="V9351">
        <f>72863638 SAXFDP HU0258E           PARouAáAHU0258E      N                     ently locked by another user for an Acct no 342065570000</f>
        <v>0</v>
      </c>
    </row>
    <row r="9352" spans="1:25">
      <c r="A9352" s="1">
        <v>9413</v>
      </c>
      <c r="C9352" t="s">
        <v>7780</v>
      </c>
      <c r="G9352" t="s">
        <v>10967</v>
      </c>
      <c r="H9352" t="s">
        <v>17461</v>
      </c>
      <c r="I9352" t="s">
        <v>18507</v>
      </c>
      <c r="J9352" t="s">
        <v>18509</v>
      </c>
      <c r="L9352" t="s">
        <v>20579</v>
      </c>
      <c r="O9352" t="s">
        <v>20887</v>
      </c>
      <c r="P9352" t="s">
        <v>20919</v>
      </c>
      <c r="Q9352" t="s">
        <v>20989</v>
      </c>
      <c r="U9352" t="s">
        <v>22032</v>
      </c>
      <c r="W9352" t="s">
        <v>22917</v>
      </c>
      <c r="X9352" t="s">
        <v>23715</v>
      </c>
    </row>
    <row r="9353" spans="1:25">
      <c r="A9353" s="1">
        <v>9414</v>
      </c>
      <c r="C9353" t="s">
        <v>7781</v>
      </c>
      <c r="G9353" t="s">
        <v>10967</v>
      </c>
      <c r="H9353" t="s">
        <v>17462</v>
      </c>
      <c r="I9353" t="s">
        <v>18507</v>
      </c>
      <c r="J9353" t="s">
        <v>18509</v>
      </c>
      <c r="L9353" t="s">
        <v>20552</v>
      </c>
      <c r="O9353" t="s">
        <v>20887</v>
      </c>
      <c r="P9353" t="s">
        <v>20919</v>
      </c>
      <c r="Q9353" t="s">
        <v>20989</v>
      </c>
      <c r="U9353" t="s">
        <v>22032</v>
      </c>
      <c r="W9353" t="s">
        <v>22917</v>
      </c>
      <c r="X9353" t="s">
        <v>23715</v>
      </c>
    </row>
    <row r="9354" spans="1:25">
      <c r="A9354" s="1">
        <v>9415</v>
      </c>
      <c r="C9354" t="s">
        <v>7782</v>
      </c>
      <c r="G9354" t="s">
        <v>10967</v>
      </c>
      <c r="H9354" t="s">
        <v>17463</v>
      </c>
      <c r="I9354" t="s">
        <v>18507</v>
      </c>
      <c r="J9354" t="s">
        <v>18509</v>
      </c>
      <c r="L9354" t="s">
        <v>20588</v>
      </c>
      <c r="O9354" t="s">
        <v>20887</v>
      </c>
      <c r="P9354" t="s">
        <v>20919</v>
      </c>
      <c r="Q9354" t="s">
        <v>20989</v>
      </c>
      <c r="U9354" t="s">
        <v>22032</v>
      </c>
      <c r="W9354" t="s">
        <v>22917</v>
      </c>
      <c r="X9354" t="s">
        <v>23715</v>
      </c>
    </row>
    <row r="9355" spans="1:25">
      <c r="A9355" s="1">
        <v>9416</v>
      </c>
      <c r="C9355" t="s">
        <v>7783</v>
      </c>
      <c r="G9355" t="s">
        <v>10967</v>
      </c>
      <c r="H9355" t="s">
        <v>17464</v>
      </c>
      <c r="I9355" t="s">
        <v>18507</v>
      </c>
      <c r="J9355" t="s">
        <v>18509</v>
      </c>
      <c r="L9355" t="s">
        <v>20527</v>
      </c>
      <c r="O9355" t="s">
        <v>20888</v>
      </c>
      <c r="P9355" t="s">
        <v>65</v>
      </c>
      <c r="Q9355" t="s">
        <v>20990</v>
      </c>
      <c r="R9355" t="s">
        <v>21118</v>
      </c>
      <c r="S9355" t="s">
        <v>21153</v>
      </c>
      <c r="T9355" t="s">
        <v>21902</v>
      </c>
      <c r="U9355" t="s">
        <v>22033</v>
      </c>
    </row>
    <row r="9356" spans="1:25">
      <c r="A9356" s="1">
        <v>9417</v>
      </c>
      <c r="C9356" t="s">
        <v>7784</v>
      </c>
      <c r="G9356" t="s">
        <v>10967</v>
      </c>
      <c r="H9356" t="s">
        <v>17464</v>
      </c>
      <c r="I9356" t="s">
        <v>18507</v>
      </c>
      <c r="J9356" t="s">
        <v>18509</v>
      </c>
      <c r="L9356" t="s">
        <v>20583</v>
      </c>
      <c r="O9356" t="s">
        <v>20887</v>
      </c>
      <c r="P9356" t="s">
        <v>20919</v>
      </c>
      <c r="Q9356" t="s">
        <v>20989</v>
      </c>
      <c r="U9356" t="s">
        <v>22032</v>
      </c>
      <c r="W9356" t="s">
        <v>22917</v>
      </c>
      <c r="X9356" t="s">
        <v>23720</v>
      </c>
    </row>
    <row r="9357" spans="1:25">
      <c r="A9357" s="1">
        <v>9418</v>
      </c>
      <c r="C9357" t="s">
        <v>7785</v>
      </c>
      <c r="G9357" t="s">
        <v>10967</v>
      </c>
      <c r="H9357" t="s">
        <v>17465</v>
      </c>
      <c r="I9357" t="s">
        <v>18507</v>
      </c>
      <c r="J9357" t="s">
        <v>18509</v>
      </c>
      <c r="L9357" t="s">
        <v>20528</v>
      </c>
      <c r="O9357" t="s">
        <v>20888</v>
      </c>
      <c r="P9357" t="s">
        <v>20920</v>
      </c>
      <c r="Q9357" t="s">
        <v>20991</v>
      </c>
      <c r="U9357" t="s">
        <v>22034</v>
      </c>
      <c r="W9357" t="s">
        <v>22918</v>
      </c>
    </row>
    <row r="9358" spans="1:25">
      <c r="A9358" s="1">
        <v>9419</v>
      </c>
      <c r="C9358" t="s">
        <v>7786</v>
      </c>
      <c r="G9358" t="s">
        <v>10967</v>
      </c>
      <c r="H9358" t="s">
        <v>17466</v>
      </c>
      <c r="I9358" t="s">
        <v>18507</v>
      </c>
      <c r="J9358" t="s">
        <v>18509</v>
      </c>
      <c r="L9358" t="s">
        <v>20498</v>
      </c>
      <c r="O9358" t="s">
        <v>20887</v>
      </c>
      <c r="P9358" t="s">
        <v>20919</v>
      </c>
      <c r="Q9358" t="s">
        <v>20989</v>
      </c>
      <c r="U9358" t="s">
        <v>22032</v>
      </c>
      <c r="W9358" t="s">
        <v>22917</v>
      </c>
      <c r="X9358" t="s">
        <v>23721</v>
      </c>
    </row>
    <row r="9359" spans="1:25">
      <c r="A9359" s="1">
        <v>9420</v>
      </c>
      <c r="C9359" t="s">
        <v>7787</v>
      </c>
      <c r="G9359" t="s">
        <v>10967</v>
      </c>
      <c r="H9359" t="s">
        <v>17466</v>
      </c>
      <c r="I9359" t="s">
        <v>18507</v>
      </c>
      <c r="J9359" t="s">
        <v>18509</v>
      </c>
      <c r="L9359" t="s">
        <v>20527</v>
      </c>
      <c r="O9359" t="s">
        <v>20888</v>
      </c>
      <c r="P9359" t="s">
        <v>65</v>
      </c>
      <c r="Q9359" t="s">
        <v>20990</v>
      </c>
      <c r="R9359" t="s">
        <v>21118</v>
      </c>
      <c r="S9359" t="s">
        <v>21153</v>
      </c>
      <c r="T9359" t="s">
        <v>21903</v>
      </c>
      <c r="U9359" t="s">
        <v>22033</v>
      </c>
    </row>
    <row r="9360" spans="1:25">
      <c r="A9360" s="1">
        <v>9421</v>
      </c>
      <c r="C9360" t="s">
        <v>7788</v>
      </c>
      <c r="G9360" t="s">
        <v>10967</v>
      </c>
      <c r="H9360" t="s">
        <v>17467</v>
      </c>
      <c r="I9360" t="s">
        <v>18507</v>
      </c>
      <c r="J9360" t="s">
        <v>18509</v>
      </c>
      <c r="L9360" t="s">
        <v>20528</v>
      </c>
      <c r="O9360" t="s">
        <v>20888</v>
      </c>
      <c r="P9360" t="s">
        <v>20920</v>
      </c>
      <c r="Q9360" t="s">
        <v>20991</v>
      </c>
      <c r="U9360" t="s">
        <v>22034</v>
      </c>
      <c r="W9360" t="s">
        <v>22918</v>
      </c>
    </row>
    <row r="9361" spans="1:24">
      <c r="A9361" s="1">
        <v>9422</v>
      </c>
      <c r="C9361" t="s">
        <v>7789</v>
      </c>
      <c r="G9361" t="s">
        <v>10967</v>
      </c>
      <c r="H9361" t="s">
        <v>17468</v>
      </c>
      <c r="I9361" t="s">
        <v>18507</v>
      </c>
      <c r="J9361" t="s">
        <v>18509</v>
      </c>
      <c r="L9361" t="s">
        <v>20527</v>
      </c>
      <c r="O9361" t="s">
        <v>20888</v>
      </c>
      <c r="P9361" t="s">
        <v>65</v>
      </c>
      <c r="Q9361" t="s">
        <v>20990</v>
      </c>
      <c r="R9361" t="s">
        <v>21118</v>
      </c>
      <c r="S9361" t="s">
        <v>21153</v>
      </c>
      <c r="T9361" t="s">
        <v>21902</v>
      </c>
      <c r="U9361" t="s">
        <v>22033</v>
      </c>
    </row>
    <row r="9362" spans="1:24">
      <c r="A9362" s="1">
        <v>9423</v>
      </c>
      <c r="C9362" t="s">
        <v>7790</v>
      </c>
      <c r="G9362" t="s">
        <v>10967</v>
      </c>
      <c r="H9362" t="s">
        <v>17468</v>
      </c>
      <c r="I9362" t="s">
        <v>18507</v>
      </c>
      <c r="J9362" t="s">
        <v>18509</v>
      </c>
      <c r="L9362" t="s">
        <v>20528</v>
      </c>
      <c r="O9362" t="s">
        <v>20888</v>
      </c>
      <c r="P9362" t="s">
        <v>20920</v>
      </c>
      <c r="Q9362" t="s">
        <v>20991</v>
      </c>
      <c r="U9362" t="s">
        <v>22034</v>
      </c>
      <c r="W9362" t="s">
        <v>22918</v>
      </c>
    </row>
    <row r="9363" spans="1:24">
      <c r="A9363" s="1">
        <v>9424</v>
      </c>
      <c r="C9363" t="s">
        <v>7791</v>
      </c>
      <c r="G9363" t="s">
        <v>10967</v>
      </c>
      <c r="H9363" t="s">
        <v>17469</v>
      </c>
      <c r="I9363" t="s">
        <v>18507</v>
      </c>
      <c r="J9363" t="s">
        <v>18509</v>
      </c>
      <c r="L9363" t="s">
        <v>20527</v>
      </c>
      <c r="O9363" t="s">
        <v>20888</v>
      </c>
      <c r="P9363" t="s">
        <v>65</v>
      </c>
      <c r="Q9363" t="s">
        <v>20990</v>
      </c>
      <c r="R9363" t="s">
        <v>21118</v>
      </c>
      <c r="S9363" t="s">
        <v>21153</v>
      </c>
      <c r="T9363" t="s">
        <v>21903</v>
      </c>
      <c r="U9363" t="s">
        <v>22033</v>
      </c>
    </row>
    <row r="9364" spans="1:24">
      <c r="A9364" s="1">
        <v>9425</v>
      </c>
      <c r="C9364" t="s">
        <v>7792</v>
      </c>
      <c r="G9364" t="s">
        <v>10967</v>
      </c>
      <c r="H9364" t="s">
        <v>17469</v>
      </c>
      <c r="I9364" t="s">
        <v>18507</v>
      </c>
      <c r="J9364" t="s">
        <v>18509</v>
      </c>
      <c r="L9364" t="s">
        <v>20595</v>
      </c>
      <c r="O9364" t="s">
        <v>20887</v>
      </c>
      <c r="P9364" t="s">
        <v>20919</v>
      </c>
      <c r="Q9364" t="s">
        <v>20989</v>
      </c>
      <c r="U9364" t="s">
        <v>22032</v>
      </c>
      <c r="W9364" t="s">
        <v>22917</v>
      </c>
      <c r="X9364" t="s">
        <v>23721</v>
      </c>
    </row>
    <row r="9365" spans="1:24">
      <c r="A9365" s="1">
        <v>9426</v>
      </c>
      <c r="C9365" t="s">
        <v>7793</v>
      </c>
      <c r="G9365" t="s">
        <v>10967</v>
      </c>
      <c r="H9365" t="s">
        <v>17469</v>
      </c>
      <c r="I9365" t="s">
        <v>18507</v>
      </c>
      <c r="J9365" t="s">
        <v>18509</v>
      </c>
      <c r="L9365" t="s">
        <v>20528</v>
      </c>
      <c r="O9365" t="s">
        <v>20888</v>
      </c>
      <c r="P9365" t="s">
        <v>20920</v>
      </c>
      <c r="Q9365" t="s">
        <v>20991</v>
      </c>
      <c r="U9365" t="s">
        <v>22034</v>
      </c>
      <c r="W9365" t="s">
        <v>22918</v>
      </c>
    </row>
    <row r="9366" spans="1:24">
      <c r="A9366" s="1">
        <v>9427</v>
      </c>
      <c r="C9366" t="s">
        <v>7794</v>
      </c>
      <c r="G9366" t="s">
        <v>10967</v>
      </c>
      <c r="H9366" t="s">
        <v>17470</v>
      </c>
      <c r="I9366" t="s">
        <v>18507</v>
      </c>
      <c r="J9366" t="s">
        <v>18509</v>
      </c>
      <c r="L9366" t="s">
        <v>20614</v>
      </c>
      <c r="O9366" t="s">
        <v>20887</v>
      </c>
      <c r="P9366" t="s">
        <v>20919</v>
      </c>
      <c r="Q9366" t="s">
        <v>20989</v>
      </c>
      <c r="U9366" t="s">
        <v>22032</v>
      </c>
      <c r="W9366" t="s">
        <v>22917</v>
      </c>
      <c r="X9366" t="s">
        <v>23720</v>
      </c>
    </row>
    <row r="9367" spans="1:24">
      <c r="A9367" s="1">
        <v>9428</v>
      </c>
      <c r="C9367" t="s">
        <v>7795</v>
      </c>
      <c r="G9367" t="s">
        <v>10967</v>
      </c>
      <c r="H9367" t="s">
        <v>17471</v>
      </c>
      <c r="I9367" t="s">
        <v>18507</v>
      </c>
      <c r="J9367" t="s">
        <v>18509</v>
      </c>
      <c r="L9367" t="s">
        <v>20527</v>
      </c>
      <c r="O9367" t="s">
        <v>20888</v>
      </c>
      <c r="P9367" t="s">
        <v>65</v>
      </c>
      <c r="Q9367" t="s">
        <v>20990</v>
      </c>
      <c r="R9367" t="s">
        <v>21118</v>
      </c>
      <c r="S9367" t="s">
        <v>21153</v>
      </c>
      <c r="T9367" t="s">
        <v>21904</v>
      </c>
      <c r="U9367" t="s">
        <v>22033</v>
      </c>
    </row>
    <row r="9368" spans="1:24">
      <c r="A9368" s="1">
        <v>9429</v>
      </c>
      <c r="C9368" t="s">
        <v>7796</v>
      </c>
      <c r="G9368" t="s">
        <v>10967</v>
      </c>
      <c r="H9368" t="s">
        <v>17471</v>
      </c>
      <c r="I9368" t="s">
        <v>18507</v>
      </c>
      <c r="J9368" t="s">
        <v>18509</v>
      </c>
      <c r="L9368" t="s">
        <v>20582</v>
      </c>
      <c r="O9368" t="s">
        <v>20887</v>
      </c>
      <c r="P9368" t="s">
        <v>20919</v>
      </c>
      <c r="Q9368" t="s">
        <v>20989</v>
      </c>
      <c r="U9368" t="s">
        <v>22032</v>
      </c>
      <c r="W9368" t="s">
        <v>22917</v>
      </c>
      <c r="X9368" t="s">
        <v>23722</v>
      </c>
    </row>
    <row r="9369" spans="1:24">
      <c r="A9369" s="1">
        <v>9430</v>
      </c>
      <c r="C9369" t="s">
        <v>7797</v>
      </c>
      <c r="G9369" t="s">
        <v>10967</v>
      </c>
      <c r="H9369" t="s">
        <v>17472</v>
      </c>
      <c r="I9369" t="s">
        <v>18507</v>
      </c>
      <c r="J9369" t="s">
        <v>18509</v>
      </c>
      <c r="L9369" t="s">
        <v>20528</v>
      </c>
      <c r="O9369" t="s">
        <v>20888</v>
      </c>
      <c r="P9369" t="s">
        <v>20920</v>
      </c>
      <c r="Q9369" t="s">
        <v>20991</v>
      </c>
      <c r="U9369" t="s">
        <v>22034</v>
      </c>
      <c r="W9369" t="s">
        <v>22918</v>
      </c>
    </row>
    <row r="9370" spans="1:24">
      <c r="A9370" s="1">
        <v>9431</v>
      </c>
      <c r="C9370" t="s">
        <v>7798</v>
      </c>
      <c r="G9370" t="s">
        <v>10967</v>
      </c>
      <c r="H9370" t="s">
        <v>17473</v>
      </c>
      <c r="I9370" t="s">
        <v>18507</v>
      </c>
      <c r="J9370" t="s">
        <v>18509</v>
      </c>
      <c r="L9370" t="s">
        <v>20581</v>
      </c>
      <c r="O9370" t="s">
        <v>20887</v>
      </c>
      <c r="P9370" t="s">
        <v>20919</v>
      </c>
      <c r="Q9370" t="s">
        <v>20989</v>
      </c>
      <c r="U9370" t="s">
        <v>22032</v>
      </c>
      <c r="W9370" t="s">
        <v>22917</v>
      </c>
      <c r="X9370" t="s">
        <v>23723</v>
      </c>
    </row>
    <row r="9371" spans="1:24">
      <c r="A9371" s="1">
        <v>9432</v>
      </c>
      <c r="C9371" t="s">
        <v>7799</v>
      </c>
      <c r="G9371" t="s">
        <v>10967</v>
      </c>
      <c r="H9371" t="s">
        <v>17473</v>
      </c>
      <c r="I9371" t="s">
        <v>18507</v>
      </c>
      <c r="J9371" t="s">
        <v>18509</v>
      </c>
      <c r="L9371" t="s">
        <v>20527</v>
      </c>
      <c r="O9371" t="s">
        <v>20888</v>
      </c>
      <c r="P9371" t="s">
        <v>65</v>
      </c>
      <c r="Q9371" t="s">
        <v>20990</v>
      </c>
      <c r="R9371" t="s">
        <v>21118</v>
      </c>
      <c r="S9371" t="s">
        <v>21153</v>
      </c>
      <c r="T9371" t="s">
        <v>21905</v>
      </c>
      <c r="U9371" t="s">
        <v>22033</v>
      </c>
    </row>
    <row r="9372" spans="1:24">
      <c r="A9372" s="1">
        <v>9433</v>
      </c>
      <c r="C9372" t="s">
        <v>7800</v>
      </c>
      <c r="G9372" t="s">
        <v>10967</v>
      </c>
      <c r="H9372" t="s">
        <v>17474</v>
      </c>
      <c r="I9372" t="s">
        <v>18507</v>
      </c>
      <c r="J9372" t="s">
        <v>18509</v>
      </c>
      <c r="L9372" t="s">
        <v>20528</v>
      </c>
      <c r="O9372" t="s">
        <v>20888</v>
      </c>
      <c r="P9372" t="s">
        <v>20920</v>
      </c>
      <c r="Q9372" t="s">
        <v>20991</v>
      </c>
      <c r="U9372" t="s">
        <v>22034</v>
      </c>
      <c r="W9372" t="s">
        <v>22918</v>
      </c>
    </row>
    <row r="9373" spans="1:24">
      <c r="A9373" s="1">
        <v>9434</v>
      </c>
      <c r="C9373" t="s">
        <v>7801</v>
      </c>
      <c r="G9373" t="s">
        <v>10967</v>
      </c>
      <c r="H9373" t="s">
        <v>17475</v>
      </c>
      <c r="I9373" t="s">
        <v>18507</v>
      </c>
      <c r="J9373" t="s">
        <v>18509</v>
      </c>
      <c r="L9373" t="s">
        <v>20527</v>
      </c>
      <c r="O9373" t="s">
        <v>20888</v>
      </c>
      <c r="P9373" t="s">
        <v>65</v>
      </c>
      <c r="Q9373" t="s">
        <v>20990</v>
      </c>
      <c r="R9373" t="s">
        <v>21118</v>
      </c>
      <c r="S9373" t="s">
        <v>21153</v>
      </c>
      <c r="T9373" t="s">
        <v>21905</v>
      </c>
      <c r="U9373" t="s">
        <v>22033</v>
      </c>
    </row>
    <row r="9374" spans="1:24">
      <c r="A9374" s="1">
        <v>9435</v>
      </c>
      <c r="C9374" t="s">
        <v>7802</v>
      </c>
      <c r="G9374" t="s">
        <v>10967</v>
      </c>
      <c r="H9374" t="s">
        <v>17475</v>
      </c>
      <c r="I9374" t="s">
        <v>18507</v>
      </c>
      <c r="J9374" t="s">
        <v>18509</v>
      </c>
      <c r="L9374" t="s">
        <v>20615</v>
      </c>
      <c r="O9374" t="s">
        <v>20887</v>
      </c>
      <c r="P9374" t="s">
        <v>20919</v>
      </c>
      <c r="Q9374" t="s">
        <v>20989</v>
      </c>
      <c r="U9374" t="s">
        <v>22032</v>
      </c>
      <c r="W9374" t="s">
        <v>22917</v>
      </c>
      <c r="X9374" t="s">
        <v>23723</v>
      </c>
    </row>
    <row r="9375" spans="1:24">
      <c r="A9375" s="1">
        <v>9436</v>
      </c>
      <c r="C9375" t="s">
        <v>7803</v>
      </c>
      <c r="G9375" t="s">
        <v>10967</v>
      </c>
      <c r="H9375" t="s">
        <v>17476</v>
      </c>
      <c r="I9375" t="s">
        <v>18507</v>
      </c>
      <c r="J9375" t="s">
        <v>18509</v>
      </c>
      <c r="L9375" t="s">
        <v>20528</v>
      </c>
      <c r="O9375" t="s">
        <v>20888</v>
      </c>
      <c r="P9375" t="s">
        <v>20920</v>
      </c>
      <c r="Q9375" t="s">
        <v>20991</v>
      </c>
      <c r="U9375" t="s">
        <v>22034</v>
      </c>
      <c r="W9375" t="s">
        <v>22918</v>
      </c>
    </row>
    <row r="9376" spans="1:24">
      <c r="A9376" s="1">
        <v>9437</v>
      </c>
      <c r="C9376" t="s">
        <v>7804</v>
      </c>
      <c r="G9376" t="s">
        <v>10967</v>
      </c>
      <c r="H9376" t="s">
        <v>17477</v>
      </c>
      <c r="I9376" t="s">
        <v>18507</v>
      </c>
      <c r="J9376" t="s">
        <v>18510</v>
      </c>
      <c r="L9376" t="s">
        <v>20616</v>
      </c>
      <c r="N9376" t="s">
        <v>68</v>
      </c>
      <c r="P9376" t="s">
        <v>68</v>
      </c>
      <c r="Q9376" t="s">
        <v>21091</v>
      </c>
      <c r="W9376" t="s">
        <v>22952</v>
      </c>
    </row>
    <row r="9377" spans="1:24">
      <c r="A9377" s="1">
        <v>9438</v>
      </c>
      <c r="B9377" t="s">
        <v>68</v>
      </c>
      <c r="C9377" t="s">
        <v>7804</v>
      </c>
      <c r="D9377" t="s">
        <v>10678</v>
      </c>
      <c r="E9377" t="s">
        <v>10905</v>
      </c>
      <c r="F9377" t="s">
        <v>10960</v>
      </c>
      <c r="H9377" t="s">
        <v>17477</v>
      </c>
      <c r="V9377">
        <f>72863663 HF3825EPEL8767030128   TPR                    `1OFY¹n&amp;x0à#ÞP O                                                                       N             N</f>
        <v>0</v>
      </c>
    </row>
    <row r="9378" spans="1:24">
      <c r="A9378" s="1">
        <v>9439</v>
      </c>
      <c r="C9378" t="s">
        <v>7805</v>
      </c>
      <c r="G9378" t="s">
        <v>10967</v>
      </c>
      <c r="H9378" t="s">
        <v>17478</v>
      </c>
      <c r="I9378" t="s">
        <v>18507</v>
      </c>
      <c r="J9378" t="s">
        <v>18510</v>
      </c>
      <c r="L9378" t="s">
        <v>20617</v>
      </c>
      <c r="N9378" t="s">
        <v>65</v>
      </c>
      <c r="P9378" t="s">
        <v>20979</v>
      </c>
      <c r="Q9378" t="s">
        <v>21103</v>
      </c>
      <c r="U9378" t="s">
        <v>22859</v>
      </c>
      <c r="W9378" t="s">
        <v>22949</v>
      </c>
    </row>
    <row r="9379" spans="1:24">
      <c r="A9379" s="1">
        <v>9440</v>
      </c>
      <c r="C9379" t="s">
        <v>7806</v>
      </c>
      <c r="G9379" t="s">
        <v>10967</v>
      </c>
      <c r="H9379" t="s">
        <v>17478</v>
      </c>
      <c r="I9379" t="s">
        <v>18507</v>
      </c>
      <c r="J9379" t="s">
        <v>18510</v>
      </c>
      <c r="L9379" t="s">
        <v>20617</v>
      </c>
      <c r="N9379" t="s">
        <v>65</v>
      </c>
      <c r="P9379" t="s">
        <v>20980</v>
      </c>
      <c r="Q9379" t="s">
        <v>21104</v>
      </c>
      <c r="U9379" t="s">
        <v>22860</v>
      </c>
      <c r="W9379" t="s">
        <v>22949</v>
      </c>
    </row>
    <row r="9380" spans="1:24">
      <c r="A9380" s="1">
        <v>9441</v>
      </c>
      <c r="C9380" t="s">
        <v>7807</v>
      </c>
      <c r="G9380" t="s">
        <v>10967</v>
      </c>
      <c r="H9380" t="s">
        <v>17479</v>
      </c>
      <c r="I9380" t="s">
        <v>18507</v>
      </c>
      <c r="J9380" t="s">
        <v>18510</v>
      </c>
      <c r="L9380" t="s">
        <v>20618</v>
      </c>
      <c r="N9380" t="s">
        <v>65</v>
      </c>
      <c r="P9380" t="s">
        <v>20981</v>
      </c>
      <c r="Q9380" t="s">
        <v>21035</v>
      </c>
      <c r="R9380" t="s">
        <v>21147</v>
      </c>
      <c r="S9380" t="s">
        <v>21153</v>
      </c>
      <c r="U9380" t="s">
        <v>22050</v>
      </c>
      <c r="W9380" t="s">
        <v>22050</v>
      </c>
    </row>
    <row r="9381" spans="1:24">
      <c r="A9381" s="1">
        <v>9442</v>
      </c>
      <c r="C9381" t="s">
        <v>7808</v>
      </c>
      <c r="G9381" t="s">
        <v>10967</v>
      </c>
      <c r="H9381" t="s">
        <v>17480</v>
      </c>
      <c r="I9381" t="s">
        <v>18507</v>
      </c>
      <c r="J9381" t="s">
        <v>18510</v>
      </c>
      <c r="L9381" t="s">
        <v>20617</v>
      </c>
      <c r="N9381" t="s">
        <v>65</v>
      </c>
      <c r="P9381" t="s">
        <v>65</v>
      </c>
      <c r="Q9381" t="s">
        <v>21105</v>
      </c>
      <c r="U9381" t="s">
        <v>22861</v>
      </c>
      <c r="W9381" t="s">
        <v>22933</v>
      </c>
    </row>
    <row r="9382" spans="1:24">
      <c r="A9382" s="1">
        <v>9443</v>
      </c>
      <c r="B9382" t="s">
        <v>65</v>
      </c>
      <c r="C9382" t="s">
        <v>7808</v>
      </c>
      <c r="D9382" t="s">
        <v>10679</v>
      </c>
      <c r="E9382" t="s">
        <v>10905</v>
      </c>
      <c r="F9382" t="s">
        <v>10956</v>
      </c>
      <c r="H9382" t="s">
        <v>17480</v>
      </c>
    </row>
    <row r="9383" spans="1:24">
      <c r="A9383" s="1">
        <v>9444</v>
      </c>
      <c r="C9383" t="s">
        <v>7809</v>
      </c>
      <c r="G9383" t="s">
        <v>10967</v>
      </c>
      <c r="H9383" t="s">
        <v>17481</v>
      </c>
      <c r="I9383" t="s">
        <v>18507</v>
      </c>
      <c r="J9383" t="s">
        <v>18509</v>
      </c>
      <c r="L9383" t="s">
        <v>20527</v>
      </c>
      <c r="O9383" t="s">
        <v>20888</v>
      </c>
      <c r="P9383" t="s">
        <v>65</v>
      </c>
      <c r="Q9383" t="s">
        <v>20990</v>
      </c>
      <c r="R9383" t="s">
        <v>21118</v>
      </c>
      <c r="S9383" t="s">
        <v>21153</v>
      </c>
      <c r="T9383" t="s">
        <v>21790</v>
      </c>
      <c r="U9383" t="s">
        <v>22033</v>
      </c>
    </row>
    <row r="9384" spans="1:24">
      <c r="A9384" s="1">
        <v>9445</v>
      </c>
      <c r="C9384" t="s">
        <v>7810</v>
      </c>
      <c r="G9384" t="s">
        <v>10967</v>
      </c>
      <c r="H9384" t="s">
        <v>17482</v>
      </c>
      <c r="I9384" t="s">
        <v>18507</v>
      </c>
      <c r="J9384" t="s">
        <v>18509</v>
      </c>
      <c r="L9384" t="s">
        <v>20528</v>
      </c>
      <c r="O9384" t="s">
        <v>20888</v>
      </c>
      <c r="P9384" t="s">
        <v>20920</v>
      </c>
      <c r="Q9384" t="s">
        <v>20991</v>
      </c>
      <c r="U9384" t="s">
        <v>22034</v>
      </c>
      <c r="W9384" t="s">
        <v>22918</v>
      </c>
    </row>
    <row r="9385" spans="1:24">
      <c r="A9385" s="1">
        <v>9446</v>
      </c>
      <c r="C9385" t="s">
        <v>7811</v>
      </c>
      <c r="G9385" t="s">
        <v>10967</v>
      </c>
      <c r="H9385" t="s">
        <v>17482</v>
      </c>
      <c r="I9385" t="s">
        <v>18507</v>
      </c>
      <c r="J9385" t="s">
        <v>18509</v>
      </c>
      <c r="L9385" t="s">
        <v>20619</v>
      </c>
      <c r="O9385" t="s">
        <v>20887</v>
      </c>
      <c r="P9385" t="s">
        <v>20919</v>
      </c>
      <c r="Q9385" t="s">
        <v>20989</v>
      </c>
      <c r="U9385" t="s">
        <v>22032</v>
      </c>
      <c r="W9385" t="s">
        <v>22917</v>
      </c>
      <c r="X9385" t="s">
        <v>23605</v>
      </c>
    </row>
    <row r="9386" spans="1:24">
      <c r="A9386" s="1">
        <v>9447</v>
      </c>
      <c r="C9386" t="s">
        <v>7812</v>
      </c>
      <c r="G9386" t="s">
        <v>10967</v>
      </c>
      <c r="H9386" t="s">
        <v>17483</v>
      </c>
      <c r="I9386" t="s">
        <v>18507</v>
      </c>
      <c r="J9386" t="s">
        <v>18509</v>
      </c>
      <c r="L9386" t="s">
        <v>20582</v>
      </c>
      <c r="O9386" t="s">
        <v>20887</v>
      </c>
      <c r="P9386" t="s">
        <v>20919</v>
      </c>
      <c r="Q9386" t="s">
        <v>20989</v>
      </c>
      <c r="U9386" t="s">
        <v>22032</v>
      </c>
      <c r="W9386" t="s">
        <v>22917</v>
      </c>
      <c r="X9386" t="s">
        <v>23606</v>
      </c>
    </row>
    <row r="9387" spans="1:24">
      <c r="A9387" s="1">
        <v>9448</v>
      </c>
      <c r="C9387" t="s">
        <v>7813</v>
      </c>
      <c r="G9387" t="s">
        <v>10967</v>
      </c>
      <c r="H9387" t="s">
        <v>17484</v>
      </c>
      <c r="I9387" t="s">
        <v>18507</v>
      </c>
      <c r="J9387" t="s">
        <v>18509</v>
      </c>
      <c r="L9387" t="s">
        <v>20527</v>
      </c>
      <c r="O9387" t="s">
        <v>20888</v>
      </c>
      <c r="P9387" t="s">
        <v>65</v>
      </c>
      <c r="Q9387" t="s">
        <v>20990</v>
      </c>
      <c r="R9387" t="s">
        <v>21118</v>
      </c>
      <c r="S9387" t="s">
        <v>21153</v>
      </c>
      <c r="T9387" t="s">
        <v>21791</v>
      </c>
      <c r="U9387" t="s">
        <v>22033</v>
      </c>
    </row>
    <row r="9388" spans="1:24">
      <c r="A9388" s="1">
        <v>9449</v>
      </c>
      <c r="C9388" t="s">
        <v>7814</v>
      </c>
      <c r="G9388" t="s">
        <v>10967</v>
      </c>
      <c r="H9388" t="s">
        <v>17484</v>
      </c>
      <c r="I9388" t="s">
        <v>18507</v>
      </c>
      <c r="J9388" t="s">
        <v>18509</v>
      </c>
      <c r="L9388" t="s">
        <v>20528</v>
      </c>
      <c r="O9388" t="s">
        <v>20888</v>
      </c>
      <c r="P9388" t="s">
        <v>20920</v>
      </c>
      <c r="Q9388" t="s">
        <v>20991</v>
      </c>
      <c r="U9388" t="s">
        <v>22034</v>
      </c>
      <c r="W9388" t="s">
        <v>22918</v>
      </c>
    </row>
    <row r="9389" spans="1:24">
      <c r="A9389" s="1">
        <v>9450</v>
      </c>
      <c r="C9389" t="s">
        <v>7815</v>
      </c>
      <c r="G9389" t="s">
        <v>10967</v>
      </c>
      <c r="H9389" t="s">
        <v>17485</v>
      </c>
      <c r="I9389" t="s">
        <v>18507</v>
      </c>
      <c r="J9389" t="s">
        <v>18509</v>
      </c>
      <c r="L9389" t="s">
        <v>20586</v>
      </c>
      <c r="O9389" t="s">
        <v>20887</v>
      </c>
      <c r="P9389" t="s">
        <v>20919</v>
      </c>
      <c r="Q9389" t="s">
        <v>20989</v>
      </c>
      <c r="U9389" t="s">
        <v>22032</v>
      </c>
      <c r="W9389" t="s">
        <v>22917</v>
      </c>
      <c r="X9389" t="s">
        <v>23605</v>
      </c>
    </row>
    <row r="9390" spans="1:24">
      <c r="A9390" s="1">
        <v>9451</v>
      </c>
      <c r="C9390" t="s">
        <v>7816</v>
      </c>
      <c r="G9390" t="s">
        <v>10967</v>
      </c>
      <c r="H9390" t="s">
        <v>17486</v>
      </c>
      <c r="I9390" t="s">
        <v>18507</v>
      </c>
      <c r="J9390" t="s">
        <v>18509</v>
      </c>
      <c r="L9390" t="s">
        <v>20527</v>
      </c>
      <c r="O9390" t="s">
        <v>20888</v>
      </c>
      <c r="P9390" t="s">
        <v>65</v>
      </c>
      <c r="Q9390" t="s">
        <v>20990</v>
      </c>
      <c r="R9390" t="s">
        <v>21118</v>
      </c>
      <c r="S9390" t="s">
        <v>21153</v>
      </c>
      <c r="T9390" t="s">
        <v>21790</v>
      </c>
      <c r="U9390" t="s">
        <v>22033</v>
      </c>
    </row>
    <row r="9391" spans="1:24">
      <c r="A9391" s="1">
        <v>9452</v>
      </c>
      <c r="C9391" t="s">
        <v>7817</v>
      </c>
      <c r="G9391" t="s">
        <v>10967</v>
      </c>
      <c r="H9391" t="s">
        <v>17486</v>
      </c>
      <c r="I9391" t="s">
        <v>18507</v>
      </c>
      <c r="J9391" t="s">
        <v>18509</v>
      </c>
      <c r="L9391" t="s">
        <v>20528</v>
      </c>
      <c r="O9391" t="s">
        <v>20888</v>
      </c>
      <c r="P9391" t="s">
        <v>20920</v>
      </c>
      <c r="Q9391" t="s">
        <v>20991</v>
      </c>
      <c r="U9391" t="s">
        <v>22034</v>
      </c>
      <c r="W9391" t="s">
        <v>22918</v>
      </c>
    </row>
    <row r="9392" spans="1:24">
      <c r="A9392" s="1">
        <v>9453</v>
      </c>
      <c r="C9392" t="s">
        <v>7818</v>
      </c>
      <c r="G9392" t="s">
        <v>10967</v>
      </c>
      <c r="H9392" t="s">
        <v>17487</v>
      </c>
      <c r="I9392" t="s">
        <v>18507</v>
      </c>
      <c r="J9392" t="s">
        <v>18509</v>
      </c>
      <c r="L9392" t="s">
        <v>20590</v>
      </c>
      <c r="O9392" t="s">
        <v>20887</v>
      </c>
      <c r="P9392" t="s">
        <v>20919</v>
      </c>
      <c r="Q9392" t="s">
        <v>20989</v>
      </c>
      <c r="U9392" t="s">
        <v>22032</v>
      </c>
      <c r="W9392" t="s">
        <v>22917</v>
      </c>
      <c r="X9392" t="s">
        <v>23607</v>
      </c>
    </row>
    <row r="9393" spans="1:24">
      <c r="A9393" s="1">
        <v>9454</v>
      </c>
      <c r="C9393" t="s">
        <v>7819</v>
      </c>
      <c r="G9393" t="s">
        <v>10967</v>
      </c>
      <c r="H9393" t="s">
        <v>17488</v>
      </c>
      <c r="I9393" t="s">
        <v>18507</v>
      </c>
      <c r="J9393" t="s">
        <v>18509</v>
      </c>
      <c r="L9393" t="s">
        <v>20527</v>
      </c>
      <c r="O9393" t="s">
        <v>20888</v>
      </c>
      <c r="P9393" t="s">
        <v>65</v>
      </c>
      <c r="Q9393" t="s">
        <v>20990</v>
      </c>
      <c r="R9393" t="s">
        <v>21118</v>
      </c>
      <c r="S9393" t="s">
        <v>21153</v>
      </c>
      <c r="T9393" t="s">
        <v>21792</v>
      </c>
      <c r="U9393" t="s">
        <v>22033</v>
      </c>
    </row>
    <row r="9394" spans="1:24">
      <c r="A9394" s="1">
        <v>9455</v>
      </c>
      <c r="C9394" t="s">
        <v>7820</v>
      </c>
      <c r="G9394" t="s">
        <v>10967</v>
      </c>
      <c r="H9394" t="s">
        <v>17488</v>
      </c>
      <c r="I9394" t="s">
        <v>18507</v>
      </c>
      <c r="J9394" t="s">
        <v>18509</v>
      </c>
      <c r="L9394" t="s">
        <v>20528</v>
      </c>
      <c r="O9394" t="s">
        <v>20888</v>
      </c>
      <c r="P9394" t="s">
        <v>20920</v>
      </c>
      <c r="Q9394" t="s">
        <v>20991</v>
      </c>
      <c r="U9394" t="s">
        <v>22034</v>
      </c>
      <c r="W9394" t="s">
        <v>22918</v>
      </c>
    </row>
    <row r="9395" spans="1:24">
      <c r="A9395" s="1">
        <v>9456</v>
      </c>
      <c r="C9395" t="s">
        <v>7821</v>
      </c>
      <c r="G9395" t="s">
        <v>10967</v>
      </c>
      <c r="H9395" t="s">
        <v>17489</v>
      </c>
      <c r="I9395" t="s">
        <v>18507</v>
      </c>
      <c r="J9395" t="s">
        <v>18509</v>
      </c>
      <c r="L9395" t="s">
        <v>20527</v>
      </c>
      <c r="O9395" t="s">
        <v>20888</v>
      </c>
      <c r="P9395" t="s">
        <v>65</v>
      </c>
      <c r="Q9395" t="s">
        <v>20990</v>
      </c>
      <c r="R9395" t="s">
        <v>21118</v>
      </c>
      <c r="S9395" t="s">
        <v>21153</v>
      </c>
      <c r="T9395" t="s">
        <v>21790</v>
      </c>
      <c r="U9395" t="s">
        <v>22033</v>
      </c>
    </row>
    <row r="9396" spans="1:24">
      <c r="A9396" s="1">
        <v>9457</v>
      </c>
      <c r="C9396" t="s">
        <v>7822</v>
      </c>
      <c r="G9396" t="s">
        <v>10967</v>
      </c>
      <c r="H9396" t="s">
        <v>17490</v>
      </c>
      <c r="I9396" t="s">
        <v>18507</v>
      </c>
      <c r="J9396" t="s">
        <v>18509</v>
      </c>
      <c r="L9396" t="s">
        <v>20528</v>
      </c>
      <c r="O9396" t="s">
        <v>20888</v>
      </c>
      <c r="P9396" t="s">
        <v>20920</v>
      </c>
      <c r="Q9396" t="s">
        <v>20991</v>
      </c>
      <c r="U9396" t="s">
        <v>22034</v>
      </c>
      <c r="W9396" t="s">
        <v>22918</v>
      </c>
    </row>
    <row r="9397" spans="1:24">
      <c r="A9397" s="1">
        <v>9458</v>
      </c>
      <c r="C9397" t="s">
        <v>7823</v>
      </c>
      <c r="G9397" t="s">
        <v>10967</v>
      </c>
      <c r="H9397" t="s">
        <v>17490</v>
      </c>
      <c r="I9397" t="s">
        <v>18507</v>
      </c>
      <c r="J9397" t="s">
        <v>18509</v>
      </c>
      <c r="L9397" t="s">
        <v>20498</v>
      </c>
      <c r="O9397" t="s">
        <v>20887</v>
      </c>
      <c r="P9397" t="s">
        <v>20919</v>
      </c>
      <c r="Q9397" t="s">
        <v>20989</v>
      </c>
      <c r="U9397" t="s">
        <v>22032</v>
      </c>
      <c r="W9397" t="s">
        <v>22917</v>
      </c>
      <c r="X9397" t="s">
        <v>23605</v>
      </c>
    </row>
    <row r="9398" spans="1:24">
      <c r="A9398" s="1">
        <v>9459</v>
      </c>
      <c r="C9398" t="s">
        <v>7824</v>
      </c>
      <c r="G9398" t="s">
        <v>10967</v>
      </c>
      <c r="H9398" t="s">
        <v>17491</v>
      </c>
      <c r="I9398" t="s">
        <v>18507</v>
      </c>
      <c r="J9398" t="s">
        <v>18509</v>
      </c>
      <c r="L9398" t="s">
        <v>20527</v>
      </c>
      <c r="O9398" t="s">
        <v>20888</v>
      </c>
      <c r="P9398" t="s">
        <v>65</v>
      </c>
      <c r="Q9398" t="s">
        <v>20990</v>
      </c>
      <c r="R9398" t="s">
        <v>21118</v>
      </c>
      <c r="S9398" t="s">
        <v>21153</v>
      </c>
      <c r="T9398" t="s">
        <v>21792</v>
      </c>
      <c r="U9398" t="s">
        <v>22033</v>
      </c>
    </row>
    <row r="9399" spans="1:24">
      <c r="A9399" s="1">
        <v>9460</v>
      </c>
      <c r="C9399" t="s">
        <v>7825</v>
      </c>
      <c r="G9399" t="s">
        <v>10967</v>
      </c>
      <c r="H9399" t="s">
        <v>17491</v>
      </c>
      <c r="I9399" t="s">
        <v>18507</v>
      </c>
      <c r="J9399" t="s">
        <v>18509</v>
      </c>
      <c r="L9399" t="s">
        <v>20552</v>
      </c>
      <c r="O9399" t="s">
        <v>20887</v>
      </c>
      <c r="P9399" t="s">
        <v>20919</v>
      </c>
      <c r="Q9399" t="s">
        <v>20989</v>
      </c>
      <c r="U9399" t="s">
        <v>22032</v>
      </c>
      <c r="W9399" t="s">
        <v>22917</v>
      </c>
      <c r="X9399" t="s">
        <v>23607</v>
      </c>
    </row>
    <row r="9400" spans="1:24">
      <c r="A9400" s="1">
        <v>9461</v>
      </c>
      <c r="C9400" t="s">
        <v>7826</v>
      </c>
      <c r="G9400" t="s">
        <v>10967</v>
      </c>
      <c r="H9400" t="s">
        <v>17492</v>
      </c>
      <c r="I9400" t="s">
        <v>18507</v>
      </c>
      <c r="J9400" t="s">
        <v>18509</v>
      </c>
      <c r="L9400" t="s">
        <v>20528</v>
      </c>
      <c r="O9400" t="s">
        <v>20888</v>
      </c>
      <c r="P9400" t="s">
        <v>20920</v>
      </c>
      <c r="Q9400" t="s">
        <v>20991</v>
      </c>
      <c r="U9400" t="s">
        <v>22034</v>
      </c>
      <c r="W9400" t="s">
        <v>22918</v>
      </c>
    </row>
    <row r="9401" spans="1:24">
      <c r="A9401" s="1">
        <v>9462</v>
      </c>
      <c r="C9401" t="s">
        <v>7827</v>
      </c>
      <c r="G9401" t="s">
        <v>10967</v>
      </c>
      <c r="H9401" t="s">
        <v>17493</v>
      </c>
      <c r="I9401" t="s">
        <v>18507</v>
      </c>
      <c r="J9401" t="s">
        <v>18509</v>
      </c>
      <c r="L9401" t="s">
        <v>20579</v>
      </c>
      <c r="O9401" t="s">
        <v>20887</v>
      </c>
      <c r="P9401" t="s">
        <v>20919</v>
      </c>
      <c r="Q9401" t="s">
        <v>20989</v>
      </c>
      <c r="U9401" t="s">
        <v>22032</v>
      </c>
      <c r="W9401" t="s">
        <v>22917</v>
      </c>
      <c r="X9401" t="s">
        <v>23606</v>
      </c>
    </row>
    <row r="9402" spans="1:24">
      <c r="A9402" s="1">
        <v>9463</v>
      </c>
      <c r="C9402" t="s">
        <v>7828</v>
      </c>
      <c r="G9402" t="s">
        <v>10967</v>
      </c>
      <c r="H9402" t="s">
        <v>17493</v>
      </c>
      <c r="I9402" t="s">
        <v>18507</v>
      </c>
      <c r="J9402" t="s">
        <v>18509</v>
      </c>
      <c r="L9402" t="s">
        <v>20527</v>
      </c>
      <c r="O9402" t="s">
        <v>20888</v>
      </c>
      <c r="P9402" t="s">
        <v>65</v>
      </c>
      <c r="Q9402" t="s">
        <v>20990</v>
      </c>
      <c r="R9402" t="s">
        <v>21118</v>
      </c>
      <c r="S9402" t="s">
        <v>21153</v>
      </c>
      <c r="T9402" t="s">
        <v>21791</v>
      </c>
      <c r="U9402" t="s">
        <v>22033</v>
      </c>
    </row>
    <row r="9403" spans="1:24">
      <c r="A9403" s="1">
        <v>9464</v>
      </c>
      <c r="C9403" t="s">
        <v>7829</v>
      </c>
      <c r="G9403" t="s">
        <v>10967</v>
      </c>
      <c r="H9403" t="s">
        <v>17494</v>
      </c>
      <c r="I9403" t="s">
        <v>18507</v>
      </c>
      <c r="J9403" t="s">
        <v>18509</v>
      </c>
      <c r="L9403" t="s">
        <v>20528</v>
      </c>
      <c r="O9403" t="s">
        <v>20888</v>
      </c>
      <c r="P9403" t="s">
        <v>20920</v>
      </c>
      <c r="Q9403" t="s">
        <v>20991</v>
      </c>
      <c r="U9403" t="s">
        <v>22034</v>
      </c>
      <c r="W9403" t="s">
        <v>22918</v>
      </c>
    </row>
    <row r="9404" spans="1:24">
      <c r="A9404" s="1">
        <v>9465</v>
      </c>
      <c r="C9404" t="s">
        <v>7830</v>
      </c>
      <c r="G9404" t="s">
        <v>10967</v>
      </c>
      <c r="H9404" t="s">
        <v>17495</v>
      </c>
      <c r="I9404" t="s">
        <v>18507</v>
      </c>
      <c r="J9404" t="s">
        <v>18509</v>
      </c>
      <c r="L9404" t="s">
        <v>20527</v>
      </c>
      <c r="O9404" t="s">
        <v>20888</v>
      </c>
      <c r="P9404" t="s">
        <v>65</v>
      </c>
      <c r="Q9404" t="s">
        <v>20990</v>
      </c>
      <c r="R9404" t="s">
        <v>21118</v>
      </c>
      <c r="S9404" t="s">
        <v>21153</v>
      </c>
      <c r="T9404" t="s">
        <v>21792</v>
      </c>
      <c r="U9404" t="s">
        <v>22033</v>
      </c>
    </row>
    <row r="9405" spans="1:24">
      <c r="A9405" s="1">
        <v>9466</v>
      </c>
      <c r="C9405" t="s">
        <v>7831</v>
      </c>
      <c r="G9405" t="s">
        <v>10967</v>
      </c>
      <c r="H9405" t="s">
        <v>17495</v>
      </c>
      <c r="I9405" t="s">
        <v>18507</v>
      </c>
      <c r="J9405" t="s">
        <v>18509</v>
      </c>
      <c r="L9405" t="s">
        <v>20589</v>
      </c>
      <c r="O9405" t="s">
        <v>20887</v>
      </c>
      <c r="P9405" t="s">
        <v>20919</v>
      </c>
      <c r="Q9405" t="s">
        <v>20989</v>
      </c>
      <c r="U9405" t="s">
        <v>22032</v>
      </c>
      <c r="W9405" t="s">
        <v>22917</v>
      </c>
      <c r="X9405" t="s">
        <v>23607</v>
      </c>
    </row>
    <row r="9406" spans="1:24">
      <c r="A9406" s="1">
        <v>9467</v>
      </c>
      <c r="C9406" t="s">
        <v>7832</v>
      </c>
      <c r="G9406" t="s">
        <v>10967</v>
      </c>
      <c r="H9406" t="s">
        <v>17496</v>
      </c>
      <c r="I9406" t="s">
        <v>18507</v>
      </c>
      <c r="J9406" t="s">
        <v>18509</v>
      </c>
      <c r="L9406" t="s">
        <v>20528</v>
      </c>
      <c r="O9406" t="s">
        <v>20888</v>
      </c>
      <c r="P9406" t="s">
        <v>20920</v>
      </c>
      <c r="Q9406" t="s">
        <v>20991</v>
      </c>
      <c r="U9406" t="s">
        <v>22034</v>
      </c>
      <c r="W9406" t="s">
        <v>22918</v>
      </c>
    </row>
    <row r="9407" spans="1:24">
      <c r="A9407" s="1">
        <v>9468</v>
      </c>
      <c r="C9407" t="s">
        <v>7833</v>
      </c>
      <c r="G9407" t="s">
        <v>10967</v>
      </c>
      <c r="H9407" t="s">
        <v>17497</v>
      </c>
      <c r="I9407" t="s">
        <v>18507</v>
      </c>
      <c r="J9407" t="s">
        <v>18509</v>
      </c>
      <c r="L9407" t="s">
        <v>20527</v>
      </c>
      <c r="O9407" t="s">
        <v>20888</v>
      </c>
      <c r="P9407" t="s">
        <v>65</v>
      </c>
      <c r="Q9407" t="s">
        <v>20990</v>
      </c>
      <c r="R9407" t="s">
        <v>21118</v>
      </c>
      <c r="S9407" t="s">
        <v>21153</v>
      </c>
      <c r="T9407" t="s">
        <v>21791</v>
      </c>
      <c r="U9407" t="s">
        <v>22033</v>
      </c>
    </row>
    <row r="9408" spans="1:24">
      <c r="A9408" s="1">
        <v>9469</v>
      </c>
      <c r="C9408" t="s">
        <v>7834</v>
      </c>
      <c r="G9408" t="s">
        <v>10967</v>
      </c>
      <c r="H9408" t="s">
        <v>17497</v>
      </c>
      <c r="I9408" t="s">
        <v>18507</v>
      </c>
      <c r="J9408" t="s">
        <v>18509</v>
      </c>
      <c r="L9408" t="s">
        <v>20615</v>
      </c>
      <c r="O9408" t="s">
        <v>20887</v>
      </c>
      <c r="P9408" t="s">
        <v>20919</v>
      </c>
      <c r="Q9408" t="s">
        <v>20989</v>
      </c>
      <c r="U9408" t="s">
        <v>22032</v>
      </c>
      <c r="W9408" t="s">
        <v>22917</v>
      </c>
      <c r="X9408" t="s">
        <v>23606</v>
      </c>
    </row>
    <row r="9409" spans="1:24">
      <c r="A9409" s="1">
        <v>9470</v>
      </c>
      <c r="C9409" t="s">
        <v>7835</v>
      </c>
      <c r="G9409" t="s">
        <v>10967</v>
      </c>
      <c r="H9409" t="s">
        <v>17497</v>
      </c>
      <c r="I9409" t="s">
        <v>18507</v>
      </c>
      <c r="J9409" t="s">
        <v>18509</v>
      </c>
      <c r="L9409" t="s">
        <v>20528</v>
      </c>
      <c r="O9409" t="s">
        <v>20888</v>
      </c>
      <c r="P9409" t="s">
        <v>20920</v>
      </c>
      <c r="Q9409" t="s">
        <v>20991</v>
      </c>
      <c r="U9409" t="s">
        <v>22034</v>
      </c>
      <c r="W9409" t="s">
        <v>22918</v>
      </c>
    </row>
    <row r="9410" spans="1:24">
      <c r="A9410" s="1">
        <v>9471</v>
      </c>
      <c r="C9410" t="s">
        <v>7836</v>
      </c>
      <c r="G9410" t="s">
        <v>10967</v>
      </c>
      <c r="H9410" t="s">
        <v>17498</v>
      </c>
      <c r="I9410" t="s">
        <v>18507</v>
      </c>
      <c r="J9410" t="s">
        <v>18509</v>
      </c>
      <c r="L9410" t="s">
        <v>20497</v>
      </c>
      <c r="O9410" t="s">
        <v>20887</v>
      </c>
      <c r="P9410" t="s">
        <v>20919</v>
      </c>
      <c r="Q9410" t="s">
        <v>20989</v>
      </c>
      <c r="U9410" t="s">
        <v>22032</v>
      </c>
      <c r="W9410" t="s">
        <v>22917</v>
      </c>
      <c r="X9410" t="s">
        <v>23724</v>
      </c>
    </row>
    <row r="9411" spans="1:24">
      <c r="A9411" s="1">
        <v>9472</v>
      </c>
      <c r="C9411" t="s">
        <v>7837</v>
      </c>
      <c r="G9411" t="s">
        <v>10967</v>
      </c>
      <c r="H9411" t="s">
        <v>17498</v>
      </c>
      <c r="I9411" t="s">
        <v>18507</v>
      </c>
      <c r="J9411" t="s">
        <v>18509</v>
      </c>
      <c r="L9411" t="s">
        <v>20527</v>
      </c>
      <c r="O9411" t="s">
        <v>20888</v>
      </c>
      <c r="P9411" t="s">
        <v>65</v>
      </c>
      <c r="Q9411" t="s">
        <v>20990</v>
      </c>
      <c r="R9411" t="s">
        <v>21118</v>
      </c>
      <c r="S9411" t="s">
        <v>21153</v>
      </c>
      <c r="T9411" t="s">
        <v>21906</v>
      </c>
      <c r="U9411" t="s">
        <v>22033</v>
      </c>
    </row>
    <row r="9412" spans="1:24">
      <c r="A9412" s="1">
        <v>9473</v>
      </c>
      <c r="C9412" t="s">
        <v>7838</v>
      </c>
      <c r="G9412" t="s">
        <v>10967</v>
      </c>
      <c r="H9412" t="s">
        <v>17499</v>
      </c>
      <c r="I9412" t="s">
        <v>18507</v>
      </c>
      <c r="J9412" t="s">
        <v>18509</v>
      </c>
      <c r="L9412" t="s">
        <v>20528</v>
      </c>
      <c r="O9412" t="s">
        <v>20888</v>
      </c>
      <c r="P9412" t="s">
        <v>20920</v>
      </c>
      <c r="Q9412" t="s">
        <v>20991</v>
      </c>
      <c r="U9412" t="s">
        <v>22034</v>
      </c>
      <c r="W9412" t="s">
        <v>22918</v>
      </c>
    </row>
    <row r="9413" spans="1:24">
      <c r="A9413" s="1">
        <v>9474</v>
      </c>
      <c r="C9413" t="s">
        <v>7839</v>
      </c>
      <c r="G9413" t="s">
        <v>10967</v>
      </c>
      <c r="H9413" t="s">
        <v>17500</v>
      </c>
      <c r="I9413" t="s">
        <v>18507</v>
      </c>
      <c r="J9413" t="s">
        <v>18509</v>
      </c>
      <c r="L9413" t="s">
        <v>20586</v>
      </c>
      <c r="O9413" t="s">
        <v>20887</v>
      </c>
      <c r="P9413" t="s">
        <v>20919</v>
      </c>
      <c r="Q9413" t="s">
        <v>20989</v>
      </c>
      <c r="U9413" t="s">
        <v>22032</v>
      </c>
      <c r="W9413" t="s">
        <v>22917</v>
      </c>
      <c r="X9413" t="s">
        <v>23725</v>
      </c>
    </row>
    <row r="9414" spans="1:24">
      <c r="A9414" s="1">
        <v>9475</v>
      </c>
      <c r="C9414" t="s">
        <v>7840</v>
      </c>
      <c r="G9414" t="s">
        <v>10967</v>
      </c>
      <c r="H9414" t="s">
        <v>17501</v>
      </c>
      <c r="I9414" t="s">
        <v>18507</v>
      </c>
      <c r="J9414" t="s">
        <v>18509</v>
      </c>
      <c r="L9414" t="s">
        <v>20527</v>
      </c>
      <c r="O9414" t="s">
        <v>20888</v>
      </c>
      <c r="P9414" t="s">
        <v>65</v>
      </c>
      <c r="Q9414" t="s">
        <v>20990</v>
      </c>
      <c r="R9414" t="s">
        <v>21118</v>
      </c>
      <c r="S9414" t="s">
        <v>21153</v>
      </c>
      <c r="T9414" t="s">
        <v>21907</v>
      </c>
      <c r="U9414" t="s">
        <v>22033</v>
      </c>
    </row>
    <row r="9415" spans="1:24">
      <c r="A9415" s="1">
        <v>9476</v>
      </c>
      <c r="C9415" t="s">
        <v>7841</v>
      </c>
      <c r="G9415" t="s">
        <v>10967</v>
      </c>
      <c r="H9415" t="s">
        <v>17501</v>
      </c>
      <c r="I9415" t="s">
        <v>18507</v>
      </c>
      <c r="J9415" t="s">
        <v>18509</v>
      </c>
      <c r="L9415" t="s">
        <v>20528</v>
      </c>
      <c r="O9415" t="s">
        <v>20888</v>
      </c>
      <c r="P9415" t="s">
        <v>20920</v>
      </c>
      <c r="Q9415" t="s">
        <v>20991</v>
      </c>
      <c r="U9415" t="s">
        <v>22034</v>
      </c>
      <c r="W9415" t="s">
        <v>22918</v>
      </c>
    </row>
    <row r="9416" spans="1:24">
      <c r="A9416" s="1">
        <v>9477</v>
      </c>
      <c r="C9416" t="s">
        <v>7842</v>
      </c>
      <c r="G9416" t="s">
        <v>10967</v>
      </c>
      <c r="H9416" t="s">
        <v>17502</v>
      </c>
      <c r="I9416" t="s">
        <v>18507</v>
      </c>
      <c r="J9416" t="s">
        <v>18509</v>
      </c>
      <c r="L9416" t="s">
        <v>20587</v>
      </c>
      <c r="O9416" t="s">
        <v>20887</v>
      </c>
      <c r="P9416" t="s">
        <v>20919</v>
      </c>
      <c r="Q9416" t="s">
        <v>20989</v>
      </c>
      <c r="U9416" t="s">
        <v>22032</v>
      </c>
      <c r="W9416" t="s">
        <v>22917</v>
      </c>
      <c r="X9416" t="s">
        <v>23725</v>
      </c>
    </row>
    <row r="9417" spans="1:24">
      <c r="A9417" s="1">
        <v>9478</v>
      </c>
      <c r="C9417" t="s">
        <v>7843</v>
      </c>
      <c r="G9417" t="s">
        <v>10967</v>
      </c>
      <c r="H9417" t="s">
        <v>17503</v>
      </c>
      <c r="I9417" t="s">
        <v>18507</v>
      </c>
      <c r="J9417" t="s">
        <v>18509</v>
      </c>
      <c r="L9417" t="s">
        <v>20527</v>
      </c>
      <c r="O9417" t="s">
        <v>20888</v>
      </c>
      <c r="P9417" t="s">
        <v>65</v>
      </c>
      <c r="Q9417" t="s">
        <v>20990</v>
      </c>
      <c r="R9417" t="s">
        <v>21118</v>
      </c>
      <c r="S9417" t="s">
        <v>21153</v>
      </c>
      <c r="T9417" t="s">
        <v>21907</v>
      </c>
      <c r="U9417" t="s">
        <v>22033</v>
      </c>
    </row>
    <row r="9418" spans="1:24">
      <c r="A9418" s="1">
        <v>9479</v>
      </c>
      <c r="C9418" t="s">
        <v>7844</v>
      </c>
      <c r="G9418" t="s">
        <v>10967</v>
      </c>
      <c r="H9418" t="s">
        <v>17504</v>
      </c>
      <c r="I9418" t="s">
        <v>18507</v>
      </c>
      <c r="J9418" t="s">
        <v>18509</v>
      </c>
      <c r="L9418" t="s">
        <v>20528</v>
      </c>
      <c r="O9418" t="s">
        <v>20888</v>
      </c>
      <c r="P9418" t="s">
        <v>20920</v>
      </c>
      <c r="Q9418" t="s">
        <v>20991</v>
      </c>
      <c r="U9418" t="s">
        <v>22034</v>
      </c>
      <c r="W9418" t="s">
        <v>22918</v>
      </c>
    </row>
    <row r="9419" spans="1:24">
      <c r="A9419" s="1">
        <v>9480</v>
      </c>
      <c r="C9419" t="s">
        <v>7845</v>
      </c>
      <c r="G9419" t="s">
        <v>10967</v>
      </c>
      <c r="H9419" t="s">
        <v>17505</v>
      </c>
      <c r="I9419" t="s">
        <v>18507</v>
      </c>
      <c r="J9419" t="s">
        <v>18509</v>
      </c>
      <c r="L9419" t="s">
        <v>20527</v>
      </c>
      <c r="O9419" t="s">
        <v>20888</v>
      </c>
      <c r="P9419" t="s">
        <v>65</v>
      </c>
      <c r="Q9419" t="s">
        <v>20990</v>
      </c>
      <c r="R9419" t="s">
        <v>21118</v>
      </c>
      <c r="S9419" t="s">
        <v>21153</v>
      </c>
      <c r="T9419" t="s">
        <v>21907</v>
      </c>
      <c r="U9419" t="s">
        <v>22033</v>
      </c>
    </row>
    <row r="9420" spans="1:24">
      <c r="A9420" s="1">
        <v>9481</v>
      </c>
      <c r="C9420" t="s">
        <v>7846</v>
      </c>
      <c r="G9420" t="s">
        <v>10967</v>
      </c>
      <c r="H9420" t="s">
        <v>17505</v>
      </c>
      <c r="I9420" t="s">
        <v>18507</v>
      </c>
      <c r="J9420" t="s">
        <v>18509</v>
      </c>
      <c r="L9420" t="s">
        <v>20592</v>
      </c>
      <c r="O9420" t="s">
        <v>20887</v>
      </c>
      <c r="P9420" t="s">
        <v>20919</v>
      </c>
      <c r="Q9420" t="s">
        <v>20989</v>
      </c>
      <c r="U9420" t="s">
        <v>22032</v>
      </c>
      <c r="W9420" t="s">
        <v>22917</v>
      </c>
      <c r="X9420" t="s">
        <v>23725</v>
      </c>
    </row>
    <row r="9421" spans="1:24">
      <c r="A9421" s="1">
        <v>9482</v>
      </c>
      <c r="C9421" t="s">
        <v>7847</v>
      </c>
      <c r="G9421" t="s">
        <v>10967</v>
      </c>
      <c r="H9421" t="s">
        <v>17505</v>
      </c>
      <c r="I9421" t="s">
        <v>18507</v>
      </c>
      <c r="J9421" t="s">
        <v>18509</v>
      </c>
      <c r="L9421" t="s">
        <v>20528</v>
      </c>
      <c r="O9421" t="s">
        <v>20888</v>
      </c>
      <c r="P9421" t="s">
        <v>20920</v>
      </c>
      <c r="Q9421" t="s">
        <v>20991</v>
      </c>
      <c r="U9421" t="s">
        <v>22034</v>
      </c>
      <c r="W9421" t="s">
        <v>22918</v>
      </c>
    </row>
    <row r="9422" spans="1:24">
      <c r="A9422" s="1">
        <v>9483</v>
      </c>
      <c r="C9422" t="s">
        <v>7848</v>
      </c>
      <c r="G9422" t="s">
        <v>10967</v>
      </c>
      <c r="H9422" t="s">
        <v>17506</v>
      </c>
      <c r="I9422" t="s">
        <v>18507</v>
      </c>
      <c r="J9422" t="s">
        <v>18509</v>
      </c>
      <c r="L9422" t="s">
        <v>20590</v>
      </c>
      <c r="O9422" t="s">
        <v>20887</v>
      </c>
      <c r="P9422" t="s">
        <v>20919</v>
      </c>
      <c r="Q9422" t="s">
        <v>20989</v>
      </c>
      <c r="U9422" t="s">
        <v>22032</v>
      </c>
      <c r="W9422" t="s">
        <v>22917</v>
      </c>
      <c r="X9422" t="s">
        <v>23725</v>
      </c>
    </row>
    <row r="9423" spans="1:24">
      <c r="A9423" s="1">
        <v>9484</v>
      </c>
      <c r="C9423" t="s">
        <v>7849</v>
      </c>
      <c r="G9423" t="s">
        <v>10967</v>
      </c>
      <c r="H9423" t="s">
        <v>17506</v>
      </c>
      <c r="I9423" t="s">
        <v>18507</v>
      </c>
      <c r="J9423" t="s">
        <v>18509</v>
      </c>
      <c r="L9423" t="s">
        <v>20527</v>
      </c>
      <c r="O9423" t="s">
        <v>20888</v>
      </c>
      <c r="P9423" t="s">
        <v>65</v>
      </c>
      <c r="Q9423" t="s">
        <v>20990</v>
      </c>
      <c r="R9423" t="s">
        <v>21118</v>
      </c>
      <c r="S9423" t="s">
        <v>21153</v>
      </c>
      <c r="T9423" t="s">
        <v>21907</v>
      </c>
      <c r="U9423" t="s">
        <v>22033</v>
      </c>
    </row>
    <row r="9424" spans="1:24">
      <c r="A9424" s="1">
        <v>9485</v>
      </c>
      <c r="C9424" t="s">
        <v>7850</v>
      </c>
      <c r="G9424" t="s">
        <v>10967</v>
      </c>
      <c r="H9424" t="s">
        <v>17507</v>
      </c>
      <c r="I9424" t="s">
        <v>18507</v>
      </c>
      <c r="J9424" t="s">
        <v>18509</v>
      </c>
      <c r="L9424" t="s">
        <v>20528</v>
      </c>
      <c r="O9424" t="s">
        <v>20888</v>
      </c>
      <c r="P9424" t="s">
        <v>20920</v>
      </c>
      <c r="Q9424" t="s">
        <v>20991</v>
      </c>
      <c r="U9424" t="s">
        <v>22034</v>
      </c>
      <c r="W9424" t="s">
        <v>22918</v>
      </c>
    </row>
    <row r="9425" spans="1:24">
      <c r="A9425" s="1">
        <v>9486</v>
      </c>
      <c r="C9425" t="s">
        <v>7851</v>
      </c>
      <c r="G9425" t="s">
        <v>10967</v>
      </c>
      <c r="H9425" t="s">
        <v>17508</v>
      </c>
      <c r="I9425" t="s">
        <v>18507</v>
      </c>
      <c r="J9425" t="s">
        <v>18509</v>
      </c>
      <c r="L9425" t="s">
        <v>20527</v>
      </c>
      <c r="O9425" t="s">
        <v>20888</v>
      </c>
      <c r="P9425" t="s">
        <v>65</v>
      </c>
      <c r="Q9425" t="s">
        <v>20990</v>
      </c>
      <c r="R9425" t="s">
        <v>21118</v>
      </c>
      <c r="S9425" t="s">
        <v>21153</v>
      </c>
      <c r="T9425" t="s">
        <v>21907</v>
      </c>
      <c r="U9425" t="s">
        <v>22033</v>
      </c>
    </row>
    <row r="9426" spans="1:24">
      <c r="A9426" s="1">
        <v>9487</v>
      </c>
      <c r="C9426" t="s">
        <v>7852</v>
      </c>
      <c r="G9426" t="s">
        <v>10967</v>
      </c>
      <c r="H9426" t="s">
        <v>17508</v>
      </c>
      <c r="I9426" t="s">
        <v>18507</v>
      </c>
      <c r="J9426" t="s">
        <v>18509</v>
      </c>
      <c r="L9426" t="s">
        <v>20595</v>
      </c>
      <c r="O9426" t="s">
        <v>20887</v>
      </c>
      <c r="P9426" t="s">
        <v>20919</v>
      </c>
      <c r="Q9426" t="s">
        <v>20989</v>
      </c>
      <c r="U9426" t="s">
        <v>22032</v>
      </c>
      <c r="W9426" t="s">
        <v>22917</v>
      </c>
      <c r="X9426" t="s">
        <v>23725</v>
      </c>
    </row>
    <row r="9427" spans="1:24">
      <c r="A9427" s="1">
        <v>9488</v>
      </c>
      <c r="C9427" t="s">
        <v>7853</v>
      </c>
      <c r="G9427" t="s">
        <v>10967</v>
      </c>
      <c r="H9427" t="s">
        <v>17508</v>
      </c>
      <c r="I9427" t="s">
        <v>18507</v>
      </c>
      <c r="J9427" t="s">
        <v>18509</v>
      </c>
      <c r="L9427" t="s">
        <v>20528</v>
      </c>
      <c r="O9427" t="s">
        <v>20888</v>
      </c>
      <c r="P9427" t="s">
        <v>20920</v>
      </c>
      <c r="Q9427" t="s">
        <v>20991</v>
      </c>
      <c r="U9427" t="s">
        <v>22034</v>
      </c>
      <c r="W9427" t="s">
        <v>22918</v>
      </c>
    </row>
    <row r="9428" spans="1:24">
      <c r="A9428" s="1">
        <v>9489</v>
      </c>
      <c r="C9428" t="s">
        <v>7854</v>
      </c>
      <c r="G9428" t="s">
        <v>10967</v>
      </c>
      <c r="H9428" t="s">
        <v>17509</v>
      </c>
      <c r="I9428" t="s">
        <v>18507</v>
      </c>
      <c r="J9428" t="s">
        <v>18570</v>
      </c>
      <c r="K9428" t="s">
        <v>18570</v>
      </c>
      <c r="L9428" t="s">
        <v>19583</v>
      </c>
      <c r="M9428" t="s">
        <v>20885</v>
      </c>
      <c r="P9428" t="s">
        <v>20950</v>
      </c>
      <c r="Q9428" t="s">
        <v>21097</v>
      </c>
      <c r="R9428" t="s">
        <v>21144</v>
      </c>
      <c r="S9428" t="s">
        <v>21157</v>
      </c>
      <c r="T9428" t="s">
        <v>21908</v>
      </c>
      <c r="U9428" t="s">
        <v>22845</v>
      </c>
    </row>
    <row r="9429" spans="1:24">
      <c r="A9429" s="1">
        <v>9490</v>
      </c>
      <c r="C9429" t="s">
        <v>7855</v>
      </c>
      <c r="G9429" t="s">
        <v>10967</v>
      </c>
      <c r="H9429" t="s">
        <v>17510</v>
      </c>
      <c r="I9429" t="s">
        <v>18507</v>
      </c>
      <c r="J9429" t="s">
        <v>18509</v>
      </c>
      <c r="L9429" t="s">
        <v>20527</v>
      </c>
      <c r="O9429" t="s">
        <v>20888</v>
      </c>
      <c r="P9429" t="s">
        <v>65</v>
      </c>
      <c r="Q9429" t="s">
        <v>20990</v>
      </c>
      <c r="R9429" t="s">
        <v>21118</v>
      </c>
      <c r="S9429" t="s">
        <v>21153</v>
      </c>
      <c r="T9429" t="s">
        <v>21732</v>
      </c>
      <c r="U9429" t="s">
        <v>22033</v>
      </c>
    </row>
    <row r="9430" spans="1:24">
      <c r="A9430" s="1">
        <v>9491</v>
      </c>
      <c r="C9430" t="s">
        <v>7856</v>
      </c>
      <c r="G9430" t="s">
        <v>10967</v>
      </c>
      <c r="H9430" t="s">
        <v>17510</v>
      </c>
      <c r="I9430" t="s">
        <v>18507</v>
      </c>
      <c r="J9430" t="s">
        <v>18509</v>
      </c>
      <c r="L9430" t="s">
        <v>20528</v>
      </c>
      <c r="O9430" t="s">
        <v>20888</v>
      </c>
      <c r="P9430" t="s">
        <v>20920</v>
      </c>
      <c r="Q9430" t="s">
        <v>20991</v>
      </c>
      <c r="U9430" t="s">
        <v>22034</v>
      </c>
      <c r="W9430" t="s">
        <v>22918</v>
      </c>
    </row>
    <row r="9431" spans="1:24">
      <c r="A9431" s="1">
        <v>9492</v>
      </c>
      <c r="C9431" t="s">
        <v>7857</v>
      </c>
      <c r="G9431" t="s">
        <v>10967</v>
      </c>
      <c r="H9431" t="s">
        <v>17510</v>
      </c>
      <c r="I9431" t="s">
        <v>18507</v>
      </c>
      <c r="J9431" t="s">
        <v>18509</v>
      </c>
      <c r="L9431" t="s">
        <v>20579</v>
      </c>
      <c r="O9431" t="s">
        <v>20887</v>
      </c>
      <c r="P9431" t="s">
        <v>20919</v>
      </c>
      <c r="Q9431" t="s">
        <v>20989</v>
      </c>
      <c r="U9431" t="s">
        <v>22032</v>
      </c>
      <c r="W9431" t="s">
        <v>22917</v>
      </c>
      <c r="X9431" t="s">
        <v>23561</v>
      </c>
    </row>
    <row r="9432" spans="1:24">
      <c r="A9432" s="1">
        <v>9493</v>
      </c>
      <c r="C9432" t="s">
        <v>7858</v>
      </c>
      <c r="G9432" t="s">
        <v>10967</v>
      </c>
      <c r="H9432" t="s">
        <v>17511</v>
      </c>
      <c r="I9432" t="s">
        <v>18507</v>
      </c>
      <c r="J9432" t="s">
        <v>18509</v>
      </c>
      <c r="L9432" t="s">
        <v>20551</v>
      </c>
      <c r="O9432" t="s">
        <v>20887</v>
      </c>
      <c r="P9432" t="s">
        <v>20919</v>
      </c>
      <c r="Q9432" t="s">
        <v>20989</v>
      </c>
      <c r="U9432" t="s">
        <v>22032</v>
      </c>
      <c r="W9432" t="s">
        <v>22917</v>
      </c>
      <c r="X9432" t="s">
        <v>23561</v>
      </c>
    </row>
    <row r="9433" spans="1:24">
      <c r="A9433" s="1">
        <v>9494</v>
      </c>
      <c r="C9433" t="s">
        <v>7859</v>
      </c>
      <c r="G9433" t="s">
        <v>10967</v>
      </c>
      <c r="H9433" t="s">
        <v>17512</v>
      </c>
      <c r="I9433" t="s">
        <v>18507</v>
      </c>
      <c r="J9433" t="s">
        <v>18509</v>
      </c>
      <c r="L9433" t="s">
        <v>20527</v>
      </c>
      <c r="O9433" t="s">
        <v>20888</v>
      </c>
      <c r="P9433" t="s">
        <v>65</v>
      </c>
      <c r="Q9433" t="s">
        <v>20990</v>
      </c>
      <c r="R9433" t="s">
        <v>21118</v>
      </c>
      <c r="S9433" t="s">
        <v>21153</v>
      </c>
      <c r="T9433" t="s">
        <v>21732</v>
      </c>
      <c r="U9433" t="s">
        <v>22033</v>
      </c>
    </row>
    <row r="9434" spans="1:24">
      <c r="A9434" s="1">
        <v>9495</v>
      </c>
      <c r="C9434" t="s">
        <v>7860</v>
      </c>
      <c r="G9434" t="s">
        <v>10967</v>
      </c>
      <c r="H9434" t="s">
        <v>17512</v>
      </c>
      <c r="I9434" t="s">
        <v>18507</v>
      </c>
      <c r="J9434" t="s">
        <v>18509</v>
      </c>
      <c r="L9434" t="s">
        <v>20528</v>
      </c>
      <c r="O9434" t="s">
        <v>20888</v>
      </c>
      <c r="P9434" t="s">
        <v>20920</v>
      </c>
      <c r="Q9434" t="s">
        <v>20991</v>
      </c>
      <c r="U9434" t="s">
        <v>22034</v>
      </c>
      <c r="W9434" t="s">
        <v>22918</v>
      </c>
    </row>
    <row r="9435" spans="1:24">
      <c r="A9435" s="1">
        <v>9496</v>
      </c>
      <c r="C9435" t="s">
        <v>7861</v>
      </c>
      <c r="G9435" t="s">
        <v>10967</v>
      </c>
      <c r="H9435" t="s">
        <v>17513</v>
      </c>
      <c r="I9435" t="s">
        <v>18507</v>
      </c>
      <c r="J9435" t="s">
        <v>18511</v>
      </c>
      <c r="L9435" t="s">
        <v>20620</v>
      </c>
      <c r="O9435" t="s">
        <v>20889</v>
      </c>
      <c r="P9435" t="s">
        <v>20889</v>
      </c>
      <c r="Q9435" t="s">
        <v>20994</v>
      </c>
      <c r="U9435" t="s">
        <v>22041</v>
      </c>
      <c r="W9435" t="s">
        <v>22730</v>
      </c>
    </row>
    <row r="9436" spans="1:24">
      <c r="A9436" s="1">
        <v>9497</v>
      </c>
      <c r="C9436" t="s">
        <v>7862</v>
      </c>
      <c r="G9436" t="s">
        <v>10967</v>
      </c>
      <c r="H9436" t="s">
        <v>17514</v>
      </c>
      <c r="I9436" t="s">
        <v>18507</v>
      </c>
      <c r="J9436" t="s">
        <v>18571</v>
      </c>
      <c r="L9436" t="s">
        <v>20621</v>
      </c>
      <c r="N9436" t="s">
        <v>39</v>
      </c>
      <c r="P9436" t="s">
        <v>20945</v>
      </c>
      <c r="Q9436" t="s">
        <v>21039</v>
      </c>
      <c r="U9436" t="s">
        <v>22714</v>
      </c>
      <c r="W9436" t="s">
        <v>22918</v>
      </c>
    </row>
    <row r="9437" spans="1:24">
      <c r="A9437" s="1">
        <v>9498</v>
      </c>
      <c r="C9437" t="s">
        <v>7863</v>
      </c>
      <c r="G9437" t="s">
        <v>10967</v>
      </c>
      <c r="H9437" t="s">
        <v>17515</v>
      </c>
      <c r="I9437" t="s">
        <v>18507</v>
      </c>
      <c r="J9437" t="s">
        <v>18571</v>
      </c>
      <c r="L9437" t="s">
        <v>20621</v>
      </c>
      <c r="N9437" t="s">
        <v>39</v>
      </c>
      <c r="P9437" t="s">
        <v>39</v>
      </c>
      <c r="Q9437" t="s">
        <v>21040</v>
      </c>
      <c r="U9437" t="s">
        <v>22715</v>
      </c>
      <c r="W9437" t="s">
        <v>22921</v>
      </c>
    </row>
    <row r="9438" spans="1:24">
      <c r="A9438" s="1">
        <v>9499</v>
      </c>
      <c r="B9438" t="s">
        <v>39</v>
      </c>
      <c r="C9438" t="s">
        <v>7863</v>
      </c>
      <c r="D9438" t="s">
        <v>10680</v>
      </c>
      <c r="E9438" t="s">
        <v>10905</v>
      </c>
      <c r="F9438" t="s">
        <v>10914</v>
      </c>
      <c r="H9438" t="s">
        <v>17515</v>
      </c>
      <c r="V9438">
        <f>72863722           Æ  `ykHç=§#`ykHç=§#                                                                                       B                CMAS                                                                                                                                                                                                             PASSLEY_NIY YD     N                                                         </f>
        <v>0</v>
      </c>
    </row>
    <row r="9439" spans="1:24">
      <c r="A9439" s="1">
        <v>9500</v>
      </c>
      <c r="C9439" t="s">
        <v>7864</v>
      </c>
      <c r="G9439" t="s">
        <v>10967</v>
      </c>
      <c r="H9439" t="s">
        <v>17516</v>
      </c>
      <c r="I9439" t="s">
        <v>18507</v>
      </c>
      <c r="J9439" t="s">
        <v>18509</v>
      </c>
      <c r="L9439" t="s">
        <v>20593</v>
      </c>
      <c r="O9439" t="s">
        <v>20887</v>
      </c>
      <c r="P9439" t="s">
        <v>20919</v>
      </c>
      <c r="Q9439" t="s">
        <v>20989</v>
      </c>
      <c r="U9439" t="s">
        <v>22032</v>
      </c>
      <c r="W9439" t="s">
        <v>22917</v>
      </c>
      <c r="X9439" t="s">
        <v>23726</v>
      </c>
    </row>
    <row r="9440" spans="1:24">
      <c r="A9440" s="1">
        <v>9501</v>
      </c>
      <c r="C9440" t="s">
        <v>7865</v>
      </c>
      <c r="G9440" t="s">
        <v>10967</v>
      </c>
      <c r="H9440" t="s">
        <v>17517</v>
      </c>
      <c r="I9440" t="s">
        <v>18507</v>
      </c>
      <c r="J9440" t="s">
        <v>18509</v>
      </c>
      <c r="L9440" t="s">
        <v>20527</v>
      </c>
      <c r="O9440" t="s">
        <v>20888</v>
      </c>
      <c r="P9440" t="s">
        <v>65</v>
      </c>
      <c r="Q9440" t="s">
        <v>20990</v>
      </c>
      <c r="R9440" t="s">
        <v>21118</v>
      </c>
      <c r="S9440" t="s">
        <v>21153</v>
      </c>
      <c r="T9440" t="s">
        <v>21909</v>
      </c>
      <c r="U9440" t="s">
        <v>22033</v>
      </c>
    </row>
    <row r="9441" spans="1:24">
      <c r="A9441" s="1">
        <v>9502</v>
      </c>
      <c r="C9441" t="s">
        <v>7866</v>
      </c>
      <c r="G9441" t="s">
        <v>10967</v>
      </c>
      <c r="H9441" t="s">
        <v>17517</v>
      </c>
      <c r="I9441" t="s">
        <v>18507</v>
      </c>
      <c r="J9441" t="s">
        <v>18509</v>
      </c>
      <c r="L9441" t="s">
        <v>20589</v>
      </c>
      <c r="O9441" t="s">
        <v>20887</v>
      </c>
      <c r="P9441" t="s">
        <v>20919</v>
      </c>
      <c r="Q9441" t="s">
        <v>20989</v>
      </c>
      <c r="U9441" t="s">
        <v>22032</v>
      </c>
      <c r="W9441" t="s">
        <v>22917</v>
      </c>
      <c r="X9441" t="s">
        <v>23726</v>
      </c>
    </row>
    <row r="9442" spans="1:24">
      <c r="A9442" s="1">
        <v>9503</v>
      </c>
      <c r="C9442" t="s">
        <v>7867</v>
      </c>
      <c r="G9442" t="s">
        <v>10967</v>
      </c>
      <c r="H9442" t="s">
        <v>17517</v>
      </c>
      <c r="I9442" t="s">
        <v>18507</v>
      </c>
      <c r="J9442" t="s">
        <v>18509</v>
      </c>
      <c r="L9442" t="s">
        <v>20528</v>
      </c>
      <c r="O9442" t="s">
        <v>20888</v>
      </c>
      <c r="P9442" t="s">
        <v>20920</v>
      </c>
      <c r="Q9442" t="s">
        <v>20991</v>
      </c>
      <c r="U9442" t="s">
        <v>22034</v>
      </c>
      <c r="W9442" t="s">
        <v>22918</v>
      </c>
    </row>
    <row r="9443" spans="1:24">
      <c r="A9443" s="1">
        <v>9504</v>
      </c>
      <c r="C9443" t="s">
        <v>7868</v>
      </c>
      <c r="G9443" t="s">
        <v>10967</v>
      </c>
      <c r="H9443" t="s">
        <v>17518</v>
      </c>
      <c r="I9443" t="s">
        <v>18507</v>
      </c>
      <c r="J9443" t="s">
        <v>18509</v>
      </c>
      <c r="L9443" t="s">
        <v>20527</v>
      </c>
      <c r="O9443" t="s">
        <v>20888</v>
      </c>
      <c r="P9443" t="s">
        <v>65</v>
      </c>
      <c r="Q9443" t="s">
        <v>20990</v>
      </c>
      <c r="R9443" t="s">
        <v>21118</v>
      </c>
      <c r="S9443" t="s">
        <v>21153</v>
      </c>
      <c r="T9443" t="s">
        <v>21909</v>
      </c>
      <c r="U9443" t="s">
        <v>22033</v>
      </c>
    </row>
    <row r="9444" spans="1:24">
      <c r="A9444" s="1">
        <v>9505</v>
      </c>
      <c r="C9444" t="s">
        <v>7869</v>
      </c>
      <c r="G9444" t="s">
        <v>10967</v>
      </c>
      <c r="H9444" t="s">
        <v>17519</v>
      </c>
      <c r="I9444" t="s">
        <v>18507</v>
      </c>
      <c r="J9444" t="s">
        <v>18509</v>
      </c>
      <c r="L9444" t="s">
        <v>20528</v>
      </c>
      <c r="O9444" t="s">
        <v>20888</v>
      </c>
      <c r="P9444" t="s">
        <v>20920</v>
      </c>
      <c r="Q9444" t="s">
        <v>20991</v>
      </c>
      <c r="U9444" t="s">
        <v>22034</v>
      </c>
      <c r="W9444" t="s">
        <v>22918</v>
      </c>
    </row>
    <row r="9445" spans="1:24">
      <c r="A9445" s="1">
        <v>9506</v>
      </c>
      <c r="C9445" t="s">
        <v>7870</v>
      </c>
      <c r="G9445" t="s">
        <v>10967</v>
      </c>
      <c r="H9445" t="s">
        <v>17520</v>
      </c>
      <c r="I9445" t="s">
        <v>18507</v>
      </c>
      <c r="J9445" t="s">
        <v>18510</v>
      </c>
      <c r="L9445" t="s">
        <v>20622</v>
      </c>
      <c r="N9445" t="s">
        <v>59</v>
      </c>
      <c r="P9445" t="s">
        <v>59</v>
      </c>
      <c r="Q9445" t="s">
        <v>21093</v>
      </c>
      <c r="U9445" t="s">
        <v>22830</v>
      </c>
      <c r="W9445" t="s">
        <v>22946</v>
      </c>
    </row>
    <row r="9446" spans="1:24">
      <c r="A9446" s="1">
        <v>9507</v>
      </c>
      <c r="B9446" t="s">
        <v>59</v>
      </c>
      <c r="C9446" t="s">
        <v>7870</v>
      </c>
      <c r="D9446" t="s">
        <v>10681</v>
      </c>
      <c r="E9446" t="s">
        <v>10905</v>
      </c>
      <c r="F9446" t="s">
        <v>10946</v>
      </c>
      <c r="H9446" t="s">
        <v>17521</v>
      </c>
      <c r="V9446">
        <f>72863729 @&gt;±%K£ã</f>
        <v>0</v>
      </c>
    </row>
    <row r="9447" spans="1:24">
      <c r="A9447" s="1">
        <v>9509</v>
      </c>
      <c r="C9447" t="s">
        <v>7871</v>
      </c>
      <c r="G9447" t="s">
        <v>10967</v>
      </c>
      <c r="H9447" t="s">
        <v>17522</v>
      </c>
      <c r="I9447" t="s">
        <v>18507</v>
      </c>
      <c r="J9447" t="s">
        <v>18510</v>
      </c>
      <c r="L9447" t="s">
        <v>20623</v>
      </c>
      <c r="N9447" t="s">
        <v>59</v>
      </c>
      <c r="P9447" t="s">
        <v>59</v>
      </c>
      <c r="Q9447" t="s">
        <v>21093</v>
      </c>
      <c r="U9447" t="s">
        <v>22830</v>
      </c>
      <c r="W9447" t="s">
        <v>22946</v>
      </c>
    </row>
    <row r="9448" spans="1:24">
      <c r="A9448" s="1">
        <v>9510</v>
      </c>
      <c r="B9448" t="s">
        <v>59</v>
      </c>
      <c r="C9448" t="s">
        <v>7871</v>
      </c>
      <c r="D9448" t="s">
        <v>10682</v>
      </c>
      <c r="E9448" t="s">
        <v>10905</v>
      </c>
      <c r="F9448" t="s">
        <v>10946</v>
      </c>
      <c r="H9448" t="s">
        <v>17522</v>
      </c>
      <c r="V9448">
        <f>72863730 @&gt;±%K£ã</f>
        <v>0</v>
      </c>
    </row>
    <row r="9449" spans="1:24">
      <c r="A9449" s="1">
        <v>9512</v>
      </c>
      <c r="C9449" t="s">
        <v>7872</v>
      </c>
      <c r="G9449" t="s">
        <v>10967</v>
      </c>
      <c r="H9449" t="s">
        <v>17523</v>
      </c>
      <c r="I9449" t="s">
        <v>18507</v>
      </c>
      <c r="J9449" t="s">
        <v>18510</v>
      </c>
      <c r="L9449" t="s">
        <v>20624</v>
      </c>
      <c r="N9449" t="s">
        <v>43</v>
      </c>
      <c r="P9449" t="s">
        <v>43</v>
      </c>
      <c r="Q9449" t="s">
        <v>21047</v>
      </c>
      <c r="U9449" t="s">
        <v>22882</v>
      </c>
      <c r="W9449" t="s">
        <v>22931</v>
      </c>
    </row>
    <row r="9450" spans="1:24">
      <c r="A9450" s="1">
        <v>9513</v>
      </c>
      <c r="B9450" t="s">
        <v>43</v>
      </c>
      <c r="C9450" t="s">
        <v>7872</v>
      </c>
      <c r="D9450" t="s">
        <v>10683</v>
      </c>
      <c r="E9450" t="s">
        <v>10905</v>
      </c>
      <c r="F9450" t="s">
        <v>10918</v>
      </c>
      <c r="H9450" t="s">
        <v>17523</v>
      </c>
      <c r="V9450">
        <f>72863731 ãPþÜ¾ØF8769955422   CACS CAC uPGFPN          R @à¸Z¹                                                                                                                                                        N«ÃPGFCN          R                                                                                                                                                         ¿B÷)N³ÃPGFPN          R @à¸Z¹                                                                                                                                                        N§ÉPGFCN          R                                                                                                                                                         ½ÆNÊPGFPN          R @à¸Z¹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451" spans="1:24">
      <c r="A9451" s="1">
        <v>9514</v>
      </c>
      <c r="C9451" t="s">
        <v>7873</v>
      </c>
      <c r="G9451" t="s">
        <v>10967</v>
      </c>
      <c r="H9451" t="s">
        <v>17524</v>
      </c>
      <c r="I9451" t="s">
        <v>18507</v>
      </c>
      <c r="J9451" t="s">
        <v>18509</v>
      </c>
      <c r="L9451" t="s">
        <v>20527</v>
      </c>
      <c r="O9451" t="s">
        <v>20888</v>
      </c>
      <c r="P9451" t="s">
        <v>65</v>
      </c>
      <c r="Q9451" t="s">
        <v>20990</v>
      </c>
      <c r="R9451" t="s">
        <v>21118</v>
      </c>
      <c r="S9451" t="s">
        <v>21153</v>
      </c>
      <c r="T9451" t="s">
        <v>21390</v>
      </c>
      <c r="U9451" t="s">
        <v>22033</v>
      </c>
    </row>
    <row r="9452" spans="1:24">
      <c r="A9452" s="1">
        <v>9515</v>
      </c>
      <c r="C9452" t="s">
        <v>7874</v>
      </c>
      <c r="G9452" t="s">
        <v>10967</v>
      </c>
      <c r="H9452" t="s">
        <v>17524</v>
      </c>
      <c r="I9452" t="s">
        <v>18507</v>
      </c>
      <c r="J9452" t="s">
        <v>18509</v>
      </c>
      <c r="L9452" t="s">
        <v>20619</v>
      </c>
      <c r="O9452" t="s">
        <v>20887</v>
      </c>
      <c r="P9452" t="s">
        <v>20919</v>
      </c>
      <c r="Q9452" t="s">
        <v>20989</v>
      </c>
      <c r="U9452" t="s">
        <v>22032</v>
      </c>
      <c r="W9452" t="s">
        <v>22917</v>
      </c>
      <c r="X9452" t="s">
        <v>23217</v>
      </c>
    </row>
    <row r="9453" spans="1:24">
      <c r="A9453" s="1">
        <v>9516</v>
      </c>
      <c r="C9453" t="s">
        <v>7875</v>
      </c>
      <c r="G9453" t="s">
        <v>10967</v>
      </c>
      <c r="H9453" t="s">
        <v>17524</v>
      </c>
      <c r="I9453" t="s">
        <v>18507</v>
      </c>
      <c r="J9453" t="s">
        <v>18509</v>
      </c>
      <c r="L9453" t="s">
        <v>20528</v>
      </c>
      <c r="O9453" t="s">
        <v>20888</v>
      </c>
      <c r="P9453" t="s">
        <v>20920</v>
      </c>
      <c r="Q9453" t="s">
        <v>20991</v>
      </c>
      <c r="U9453" t="s">
        <v>22034</v>
      </c>
      <c r="W9453" t="s">
        <v>22918</v>
      </c>
    </row>
    <row r="9454" spans="1:24">
      <c r="A9454" s="1">
        <v>9517</v>
      </c>
      <c r="C9454" t="s">
        <v>7876</v>
      </c>
      <c r="G9454" t="s">
        <v>10967</v>
      </c>
      <c r="H9454" t="s">
        <v>17525</v>
      </c>
      <c r="I9454" t="s">
        <v>18507</v>
      </c>
      <c r="J9454" t="s">
        <v>18509</v>
      </c>
      <c r="L9454" t="s">
        <v>20502</v>
      </c>
      <c r="O9454" t="s">
        <v>20887</v>
      </c>
      <c r="P9454" t="s">
        <v>20919</v>
      </c>
      <c r="Q9454" t="s">
        <v>20989</v>
      </c>
      <c r="U9454" t="s">
        <v>22032</v>
      </c>
      <c r="W9454" t="s">
        <v>22917</v>
      </c>
      <c r="X9454" t="s">
        <v>23217</v>
      </c>
    </row>
    <row r="9455" spans="1:24">
      <c r="A9455" s="1">
        <v>9518</v>
      </c>
      <c r="C9455" t="s">
        <v>7877</v>
      </c>
      <c r="G9455" t="s">
        <v>10967</v>
      </c>
      <c r="H9455" t="s">
        <v>17525</v>
      </c>
      <c r="I9455" t="s">
        <v>18507</v>
      </c>
      <c r="J9455" t="s">
        <v>18509</v>
      </c>
      <c r="L9455" t="s">
        <v>20527</v>
      </c>
      <c r="O9455" t="s">
        <v>20888</v>
      </c>
      <c r="P9455" t="s">
        <v>65</v>
      </c>
      <c r="Q9455" t="s">
        <v>20990</v>
      </c>
      <c r="R9455" t="s">
        <v>21118</v>
      </c>
      <c r="S9455" t="s">
        <v>21153</v>
      </c>
      <c r="T9455" t="s">
        <v>21390</v>
      </c>
      <c r="U9455" t="s">
        <v>22033</v>
      </c>
    </row>
    <row r="9456" spans="1:24">
      <c r="A9456" s="1">
        <v>9519</v>
      </c>
      <c r="C9456" t="s">
        <v>7878</v>
      </c>
      <c r="G9456" t="s">
        <v>10967</v>
      </c>
      <c r="H9456" t="s">
        <v>17526</v>
      </c>
      <c r="I9456" t="s">
        <v>18507</v>
      </c>
      <c r="J9456" t="s">
        <v>18509</v>
      </c>
      <c r="L9456" t="s">
        <v>20528</v>
      </c>
      <c r="O9456" t="s">
        <v>20888</v>
      </c>
      <c r="P9456" t="s">
        <v>20920</v>
      </c>
      <c r="Q9456" t="s">
        <v>20991</v>
      </c>
      <c r="U9456" t="s">
        <v>22034</v>
      </c>
      <c r="W9456" t="s">
        <v>22918</v>
      </c>
    </row>
    <row r="9457" spans="1:25">
      <c r="A9457" s="1">
        <v>9520</v>
      </c>
      <c r="C9457" t="s">
        <v>7879</v>
      </c>
      <c r="G9457" t="s">
        <v>10967</v>
      </c>
      <c r="H9457" t="s">
        <v>17527</v>
      </c>
      <c r="I9457" t="s">
        <v>18507</v>
      </c>
      <c r="J9457" t="s">
        <v>18510</v>
      </c>
      <c r="L9457" t="s">
        <v>20625</v>
      </c>
      <c r="N9457" t="s">
        <v>32</v>
      </c>
      <c r="P9457" t="s">
        <v>32</v>
      </c>
      <c r="Q9457" t="s">
        <v>20992</v>
      </c>
      <c r="R9457" t="s">
        <v>21119</v>
      </c>
      <c r="S9457" t="s">
        <v>21154</v>
      </c>
      <c r="U9457" t="s">
        <v>22035</v>
      </c>
      <c r="Y9457" t="s">
        <v>23859</v>
      </c>
    </row>
    <row r="9458" spans="1:25">
      <c r="A9458" s="1">
        <v>9521</v>
      </c>
      <c r="B9458" t="s">
        <v>32</v>
      </c>
      <c r="C9458" t="s">
        <v>7879</v>
      </c>
      <c r="D9458" t="s">
        <v>10684</v>
      </c>
      <c r="E9458" t="s">
        <v>10905</v>
      </c>
      <c r="F9458" t="s">
        <v>10906</v>
      </c>
      <c r="H9458" t="s">
        <v>17528</v>
      </c>
      <c r="V9458">
        <f>72863738 pm¡Ã2024041krissy_g4@hotmail.com                              ANMLFException as file currently locked by another user for an Acct no 840012230000</f>
        <v>0</v>
      </c>
    </row>
    <row r="9459" spans="1:25">
      <c r="A9459" s="1">
        <v>9522</v>
      </c>
      <c r="C9459" t="s">
        <v>7880</v>
      </c>
      <c r="G9459" t="s">
        <v>10967</v>
      </c>
      <c r="H9459" t="s">
        <v>17529</v>
      </c>
      <c r="I9459" t="s">
        <v>18507</v>
      </c>
      <c r="J9459" t="s">
        <v>18510</v>
      </c>
      <c r="L9459" t="s">
        <v>20626</v>
      </c>
      <c r="N9459" t="s">
        <v>32</v>
      </c>
      <c r="P9459" t="s">
        <v>32</v>
      </c>
      <c r="Q9459" t="s">
        <v>20992</v>
      </c>
      <c r="R9459" t="s">
        <v>21119</v>
      </c>
      <c r="S9459" t="s">
        <v>21154</v>
      </c>
      <c r="U9459" t="s">
        <v>22035</v>
      </c>
      <c r="Y9459" t="s">
        <v>23860</v>
      </c>
    </row>
    <row r="9460" spans="1:25">
      <c r="A9460" s="1">
        <v>9523</v>
      </c>
      <c r="B9460" t="s">
        <v>32</v>
      </c>
      <c r="C9460" t="s">
        <v>7880</v>
      </c>
      <c r="D9460" t="s">
        <v>10685</v>
      </c>
      <c r="E9460" t="s">
        <v>10905</v>
      </c>
      <c r="F9460" t="s">
        <v>10906</v>
      </c>
      <c r="H9460" t="s">
        <v>17530</v>
      </c>
      <c r="V9460">
        <f>72863739 0&lt;I2024041djturanda@yahoo.com                               ANMLFException as file currently locked by another user for an Acct no 313660030000</f>
        <v>0</v>
      </c>
    </row>
    <row r="9461" spans="1:25">
      <c r="A9461" s="1">
        <v>9524</v>
      </c>
      <c r="C9461" t="s">
        <v>7881</v>
      </c>
      <c r="G9461" t="s">
        <v>10967</v>
      </c>
      <c r="H9461" t="s">
        <v>17531</v>
      </c>
      <c r="I9461" t="s">
        <v>18507</v>
      </c>
      <c r="J9461" t="s">
        <v>18510</v>
      </c>
      <c r="L9461" t="s">
        <v>20627</v>
      </c>
      <c r="N9461" t="s">
        <v>32</v>
      </c>
      <c r="P9461" t="s">
        <v>32</v>
      </c>
      <c r="Q9461" t="s">
        <v>20992</v>
      </c>
      <c r="R9461" t="s">
        <v>21119</v>
      </c>
      <c r="S9461" t="s">
        <v>21154</v>
      </c>
      <c r="U9461" t="s">
        <v>22035</v>
      </c>
      <c r="Y9461" t="s">
        <v>23861</v>
      </c>
    </row>
    <row r="9462" spans="1:25">
      <c r="A9462" s="1">
        <v>9525</v>
      </c>
      <c r="B9462" t="s">
        <v>32</v>
      </c>
      <c r="C9462" t="s">
        <v>7881</v>
      </c>
      <c r="D9462" t="s">
        <v>10686</v>
      </c>
      <c r="E9462" t="s">
        <v>10905</v>
      </c>
      <c r="F9462" t="s">
        <v>10906</v>
      </c>
      <c r="H9462" t="s">
        <v>17531</v>
      </c>
      <c r="V9462">
        <f>72863740 &gt;#Q2024041tampat74@gmail.com                               ANMLFException as file currently locked by another user for an Acct no 348079210000</f>
        <v>0</v>
      </c>
    </row>
    <row r="9463" spans="1:25">
      <c r="A9463" s="1">
        <v>9526</v>
      </c>
      <c r="C9463" t="s">
        <v>7882</v>
      </c>
      <c r="G9463" t="s">
        <v>10967</v>
      </c>
      <c r="H9463" t="s">
        <v>17532</v>
      </c>
      <c r="I9463" t="s">
        <v>18507</v>
      </c>
      <c r="J9463" t="s">
        <v>18510</v>
      </c>
      <c r="L9463" t="s">
        <v>20628</v>
      </c>
      <c r="N9463" t="s">
        <v>32</v>
      </c>
      <c r="P9463" t="s">
        <v>32</v>
      </c>
      <c r="Q9463" t="s">
        <v>20992</v>
      </c>
      <c r="R9463" t="s">
        <v>21119</v>
      </c>
      <c r="S9463" t="s">
        <v>21154</v>
      </c>
      <c r="U9463" t="s">
        <v>22035</v>
      </c>
      <c r="Y9463" t="s">
        <v>23862</v>
      </c>
    </row>
    <row r="9464" spans="1:25">
      <c r="A9464" s="1">
        <v>9527</v>
      </c>
      <c r="B9464" t="s">
        <v>32</v>
      </c>
      <c r="C9464" t="s">
        <v>7882</v>
      </c>
      <c r="D9464" t="s">
        <v>10687</v>
      </c>
      <c r="E9464" t="s">
        <v>10905</v>
      </c>
      <c r="F9464" t="s">
        <v>10906</v>
      </c>
      <c r="H9464" t="s">
        <v>17533</v>
      </c>
      <c r="V9464">
        <f>72863741 Ð`²¤O2024031moriehinds2@gmail.com                              BNMLFException as file currently locked by another user for an Acct no 342065570000</f>
        <v>0</v>
      </c>
    </row>
    <row r="9465" spans="1:25">
      <c r="A9465" s="1">
        <v>9528</v>
      </c>
      <c r="C9465" t="s">
        <v>7883</v>
      </c>
      <c r="G9465" t="s">
        <v>10967</v>
      </c>
      <c r="H9465" t="s">
        <v>17534</v>
      </c>
      <c r="I9465" t="s">
        <v>18507</v>
      </c>
      <c r="J9465" t="s">
        <v>18510</v>
      </c>
      <c r="L9465" t="s">
        <v>20629</v>
      </c>
      <c r="N9465" t="s">
        <v>32</v>
      </c>
      <c r="P9465" t="s">
        <v>32</v>
      </c>
      <c r="Q9465" t="s">
        <v>20992</v>
      </c>
      <c r="R9465" t="s">
        <v>21119</v>
      </c>
      <c r="S9465" t="s">
        <v>21154</v>
      </c>
      <c r="U9465" t="s">
        <v>22035</v>
      </c>
      <c r="Y9465" t="s">
        <v>23863</v>
      </c>
    </row>
    <row r="9466" spans="1:25">
      <c r="A9466" s="1">
        <v>9529</v>
      </c>
      <c r="B9466" t="s">
        <v>32</v>
      </c>
      <c r="C9466" t="s">
        <v>7883</v>
      </c>
      <c r="D9466" t="s">
        <v>10688</v>
      </c>
      <c r="E9466" t="s">
        <v>10905</v>
      </c>
      <c r="F9466" t="s">
        <v>10906</v>
      </c>
      <c r="H9466" t="s">
        <v>17534</v>
      </c>
      <c r="V9466">
        <f>72863742 @Ü'E2024041cavrilleogarro@yahoo.com                            BNMLFException as file currently locked by another user for an Acct no 297021480000</f>
        <v>0</v>
      </c>
    </row>
    <row r="9467" spans="1:25">
      <c r="A9467" s="1">
        <v>9530</v>
      </c>
      <c r="C9467" t="s">
        <v>7884</v>
      </c>
      <c r="G9467" t="s">
        <v>10967</v>
      </c>
      <c r="H9467" t="s">
        <v>17535</v>
      </c>
      <c r="I9467" t="s">
        <v>18507</v>
      </c>
      <c r="J9467" t="s">
        <v>18510</v>
      </c>
      <c r="L9467" t="s">
        <v>20630</v>
      </c>
      <c r="N9467" t="s">
        <v>32</v>
      </c>
      <c r="P9467" t="s">
        <v>32</v>
      </c>
      <c r="Q9467" t="s">
        <v>20992</v>
      </c>
      <c r="R9467" t="s">
        <v>21119</v>
      </c>
      <c r="S9467" t="s">
        <v>21154</v>
      </c>
      <c r="U9467" t="s">
        <v>22035</v>
      </c>
      <c r="Y9467" t="s">
        <v>23864</v>
      </c>
    </row>
    <row r="9468" spans="1:25">
      <c r="A9468" s="1">
        <v>9531</v>
      </c>
      <c r="B9468" t="s">
        <v>32</v>
      </c>
      <c r="C9468" t="s">
        <v>7884</v>
      </c>
      <c r="D9468" t="s">
        <v>10689</v>
      </c>
      <c r="E9468" t="s">
        <v>10905</v>
      </c>
      <c r="F9468" t="s">
        <v>10906</v>
      </c>
      <c r="H9468" t="s">
        <v>17536</v>
      </c>
      <c r="V9468">
        <f>72863743 ø8æÌ2024031tamika.campbell@ksac.gov.jm                           CNMLFException as file currently locked by another user for an Acct no 880032561400</f>
        <v>0</v>
      </c>
    </row>
    <row r="9469" spans="1:25">
      <c r="A9469" s="1">
        <v>9532</v>
      </c>
      <c r="C9469" t="s">
        <v>7885</v>
      </c>
      <c r="G9469" t="s">
        <v>10967</v>
      </c>
      <c r="H9469" t="s">
        <v>17537</v>
      </c>
      <c r="I9469" t="s">
        <v>18507</v>
      </c>
      <c r="J9469" t="s">
        <v>18510</v>
      </c>
      <c r="L9469" t="s">
        <v>20631</v>
      </c>
      <c r="N9469" t="s">
        <v>32</v>
      </c>
      <c r="P9469" t="s">
        <v>32</v>
      </c>
      <c r="Q9469" t="s">
        <v>20992</v>
      </c>
      <c r="R9469" t="s">
        <v>21119</v>
      </c>
      <c r="S9469" t="s">
        <v>21154</v>
      </c>
      <c r="U9469" t="s">
        <v>22035</v>
      </c>
      <c r="Y9469" t="s">
        <v>23865</v>
      </c>
    </row>
    <row r="9470" spans="1:25">
      <c r="A9470" s="1">
        <v>9533</v>
      </c>
      <c r="B9470" t="s">
        <v>32</v>
      </c>
      <c r="C9470" t="s">
        <v>7885</v>
      </c>
      <c r="D9470" t="s">
        <v>10690</v>
      </c>
      <c r="E9470" t="s">
        <v>10905</v>
      </c>
      <c r="F9470" t="s">
        <v>10906</v>
      </c>
      <c r="H9470" t="s">
        <v>17538</v>
      </c>
      <c r="V9470">
        <f>72863744 0@2024031kededradennis@gmail.com                             CNMLFException as file currently locked by another user for an Acct no 277429760000</f>
        <v>0</v>
      </c>
    </row>
    <row r="9471" spans="1:25">
      <c r="A9471" s="1">
        <v>9534</v>
      </c>
      <c r="C9471" t="s">
        <v>7886</v>
      </c>
      <c r="G9471" t="s">
        <v>10967</v>
      </c>
      <c r="H9471" t="s">
        <v>17539</v>
      </c>
      <c r="I9471" t="s">
        <v>18507</v>
      </c>
      <c r="J9471" t="s">
        <v>18510</v>
      </c>
      <c r="L9471" t="s">
        <v>20632</v>
      </c>
      <c r="N9471" t="s">
        <v>32</v>
      </c>
      <c r="P9471" t="s">
        <v>32</v>
      </c>
      <c r="Q9471" t="s">
        <v>20992</v>
      </c>
      <c r="R9471" t="s">
        <v>21119</v>
      </c>
      <c r="S9471" t="s">
        <v>21154</v>
      </c>
      <c r="U9471" t="s">
        <v>22035</v>
      </c>
      <c r="Y9471" t="s">
        <v>23866</v>
      </c>
    </row>
    <row r="9472" spans="1:25">
      <c r="A9472" s="1">
        <v>9535</v>
      </c>
      <c r="B9472" t="s">
        <v>32</v>
      </c>
      <c r="C9472" t="s">
        <v>7886</v>
      </c>
      <c r="D9472" t="s">
        <v>10691</v>
      </c>
      <c r="E9472" t="s">
        <v>10905</v>
      </c>
      <c r="F9472" t="s">
        <v>10906</v>
      </c>
      <c r="H9472" t="s">
        <v>17539</v>
      </c>
      <c r="V9472">
        <f>72863745 ÐEá\$2024041faypetgrave@cwjamica.com                            DNMLFException as file currently locked by another user for an Acct no 156177090000</f>
        <v>0</v>
      </c>
    </row>
    <row r="9473" spans="1:25">
      <c r="A9473" s="1">
        <v>9536</v>
      </c>
      <c r="C9473" t="s">
        <v>7887</v>
      </c>
      <c r="G9473" t="s">
        <v>10967</v>
      </c>
      <c r="H9473" t="s">
        <v>17540</v>
      </c>
      <c r="I9473" t="s">
        <v>18507</v>
      </c>
      <c r="J9473" t="s">
        <v>18510</v>
      </c>
      <c r="L9473" t="s">
        <v>20633</v>
      </c>
      <c r="N9473" t="s">
        <v>32</v>
      </c>
      <c r="P9473" t="s">
        <v>32</v>
      </c>
      <c r="Q9473" t="s">
        <v>20992</v>
      </c>
      <c r="R9473" t="s">
        <v>21119</v>
      </c>
      <c r="S9473" t="s">
        <v>21154</v>
      </c>
      <c r="U9473" t="s">
        <v>22035</v>
      </c>
      <c r="Y9473" t="s">
        <v>23868</v>
      </c>
    </row>
    <row r="9474" spans="1:25">
      <c r="A9474" s="1">
        <v>9537</v>
      </c>
      <c r="B9474" t="s">
        <v>32</v>
      </c>
      <c r="C9474" t="s">
        <v>7887</v>
      </c>
      <c r="D9474" t="s">
        <v>10692</v>
      </c>
      <c r="E9474" t="s">
        <v>10905</v>
      </c>
      <c r="F9474" t="s">
        <v>10906</v>
      </c>
      <c r="H9474" t="s">
        <v>17541</v>
      </c>
      <c r="V9474">
        <f>72863746 ÐÈQ(B2024041stamic123@gmail.com                               DNMLFException as file currently locked by another user for an Acct no 284144290000</f>
        <v>0</v>
      </c>
    </row>
    <row r="9475" spans="1:25">
      <c r="A9475" s="1">
        <v>9538</v>
      </c>
      <c r="C9475" t="s">
        <v>7888</v>
      </c>
      <c r="G9475" t="s">
        <v>10967</v>
      </c>
      <c r="H9475" t="s">
        <v>17542</v>
      </c>
      <c r="I9475" t="s">
        <v>18507</v>
      </c>
      <c r="J9475" t="s">
        <v>18509</v>
      </c>
      <c r="L9475" t="s">
        <v>20587</v>
      </c>
      <c r="O9475" t="s">
        <v>20887</v>
      </c>
      <c r="P9475" t="s">
        <v>20919</v>
      </c>
      <c r="Q9475" t="s">
        <v>20989</v>
      </c>
      <c r="U9475" t="s">
        <v>22032</v>
      </c>
      <c r="W9475" t="s">
        <v>22917</v>
      </c>
      <c r="X9475" t="s">
        <v>23543</v>
      </c>
    </row>
    <row r="9476" spans="1:25">
      <c r="A9476" s="1">
        <v>9539</v>
      </c>
      <c r="C9476" t="s">
        <v>7889</v>
      </c>
      <c r="G9476" t="s">
        <v>10967</v>
      </c>
      <c r="H9476" t="s">
        <v>17543</v>
      </c>
      <c r="I9476" t="s">
        <v>18507</v>
      </c>
      <c r="J9476" t="s">
        <v>18509</v>
      </c>
      <c r="L9476" t="s">
        <v>20527</v>
      </c>
      <c r="O9476" t="s">
        <v>20888</v>
      </c>
      <c r="P9476" t="s">
        <v>65</v>
      </c>
      <c r="Q9476" t="s">
        <v>20990</v>
      </c>
      <c r="R9476" t="s">
        <v>21118</v>
      </c>
      <c r="S9476" t="s">
        <v>21153</v>
      </c>
      <c r="T9476" t="s">
        <v>21711</v>
      </c>
      <c r="U9476" t="s">
        <v>22033</v>
      </c>
    </row>
    <row r="9477" spans="1:25">
      <c r="A9477" s="1">
        <v>9540</v>
      </c>
      <c r="C9477" t="s">
        <v>7890</v>
      </c>
      <c r="G9477" t="s">
        <v>10967</v>
      </c>
      <c r="H9477" t="s">
        <v>17543</v>
      </c>
      <c r="I9477" t="s">
        <v>18507</v>
      </c>
      <c r="J9477" t="s">
        <v>18509</v>
      </c>
      <c r="L9477" t="s">
        <v>20528</v>
      </c>
      <c r="O9477" t="s">
        <v>20888</v>
      </c>
      <c r="P9477" t="s">
        <v>20920</v>
      </c>
      <c r="Q9477" t="s">
        <v>20991</v>
      </c>
      <c r="U9477" t="s">
        <v>22034</v>
      </c>
      <c r="W9477" t="s">
        <v>22918</v>
      </c>
    </row>
    <row r="9478" spans="1:25">
      <c r="A9478" s="1">
        <v>9541</v>
      </c>
      <c r="C9478" t="s">
        <v>7891</v>
      </c>
      <c r="G9478" t="s">
        <v>10967</v>
      </c>
      <c r="H9478" t="s">
        <v>17544</v>
      </c>
      <c r="I9478" t="s">
        <v>18507</v>
      </c>
      <c r="J9478" t="s">
        <v>18509</v>
      </c>
      <c r="L9478" t="s">
        <v>20527</v>
      </c>
      <c r="O9478" t="s">
        <v>20888</v>
      </c>
      <c r="P9478" t="s">
        <v>65</v>
      </c>
      <c r="Q9478" t="s">
        <v>20990</v>
      </c>
      <c r="R9478" t="s">
        <v>21118</v>
      </c>
      <c r="S9478" t="s">
        <v>21153</v>
      </c>
      <c r="T9478" t="s">
        <v>21711</v>
      </c>
      <c r="U9478" t="s">
        <v>22033</v>
      </c>
    </row>
    <row r="9479" spans="1:25">
      <c r="A9479" s="1">
        <v>9542</v>
      </c>
      <c r="C9479" t="s">
        <v>7892</v>
      </c>
      <c r="G9479" t="s">
        <v>10967</v>
      </c>
      <c r="H9479" t="s">
        <v>17545</v>
      </c>
      <c r="I9479" t="s">
        <v>18507</v>
      </c>
      <c r="J9479" t="s">
        <v>18509</v>
      </c>
      <c r="L9479" t="s">
        <v>20591</v>
      </c>
      <c r="O9479" t="s">
        <v>20887</v>
      </c>
      <c r="P9479" t="s">
        <v>20919</v>
      </c>
      <c r="Q9479" t="s">
        <v>20989</v>
      </c>
      <c r="U9479" t="s">
        <v>22032</v>
      </c>
      <c r="W9479" t="s">
        <v>22917</v>
      </c>
      <c r="X9479" t="s">
        <v>23543</v>
      </c>
    </row>
    <row r="9480" spans="1:25">
      <c r="A9480" s="1">
        <v>9543</v>
      </c>
      <c r="C9480" t="s">
        <v>7893</v>
      </c>
      <c r="G9480" t="s">
        <v>10967</v>
      </c>
      <c r="H9480" t="s">
        <v>17545</v>
      </c>
      <c r="I9480" t="s">
        <v>18507</v>
      </c>
      <c r="J9480" t="s">
        <v>18509</v>
      </c>
      <c r="L9480" t="s">
        <v>20528</v>
      </c>
      <c r="O9480" t="s">
        <v>20888</v>
      </c>
      <c r="P9480" t="s">
        <v>20920</v>
      </c>
      <c r="Q9480" t="s">
        <v>20991</v>
      </c>
      <c r="U9480" t="s">
        <v>22034</v>
      </c>
      <c r="W9480" t="s">
        <v>22918</v>
      </c>
    </row>
    <row r="9481" spans="1:25">
      <c r="A9481" s="1">
        <v>9544</v>
      </c>
      <c r="C9481" t="s">
        <v>7894</v>
      </c>
      <c r="G9481" t="s">
        <v>10967</v>
      </c>
      <c r="H9481" t="s">
        <v>17546</v>
      </c>
      <c r="I9481" t="s">
        <v>18507</v>
      </c>
      <c r="J9481" t="s">
        <v>18510</v>
      </c>
      <c r="L9481" t="s">
        <v>20634</v>
      </c>
      <c r="N9481" t="s">
        <v>32</v>
      </c>
      <c r="P9481" t="s">
        <v>32</v>
      </c>
      <c r="Q9481" t="s">
        <v>20992</v>
      </c>
      <c r="R9481" t="s">
        <v>21119</v>
      </c>
      <c r="S9481" t="s">
        <v>21154</v>
      </c>
      <c r="U9481" t="s">
        <v>22035</v>
      </c>
      <c r="Y9481" t="s">
        <v>23867</v>
      </c>
    </row>
    <row r="9482" spans="1:25">
      <c r="A9482" s="1">
        <v>9545</v>
      </c>
      <c r="B9482" t="s">
        <v>32</v>
      </c>
      <c r="C9482" t="s">
        <v>7894</v>
      </c>
      <c r="D9482" t="s">
        <v>10693</v>
      </c>
      <c r="E9482" t="s">
        <v>10905</v>
      </c>
      <c r="F9482" t="s">
        <v>10906</v>
      </c>
      <c r="H9482" t="s">
        <v>17547</v>
      </c>
      <c r="V9482">
        <f>72863753 p°7ÖD2024041christinacaine1@gmail.com                            DNMLFException as file currently locked by another user for an Acct no 295651750000</f>
        <v>0</v>
      </c>
    </row>
    <row r="9483" spans="1:25">
      <c r="A9483" s="1">
        <v>9546</v>
      </c>
      <c r="C9483" t="s">
        <v>7895</v>
      </c>
      <c r="G9483" t="s">
        <v>10967</v>
      </c>
      <c r="H9483" t="s">
        <v>17548</v>
      </c>
      <c r="I9483" t="s">
        <v>18507</v>
      </c>
      <c r="J9483" t="s">
        <v>18510</v>
      </c>
      <c r="L9483" t="s">
        <v>20635</v>
      </c>
      <c r="N9483" t="s">
        <v>32</v>
      </c>
      <c r="P9483" t="s">
        <v>32</v>
      </c>
      <c r="Q9483" t="s">
        <v>20992</v>
      </c>
      <c r="R9483" t="s">
        <v>21119</v>
      </c>
      <c r="S9483" t="s">
        <v>21154</v>
      </c>
      <c r="U9483" t="s">
        <v>22035</v>
      </c>
      <c r="Y9483" t="s">
        <v>23869</v>
      </c>
    </row>
    <row r="9484" spans="1:25">
      <c r="A9484" s="1">
        <v>9547</v>
      </c>
      <c r="B9484" t="s">
        <v>32</v>
      </c>
      <c r="C9484" t="s">
        <v>7895</v>
      </c>
      <c r="D9484" t="s">
        <v>10694</v>
      </c>
      <c r="E9484" t="s">
        <v>10905</v>
      </c>
      <c r="F9484" t="s">
        <v>10906</v>
      </c>
      <c r="H9484" t="s">
        <v>17548</v>
      </c>
      <c r="V9484">
        <f>72863754 0&amp;3&amp;P2024041DUNROBPRIM@GMAIL.COM                              DNMLFException as file currently locked by another user for an Acct no 344238270000</f>
        <v>0</v>
      </c>
    </row>
    <row r="9485" spans="1:25">
      <c r="A9485" s="1">
        <v>9548</v>
      </c>
      <c r="C9485" t="s">
        <v>7896</v>
      </c>
      <c r="G9485" t="s">
        <v>10967</v>
      </c>
      <c r="H9485" t="s">
        <v>17549</v>
      </c>
      <c r="I9485" t="s">
        <v>18507</v>
      </c>
      <c r="J9485" t="s">
        <v>18510</v>
      </c>
      <c r="L9485" t="s">
        <v>20636</v>
      </c>
      <c r="N9485" t="s">
        <v>32</v>
      </c>
      <c r="P9485" t="s">
        <v>32</v>
      </c>
      <c r="Q9485" t="s">
        <v>20992</v>
      </c>
      <c r="R9485" t="s">
        <v>21119</v>
      </c>
      <c r="S9485" t="s">
        <v>21154</v>
      </c>
      <c r="U9485" t="s">
        <v>22035</v>
      </c>
      <c r="Y9485" t="s">
        <v>23872</v>
      </c>
    </row>
    <row r="9486" spans="1:25">
      <c r="A9486" s="1">
        <v>9549</v>
      </c>
      <c r="B9486" t="s">
        <v>32</v>
      </c>
      <c r="C9486" t="s">
        <v>7896</v>
      </c>
      <c r="D9486" t="s">
        <v>10695</v>
      </c>
      <c r="E9486" t="s">
        <v>10905</v>
      </c>
      <c r="F9486" t="s">
        <v>10906</v>
      </c>
      <c r="H9486" t="s">
        <v>17550</v>
      </c>
      <c r="V9486">
        <f>72863755 °7úA2024041ANDREHEPBURN_88@YAHOO.COM                            ENMLFException as file currently locked by another user for an Acct no 283368110000</f>
        <v>0</v>
      </c>
    </row>
    <row r="9487" spans="1:25">
      <c r="A9487" s="1">
        <v>9550</v>
      </c>
      <c r="C9487" t="s">
        <v>7897</v>
      </c>
      <c r="G9487" t="s">
        <v>10967</v>
      </c>
      <c r="H9487" t="s">
        <v>17551</v>
      </c>
      <c r="I9487" t="s">
        <v>18507</v>
      </c>
      <c r="J9487" t="s">
        <v>18510</v>
      </c>
      <c r="L9487" t="s">
        <v>20637</v>
      </c>
      <c r="N9487" t="s">
        <v>32</v>
      </c>
      <c r="P9487" t="s">
        <v>32</v>
      </c>
      <c r="Q9487" t="s">
        <v>20992</v>
      </c>
      <c r="R9487" t="s">
        <v>21119</v>
      </c>
      <c r="S9487" t="s">
        <v>21154</v>
      </c>
      <c r="U9487" t="s">
        <v>22035</v>
      </c>
      <c r="Y9487" t="s">
        <v>23871</v>
      </c>
    </row>
    <row r="9488" spans="1:25">
      <c r="A9488" s="1">
        <v>9551</v>
      </c>
      <c r="B9488" t="s">
        <v>32</v>
      </c>
      <c r="C9488" t="s">
        <v>7897</v>
      </c>
      <c r="D9488" t="s">
        <v>10696</v>
      </c>
      <c r="E9488" t="s">
        <v>10905</v>
      </c>
      <c r="F9488" t="s">
        <v>10906</v>
      </c>
      <c r="H9488" t="s">
        <v>17551</v>
      </c>
      <c r="V9488">
        <f>72863756 @å~\J2024041sexychrisann1@gmail.com                             ENMLFException as file currently locked by another user for an Acct no 319379400000</f>
        <v>0</v>
      </c>
    </row>
    <row r="9489" spans="1:25">
      <c r="A9489" s="1">
        <v>9552</v>
      </c>
      <c r="C9489" t="s">
        <v>7898</v>
      </c>
      <c r="G9489" t="s">
        <v>10967</v>
      </c>
      <c r="H9489" t="s">
        <v>17552</v>
      </c>
      <c r="I9489" t="s">
        <v>18507</v>
      </c>
      <c r="J9489" t="s">
        <v>18510</v>
      </c>
      <c r="L9489" t="s">
        <v>20638</v>
      </c>
      <c r="N9489" t="s">
        <v>32</v>
      </c>
      <c r="P9489" t="s">
        <v>32</v>
      </c>
      <c r="Q9489" t="s">
        <v>20992</v>
      </c>
      <c r="R9489" t="s">
        <v>21119</v>
      </c>
      <c r="S9489" t="s">
        <v>21154</v>
      </c>
      <c r="U9489" t="s">
        <v>22035</v>
      </c>
      <c r="Y9489" t="s">
        <v>23870</v>
      </c>
    </row>
    <row r="9490" spans="1:25">
      <c r="A9490" s="1">
        <v>9553</v>
      </c>
      <c r="B9490" t="s">
        <v>32</v>
      </c>
      <c r="C9490" t="s">
        <v>7898</v>
      </c>
      <c r="D9490" t="s">
        <v>10697</v>
      </c>
      <c r="E9490" t="s">
        <v>10905</v>
      </c>
      <c r="F9490" t="s">
        <v>10906</v>
      </c>
      <c r="H9490" t="s">
        <v>17552</v>
      </c>
      <c r="V9490">
        <f>72863757 @äçNJ2024041romainbrown023@gmail.com                            ENMLFException as file currently locked by another user for an Acct no 319151400000</f>
        <v>0</v>
      </c>
    </row>
    <row r="9491" spans="1:25">
      <c r="A9491" s="1">
        <v>9554</v>
      </c>
      <c r="C9491" t="s">
        <v>7899</v>
      </c>
      <c r="G9491" t="s">
        <v>10967</v>
      </c>
      <c r="H9491" t="s">
        <v>17553</v>
      </c>
      <c r="I9491" t="s">
        <v>18507</v>
      </c>
      <c r="J9491" t="s">
        <v>18510</v>
      </c>
      <c r="L9491" t="s">
        <v>20639</v>
      </c>
      <c r="N9491" t="s">
        <v>32</v>
      </c>
      <c r="P9491" t="s">
        <v>32</v>
      </c>
      <c r="Q9491" t="s">
        <v>20992</v>
      </c>
      <c r="R9491" t="s">
        <v>21119</v>
      </c>
      <c r="S9491" t="s">
        <v>21154</v>
      </c>
      <c r="U9491" t="s">
        <v>22035</v>
      </c>
      <c r="Y9491" t="s">
        <v>23873</v>
      </c>
    </row>
    <row r="9492" spans="1:25">
      <c r="A9492" s="1">
        <v>9555</v>
      </c>
      <c r="B9492" t="s">
        <v>32</v>
      </c>
      <c r="C9492" t="s">
        <v>7899</v>
      </c>
      <c r="D9492" t="s">
        <v>10698</v>
      </c>
      <c r="E9492" t="s">
        <v>10905</v>
      </c>
      <c r="F9492" t="s">
        <v>10906</v>
      </c>
      <c r="H9492" t="s">
        <v>17554</v>
      </c>
      <c r="V9492">
        <f>72863758 @ÝEÆI2024041orainthomas@gmail.com                              GNMLFException as file currently locked by another user for an Acct no 316859080000</f>
        <v>0</v>
      </c>
    </row>
    <row r="9493" spans="1:25">
      <c r="A9493" s="1">
        <v>9556</v>
      </c>
      <c r="C9493" t="s">
        <v>7900</v>
      </c>
      <c r="G9493" t="s">
        <v>10967</v>
      </c>
      <c r="H9493" t="s">
        <v>17555</v>
      </c>
      <c r="I9493" t="s">
        <v>18507</v>
      </c>
      <c r="J9493" t="s">
        <v>18509</v>
      </c>
      <c r="L9493" t="s">
        <v>20527</v>
      </c>
      <c r="O9493" t="s">
        <v>20888</v>
      </c>
      <c r="P9493" t="s">
        <v>65</v>
      </c>
      <c r="Q9493" t="s">
        <v>20990</v>
      </c>
      <c r="R9493" t="s">
        <v>21118</v>
      </c>
      <c r="S9493" t="s">
        <v>21153</v>
      </c>
      <c r="T9493" t="s">
        <v>21910</v>
      </c>
      <c r="U9493" t="s">
        <v>22033</v>
      </c>
    </row>
    <row r="9494" spans="1:25">
      <c r="A9494" s="1">
        <v>9557</v>
      </c>
      <c r="C9494" t="s">
        <v>7901</v>
      </c>
      <c r="G9494" t="s">
        <v>10967</v>
      </c>
      <c r="H9494" t="s">
        <v>17556</v>
      </c>
      <c r="I9494" t="s">
        <v>18507</v>
      </c>
      <c r="J9494" t="s">
        <v>18509</v>
      </c>
      <c r="L9494" t="s">
        <v>20528</v>
      </c>
      <c r="O9494" t="s">
        <v>20888</v>
      </c>
      <c r="P9494" t="s">
        <v>20920</v>
      </c>
      <c r="Q9494" t="s">
        <v>20991</v>
      </c>
      <c r="U9494" t="s">
        <v>22034</v>
      </c>
      <c r="W9494" t="s">
        <v>22918</v>
      </c>
    </row>
    <row r="9495" spans="1:25">
      <c r="A9495" s="1">
        <v>9558</v>
      </c>
      <c r="C9495" t="s">
        <v>7902</v>
      </c>
      <c r="G9495" t="s">
        <v>10967</v>
      </c>
      <c r="H9495" t="s">
        <v>17556</v>
      </c>
      <c r="I9495" t="s">
        <v>18507</v>
      </c>
      <c r="J9495" t="s">
        <v>18509</v>
      </c>
      <c r="L9495" t="s">
        <v>20586</v>
      </c>
      <c r="O9495" t="s">
        <v>20887</v>
      </c>
      <c r="P9495" t="s">
        <v>20919</v>
      </c>
      <c r="Q9495" t="s">
        <v>20989</v>
      </c>
      <c r="U9495" t="s">
        <v>22032</v>
      </c>
      <c r="W9495" t="s">
        <v>22917</v>
      </c>
      <c r="X9495" t="s">
        <v>23727</v>
      </c>
    </row>
    <row r="9496" spans="1:25">
      <c r="A9496" s="1">
        <v>9559</v>
      </c>
      <c r="C9496" t="s">
        <v>7903</v>
      </c>
      <c r="G9496" t="s">
        <v>10967</v>
      </c>
      <c r="H9496" t="s">
        <v>17557</v>
      </c>
      <c r="I9496" t="s">
        <v>18507</v>
      </c>
      <c r="J9496" t="s">
        <v>18509</v>
      </c>
      <c r="L9496" t="s">
        <v>20552</v>
      </c>
      <c r="O9496" t="s">
        <v>20887</v>
      </c>
      <c r="P9496" t="s">
        <v>20919</v>
      </c>
      <c r="Q9496" t="s">
        <v>20989</v>
      </c>
      <c r="U9496" t="s">
        <v>22032</v>
      </c>
      <c r="W9496" t="s">
        <v>22917</v>
      </c>
      <c r="X9496" t="s">
        <v>23728</v>
      </c>
    </row>
    <row r="9497" spans="1:25">
      <c r="A9497" s="1">
        <v>9560</v>
      </c>
      <c r="C9497" t="s">
        <v>7904</v>
      </c>
      <c r="G9497" t="s">
        <v>10967</v>
      </c>
      <c r="H9497" t="s">
        <v>17558</v>
      </c>
      <c r="I9497" t="s">
        <v>18507</v>
      </c>
      <c r="J9497" t="s">
        <v>18509</v>
      </c>
      <c r="L9497" t="s">
        <v>20527</v>
      </c>
      <c r="O9497" t="s">
        <v>20888</v>
      </c>
      <c r="P9497" t="s">
        <v>65</v>
      </c>
      <c r="Q9497" t="s">
        <v>20990</v>
      </c>
      <c r="R9497" t="s">
        <v>21118</v>
      </c>
      <c r="S9497" t="s">
        <v>21153</v>
      </c>
      <c r="T9497" t="s">
        <v>21911</v>
      </c>
      <c r="U9497" t="s">
        <v>22033</v>
      </c>
    </row>
    <row r="9498" spans="1:25">
      <c r="A9498" s="1">
        <v>9561</v>
      </c>
      <c r="C9498" t="s">
        <v>7905</v>
      </c>
      <c r="G9498" t="s">
        <v>10967</v>
      </c>
      <c r="H9498" t="s">
        <v>17558</v>
      </c>
      <c r="I9498" t="s">
        <v>18507</v>
      </c>
      <c r="J9498" t="s">
        <v>18509</v>
      </c>
      <c r="L9498" t="s">
        <v>20528</v>
      </c>
      <c r="O9498" t="s">
        <v>20888</v>
      </c>
      <c r="P9498" t="s">
        <v>20920</v>
      </c>
      <c r="Q9498" t="s">
        <v>20991</v>
      </c>
      <c r="U9498" t="s">
        <v>22034</v>
      </c>
      <c r="W9498" t="s">
        <v>22918</v>
      </c>
    </row>
    <row r="9499" spans="1:25">
      <c r="A9499" s="1">
        <v>9562</v>
      </c>
      <c r="C9499" t="s">
        <v>7906</v>
      </c>
      <c r="G9499" t="s">
        <v>10967</v>
      </c>
      <c r="H9499" t="s">
        <v>17559</v>
      </c>
      <c r="I9499" t="s">
        <v>18507</v>
      </c>
      <c r="J9499" t="s">
        <v>18509</v>
      </c>
      <c r="L9499" t="s">
        <v>20592</v>
      </c>
      <c r="O9499" t="s">
        <v>20887</v>
      </c>
      <c r="P9499" t="s">
        <v>20919</v>
      </c>
      <c r="Q9499" t="s">
        <v>20989</v>
      </c>
      <c r="U9499" t="s">
        <v>22032</v>
      </c>
      <c r="W9499" t="s">
        <v>22917</v>
      </c>
      <c r="X9499" t="s">
        <v>23729</v>
      </c>
    </row>
    <row r="9500" spans="1:25">
      <c r="A9500" s="1">
        <v>9563</v>
      </c>
      <c r="C9500" t="s">
        <v>7907</v>
      </c>
      <c r="G9500" t="s">
        <v>10967</v>
      </c>
      <c r="H9500" t="s">
        <v>17560</v>
      </c>
      <c r="I9500" t="s">
        <v>18507</v>
      </c>
      <c r="J9500" t="s">
        <v>18509</v>
      </c>
      <c r="L9500" t="s">
        <v>20527</v>
      </c>
      <c r="O9500" t="s">
        <v>20888</v>
      </c>
      <c r="P9500" t="s">
        <v>65</v>
      </c>
      <c r="Q9500" t="s">
        <v>20990</v>
      </c>
      <c r="R9500" t="s">
        <v>21118</v>
      </c>
      <c r="S9500" t="s">
        <v>21153</v>
      </c>
      <c r="T9500" t="s">
        <v>21912</v>
      </c>
      <c r="U9500" t="s">
        <v>22033</v>
      </c>
    </row>
    <row r="9501" spans="1:25">
      <c r="A9501" s="1">
        <v>9564</v>
      </c>
      <c r="C9501" t="s">
        <v>7908</v>
      </c>
      <c r="G9501" t="s">
        <v>10967</v>
      </c>
      <c r="H9501" t="s">
        <v>17560</v>
      </c>
      <c r="I9501" t="s">
        <v>18507</v>
      </c>
      <c r="J9501" t="s">
        <v>18509</v>
      </c>
      <c r="L9501" t="s">
        <v>20528</v>
      </c>
      <c r="O9501" t="s">
        <v>20888</v>
      </c>
      <c r="P9501" t="s">
        <v>20920</v>
      </c>
      <c r="Q9501" t="s">
        <v>20991</v>
      </c>
      <c r="U9501" t="s">
        <v>22034</v>
      </c>
      <c r="W9501" t="s">
        <v>22918</v>
      </c>
    </row>
    <row r="9502" spans="1:25">
      <c r="A9502" s="1">
        <v>9565</v>
      </c>
      <c r="C9502" t="s">
        <v>7909</v>
      </c>
      <c r="G9502" t="s">
        <v>10967</v>
      </c>
      <c r="H9502" t="s">
        <v>17561</v>
      </c>
      <c r="I9502" t="s">
        <v>18507</v>
      </c>
      <c r="J9502" t="s">
        <v>18510</v>
      </c>
      <c r="L9502" t="s">
        <v>20640</v>
      </c>
      <c r="N9502" t="s">
        <v>43</v>
      </c>
      <c r="P9502" t="s">
        <v>43</v>
      </c>
      <c r="Q9502" t="s">
        <v>21047</v>
      </c>
      <c r="U9502" t="s">
        <v>22853</v>
      </c>
      <c r="W9502" t="s">
        <v>22931</v>
      </c>
    </row>
    <row r="9503" spans="1:25">
      <c r="A9503" s="1">
        <v>9566</v>
      </c>
      <c r="B9503" t="s">
        <v>43</v>
      </c>
      <c r="C9503" t="s">
        <v>7909</v>
      </c>
      <c r="D9503" t="s">
        <v>10699</v>
      </c>
      <c r="E9503" t="s">
        <v>10905</v>
      </c>
      <c r="F9503" t="s">
        <v>10925</v>
      </c>
      <c r="H9503" t="s">
        <v>17561</v>
      </c>
      <c r="V9503">
        <f>72863768 F</f>
        <v>0</v>
      </c>
    </row>
    <row r="9504" spans="1:25">
      <c r="A9504" s="1">
        <v>9568</v>
      </c>
      <c r="C9504" t="s">
        <v>7910</v>
      </c>
      <c r="G9504" t="s">
        <v>10967</v>
      </c>
      <c r="H9504" t="s">
        <v>17562</v>
      </c>
      <c r="I9504" t="s">
        <v>18507</v>
      </c>
      <c r="J9504" t="s">
        <v>18510</v>
      </c>
      <c r="L9504" t="s">
        <v>20641</v>
      </c>
      <c r="N9504" t="s">
        <v>49</v>
      </c>
      <c r="P9504" t="s">
        <v>20960</v>
      </c>
      <c r="Q9504" t="s">
        <v>21063</v>
      </c>
      <c r="U9504" t="s">
        <v>22760</v>
      </c>
      <c r="W9504" t="s">
        <v>22918</v>
      </c>
    </row>
    <row r="9505" spans="1:24">
      <c r="A9505" s="1">
        <v>9569</v>
      </c>
      <c r="B9505" t="s">
        <v>49</v>
      </c>
      <c r="C9505" t="s">
        <v>7910</v>
      </c>
      <c r="D9505" t="s">
        <v>10700</v>
      </c>
      <c r="E9505" t="s">
        <v>10905</v>
      </c>
      <c r="F9505" t="s">
        <v>10930</v>
      </c>
      <c r="H9505" t="s">
        <v>17563</v>
      </c>
      <c r="V9505">
        <f>72863769 g!</f>
        <v>0</v>
      </c>
    </row>
    <row r="9506" spans="1:24">
      <c r="A9506" s="1">
        <v>9570</v>
      </c>
      <c r="C9506" t="s">
        <v>7911</v>
      </c>
      <c r="G9506" t="s">
        <v>10967</v>
      </c>
      <c r="H9506" t="s">
        <v>17564</v>
      </c>
      <c r="I9506" t="s">
        <v>18507</v>
      </c>
      <c r="J9506" t="s">
        <v>18509</v>
      </c>
      <c r="L9506" t="s">
        <v>20527</v>
      </c>
      <c r="O9506" t="s">
        <v>20888</v>
      </c>
      <c r="P9506" t="s">
        <v>65</v>
      </c>
      <c r="Q9506" t="s">
        <v>20990</v>
      </c>
      <c r="R9506" t="s">
        <v>21118</v>
      </c>
      <c r="S9506" t="s">
        <v>21153</v>
      </c>
      <c r="T9506" t="s">
        <v>21913</v>
      </c>
      <c r="U9506" t="s">
        <v>22033</v>
      </c>
    </row>
    <row r="9507" spans="1:24">
      <c r="A9507" s="1">
        <v>9571</v>
      </c>
      <c r="C9507" t="s">
        <v>7912</v>
      </c>
      <c r="G9507" t="s">
        <v>10967</v>
      </c>
      <c r="H9507" t="s">
        <v>17565</v>
      </c>
      <c r="I9507" t="s">
        <v>18507</v>
      </c>
      <c r="J9507" t="s">
        <v>18509</v>
      </c>
      <c r="L9507" t="s">
        <v>20583</v>
      </c>
      <c r="O9507" t="s">
        <v>20887</v>
      </c>
      <c r="P9507" t="s">
        <v>20919</v>
      </c>
      <c r="Q9507" t="s">
        <v>20989</v>
      </c>
      <c r="U9507" t="s">
        <v>22032</v>
      </c>
      <c r="W9507" t="s">
        <v>22917</v>
      </c>
      <c r="X9507" t="s">
        <v>23730</v>
      </c>
    </row>
    <row r="9508" spans="1:24">
      <c r="A9508" s="1">
        <v>9572</v>
      </c>
      <c r="C9508" t="s">
        <v>7913</v>
      </c>
      <c r="G9508" t="s">
        <v>10967</v>
      </c>
      <c r="H9508" t="s">
        <v>17565</v>
      </c>
      <c r="I9508" t="s">
        <v>18507</v>
      </c>
      <c r="J9508" t="s">
        <v>18509</v>
      </c>
      <c r="L9508" t="s">
        <v>20528</v>
      </c>
      <c r="O9508" t="s">
        <v>20888</v>
      </c>
      <c r="P9508" t="s">
        <v>20920</v>
      </c>
      <c r="Q9508" t="s">
        <v>20991</v>
      </c>
      <c r="U9508" t="s">
        <v>22034</v>
      </c>
      <c r="W9508" t="s">
        <v>22918</v>
      </c>
    </row>
    <row r="9509" spans="1:24">
      <c r="A9509" s="1">
        <v>9573</v>
      </c>
      <c r="C9509" t="s">
        <v>7914</v>
      </c>
      <c r="G9509" t="s">
        <v>10967</v>
      </c>
      <c r="H9509" t="s">
        <v>17566</v>
      </c>
      <c r="I9509" t="s">
        <v>18507</v>
      </c>
      <c r="J9509" t="s">
        <v>18511</v>
      </c>
      <c r="L9509" t="s">
        <v>20642</v>
      </c>
      <c r="O9509" t="s">
        <v>20917</v>
      </c>
      <c r="P9509" t="s">
        <v>20917</v>
      </c>
      <c r="Q9509" t="s">
        <v>21069</v>
      </c>
      <c r="U9509" t="s">
        <v>22883</v>
      </c>
      <c r="W9509" t="s">
        <v>22938</v>
      </c>
    </row>
    <row r="9510" spans="1:24">
      <c r="A9510" s="1">
        <v>9574</v>
      </c>
      <c r="C9510" t="s">
        <v>7915</v>
      </c>
      <c r="G9510" t="s">
        <v>10967</v>
      </c>
      <c r="H9510" t="s">
        <v>17567</v>
      </c>
      <c r="I9510" t="s">
        <v>18507</v>
      </c>
      <c r="J9510" t="s">
        <v>18509</v>
      </c>
      <c r="L9510" t="s">
        <v>20527</v>
      </c>
      <c r="O9510" t="s">
        <v>20888</v>
      </c>
      <c r="P9510" t="s">
        <v>65</v>
      </c>
      <c r="Q9510" t="s">
        <v>20990</v>
      </c>
      <c r="R9510" t="s">
        <v>21118</v>
      </c>
      <c r="S9510" t="s">
        <v>21153</v>
      </c>
      <c r="T9510" t="s">
        <v>21263</v>
      </c>
      <c r="U9510" t="s">
        <v>22033</v>
      </c>
    </row>
    <row r="9511" spans="1:24">
      <c r="A9511" s="1">
        <v>9575</v>
      </c>
      <c r="C9511" t="s">
        <v>7916</v>
      </c>
      <c r="G9511" t="s">
        <v>10967</v>
      </c>
      <c r="H9511" t="s">
        <v>17567</v>
      </c>
      <c r="I9511" t="s">
        <v>18507</v>
      </c>
      <c r="J9511" t="s">
        <v>18509</v>
      </c>
      <c r="L9511" t="s">
        <v>20595</v>
      </c>
      <c r="O9511" t="s">
        <v>20887</v>
      </c>
      <c r="P9511" t="s">
        <v>20919</v>
      </c>
      <c r="Q9511" t="s">
        <v>20989</v>
      </c>
      <c r="U9511" t="s">
        <v>22032</v>
      </c>
      <c r="W9511" t="s">
        <v>22917</v>
      </c>
      <c r="X9511" t="s">
        <v>23082</v>
      </c>
    </row>
    <row r="9512" spans="1:24">
      <c r="A9512" s="1">
        <v>9576</v>
      </c>
      <c r="C9512" t="s">
        <v>7917</v>
      </c>
      <c r="G9512" t="s">
        <v>10967</v>
      </c>
      <c r="H9512" t="s">
        <v>17568</v>
      </c>
      <c r="I9512" t="s">
        <v>18507</v>
      </c>
      <c r="J9512" t="s">
        <v>18509</v>
      </c>
      <c r="L9512" t="s">
        <v>20528</v>
      </c>
      <c r="O9512" t="s">
        <v>20888</v>
      </c>
      <c r="P9512" t="s">
        <v>20920</v>
      </c>
      <c r="Q9512" t="s">
        <v>20991</v>
      </c>
      <c r="U9512" t="s">
        <v>22034</v>
      </c>
      <c r="W9512" t="s">
        <v>22918</v>
      </c>
    </row>
    <row r="9513" spans="1:24">
      <c r="A9513" s="1">
        <v>9577</v>
      </c>
      <c r="C9513" t="s">
        <v>7918</v>
      </c>
      <c r="G9513" t="s">
        <v>10967</v>
      </c>
      <c r="H9513" t="s">
        <v>17569</v>
      </c>
      <c r="I9513" t="s">
        <v>18507</v>
      </c>
      <c r="J9513" t="s">
        <v>18509</v>
      </c>
      <c r="L9513" t="s">
        <v>20501</v>
      </c>
      <c r="O9513" t="s">
        <v>20887</v>
      </c>
      <c r="P9513" t="s">
        <v>20919</v>
      </c>
      <c r="Q9513" t="s">
        <v>20989</v>
      </c>
      <c r="U9513" t="s">
        <v>22032</v>
      </c>
      <c r="W9513" t="s">
        <v>22917</v>
      </c>
      <c r="X9513" t="s">
        <v>23082</v>
      </c>
    </row>
    <row r="9514" spans="1:24">
      <c r="A9514" s="1">
        <v>9578</v>
      </c>
      <c r="C9514" t="s">
        <v>7919</v>
      </c>
      <c r="G9514" t="s">
        <v>10967</v>
      </c>
      <c r="H9514" t="s">
        <v>17570</v>
      </c>
      <c r="I9514" t="s">
        <v>18507</v>
      </c>
      <c r="J9514" t="s">
        <v>18509</v>
      </c>
      <c r="L9514" t="s">
        <v>20527</v>
      </c>
      <c r="O9514" t="s">
        <v>20888</v>
      </c>
      <c r="P9514" t="s">
        <v>65</v>
      </c>
      <c r="Q9514" t="s">
        <v>20990</v>
      </c>
      <c r="R9514" t="s">
        <v>21118</v>
      </c>
      <c r="S9514" t="s">
        <v>21153</v>
      </c>
      <c r="T9514" t="s">
        <v>21263</v>
      </c>
      <c r="U9514" t="s">
        <v>22033</v>
      </c>
    </row>
    <row r="9515" spans="1:24">
      <c r="A9515" s="1">
        <v>9579</v>
      </c>
      <c r="C9515" t="s">
        <v>7920</v>
      </c>
      <c r="G9515" t="s">
        <v>10967</v>
      </c>
      <c r="H9515" t="s">
        <v>17570</v>
      </c>
      <c r="I9515" t="s">
        <v>18507</v>
      </c>
      <c r="J9515" t="s">
        <v>18509</v>
      </c>
      <c r="L9515" t="s">
        <v>20528</v>
      </c>
      <c r="O9515" t="s">
        <v>20888</v>
      </c>
      <c r="P9515" t="s">
        <v>20920</v>
      </c>
      <c r="Q9515" t="s">
        <v>20991</v>
      </c>
      <c r="U9515" t="s">
        <v>22034</v>
      </c>
      <c r="W9515" t="s">
        <v>22918</v>
      </c>
    </row>
    <row r="9516" spans="1:24">
      <c r="A9516" s="1">
        <v>9580</v>
      </c>
      <c r="C9516" t="s">
        <v>7921</v>
      </c>
      <c r="G9516" t="s">
        <v>10967</v>
      </c>
      <c r="H9516" t="s">
        <v>17571</v>
      </c>
      <c r="I9516" t="s">
        <v>18507</v>
      </c>
      <c r="J9516" t="s">
        <v>18509</v>
      </c>
      <c r="L9516" t="s">
        <v>20643</v>
      </c>
      <c r="O9516" t="s">
        <v>20887</v>
      </c>
      <c r="P9516" t="s">
        <v>20919</v>
      </c>
      <c r="Q9516" t="s">
        <v>20989</v>
      </c>
      <c r="U9516" t="s">
        <v>22032</v>
      </c>
      <c r="W9516" t="s">
        <v>22917</v>
      </c>
      <c r="X9516" t="s">
        <v>23217</v>
      </c>
    </row>
    <row r="9517" spans="1:24">
      <c r="A9517" s="1">
        <v>9581</v>
      </c>
      <c r="C9517" t="s">
        <v>7922</v>
      </c>
      <c r="G9517" t="s">
        <v>10967</v>
      </c>
      <c r="H9517" t="s">
        <v>17571</v>
      </c>
      <c r="I9517" t="s">
        <v>18507</v>
      </c>
      <c r="J9517" t="s">
        <v>18509</v>
      </c>
      <c r="L9517" t="s">
        <v>20527</v>
      </c>
      <c r="O9517" t="s">
        <v>20888</v>
      </c>
      <c r="P9517" t="s">
        <v>65</v>
      </c>
      <c r="Q9517" t="s">
        <v>20990</v>
      </c>
      <c r="R9517" t="s">
        <v>21118</v>
      </c>
      <c r="S9517" t="s">
        <v>21153</v>
      </c>
      <c r="T9517" t="s">
        <v>21390</v>
      </c>
      <c r="U9517" t="s">
        <v>22033</v>
      </c>
    </row>
    <row r="9518" spans="1:24">
      <c r="A9518" s="1">
        <v>9582</v>
      </c>
      <c r="C9518" t="s">
        <v>7923</v>
      </c>
      <c r="G9518" t="s">
        <v>10967</v>
      </c>
      <c r="H9518" t="s">
        <v>17572</v>
      </c>
      <c r="I9518" t="s">
        <v>18507</v>
      </c>
      <c r="J9518" t="s">
        <v>18509</v>
      </c>
      <c r="L9518" t="s">
        <v>20528</v>
      </c>
      <c r="O9518" t="s">
        <v>20888</v>
      </c>
      <c r="P9518" t="s">
        <v>20920</v>
      </c>
      <c r="Q9518" t="s">
        <v>20991</v>
      </c>
      <c r="U9518" t="s">
        <v>22034</v>
      </c>
      <c r="W9518" t="s">
        <v>22918</v>
      </c>
    </row>
    <row r="9519" spans="1:24">
      <c r="A9519" s="1">
        <v>9583</v>
      </c>
      <c r="C9519" t="s">
        <v>7924</v>
      </c>
      <c r="G9519" t="s">
        <v>10967</v>
      </c>
      <c r="H9519" t="s">
        <v>17573</v>
      </c>
      <c r="I9519" t="s">
        <v>18507</v>
      </c>
      <c r="J9519" t="s">
        <v>18509</v>
      </c>
      <c r="L9519" t="s">
        <v>20581</v>
      </c>
      <c r="O9519" t="s">
        <v>20887</v>
      </c>
      <c r="P9519" t="s">
        <v>20919</v>
      </c>
      <c r="Q9519" t="s">
        <v>20989</v>
      </c>
      <c r="U9519" t="s">
        <v>22032</v>
      </c>
      <c r="W9519" t="s">
        <v>22917</v>
      </c>
      <c r="X9519" t="s">
        <v>23217</v>
      </c>
    </row>
    <row r="9520" spans="1:24">
      <c r="A9520" s="1">
        <v>9584</v>
      </c>
      <c r="C9520" t="s">
        <v>7925</v>
      </c>
      <c r="G9520" t="s">
        <v>10967</v>
      </c>
      <c r="H9520" t="s">
        <v>17573</v>
      </c>
      <c r="I9520" t="s">
        <v>18507</v>
      </c>
      <c r="J9520" t="s">
        <v>18509</v>
      </c>
      <c r="L9520" t="s">
        <v>20527</v>
      </c>
      <c r="O9520" t="s">
        <v>20888</v>
      </c>
      <c r="P9520" t="s">
        <v>65</v>
      </c>
      <c r="Q9520" t="s">
        <v>20990</v>
      </c>
      <c r="R9520" t="s">
        <v>21118</v>
      </c>
      <c r="S9520" t="s">
        <v>21153</v>
      </c>
      <c r="T9520" t="s">
        <v>21390</v>
      </c>
      <c r="U9520" t="s">
        <v>22033</v>
      </c>
    </row>
    <row r="9521" spans="1:24">
      <c r="A9521" s="1">
        <v>9585</v>
      </c>
      <c r="C9521" t="s">
        <v>7926</v>
      </c>
      <c r="G9521" t="s">
        <v>10967</v>
      </c>
      <c r="H9521" t="s">
        <v>17574</v>
      </c>
      <c r="I9521" t="s">
        <v>18507</v>
      </c>
      <c r="J9521" t="s">
        <v>18509</v>
      </c>
      <c r="L9521" t="s">
        <v>20528</v>
      </c>
      <c r="O9521" t="s">
        <v>20888</v>
      </c>
      <c r="P9521" t="s">
        <v>20920</v>
      </c>
      <c r="Q9521" t="s">
        <v>20991</v>
      </c>
      <c r="U9521" t="s">
        <v>22034</v>
      </c>
      <c r="W9521" t="s">
        <v>22918</v>
      </c>
    </row>
    <row r="9522" spans="1:24">
      <c r="A9522" s="1">
        <v>9586</v>
      </c>
      <c r="C9522" t="s">
        <v>7927</v>
      </c>
      <c r="G9522" t="s">
        <v>10967</v>
      </c>
      <c r="H9522" t="s">
        <v>17575</v>
      </c>
      <c r="I9522" t="s">
        <v>18507</v>
      </c>
      <c r="J9522" t="s">
        <v>18510</v>
      </c>
      <c r="L9522" t="s">
        <v>20644</v>
      </c>
      <c r="N9522" t="s">
        <v>69</v>
      </c>
      <c r="P9522" t="s">
        <v>20984</v>
      </c>
      <c r="Q9522" t="s">
        <v>21109</v>
      </c>
      <c r="R9522" t="s">
        <v>21149</v>
      </c>
      <c r="T9522" t="s">
        <v>21914</v>
      </c>
      <c r="U9522" t="s">
        <v>22884</v>
      </c>
    </row>
    <row r="9523" spans="1:24">
      <c r="A9523" s="1">
        <v>9587</v>
      </c>
      <c r="B9523" t="s">
        <v>69</v>
      </c>
      <c r="C9523" t="s">
        <v>7927</v>
      </c>
      <c r="D9523" t="s">
        <v>10701</v>
      </c>
      <c r="E9523" t="s">
        <v>10905</v>
      </c>
      <c r="F9523" t="s">
        <v>10917</v>
      </c>
      <c r="H9523" t="s">
        <v>17576</v>
      </c>
      <c r="V9523">
        <f>72863786 .Æ/</f>
        <v>0</v>
      </c>
    </row>
    <row r="9524" spans="1:24">
      <c r="A9524" s="1">
        <v>9589</v>
      </c>
      <c r="C9524" t="s">
        <v>7928</v>
      </c>
      <c r="G9524" t="s">
        <v>10967</v>
      </c>
      <c r="H9524" t="s">
        <v>17577</v>
      </c>
      <c r="I9524" t="s">
        <v>18507</v>
      </c>
      <c r="J9524" t="s">
        <v>18509</v>
      </c>
      <c r="L9524" t="s">
        <v>20586</v>
      </c>
      <c r="O9524" t="s">
        <v>20887</v>
      </c>
      <c r="P9524" t="s">
        <v>20919</v>
      </c>
      <c r="Q9524" t="s">
        <v>20989</v>
      </c>
      <c r="U9524" t="s">
        <v>22032</v>
      </c>
      <c r="W9524" t="s">
        <v>22917</v>
      </c>
      <c r="X9524" t="s">
        <v>23731</v>
      </c>
    </row>
    <row r="9525" spans="1:24">
      <c r="A9525" s="1">
        <v>9590</v>
      </c>
      <c r="C9525" t="s">
        <v>7929</v>
      </c>
      <c r="G9525" t="s">
        <v>10967</v>
      </c>
      <c r="H9525" t="s">
        <v>17578</v>
      </c>
      <c r="I9525" t="s">
        <v>18507</v>
      </c>
      <c r="J9525" t="s">
        <v>18510</v>
      </c>
      <c r="L9525" t="s">
        <v>20645</v>
      </c>
      <c r="N9525" t="s">
        <v>37</v>
      </c>
      <c r="P9525" t="s">
        <v>37</v>
      </c>
      <c r="Q9525" t="s">
        <v>21005</v>
      </c>
      <c r="U9525" t="s">
        <v>22750</v>
      </c>
      <c r="W9525" t="s">
        <v>22951</v>
      </c>
    </row>
    <row r="9526" spans="1:24">
      <c r="A9526" s="1">
        <v>9591</v>
      </c>
      <c r="B9526" t="s">
        <v>37</v>
      </c>
      <c r="C9526" t="s">
        <v>7929</v>
      </c>
      <c r="D9526" t="s">
        <v>10702</v>
      </c>
      <c r="E9526" t="s">
        <v>10905</v>
      </c>
      <c r="F9526" t="s">
        <v>10912</v>
      </c>
      <c r="H9526" t="s">
        <v>17578</v>
      </c>
      <c r="V9526">
        <f>72863788         YY    </f>
        <v>0</v>
      </c>
    </row>
    <row r="9527" spans="1:24">
      <c r="A9527" s="1">
        <v>9592</v>
      </c>
      <c r="C9527" t="s">
        <v>7930</v>
      </c>
      <c r="G9527" t="s">
        <v>10967</v>
      </c>
      <c r="H9527" t="s">
        <v>17579</v>
      </c>
      <c r="I9527" t="s">
        <v>18507</v>
      </c>
      <c r="J9527" t="s">
        <v>18571</v>
      </c>
      <c r="L9527" t="s">
        <v>20646</v>
      </c>
      <c r="N9527" t="s">
        <v>39</v>
      </c>
      <c r="P9527" t="s">
        <v>20945</v>
      </c>
      <c r="Q9527" t="s">
        <v>21039</v>
      </c>
      <c r="U9527" t="s">
        <v>22885</v>
      </c>
      <c r="W9527" t="s">
        <v>22918</v>
      </c>
    </row>
    <row r="9528" spans="1:24">
      <c r="A9528" s="1">
        <v>9593</v>
      </c>
      <c r="C9528" t="s">
        <v>7931</v>
      </c>
      <c r="G9528" t="s">
        <v>10967</v>
      </c>
      <c r="H9528" t="s">
        <v>17579</v>
      </c>
      <c r="I9528" t="s">
        <v>18507</v>
      </c>
      <c r="J9528" t="s">
        <v>18571</v>
      </c>
      <c r="L9528" t="s">
        <v>20646</v>
      </c>
      <c r="N9528" t="s">
        <v>39</v>
      </c>
      <c r="P9528" t="s">
        <v>39</v>
      </c>
      <c r="Q9528" t="s">
        <v>21040</v>
      </c>
      <c r="U9528" t="s">
        <v>22715</v>
      </c>
      <c r="W9528" t="s">
        <v>22921</v>
      </c>
    </row>
    <row r="9529" spans="1:24">
      <c r="A9529" s="1">
        <v>9594</v>
      </c>
      <c r="B9529" t="s">
        <v>39</v>
      </c>
      <c r="C9529" t="s">
        <v>7931</v>
      </c>
      <c r="D9529" t="s">
        <v>10703</v>
      </c>
      <c r="E9529" t="s">
        <v>10905</v>
      </c>
      <c r="F9529" t="s">
        <v>10914</v>
      </c>
      <c r="H9529" t="s">
        <v>17580</v>
      </c>
      <c r="V9529">
        <f>72863790           Æ  `ykHç=§#`ykHç=§#                                                                                       B                CONS                                                                                                                                                                                                             PASSLEY_NIY YD     N                                                         </f>
        <v>0</v>
      </c>
    </row>
    <row r="9530" spans="1:24">
      <c r="A9530" s="1">
        <v>9595</v>
      </c>
      <c r="C9530" t="s">
        <v>7932</v>
      </c>
      <c r="G9530" t="s">
        <v>10967</v>
      </c>
      <c r="H9530" t="s">
        <v>17581</v>
      </c>
      <c r="I9530" t="s">
        <v>18507</v>
      </c>
      <c r="J9530" t="s">
        <v>18509</v>
      </c>
      <c r="L9530" t="s">
        <v>20527</v>
      </c>
      <c r="O9530" t="s">
        <v>20888</v>
      </c>
      <c r="P9530" t="s">
        <v>65</v>
      </c>
      <c r="Q9530" t="s">
        <v>20990</v>
      </c>
      <c r="R9530" t="s">
        <v>21118</v>
      </c>
      <c r="S9530" t="s">
        <v>21153</v>
      </c>
      <c r="T9530" t="s">
        <v>21915</v>
      </c>
      <c r="U9530" t="s">
        <v>22033</v>
      </c>
    </row>
    <row r="9531" spans="1:24">
      <c r="A9531" s="1">
        <v>9596</v>
      </c>
      <c r="C9531" t="s">
        <v>7933</v>
      </c>
      <c r="G9531" t="s">
        <v>10967</v>
      </c>
      <c r="H9531" t="s">
        <v>17582</v>
      </c>
      <c r="I9531" t="s">
        <v>18507</v>
      </c>
      <c r="J9531" t="s">
        <v>18509</v>
      </c>
      <c r="L9531" t="s">
        <v>20528</v>
      </c>
      <c r="O9531" t="s">
        <v>20888</v>
      </c>
      <c r="P9531" t="s">
        <v>20920</v>
      </c>
      <c r="Q9531" t="s">
        <v>20991</v>
      </c>
      <c r="U9531" t="s">
        <v>22034</v>
      </c>
      <c r="W9531" t="s">
        <v>22918</v>
      </c>
    </row>
    <row r="9532" spans="1:24">
      <c r="A9532" s="1">
        <v>9597</v>
      </c>
      <c r="C9532" t="s">
        <v>7934</v>
      </c>
      <c r="G9532" t="s">
        <v>10967</v>
      </c>
      <c r="H9532" t="s">
        <v>17583</v>
      </c>
      <c r="I9532" t="s">
        <v>18507</v>
      </c>
      <c r="J9532" t="s">
        <v>18509</v>
      </c>
      <c r="L9532" t="s">
        <v>20527</v>
      </c>
      <c r="O9532" t="s">
        <v>20888</v>
      </c>
      <c r="P9532" t="s">
        <v>65</v>
      </c>
      <c r="Q9532" t="s">
        <v>20990</v>
      </c>
      <c r="R9532" t="s">
        <v>21118</v>
      </c>
      <c r="S9532" t="s">
        <v>21153</v>
      </c>
      <c r="T9532" t="s">
        <v>21915</v>
      </c>
      <c r="U9532" t="s">
        <v>22033</v>
      </c>
    </row>
    <row r="9533" spans="1:24">
      <c r="A9533" s="1">
        <v>9598</v>
      </c>
      <c r="C9533" t="s">
        <v>7935</v>
      </c>
      <c r="G9533" t="s">
        <v>10967</v>
      </c>
      <c r="H9533" t="s">
        <v>17583</v>
      </c>
      <c r="I9533" t="s">
        <v>18507</v>
      </c>
      <c r="J9533" t="s">
        <v>18509</v>
      </c>
      <c r="L9533" t="s">
        <v>20643</v>
      </c>
      <c r="O9533" t="s">
        <v>20887</v>
      </c>
      <c r="P9533" t="s">
        <v>20919</v>
      </c>
      <c r="Q9533" t="s">
        <v>20989</v>
      </c>
      <c r="U9533" t="s">
        <v>22032</v>
      </c>
      <c r="W9533" t="s">
        <v>22917</v>
      </c>
      <c r="X9533" t="s">
        <v>23732</v>
      </c>
    </row>
    <row r="9534" spans="1:24">
      <c r="A9534" s="1">
        <v>9599</v>
      </c>
      <c r="C9534" t="s">
        <v>7936</v>
      </c>
      <c r="G9534" t="s">
        <v>10967</v>
      </c>
      <c r="H9534" t="s">
        <v>17583</v>
      </c>
      <c r="I9534" t="s">
        <v>18507</v>
      </c>
      <c r="J9534" t="s">
        <v>18509</v>
      </c>
      <c r="L9534" t="s">
        <v>20528</v>
      </c>
      <c r="O9534" t="s">
        <v>20888</v>
      </c>
      <c r="P9534" t="s">
        <v>20920</v>
      </c>
      <c r="Q9534" t="s">
        <v>20991</v>
      </c>
      <c r="U9534" t="s">
        <v>22034</v>
      </c>
      <c r="W9534" t="s">
        <v>22918</v>
      </c>
    </row>
    <row r="9535" spans="1:24">
      <c r="A9535" s="1">
        <v>9600</v>
      </c>
      <c r="C9535" t="s">
        <v>7937</v>
      </c>
      <c r="G9535" t="s">
        <v>10967</v>
      </c>
      <c r="H9535" t="s">
        <v>17584</v>
      </c>
      <c r="I9535" t="s">
        <v>18507</v>
      </c>
      <c r="J9535" t="s">
        <v>18509</v>
      </c>
      <c r="L9535" t="s">
        <v>20579</v>
      </c>
      <c r="O9535" t="s">
        <v>20887</v>
      </c>
      <c r="P9535" t="s">
        <v>20919</v>
      </c>
      <c r="Q9535" t="s">
        <v>20989</v>
      </c>
      <c r="U9535" t="s">
        <v>22032</v>
      </c>
      <c r="W9535" t="s">
        <v>22917</v>
      </c>
      <c r="X9535" t="s">
        <v>23732</v>
      </c>
    </row>
    <row r="9536" spans="1:24">
      <c r="A9536" s="1">
        <v>9601</v>
      </c>
      <c r="C9536" t="s">
        <v>7938</v>
      </c>
      <c r="G9536" t="s">
        <v>10967</v>
      </c>
      <c r="H9536" t="s">
        <v>17585</v>
      </c>
      <c r="I9536" t="s">
        <v>18507</v>
      </c>
      <c r="J9536" t="s">
        <v>18509</v>
      </c>
      <c r="L9536" t="s">
        <v>20527</v>
      </c>
      <c r="O9536" t="s">
        <v>20888</v>
      </c>
      <c r="P9536" t="s">
        <v>65</v>
      </c>
      <c r="Q9536" t="s">
        <v>20990</v>
      </c>
      <c r="R9536" t="s">
        <v>21118</v>
      </c>
      <c r="S9536" t="s">
        <v>21153</v>
      </c>
      <c r="T9536" t="s">
        <v>21916</v>
      </c>
      <c r="U9536" t="s">
        <v>22033</v>
      </c>
    </row>
    <row r="9537" spans="1:24">
      <c r="A9537" s="1">
        <v>9602</v>
      </c>
      <c r="C9537" t="s">
        <v>7939</v>
      </c>
      <c r="G9537" t="s">
        <v>10967</v>
      </c>
      <c r="H9537" t="s">
        <v>17586</v>
      </c>
      <c r="I9537" t="s">
        <v>18507</v>
      </c>
      <c r="J9537" t="s">
        <v>18509</v>
      </c>
      <c r="L9537" t="s">
        <v>20528</v>
      </c>
      <c r="O9537" t="s">
        <v>20888</v>
      </c>
      <c r="P9537" t="s">
        <v>20920</v>
      </c>
      <c r="Q9537" t="s">
        <v>20991</v>
      </c>
      <c r="U9537" t="s">
        <v>22034</v>
      </c>
      <c r="W9537" t="s">
        <v>22918</v>
      </c>
    </row>
    <row r="9538" spans="1:24">
      <c r="A9538" s="1">
        <v>9603</v>
      </c>
      <c r="C9538" t="s">
        <v>7940</v>
      </c>
      <c r="G9538" t="s">
        <v>10967</v>
      </c>
      <c r="H9538" t="s">
        <v>17587</v>
      </c>
      <c r="I9538" t="s">
        <v>18507</v>
      </c>
      <c r="J9538" t="s">
        <v>18509</v>
      </c>
      <c r="L9538" t="s">
        <v>20647</v>
      </c>
      <c r="O9538" t="s">
        <v>20887</v>
      </c>
      <c r="P9538" t="s">
        <v>20919</v>
      </c>
      <c r="Q9538" t="s">
        <v>20989</v>
      </c>
      <c r="U9538" t="s">
        <v>22032</v>
      </c>
      <c r="W9538" t="s">
        <v>22917</v>
      </c>
      <c r="X9538" t="s">
        <v>23733</v>
      </c>
    </row>
    <row r="9539" spans="1:24">
      <c r="A9539" s="1">
        <v>9604</v>
      </c>
      <c r="C9539" t="s">
        <v>7941</v>
      </c>
      <c r="G9539" t="s">
        <v>10967</v>
      </c>
      <c r="H9539" t="s">
        <v>17588</v>
      </c>
      <c r="I9539" t="s">
        <v>18507</v>
      </c>
      <c r="J9539" t="s">
        <v>18509</v>
      </c>
      <c r="L9539" t="s">
        <v>20579</v>
      </c>
      <c r="O9539" t="s">
        <v>20887</v>
      </c>
      <c r="P9539" t="s">
        <v>20919</v>
      </c>
      <c r="Q9539" t="s">
        <v>20989</v>
      </c>
      <c r="U9539" t="s">
        <v>22032</v>
      </c>
      <c r="W9539" t="s">
        <v>22917</v>
      </c>
      <c r="X9539" t="s">
        <v>23733</v>
      </c>
    </row>
    <row r="9540" spans="1:24">
      <c r="A9540" s="1">
        <v>9605</v>
      </c>
      <c r="C9540" t="s">
        <v>7942</v>
      </c>
      <c r="G9540" t="s">
        <v>10967</v>
      </c>
      <c r="H9540" t="s">
        <v>17588</v>
      </c>
      <c r="I9540" t="s">
        <v>18507</v>
      </c>
      <c r="J9540" t="s">
        <v>18509</v>
      </c>
      <c r="L9540" t="s">
        <v>20527</v>
      </c>
      <c r="O9540" t="s">
        <v>20888</v>
      </c>
      <c r="P9540" t="s">
        <v>65</v>
      </c>
      <c r="Q9540" t="s">
        <v>20990</v>
      </c>
      <c r="R9540" t="s">
        <v>21118</v>
      </c>
      <c r="S9540" t="s">
        <v>21153</v>
      </c>
      <c r="T9540" t="s">
        <v>21916</v>
      </c>
      <c r="U9540" t="s">
        <v>22033</v>
      </c>
    </row>
    <row r="9541" spans="1:24">
      <c r="A9541" s="1">
        <v>9606</v>
      </c>
      <c r="C9541" t="s">
        <v>7943</v>
      </c>
      <c r="G9541" t="s">
        <v>10967</v>
      </c>
      <c r="H9541" t="s">
        <v>17589</v>
      </c>
      <c r="I9541" t="s">
        <v>18507</v>
      </c>
      <c r="J9541" t="s">
        <v>18509</v>
      </c>
      <c r="L9541" t="s">
        <v>20528</v>
      </c>
      <c r="O9541" t="s">
        <v>20888</v>
      </c>
      <c r="P9541" t="s">
        <v>20920</v>
      </c>
      <c r="Q9541" t="s">
        <v>20991</v>
      </c>
      <c r="U9541" t="s">
        <v>22034</v>
      </c>
      <c r="W9541" t="s">
        <v>22918</v>
      </c>
    </row>
    <row r="9542" spans="1:24">
      <c r="A9542" s="1">
        <v>9607</v>
      </c>
      <c r="C9542" t="s">
        <v>7944</v>
      </c>
      <c r="G9542" t="s">
        <v>10967</v>
      </c>
      <c r="H9542" t="s">
        <v>17590</v>
      </c>
      <c r="I9542" t="s">
        <v>18507</v>
      </c>
      <c r="J9542" t="s">
        <v>18509</v>
      </c>
      <c r="L9542" t="s">
        <v>20527</v>
      </c>
      <c r="O9542" t="s">
        <v>20888</v>
      </c>
      <c r="P9542" t="s">
        <v>65</v>
      </c>
      <c r="Q9542" t="s">
        <v>20990</v>
      </c>
      <c r="R9542" t="s">
        <v>21118</v>
      </c>
      <c r="S9542" t="s">
        <v>21153</v>
      </c>
      <c r="T9542" t="s">
        <v>21813</v>
      </c>
      <c r="U9542" t="s">
        <v>22033</v>
      </c>
    </row>
    <row r="9543" spans="1:24">
      <c r="A9543" s="1">
        <v>9608</v>
      </c>
      <c r="C9543" t="s">
        <v>7945</v>
      </c>
      <c r="G9543" t="s">
        <v>10967</v>
      </c>
      <c r="H9543" t="s">
        <v>17591</v>
      </c>
      <c r="I9543" t="s">
        <v>18507</v>
      </c>
      <c r="J9543" t="s">
        <v>18509</v>
      </c>
      <c r="L9543" t="s">
        <v>20528</v>
      </c>
      <c r="O9543" t="s">
        <v>20888</v>
      </c>
      <c r="P9543" t="s">
        <v>20920</v>
      </c>
      <c r="Q9543" t="s">
        <v>20991</v>
      </c>
      <c r="U9543" t="s">
        <v>22034</v>
      </c>
      <c r="W9543" t="s">
        <v>22918</v>
      </c>
    </row>
    <row r="9544" spans="1:24">
      <c r="A9544" s="1">
        <v>9609</v>
      </c>
      <c r="C9544" t="s">
        <v>7946</v>
      </c>
      <c r="G9544" t="s">
        <v>10967</v>
      </c>
      <c r="H9544" t="s">
        <v>17591</v>
      </c>
      <c r="I9544" t="s">
        <v>18507</v>
      </c>
      <c r="J9544" t="s">
        <v>18509</v>
      </c>
      <c r="L9544" t="s">
        <v>20497</v>
      </c>
      <c r="O9544" t="s">
        <v>20887</v>
      </c>
      <c r="P9544" t="s">
        <v>20919</v>
      </c>
      <c r="Q9544" t="s">
        <v>20989</v>
      </c>
      <c r="U9544" t="s">
        <v>22032</v>
      </c>
      <c r="W9544" t="s">
        <v>22917</v>
      </c>
      <c r="X9544" t="s">
        <v>23627</v>
      </c>
    </row>
    <row r="9545" spans="1:24">
      <c r="A9545" s="1">
        <v>9610</v>
      </c>
      <c r="C9545" t="s">
        <v>7947</v>
      </c>
      <c r="G9545" t="s">
        <v>10967</v>
      </c>
      <c r="H9545" t="s">
        <v>17592</v>
      </c>
      <c r="I9545" t="s">
        <v>18507</v>
      </c>
      <c r="J9545" t="s">
        <v>18509</v>
      </c>
      <c r="L9545" t="s">
        <v>20527</v>
      </c>
      <c r="O9545" t="s">
        <v>20888</v>
      </c>
      <c r="P9545" t="s">
        <v>65</v>
      </c>
      <c r="Q9545" t="s">
        <v>20990</v>
      </c>
      <c r="R9545" t="s">
        <v>21118</v>
      </c>
      <c r="S9545" t="s">
        <v>21153</v>
      </c>
      <c r="T9545" t="s">
        <v>21813</v>
      </c>
      <c r="U9545" t="s">
        <v>22033</v>
      </c>
    </row>
    <row r="9546" spans="1:24">
      <c r="A9546" s="1">
        <v>9611</v>
      </c>
      <c r="C9546" t="s">
        <v>7948</v>
      </c>
      <c r="G9546" t="s">
        <v>10967</v>
      </c>
      <c r="H9546" t="s">
        <v>17593</v>
      </c>
      <c r="I9546" t="s">
        <v>18507</v>
      </c>
      <c r="J9546" t="s">
        <v>18509</v>
      </c>
      <c r="L9546" t="s">
        <v>20528</v>
      </c>
      <c r="O9546" t="s">
        <v>20888</v>
      </c>
      <c r="P9546" t="s">
        <v>20920</v>
      </c>
      <c r="Q9546" t="s">
        <v>20991</v>
      </c>
      <c r="U9546" t="s">
        <v>22034</v>
      </c>
      <c r="W9546" t="s">
        <v>22918</v>
      </c>
    </row>
    <row r="9547" spans="1:24">
      <c r="A9547" s="1">
        <v>9612</v>
      </c>
      <c r="C9547" t="s">
        <v>7949</v>
      </c>
      <c r="G9547" t="s">
        <v>10967</v>
      </c>
      <c r="H9547" t="s">
        <v>17593</v>
      </c>
      <c r="I9547" t="s">
        <v>18507</v>
      </c>
      <c r="J9547" t="s">
        <v>18509</v>
      </c>
      <c r="L9547" t="s">
        <v>20585</v>
      </c>
      <c r="O9547" t="s">
        <v>20887</v>
      </c>
      <c r="P9547" t="s">
        <v>20919</v>
      </c>
      <c r="Q9547" t="s">
        <v>20989</v>
      </c>
      <c r="U9547" t="s">
        <v>22032</v>
      </c>
      <c r="W9547" t="s">
        <v>22917</v>
      </c>
      <c r="X9547" t="s">
        <v>23627</v>
      </c>
    </row>
    <row r="9548" spans="1:24">
      <c r="A9548" s="1">
        <v>9613</v>
      </c>
      <c r="C9548" t="s">
        <v>7950</v>
      </c>
      <c r="G9548" t="s">
        <v>10967</v>
      </c>
      <c r="H9548" t="s">
        <v>17594</v>
      </c>
      <c r="I9548" t="s">
        <v>18507</v>
      </c>
      <c r="J9548" t="s">
        <v>18509</v>
      </c>
      <c r="L9548" t="s">
        <v>20591</v>
      </c>
      <c r="O9548" t="s">
        <v>20887</v>
      </c>
      <c r="P9548" t="s">
        <v>20919</v>
      </c>
      <c r="Q9548" t="s">
        <v>20989</v>
      </c>
      <c r="U9548" t="s">
        <v>22032</v>
      </c>
      <c r="W9548" t="s">
        <v>22917</v>
      </c>
      <c r="X9548" t="s">
        <v>23734</v>
      </c>
    </row>
    <row r="9549" spans="1:24">
      <c r="A9549" s="1">
        <v>9614</v>
      </c>
      <c r="C9549" t="s">
        <v>7951</v>
      </c>
      <c r="G9549" t="s">
        <v>10967</v>
      </c>
      <c r="H9549" t="s">
        <v>17595</v>
      </c>
      <c r="I9549" t="s">
        <v>18507</v>
      </c>
      <c r="J9549" t="s">
        <v>18509</v>
      </c>
      <c r="L9549" t="s">
        <v>20619</v>
      </c>
      <c r="O9549" t="s">
        <v>20887</v>
      </c>
      <c r="P9549" t="s">
        <v>20919</v>
      </c>
      <c r="Q9549" t="s">
        <v>20989</v>
      </c>
      <c r="U9549" t="s">
        <v>22032</v>
      </c>
      <c r="W9549" t="s">
        <v>22917</v>
      </c>
      <c r="X9549" t="s">
        <v>23735</v>
      </c>
    </row>
    <row r="9550" spans="1:24">
      <c r="A9550" s="1">
        <v>9615</v>
      </c>
      <c r="C9550" t="s">
        <v>7952</v>
      </c>
      <c r="G9550" t="s">
        <v>10967</v>
      </c>
      <c r="H9550" t="s">
        <v>17596</v>
      </c>
      <c r="I9550" t="s">
        <v>18507</v>
      </c>
      <c r="J9550" t="s">
        <v>18509</v>
      </c>
      <c r="L9550" t="s">
        <v>20527</v>
      </c>
      <c r="O9550" t="s">
        <v>20888</v>
      </c>
      <c r="P9550" t="s">
        <v>65</v>
      </c>
      <c r="Q9550" t="s">
        <v>20990</v>
      </c>
      <c r="R9550" t="s">
        <v>21118</v>
      </c>
      <c r="S9550" t="s">
        <v>21153</v>
      </c>
      <c r="T9550" t="s">
        <v>21917</v>
      </c>
      <c r="U9550" t="s">
        <v>22033</v>
      </c>
    </row>
    <row r="9551" spans="1:24">
      <c r="A9551" s="1">
        <v>9616</v>
      </c>
      <c r="C9551" t="s">
        <v>7953</v>
      </c>
      <c r="G9551" t="s">
        <v>10967</v>
      </c>
      <c r="H9551" t="s">
        <v>17597</v>
      </c>
      <c r="I9551" t="s">
        <v>18507</v>
      </c>
      <c r="J9551" t="s">
        <v>18509</v>
      </c>
      <c r="L9551" t="s">
        <v>20528</v>
      </c>
      <c r="O9551" t="s">
        <v>20888</v>
      </c>
      <c r="P9551" t="s">
        <v>20920</v>
      </c>
      <c r="Q9551" t="s">
        <v>20991</v>
      </c>
      <c r="U9551" t="s">
        <v>22034</v>
      </c>
      <c r="W9551" t="s">
        <v>22918</v>
      </c>
    </row>
    <row r="9552" spans="1:24">
      <c r="A9552" s="1">
        <v>9617</v>
      </c>
      <c r="C9552" t="s">
        <v>7954</v>
      </c>
      <c r="G9552" t="s">
        <v>10967</v>
      </c>
      <c r="H9552" t="s">
        <v>17598</v>
      </c>
      <c r="I9552" t="s">
        <v>18507</v>
      </c>
      <c r="J9552" t="s">
        <v>18509</v>
      </c>
      <c r="L9552" t="s">
        <v>20527</v>
      </c>
      <c r="O9552" t="s">
        <v>20888</v>
      </c>
      <c r="P9552" t="s">
        <v>65</v>
      </c>
      <c r="Q9552" t="s">
        <v>20990</v>
      </c>
      <c r="R9552" t="s">
        <v>21118</v>
      </c>
      <c r="S9552" t="s">
        <v>21153</v>
      </c>
      <c r="T9552" t="s">
        <v>21813</v>
      </c>
      <c r="U9552" t="s">
        <v>22033</v>
      </c>
    </row>
    <row r="9553" spans="1:31">
      <c r="A9553" s="1">
        <v>9618</v>
      </c>
      <c r="C9553" t="s">
        <v>7955</v>
      </c>
      <c r="G9553" t="s">
        <v>10967</v>
      </c>
      <c r="H9553" t="s">
        <v>17598</v>
      </c>
      <c r="I9553" t="s">
        <v>18507</v>
      </c>
      <c r="J9553" t="s">
        <v>18509</v>
      </c>
      <c r="L9553" t="s">
        <v>20586</v>
      </c>
      <c r="O9553" t="s">
        <v>20887</v>
      </c>
      <c r="P9553" t="s">
        <v>20919</v>
      </c>
      <c r="Q9553" t="s">
        <v>20989</v>
      </c>
      <c r="U9553" t="s">
        <v>22032</v>
      </c>
      <c r="W9553" t="s">
        <v>22917</v>
      </c>
      <c r="X9553" t="s">
        <v>23627</v>
      </c>
    </row>
    <row r="9554" spans="1:31">
      <c r="A9554" s="1">
        <v>9619</v>
      </c>
      <c r="C9554" t="s">
        <v>7956</v>
      </c>
      <c r="G9554" t="s">
        <v>10967</v>
      </c>
      <c r="H9554" t="s">
        <v>17598</v>
      </c>
      <c r="I9554" t="s">
        <v>18507</v>
      </c>
      <c r="J9554" t="s">
        <v>18509</v>
      </c>
      <c r="L9554" t="s">
        <v>20578</v>
      </c>
      <c r="O9554" t="s">
        <v>20887</v>
      </c>
      <c r="P9554" t="s">
        <v>20919</v>
      </c>
      <c r="Q9554" t="s">
        <v>20989</v>
      </c>
      <c r="U9554" t="s">
        <v>22032</v>
      </c>
      <c r="W9554" t="s">
        <v>22917</v>
      </c>
      <c r="X9554" t="s">
        <v>23627</v>
      </c>
    </row>
    <row r="9555" spans="1:31">
      <c r="A9555" s="1">
        <v>9620</v>
      </c>
      <c r="C9555" t="s">
        <v>7957</v>
      </c>
      <c r="G9555" t="s">
        <v>10967</v>
      </c>
      <c r="H9555" t="s">
        <v>17598</v>
      </c>
      <c r="I9555" t="s">
        <v>18507</v>
      </c>
      <c r="J9555" t="s">
        <v>18509</v>
      </c>
      <c r="L9555" t="s">
        <v>20528</v>
      </c>
      <c r="O9555" t="s">
        <v>20888</v>
      </c>
      <c r="P9555" t="s">
        <v>20920</v>
      </c>
      <c r="Q9555" t="s">
        <v>20991</v>
      </c>
      <c r="U9555" t="s">
        <v>22034</v>
      </c>
      <c r="W9555" t="s">
        <v>22918</v>
      </c>
    </row>
    <row r="9556" spans="1:31">
      <c r="A9556" s="1">
        <v>9621</v>
      </c>
      <c r="C9556" t="s">
        <v>7958</v>
      </c>
      <c r="G9556" t="s">
        <v>10967</v>
      </c>
      <c r="H9556" t="s">
        <v>17599</v>
      </c>
      <c r="I9556" t="s">
        <v>18507</v>
      </c>
      <c r="J9556" t="s">
        <v>18509</v>
      </c>
      <c r="L9556" t="s">
        <v>20527</v>
      </c>
      <c r="O9556" t="s">
        <v>20888</v>
      </c>
      <c r="P9556" t="s">
        <v>65</v>
      </c>
      <c r="Q9556" t="s">
        <v>20990</v>
      </c>
      <c r="R9556" t="s">
        <v>21118</v>
      </c>
      <c r="S9556" t="s">
        <v>21153</v>
      </c>
      <c r="T9556" t="s">
        <v>21813</v>
      </c>
      <c r="U9556" t="s">
        <v>22033</v>
      </c>
    </row>
    <row r="9557" spans="1:31">
      <c r="A9557" s="1">
        <v>9622</v>
      </c>
      <c r="C9557" t="s">
        <v>7959</v>
      </c>
      <c r="G9557" t="s">
        <v>10967</v>
      </c>
      <c r="H9557" t="s">
        <v>17599</v>
      </c>
      <c r="I9557" t="s">
        <v>18507</v>
      </c>
      <c r="J9557" t="s">
        <v>18509</v>
      </c>
      <c r="L9557" t="s">
        <v>20528</v>
      </c>
      <c r="O9557" t="s">
        <v>20888</v>
      </c>
      <c r="P9557" t="s">
        <v>20920</v>
      </c>
      <c r="Q9557" t="s">
        <v>20991</v>
      </c>
      <c r="U9557" t="s">
        <v>22034</v>
      </c>
      <c r="W9557" t="s">
        <v>22918</v>
      </c>
    </row>
    <row r="9558" spans="1:31">
      <c r="A9558" s="1">
        <v>9623</v>
      </c>
      <c r="C9558" t="s">
        <v>7960</v>
      </c>
      <c r="G9558" t="s">
        <v>10967</v>
      </c>
      <c r="H9558" t="s">
        <v>17600</v>
      </c>
      <c r="I9558" t="s">
        <v>18507</v>
      </c>
      <c r="J9558" t="s">
        <v>18509</v>
      </c>
      <c r="L9558" t="s">
        <v>20615</v>
      </c>
      <c r="O9558" t="s">
        <v>20887</v>
      </c>
      <c r="P9558" t="s">
        <v>20919</v>
      </c>
      <c r="Q9558" t="s">
        <v>20989</v>
      </c>
      <c r="U9558" t="s">
        <v>22032</v>
      </c>
      <c r="W9558" t="s">
        <v>22917</v>
      </c>
      <c r="X9558" t="s">
        <v>23736</v>
      </c>
    </row>
    <row r="9559" spans="1:31">
      <c r="A9559" s="1">
        <v>9624</v>
      </c>
      <c r="C9559" t="s">
        <v>7961</v>
      </c>
      <c r="G9559" t="s">
        <v>10967</v>
      </c>
      <c r="H9559" t="s">
        <v>17600</v>
      </c>
      <c r="I9559" t="s">
        <v>18507</v>
      </c>
      <c r="J9559" t="s">
        <v>18509</v>
      </c>
      <c r="L9559" t="s">
        <v>20527</v>
      </c>
      <c r="O9559" t="s">
        <v>20888</v>
      </c>
      <c r="P9559" t="s">
        <v>65</v>
      </c>
      <c r="Q9559" t="s">
        <v>20990</v>
      </c>
      <c r="R9559" t="s">
        <v>21118</v>
      </c>
      <c r="S9559" t="s">
        <v>21153</v>
      </c>
      <c r="T9559" t="s">
        <v>21918</v>
      </c>
      <c r="U9559" t="s">
        <v>22033</v>
      </c>
    </row>
    <row r="9560" spans="1:31">
      <c r="A9560" s="1">
        <v>9625</v>
      </c>
      <c r="C9560" t="s">
        <v>7962</v>
      </c>
      <c r="G9560" t="s">
        <v>10967</v>
      </c>
      <c r="H9560" t="s">
        <v>17601</v>
      </c>
      <c r="I9560" t="s">
        <v>18507</v>
      </c>
      <c r="J9560" t="s">
        <v>18509</v>
      </c>
      <c r="L9560" t="s">
        <v>20528</v>
      </c>
      <c r="O9560" t="s">
        <v>20888</v>
      </c>
      <c r="P9560" t="s">
        <v>20920</v>
      </c>
      <c r="Q9560" t="s">
        <v>20991</v>
      </c>
      <c r="U9560" t="s">
        <v>22034</v>
      </c>
      <c r="W9560" t="s">
        <v>22918</v>
      </c>
    </row>
    <row r="9561" spans="1:31">
      <c r="A9561" s="1">
        <v>9626</v>
      </c>
      <c r="C9561" t="s">
        <v>7963</v>
      </c>
      <c r="G9561" t="s">
        <v>10967</v>
      </c>
      <c r="H9561" t="s">
        <v>17602</v>
      </c>
      <c r="I9561" t="s">
        <v>18507</v>
      </c>
      <c r="J9561" t="s">
        <v>18509</v>
      </c>
      <c r="L9561" t="s">
        <v>20527</v>
      </c>
      <c r="O9561" t="s">
        <v>20888</v>
      </c>
      <c r="P9561" t="s">
        <v>65</v>
      </c>
      <c r="Q9561" t="s">
        <v>20990</v>
      </c>
      <c r="R9561" t="s">
        <v>21118</v>
      </c>
      <c r="S9561" t="s">
        <v>21153</v>
      </c>
      <c r="T9561" t="s">
        <v>21813</v>
      </c>
      <c r="U9561" t="s">
        <v>22033</v>
      </c>
    </row>
    <row r="9562" spans="1:31">
      <c r="A9562" s="1">
        <v>9627</v>
      </c>
      <c r="C9562" t="s">
        <v>7964</v>
      </c>
      <c r="G9562" t="s">
        <v>10967</v>
      </c>
      <c r="H9562" t="s">
        <v>17602</v>
      </c>
      <c r="I9562" t="s">
        <v>18507</v>
      </c>
      <c r="J9562" t="s">
        <v>18509</v>
      </c>
      <c r="L9562" t="s">
        <v>20528</v>
      </c>
      <c r="O9562" t="s">
        <v>20888</v>
      </c>
      <c r="P9562" t="s">
        <v>20920</v>
      </c>
      <c r="Q9562" t="s">
        <v>20991</v>
      </c>
      <c r="U9562" t="s">
        <v>22034</v>
      </c>
      <c r="W9562" t="s">
        <v>22918</v>
      </c>
    </row>
    <row r="9563" spans="1:31">
      <c r="A9563" s="1">
        <v>9628</v>
      </c>
      <c r="C9563" t="s">
        <v>7965</v>
      </c>
      <c r="G9563" t="s">
        <v>10967</v>
      </c>
      <c r="H9563" t="s">
        <v>17602</v>
      </c>
      <c r="I9563" t="s">
        <v>18507</v>
      </c>
      <c r="J9563" t="s">
        <v>18509</v>
      </c>
      <c r="L9563" t="s">
        <v>20502</v>
      </c>
      <c r="O9563" t="s">
        <v>20887</v>
      </c>
      <c r="P9563" t="s">
        <v>20919</v>
      </c>
      <c r="Q9563" t="s">
        <v>20989</v>
      </c>
      <c r="U9563" t="s">
        <v>22032</v>
      </c>
      <c r="W9563" t="s">
        <v>22917</v>
      </c>
      <c r="X9563" t="s">
        <v>23627</v>
      </c>
    </row>
    <row r="9564" spans="1:31">
      <c r="A9564" s="1">
        <v>9629</v>
      </c>
      <c r="C9564" t="s">
        <v>7966</v>
      </c>
      <c r="G9564" t="s">
        <v>10967</v>
      </c>
      <c r="H9564" t="s">
        <v>17603</v>
      </c>
      <c r="I9564" t="s">
        <v>18507</v>
      </c>
      <c r="J9564" t="s">
        <v>18572</v>
      </c>
      <c r="K9564" t="s">
        <v>18589</v>
      </c>
      <c r="L9564" t="s">
        <v>20648</v>
      </c>
      <c r="N9564" t="s">
        <v>38</v>
      </c>
      <c r="P9564" t="s">
        <v>38</v>
      </c>
      <c r="Q9564" t="s">
        <v>21038</v>
      </c>
      <c r="U9564" t="s">
        <v>22886</v>
      </c>
      <c r="W9564" t="s">
        <v>22730</v>
      </c>
      <c r="AE9564" t="s">
        <v>23887</v>
      </c>
    </row>
    <row r="9565" spans="1:31">
      <c r="A9565" s="1">
        <v>9630</v>
      </c>
      <c r="B9565" t="s">
        <v>38</v>
      </c>
      <c r="C9565" t="s">
        <v>7966</v>
      </c>
      <c r="D9565" t="s">
        <v>10704</v>
      </c>
      <c r="E9565" t="s">
        <v>10905</v>
      </c>
      <c r="F9565" t="s">
        <v>10913</v>
      </c>
      <c r="H9565" t="s">
        <v>17603</v>
      </c>
      <c r="V9565">
        <f>72863825 ÙgPá&amp;X@RHI3829EKNS                                                                                           KNS N  MS CORRINE BUCKLEY           8764566370     N</f>
        <v>0</v>
      </c>
    </row>
    <row r="9566" spans="1:31">
      <c r="A9566" s="1">
        <v>9631</v>
      </c>
      <c r="C9566" t="s">
        <v>7967</v>
      </c>
      <c r="G9566" t="s">
        <v>10967</v>
      </c>
      <c r="H9566" t="s">
        <v>17604</v>
      </c>
      <c r="I9566" t="s">
        <v>18507</v>
      </c>
      <c r="J9566" t="s">
        <v>18510</v>
      </c>
      <c r="L9566" t="s">
        <v>20649</v>
      </c>
      <c r="N9566" t="s">
        <v>37</v>
      </c>
      <c r="P9566" t="s">
        <v>20967</v>
      </c>
      <c r="Q9566" t="s">
        <v>21078</v>
      </c>
      <c r="U9566" t="s">
        <v>22781</v>
      </c>
      <c r="W9566" t="s">
        <v>22918</v>
      </c>
    </row>
    <row r="9567" spans="1:31">
      <c r="A9567" s="1">
        <v>9632</v>
      </c>
      <c r="C9567" t="s">
        <v>7968</v>
      </c>
      <c r="G9567" t="s">
        <v>10967</v>
      </c>
      <c r="H9567" t="s">
        <v>17605</v>
      </c>
      <c r="I9567" t="s">
        <v>18507</v>
      </c>
      <c r="J9567" t="s">
        <v>18510</v>
      </c>
      <c r="L9567" t="s">
        <v>20649</v>
      </c>
      <c r="N9567" t="s">
        <v>37</v>
      </c>
      <c r="P9567" t="s">
        <v>20968</v>
      </c>
      <c r="Q9567" t="s">
        <v>21079</v>
      </c>
      <c r="U9567" t="s">
        <v>22782</v>
      </c>
      <c r="W9567" t="s">
        <v>22921</v>
      </c>
    </row>
    <row r="9568" spans="1:31">
      <c r="A9568" s="1">
        <v>9633</v>
      </c>
      <c r="C9568" t="s">
        <v>7969</v>
      </c>
      <c r="G9568" t="s">
        <v>10967</v>
      </c>
      <c r="H9568" t="s">
        <v>17605</v>
      </c>
      <c r="I9568" t="s">
        <v>18507</v>
      </c>
      <c r="J9568" t="s">
        <v>18510</v>
      </c>
      <c r="L9568" t="s">
        <v>20649</v>
      </c>
      <c r="N9568" t="s">
        <v>37</v>
      </c>
      <c r="P9568" t="s">
        <v>37</v>
      </c>
      <c r="Q9568" t="s">
        <v>21080</v>
      </c>
      <c r="U9568" t="s">
        <v>22783</v>
      </c>
      <c r="W9568" t="s">
        <v>22921</v>
      </c>
    </row>
    <row r="9569" spans="1:31">
      <c r="A9569" s="1">
        <v>9634</v>
      </c>
      <c r="B9569" t="s">
        <v>37</v>
      </c>
      <c r="C9569" t="s">
        <v>7969</v>
      </c>
      <c r="D9569" t="s">
        <v>10705</v>
      </c>
      <c r="E9569" t="s">
        <v>10905</v>
      </c>
      <c r="F9569" t="s">
        <v>10912</v>
      </c>
      <c r="H9569" t="s">
        <v>17605</v>
      </c>
      <c r="V9569">
        <f>72863828 ø7z8767022054   YY YYNYY</f>
        <v>0</v>
      </c>
    </row>
    <row r="9570" spans="1:31">
      <c r="A9570" s="1">
        <v>9635</v>
      </c>
      <c r="C9570" t="s">
        <v>7970</v>
      </c>
      <c r="G9570" t="s">
        <v>10967</v>
      </c>
      <c r="H9570" t="s">
        <v>17606</v>
      </c>
      <c r="I9570" t="s">
        <v>18507</v>
      </c>
      <c r="J9570" t="s">
        <v>18572</v>
      </c>
      <c r="K9570" t="s">
        <v>18572</v>
      </c>
      <c r="L9570" t="s">
        <v>20650</v>
      </c>
      <c r="N9570" t="s">
        <v>38</v>
      </c>
      <c r="P9570" t="s">
        <v>38</v>
      </c>
      <c r="Q9570" t="s">
        <v>21038</v>
      </c>
      <c r="U9570" t="s">
        <v>22886</v>
      </c>
      <c r="W9570" t="s">
        <v>22730</v>
      </c>
      <c r="AE9570" t="s">
        <v>23887</v>
      </c>
    </row>
    <row r="9571" spans="1:31">
      <c r="A9571" s="1">
        <v>9636</v>
      </c>
      <c r="B9571" t="s">
        <v>38</v>
      </c>
      <c r="C9571" t="s">
        <v>7970</v>
      </c>
      <c r="D9571" t="s">
        <v>10706</v>
      </c>
      <c r="E9571" t="s">
        <v>10905</v>
      </c>
      <c r="F9571" t="s">
        <v>10913</v>
      </c>
      <c r="H9571" t="s">
        <v>17606</v>
      </c>
      <c r="V9571">
        <f>72863829 ÙgPá&amp;X@RHI3829EKNS                                                                                           KNS N  MS CORRINE BUCKLEY           8764566370     N</f>
        <v>0</v>
      </c>
    </row>
    <row r="9572" spans="1:31">
      <c r="A9572" s="1">
        <v>9637</v>
      </c>
      <c r="C9572" t="s">
        <v>7971</v>
      </c>
      <c r="G9572" t="s">
        <v>10967</v>
      </c>
      <c r="H9572" t="s">
        <v>17607</v>
      </c>
      <c r="I9572" t="s">
        <v>18507</v>
      </c>
      <c r="J9572" t="s">
        <v>18509</v>
      </c>
      <c r="L9572" t="s">
        <v>20584</v>
      </c>
      <c r="O9572" t="s">
        <v>20887</v>
      </c>
      <c r="P9572" t="s">
        <v>20919</v>
      </c>
      <c r="Q9572" t="s">
        <v>20989</v>
      </c>
      <c r="U9572" t="s">
        <v>22032</v>
      </c>
      <c r="W9572" t="s">
        <v>22917</v>
      </c>
      <c r="X9572" t="s">
        <v>23732</v>
      </c>
    </row>
    <row r="9573" spans="1:31">
      <c r="A9573" s="1">
        <v>9638</v>
      </c>
      <c r="C9573" t="s">
        <v>7972</v>
      </c>
      <c r="G9573" t="s">
        <v>10967</v>
      </c>
      <c r="H9573" t="s">
        <v>17607</v>
      </c>
      <c r="I9573" t="s">
        <v>18507</v>
      </c>
      <c r="J9573" t="s">
        <v>18509</v>
      </c>
      <c r="L9573" t="s">
        <v>20527</v>
      </c>
      <c r="O9573" t="s">
        <v>20888</v>
      </c>
      <c r="P9573" t="s">
        <v>65</v>
      </c>
      <c r="Q9573" t="s">
        <v>20990</v>
      </c>
      <c r="R9573" t="s">
        <v>21118</v>
      </c>
      <c r="S9573" t="s">
        <v>21153</v>
      </c>
      <c r="T9573" t="s">
        <v>21915</v>
      </c>
      <c r="U9573" t="s">
        <v>22033</v>
      </c>
    </row>
    <row r="9574" spans="1:31">
      <c r="A9574" s="1">
        <v>9639</v>
      </c>
      <c r="C9574" t="s">
        <v>7973</v>
      </c>
      <c r="G9574" t="s">
        <v>10967</v>
      </c>
      <c r="H9574" t="s">
        <v>17608</v>
      </c>
      <c r="I9574" t="s">
        <v>18507</v>
      </c>
      <c r="J9574" t="s">
        <v>18509</v>
      </c>
      <c r="L9574" t="s">
        <v>20528</v>
      </c>
      <c r="O9574" t="s">
        <v>20888</v>
      </c>
      <c r="P9574" t="s">
        <v>20920</v>
      </c>
      <c r="Q9574" t="s">
        <v>20991</v>
      </c>
      <c r="U9574" t="s">
        <v>22034</v>
      </c>
      <c r="W9574" t="s">
        <v>22918</v>
      </c>
    </row>
    <row r="9575" spans="1:31">
      <c r="A9575" s="1">
        <v>9640</v>
      </c>
      <c r="C9575" t="s">
        <v>7974</v>
      </c>
      <c r="G9575" t="s">
        <v>10967</v>
      </c>
      <c r="H9575" t="s">
        <v>17609</v>
      </c>
      <c r="I9575" t="s">
        <v>18507</v>
      </c>
      <c r="J9575" t="s">
        <v>18572</v>
      </c>
      <c r="K9575" t="s">
        <v>18590</v>
      </c>
      <c r="L9575" t="s">
        <v>20651</v>
      </c>
      <c r="N9575" t="s">
        <v>38</v>
      </c>
      <c r="P9575" t="s">
        <v>38</v>
      </c>
      <c r="Q9575" t="s">
        <v>21038</v>
      </c>
      <c r="U9575" t="s">
        <v>22886</v>
      </c>
      <c r="W9575" t="s">
        <v>22730</v>
      </c>
      <c r="AE9575" t="s">
        <v>23887</v>
      </c>
    </row>
    <row r="9576" spans="1:31">
      <c r="A9576" s="1">
        <v>9641</v>
      </c>
      <c r="B9576" t="s">
        <v>38</v>
      </c>
      <c r="C9576" t="s">
        <v>7974</v>
      </c>
      <c r="D9576" t="s">
        <v>10707</v>
      </c>
      <c r="E9576" t="s">
        <v>10905</v>
      </c>
      <c r="F9576" t="s">
        <v>10913</v>
      </c>
      <c r="H9576" t="s">
        <v>17610</v>
      </c>
      <c r="V9576">
        <f>72863833 ÙgPá&amp;X@RHI3829EKNS                                                                                           KNS N  MS CORRINE BUCKLEY           8764566370     N</f>
        <v>0</v>
      </c>
    </row>
    <row r="9577" spans="1:31">
      <c r="A9577" s="1">
        <v>9642</v>
      </c>
      <c r="C9577" t="s">
        <v>7975</v>
      </c>
      <c r="G9577" t="s">
        <v>10967</v>
      </c>
      <c r="H9577" t="s">
        <v>17611</v>
      </c>
      <c r="I9577" t="s">
        <v>18507</v>
      </c>
      <c r="J9577" t="s">
        <v>18509</v>
      </c>
      <c r="L9577" t="s">
        <v>20587</v>
      </c>
      <c r="O9577" t="s">
        <v>20887</v>
      </c>
      <c r="P9577" t="s">
        <v>20919</v>
      </c>
      <c r="Q9577" t="s">
        <v>20989</v>
      </c>
      <c r="U9577" t="s">
        <v>22032</v>
      </c>
      <c r="W9577" t="s">
        <v>22917</v>
      </c>
      <c r="X9577" t="s">
        <v>23180</v>
      </c>
    </row>
    <row r="9578" spans="1:31">
      <c r="A9578" s="1">
        <v>9643</v>
      </c>
      <c r="C9578" t="s">
        <v>7976</v>
      </c>
      <c r="G9578" t="s">
        <v>10967</v>
      </c>
      <c r="H9578" t="s">
        <v>17612</v>
      </c>
      <c r="I9578" t="s">
        <v>18507</v>
      </c>
      <c r="J9578" t="s">
        <v>18509</v>
      </c>
      <c r="L9578" t="s">
        <v>20527</v>
      </c>
      <c r="O9578" t="s">
        <v>20888</v>
      </c>
      <c r="P9578" t="s">
        <v>65</v>
      </c>
      <c r="Q9578" t="s">
        <v>20990</v>
      </c>
      <c r="R9578" t="s">
        <v>21118</v>
      </c>
      <c r="S9578" t="s">
        <v>21153</v>
      </c>
      <c r="T9578" t="s">
        <v>21356</v>
      </c>
      <c r="U9578" t="s">
        <v>22033</v>
      </c>
    </row>
    <row r="9579" spans="1:31">
      <c r="A9579" s="1">
        <v>9644</v>
      </c>
      <c r="C9579" t="s">
        <v>7977</v>
      </c>
      <c r="G9579" t="s">
        <v>10967</v>
      </c>
      <c r="H9579" t="s">
        <v>17612</v>
      </c>
      <c r="I9579" t="s">
        <v>18507</v>
      </c>
      <c r="J9579" t="s">
        <v>18509</v>
      </c>
      <c r="L9579" t="s">
        <v>20528</v>
      </c>
      <c r="O9579" t="s">
        <v>20888</v>
      </c>
      <c r="P9579" t="s">
        <v>20920</v>
      </c>
      <c r="Q9579" t="s">
        <v>20991</v>
      </c>
      <c r="U9579" t="s">
        <v>22034</v>
      </c>
      <c r="W9579" t="s">
        <v>22918</v>
      </c>
    </row>
    <row r="9580" spans="1:31">
      <c r="A9580" s="1">
        <v>9645</v>
      </c>
      <c r="C9580" t="s">
        <v>7978</v>
      </c>
      <c r="G9580" t="s">
        <v>10967</v>
      </c>
      <c r="H9580" t="s">
        <v>17613</v>
      </c>
      <c r="I9580" t="s">
        <v>18507</v>
      </c>
      <c r="J9580" t="s">
        <v>18509</v>
      </c>
      <c r="L9580" t="s">
        <v>20581</v>
      </c>
      <c r="O9580" t="s">
        <v>20887</v>
      </c>
      <c r="P9580" t="s">
        <v>20919</v>
      </c>
      <c r="Q9580" t="s">
        <v>20989</v>
      </c>
      <c r="U9580" t="s">
        <v>22032</v>
      </c>
      <c r="W9580" t="s">
        <v>22917</v>
      </c>
      <c r="X9580" t="s">
        <v>23737</v>
      </c>
    </row>
    <row r="9581" spans="1:31">
      <c r="A9581" s="1">
        <v>9646</v>
      </c>
      <c r="C9581" t="s">
        <v>7979</v>
      </c>
      <c r="G9581" t="s">
        <v>10967</v>
      </c>
      <c r="H9581" t="s">
        <v>17614</v>
      </c>
      <c r="I9581" t="s">
        <v>18507</v>
      </c>
      <c r="J9581" t="s">
        <v>18509</v>
      </c>
      <c r="L9581" t="s">
        <v>20527</v>
      </c>
      <c r="O9581" t="s">
        <v>20888</v>
      </c>
      <c r="P9581" t="s">
        <v>65</v>
      </c>
      <c r="Q9581" t="s">
        <v>20990</v>
      </c>
      <c r="R9581" t="s">
        <v>21118</v>
      </c>
      <c r="S9581" t="s">
        <v>21153</v>
      </c>
      <c r="T9581" t="s">
        <v>21919</v>
      </c>
      <c r="U9581" t="s">
        <v>22033</v>
      </c>
    </row>
    <row r="9582" spans="1:31">
      <c r="A9582" s="1">
        <v>9647</v>
      </c>
      <c r="C9582" t="s">
        <v>7980</v>
      </c>
      <c r="G9582" t="s">
        <v>10967</v>
      </c>
      <c r="H9582" t="s">
        <v>17614</v>
      </c>
      <c r="I9582" t="s">
        <v>18507</v>
      </c>
      <c r="J9582" t="s">
        <v>18509</v>
      </c>
      <c r="L9582" t="s">
        <v>20528</v>
      </c>
      <c r="O9582" t="s">
        <v>20888</v>
      </c>
      <c r="P9582" t="s">
        <v>20920</v>
      </c>
      <c r="Q9582" t="s">
        <v>20991</v>
      </c>
      <c r="U9582" t="s">
        <v>22034</v>
      </c>
      <c r="W9582" t="s">
        <v>22918</v>
      </c>
    </row>
    <row r="9583" spans="1:31">
      <c r="A9583" s="1">
        <v>9648</v>
      </c>
      <c r="C9583" t="s">
        <v>7981</v>
      </c>
      <c r="G9583" t="s">
        <v>10967</v>
      </c>
      <c r="H9583" t="s">
        <v>17615</v>
      </c>
      <c r="I9583" t="s">
        <v>18507</v>
      </c>
      <c r="J9583" t="s">
        <v>18509</v>
      </c>
      <c r="L9583" t="s">
        <v>20527</v>
      </c>
      <c r="O9583" t="s">
        <v>20888</v>
      </c>
      <c r="P9583" t="s">
        <v>65</v>
      </c>
      <c r="Q9583" t="s">
        <v>20990</v>
      </c>
      <c r="R9583" t="s">
        <v>21118</v>
      </c>
      <c r="S9583" t="s">
        <v>21153</v>
      </c>
      <c r="T9583" t="s">
        <v>21898</v>
      </c>
      <c r="U9583" t="s">
        <v>22033</v>
      </c>
    </row>
    <row r="9584" spans="1:31">
      <c r="A9584" s="1">
        <v>9649</v>
      </c>
      <c r="C9584" t="s">
        <v>7982</v>
      </c>
      <c r="G9584" t="s">
        <v>10967</v>
      </c>
      <c r="H9584" t="s">
        <v>17615</v>
      </c>
      <c r="I9584" t="s">
        <v>18507</v>
      </c>
      <c r="J9584" t="s">
        <v>18509</v>
      </c>
      <c r="L9584" t="s">
        <v>20502</v>
      </c>
      <c r="O9584" t="s">
        <v>20887</v>
      </c>
      <c r="P9584" t="s">
        <v>20919</v>
      </c>
      <c r="Q9584" t="s">
        <v>20989</v>
      </c>
      <c r="U9584" t="s">
        <v>22032</v>
      </c>
      <c r="W9584" t="s">
        <v>22917</v>
      </c>
      <c r="X9584" t="s">
        <v>23713</v>
      </c>
    </row>
    <row r="9585" spans="1:25">
      <c r="A9585" s="1">
        <v>9650</v>
      </c>
      <c r="C9585" t="s">
        <v>7983</v>
      </c>
      <c r="G9585" t="s">
        <v>10967</v>
      </c>
      <c r="H9585" t="s">
        <v>17615</v>
      </c>
      <c r="I9585" t="s">
        <v>18507</v>
      </c>
      <c r="J9585" t="s">
        <v>18509</v>
      </c>
      <c r="L9585" t="s">
        <v>20528</v>
      </c>
      <c r="O9585" t="s">
        <v>20888</v>
      </c>
      <c r="P9585" t="s">
        <v>20920</v>
      </c>
      <c r="Q9585" t="s">
        <v>20991</v>
      </c>
      <c r="U9585" t="s">
        <v>22034</v>
      </c>
      <c r="W9585" t="s">
        <v>22918</v>
      </c>
    </row>
    <row r="9586" spans="1:25">
      <c r="A9586" s="1">
        <v>9651</v>
      </c>
      <c r="C9586" t="s">
        <v>7984</v>
      </c>
      <c r="G9586" t="s">
        <v>10967</v>
      </c>
      <c r="H9586" t="s">
        <v>17616</v>
      </c>
      <c r="I9586" t="s">
        <v>18507</v>
      </c>
      <c r="J9586" t="s">
        <v>18509</v>
      </c>
      <c r="L9586" t="s">
        <v>20527</v>
      </c>
      <c r="O9586" t="s">
        <v>20888</v>
      </c>
      <c r="P9586" t="s">
        <v>65</v>
      </c>
      <c r="Q9586" t="s">
        <v>20990</v>
      </c>
      <c r="R9586" t="s">
        <v>21118</v>
      </c>
      <c r="S9586" t="s">
        <v>21153</v>
      </c>
      <c r="T9586" t="s">
        <v>21899</v>
      </c>
      <c r="U9586" t="s">
        <v>22033</v>
      </c>
    </row>
    <row r="9587" spans="1:25">
      <c r="A9587" s="1">
        <v>9652</v>
      </c>
      <c r="C9587" t="s">
        <v>7985</v>
      </c>
      <c r="G9587" t="s">
        <v>10967</v>
      </c>
      <c r="H9587" t="s">
        <v>17616</v>
      </c>
      <c r="I9587" t="s">
        <v>18507</v>
      </c>
      <c r="J9587" t="s">
        <v>18509</v>
      </c>
      <c r="L9587" t="s">
        <v>20528</v>
      </c>
      <c r="O9587" t="s">
        <v>20888</v>
      </c>
      <c r="P9587" t="s">
        <v>20920</v>
      </c>
      <c r="Q9587" t="s">
        <v>20991</v>
      </c>
      <c r="U9587" t="s">
        <v>22034</v>
      </c>
      <c r="W9587" t="s">
        <v>22918</v>
      </c>
    </row>
    <row r="9588" spans="1:25">
      <c r="A9588" s="1">
        <v>9653</v>
      </c>
      <c r="C9588" t="s">
        <v>7986</v>
      </c>
      <c r="G9588" t="s">
        <v>10967</v>
      </c>
      <c r="H9588" t="s">
        <v>17617</v>
      </c>
      <c r="I9588" t="s">
        <v>18507</v>
      </c>
      <c r="J9588" t="s">
        <v>18509</v>
      </c>
      <c r="L9588" t="s">
        <v>20593</v>
      </c>
      <c r="O9588" t="s">
        <v>20887</v>
      </c>
      <c r="P9588" t="s">
        <v>20919</v>
      </c>
      <c r="Q9588" t="s">
        <v>20989</v>
      </c>
      <c r="U9588" t="s">
        <v>22032</v>
      </c>
      <c r="W9588" t="s">
        <v>22917</v>
      </c>
      <c r="X9588" t="s">
        <v>23714</v>
      </c>
    </row>
    <row r="9589" spans="1:25">
      <c r="A9589" s="1">
        <v>9654</v>
      </c>
      <c r="C9589" t="s">
        <v>7987</v>
      </c>
      <c r="G9589" t="s">
        <v>10967</v>
      </c>
      <c r="H9589" t="s">
        <v>17617</v>
      </c>
      <c r="I9589" t="s">
        <v>18507</v>
      </c>
      <c r="J9589" t="s">
        <v>18509</v>
      </c>
      <c r="L9589" t="s">
        <v>20581</v>
      </c>
      <c r="O9589" t="s">
        <v>20887</v>
      </c>
      <c r="P9589" t="s">
        <v>20919</v>
      </c>
      <c r="Q9589" t="s">
        <v>20989</v>
      </c>
      <c r="U9589" t="s">
        <v>22032</v>
      </c>
      <c r="W9589" t="s">
        <v>22917</v>
      </c>
      <c r="X9589" t="s">
        <v>23711</v>
      </c>
    </row>
    <row r="9590" spans="1:25">
      <c r="A9590" s="1">
        <v>9655</v>
      </c>
      <c r="C9590" t="s">
        <v>7988</v>
      </c>
      <c r="G9590" t="s">
        <v>10967</v>
      </c>
      <c r="H9590" t="s">
        <v>17618</v>
      </c>
      <c r="I9590" t="s">
        <v>18507</v>
      </c>
      <c r="J9590" t="s">
        <v>18509</v>
      </c>
      <c r="L9590" t="s">
        <v>20552</v>
      </c>
      <c r="O9590" t="s">
        <v>20887</v>
      </c>
      <c r="P9590" t="s">
        <v>20919</v>
      </c>
      <c r="Q9590" t="s">
        <v>20989</v>
      </c>
      <c r="U9590" t="s">
        <v>22032</v>
      </c>
      <c r="W9590" t="s">
        <v>22917</v>
      </c>
      <c r="X9590" t="s">
        <v>23712</v>
      </c>
    </row>
    <row r="9591" spans="1:25">
      <c r="A9591" s="1">
        <v>9656</v>
      </c>
      <c r="C9591" t="s">
        <v>7989</v>
      </c>
      <c r="G9591" t="s">
        <v>10967</v>
      </c>
      <c r="H9591" t="s">
        <v>17619</v>
      </c>
      <c r="I9591" t="s">
        <v>18507</v>
      </c>
      <c r="J9591" t="s">
        <v>18509</v>
      </c>
      <c r="L9591" t="s">
        <v>20527</v>
      </c>
      <c r="O9591" t="s">
        <v>20888</v>
      </c>
      <c r="P9591" t="s">
        <v>65</v>
      </c>
      <c r="Q9591" t="s">
        <v>20990</v>
      </c>
      <c r="R9591" t="s">
        <v>21118</v>
      </c>
      <c r="S9591" t="s">
        <v>21153</v>
      </c>
      <c r="T9591" t="s">
        <v>21920</v>
      </c>
      <c r="U9591" t="s">
        <v>22033</v>
      </c>
    </row>
    <row r="9592" spans="1:25">
      <c r="A9592" s="1">
        <v>9657</v>
      </c>
      <c r="C9592" t="s">
        <v>7990</v>
      </c>
      <c r="G9592" t="s">
        <v>10967</v>
      </c>
      <c r="H9592" t="s">
        <v>17619</v>
      </c>
      <c r="I9592" t="s">
        <v>18507</v>
      </c>
      <c r="J9592" t="s">
        <v>18509</v>
      </c>
      <c r="L9592" t="s">
        <v>20589</v>
      </c>
      <c r="O9592" t="s">
        <v>20887</v>
      </c>
      <c r="P9592" t="s">
        <v>20919</v>
      </c>
      <c r="Q9592" t="s">
        <v>20989</v>
      </c>
      <c r="U9592" t="s">
        <v>22032</v>
      </c>
      <c r="W9592" t="s">
        <v>22917</v>
      </c>
      <c r="X9592" t="s">
        <v>23738</v>
      </c>
    </row>
    <row r="9593" spans="1:25">
      <c r="A9593" s="1">
        <v>9658</v>
      </c>
      <c r="C9593" t="s">
        <v>7991</v>
      </c>
      <c r="G9593" t="s">
        <v>10967</v>
      </c>
      <c r="H9593" t="s">
        <v>17620</v>
      </c>
      <c r="I9593" t="s">
        <v>18507</v>
      </c>
      <c r="J9593" t="s">
        <v>18509</v>
      </c>
      <c r="L9593" t="s">
        <v>20528</v>
      </c>
      <c r="O9593" t="s">
        <v>20888</v>
      </c>
      <c r="P9593" t="s">
        <v>20920</v>
      </c>
      <c r="Q9593" t="s">
        <v>20991</v>
      </c>
      <c r="U9593" t="s">
        <v>22034</v>
      </c>
      <c r="W9593" t="s">
        <v>22918</v>
      </c>
    </row>
    <row r="9594" spans="1:25">
      <c r="A9594" s="1">
        <v>9659</v>
      </c>
      <c r="C9594" t="s">
        <v>7992</v>
      </c>
      <c r="G9594" t="s">
        <v>10967</v>
      </c>
      <c r="H9594" t="s">
        <v>17621</v>
      </c>
      <c r="I9594" t="s">
        <v>18507</v>
      </c>
      <c r="J9594" t="s">
        <v>18509</v>
      </c>
      <c r="L9594" t="s">
        <v>20643</v>
      </c>
      <c r="O9594" t="s">
        <v>20887</v>
      </c>
      <c r="P9594" t="s">
        <v>20919</v>
      </c>
      <c r="Q9594" t="s">
        <v>20989</v>
      </c>
      <c r="U9594" t="s">
        <v>22032</v>
      </c>
      <c r="W9594" t="s">
        <v>22917</v>
      </c>
      <c r="X9594" t="s">
        <v>23739</v>
      </c>
    </row>
    <row r="9595" spans="1:25">
      <c r="A9595" s="1">
        <v>9660</v>
      </c>
      <c r="C9595" t="s">
        <v>7993</v>
      </c>
      <c r="G9595" t="s">
        <v>10967</v>
      </c>
      <c r="H9595" t="s">
        <v>17622</v>
      </c>
      <c r="I9595" t="s">
        <v>18507</v>
      </c>
      <c r="J9595" t="s">
        <v>18509</v>
      </c>
      <c r="L9595" t="s">
        <v>20527</v>
      </c>
      <c r="O9595" t="s">
        <v>20888</v>
      </c>
      <c r="P9595" t="s">
        <v>65</v>
      </c>
      <c r="Q9595" t="s">
        <v>20990</v>
      </c>
      <c r="R9595" t="s">
        <v>21118</v>
      </c>
      <c r="S9595" t="s">
        <v>21153</v>
      </c>
      <c r="T9595" t="s">
        <v>21921</v>
      </c>
      <c r="U9595" t="s">
        <v>22033</v>
      </c>
    </row>
    <row r="9596" spans="1:25">
      <c r="A9596" s="1">
        <v>9661</v>
      </c>
      <c r="C9596" t="s">
        <v>7994</v>
      </c>
      <c r="G9596" t="s">
        <v>10967</v>
      </c>
      <c r="H9596" t="s">
        <v>17623</v>
      </c>
      <c r="I9596" t="s">
        <v>18507</v>
      </c>
      <c r="J9596" t="s">
        <v>18509</v>
      </c>
      <c r="L9596" t="s">
        <v>20647</v>
      </c>
      <c r="O9596" t="s">
        <v>20887</v>
      </c>
      <c r="P9596" t="s">
        <v>20919</v>
      </c>
      <c r="Q9596" t="s">
        <v>20989</v>
      </c>
      <c r="U9596" t="s">
        <v>22032</v>
      </c>
      <c r="W9596" t="s">
        <v>22917</v>
      </c>
      <c r="X9596" t="s">
        <v>23740</v>
      </c>
    </row>
    <row r="9597" spans="1:25">
      <c r="A9597" s="1">
        <v>9662</v>
      </c>
      <c r="C9597" t="s">
        <v>7995</v>
      </c>
      <c r="G9597" t="s">
        <v>10967</v>
      </c>
      <c r="H9597" t="s">
        <v>17623</v>
      </c>
      <c r="I9597" t="s">
        <v>18507</v>
      </c>
      <c r="J9597" t="s">
        <v>18509</v>
      </c>
      <c r="L9597" t="s">
        <v>20528</v>
      </c>
      <c r="O9597" t="s">
        <v>20888</v>
      </c>
      <c r="P9597" t="s">
        <v>20920</v>
      </c>
      <c r="Q9597" t="s">
        <v>20991</v>
      </c>
      <c r="U9597" t="s">
        <v>22034</v>
      </c>
      <c r="W9597" t="s">
        <v>22918</v>
      </c>
    </row>
    <row r="9598" spans="1:25">
      <c r="A9598" s="1">
        <v>9663</v>
      </c>
      <c r="C9598" t="s">
        <v>7996</v>
      </c>
      <c r="G9598" t="s">
        <v>10967</v>
      </c>
      <c r="H9598" t="s">
        <v>17624</v>
      </c>
      <c r="I9598" t="s">
        <v>18507</v>
      </c>
      <c r="J9598" t="s">
        <v>18510</v>
      </c>
      <c r="L9598" t="s">
        <v>20652</v>
      </c>
      <c r="N9598" t="s">
        <v>43</v>
      </c>
      <c r="P9598" t="s">
        <v>43</v>
      </c>
      <c r="Q9598" t="s">
        <v>21047</v>
      </c>
      <c r="U9598" t="s">
        <v>22887</v>
      </c>
      <c r="W9598" t="s">
        <v>22931</v>
      </c>
    </row>
    <row r="9599" spans="1:25">
      <c r="A9599" s="1">
        <v>9664</v>
      </c>
      <c r="B9599" t="s">
        <v>43</v>
      </c>
      <c r="C9599" t="s">
        <v>7996</v>
      </c>
      <c r="D9599" t="s">
        <v>10708</v>
      </c>
      <c r="E9599" t="s">
        <v>10905</v>
      </c>
      <c r="F9599" t="s">
        <v>10925</v>
      </c>
      <c r="H9599" t="s">
        <v>17625</v>
      </c>
      <c r="V9599">
        <f>72863855 ÷</f>
        <v>0</v>
      </c>
    </row>
    <row r="9600" spans="1:25">
      <c r="A9600" s="1">
        <v>9666</v>
      </c>
      <c r="C9600" t="s">
        <v>7997</v>
      </c>
      <c r="G9600" t="s">
        <v>10967</v>
      </c>
      <c r="H9600" t="s">
        <v>17626</v>
      </c>
      <c r="I9600" t="s">
        <v>18507</v>
      </c>
      <c r="J9600" t="s">
        <v>18510</v>
      </c>
      <c r="L9600" t="s">
        <v>20653</v>
      </c>
      <c r="N9600" t="s">
        <v>32</v>
      </c>
      <c r="P9600" t="s">
        <v>32</v>
      </c>
      <c r="Q9600" t="s">
        <v>20992</v>
      </c>
      <c r="R9600" t="s">
        <v>21119</v>
      </c>
      <c r="S9600" t="s">
        <v>21154</v>
      </c>
      <c r="U9600" t="s">
        <v>22035</v>
      </c>
      <c r="Y9600" t="s">
        <v>23859</v>
      </c>
    </row>
    <row r="9601" spans="1:25">
      <c r="A9601" s="1">
        <v>9667</v>
      </c>
      <c r="B9601" t="s">
        <v>32</v>
      </c>
      <c r="C9601" t="s">
        <v>7997</v>
      </c>
      <c r="D9601" t="s">
        <v>10709</v>
      </c>
      <c r="E9601" t="s">
        <v>10905</v>
      </c>
      <c r="F9601" t="s">
        <v>10906</v>
      </c>
      <c r="H9601" t="s">
        <v>17627</v>
      </c>
      <c r="V9601">
        <f>72863856 pm¡Ã2024041krissy_g4@hotmail.com                              ANMLFException as file currently locked by another user for an Acct no 840012230000</f>
        <v>0</v>
      </c>
    </row>
    <row r="9602" spans="1:25">
      <c r="A9602" s="1">
        <v>9668</v>
      </c>
      <c r="C9602" t="s">
        <v>7998</v>
      </c>
      <c r="G9602" t="s">
        <v>10967</v>
      </c>
      <c r="H9602" t="s">
        <v>17628</v>
      </c>
      <c r="I9602" t="s">
        <v>18507</v>
      </c>
      <c r="J9602" t="s">
        <v>18510</v>
      </c>
      <c r="L9602" t="s">
        <v>20654</v>
      </c>
      <c r="N9602" t="s">
        <v>32</v>
      </c>
      <c r="P9602" t="s">
        <v>32</v>
      </c>
      <c r="Q9602" t="s">
        <v>20992</v>
      </c>
      <c r="R9602" t="s">
        <v>21119</v>
      </c>
      <c r="S9602" t="s">
        <v>21154</v>
      </c>
      <c r="U9602" t="s">
        <v>22035</v>
      </c>
      <c r="Y9602" t="s">
        <v>23860</v>
      </c>
    </row>
    <row r="9603" spans="1:25">
      <c r="A9603" s="1">
        <v>9669</v>
      </c>
      <c r="B9603" t="s">
        <v>32</v>
      </c>
      <c r="C9603" t="s">
        <v>7998</v>
      </c>
      <c r="D9603" t="s">
        <v>10710</v>
      </c>
      <c r="E9603" t="s">
        <v>10905</v>
      </c>
      <c r="F9603" t="s">
        <v>10906</v>
      </c>
      <c r="H9603" t="s">
        <v>17628</v>
      </c>
      <c r="V9603">
        <f>72863857 0&lt;I2024041djturanda@yahoo.com                               ANMLFException as file currently locked by another user for an Acct no 313660030000</f>
        <v>0</v>
      </c>
    </row>
    <row r="9604" spans="1:25">
      <c r="A9604" s="1">
        <v>9670</v>
      </c>
      <c r="C9604" t="s">
        <v>7999</v>
      </c>
      <c r="G9604" t="s">
        <v>10967</v>
      </c>
      <c r="H9604" t="s">
        <v>17629</v>
      </c>
      <c r="I9604" t="s">
        <v>18507</v>
      </c>
      <c r="J9604" t="s">
        <v>18510</v>
      </c>
      <c r="L9604" t="s">
        <v>20655</v>
      </c>
      <c r="N9604" t="s">
        <v>32</v>
      </c>
      <c r="P9604" t="s">
        <v>32</v>
      </c>
      <c r="Q9604" t="s">
        <v>20992</v>
      </c>
      <c r="R9604" t="s">
        <v>21119</v>
      </c>
      <c r="S9604" t="s">
        <v>21154</v>
      </c>
      <c r="U9604" t="s">
        <v>22035</v>
      </c>
      <c r="Y9604" t="s">
        <v>23861</v>
      </c>
    </row>
    <row r="9605" spans="1:25">
      <c r="A9605" s="1">
        <v>9671</v>
      </c>
      <c r="B9605" t="s">
        <v>32</v>
      </c>
      <c r="C9605" t="s">
        <v>7999</v>
      </c>
      <c r="D9605" t="s">
        <v>10711</v>
      </c>
      <c r="E9605" t="s">
        <v>10905</v>
      </c>
      <c r="F9605" t="s">
        <v>10906</v>
      </c>
      <c r="H9605" t="s">
        <v>17629</v>
      </c>
      <c r="V9605">
        <f>72863858 &gt;#Q2024041tampat74@gmail.com                               ANMLFException as file currently locked by another user for an Acct no 348079210000</f>
        <v>0</v>
      </c>
    </row>
    <row r="9606" spans="1:25">
      <c r="A9606" s="1">
        <v>9672</v>
      </c>
      <c r="C9606" t="s">
        <v>8000</v>
      </c>
      <c r="G9606" t="s">
        <v>10967</v>
      </c>
      <c r="H9606" t="s">
        <v>17630</v>
      </c>
      <c r="I9606" t="s">
        <v>18507</v>
      </c>
      <c r="J9606" t="s">
        <v>18510</v>
      </c>
      <c r="L9606" t="s">
        <v>20656</v>
      </c>
      <c r="N9606" t="s">
        <v>32</v>
      </c>
      <c r="P9606" t="s">
        <v>32</v>
      </c>
      <c r="Q9606" t="s">
        <v>20992</v>
      </c>
      <c r="R9606" t="s">
        <v>21119</v>
      </c>
      <c r="S9606" t="s">
        <v>21154</v>
      </c>
      <c r="U9606" t="s">
        <v>22035</v>
      </c>
      <c r="Y9606" t="s">
        <v>23862</v>
      </c>
    </row>
    <row r="9607" spans="1:25">
      <c r="A9607" s="1">
        <v>9673</v>
      </c>
      <c r="B9607" t="s">
        <v>32</v>
      </c>
      <c r="C9607" t="s">
        <v>8000</v>
      </c>
      <c r="D9607" t="s">
        <v>10712</v>
      </c>
      <c r="E9607" t="s">
        <v>10905</v>
      </c>
      <c r="F9607" t="s">
        <v>10906</v>
      </c>
      <c r="H9607" t="s">
        <v>17631</v>
      </c>
      <c r="V9607">
        <f>72863859 Ð`²¤O2024031moriehinds2@gmail.com                              BNMLFException as file currently locked by another user for an Acct no 342065570000</f>
        <v>0</v>
      </c>
    </row>
    <row r="9608" spans="1:25">
      <c r="A9608" s="1">
        <v>9674</v>
      </c>
      <c r="C9608" t="s">
        <v>8001</v>
      </c>
      <c r="G9608" t="s">
        <v>10967</v>
      </c>
      <c r="H9608" t="s">
        <v>17632</v>
      </c>
      <c r="I9608" t="s">
        <v>18507</v>
      </c>
      <c r="J9608" t="s">
        <v>18510</v>
      </c>
      <c r="L9608" t="s">
        <v>20657</v>
      </c>
      <c r="N9608" t="s">
        <v>32</v>
      </c>
      <c r="P9608" t="s">
        <v>32</v>
      </c>
      <c r="Q9608" t="s">
        <v>20992</v>
      </c>
      <c r="R9608" t="s">
        <v>21119</v>
      </c>
      <c r="S9608" t="s">
        <v>21154</v>
      </c>
      <c r="U9608" t="s">
        <v>22035</v>
      </c>
      <c r="Y9608" t="s">
        <v>23863</v>
      </c>
    </row>
    <row r="9609" spans="1:25">
      <c r="A9609" s="1">
        <v>9675</v>
      </c>
      <c r="B9609" t="s">
        <v>32</v>
      </c>
      <c r="C9609" t="s">
        <v>8001</v>
      </c>
      <c r="D9609" t="s">
        <v>10713</v>
      </c>
      <c r="E9609" t="s">
        <v>10905</v>
      </c>
      <c r="F9609" t="s">
        <v>10906</v>
      </c>
      <c r="H9609" t="s">
        <v>17633</v>
      </c>
      <c r="V9609">
        <f>72863860 @Ü'E2024041cavrilleogarro@yahoo.com                            BNMLFException as file currently locked by another user for an Acct no 297021480000</f>
        <v>0</v>
      </c>
    </row>
    <row r="9610" spans="1:25">
      <c r="A9610" s="1">
        <v>9676</v>
      </c>
      <c r="C9610" t="s">
        <v>8002</v>
      </c>
      <c r="G9610" t="s">
        <v>10967</v>
      </c>
      <c r="H9610" t="s">
        <v>17634</v>
      </c>
      <c r="I9610" t="s">
        <v>18507</v>
      </c>
      <c r="J9610" t="s">
        <v>18510</v>
      </c>
      <c r="L9610" t="s">
        <v>20658</v>
      </c>
      <c r="N9610" t="s">
        <v>32</v>
      </c>
      <c r="P9610" t="s">
        <v>32</v>
      </c>
      <c r="Q9610" t="s">
        <v>20992</v>
      </c>
      <c r="R9610" t="s">
        <v>21119</v>
      </c>
      <c r="S9610" t="s">
        <v>21154</v>
      </c>
      <c r="U9610" t="s">
        <v>22035</v>
      </c>
      <c r="Y9610" t="s">
        <v>23864</v>
      </c>
    </row>
    <row r="9611" spans="1:25">
      <c r="A9611" s="1">
        <v>9677</v>
      </c>
      <c r="B9611" t="s">
        <v>32</v>
      </c>
      <c r="C9611" t="s">
        <v>8002</v>
      </c>
      <c r="D9611" t="s">
        <v>10714</v>
      </c>
      <c r="E9611" t="s">
        <v>10905</v>
      </c>
      <c r="F9611" t="s">
        <v>10906</v>
      </c>
      <c r="H9611" t="s">
        <v>17635</v>
      </c>
      <c r="V9611">
        <f>72863861 ø8æÌ2024031tamika.campbell@ksac.gov.jm                           CNMLFException as file currently locked by another user for an Acct no 880032561400</f>
        <v>0</v>
      </c>
    </row>
    <row r="9612" spans="1:25">
      <c r="A9612" s="1">
        <v>9678</v>
      </c>
      <c r="C9612" t="s">
        <v>8003</v>
      </c>
      <c r="G9612" t="s">
        <v>10967</v>
      </c>
      <c r="H9612" t="s">
        <v>17636</v>
      </c>
      <c r="I9612" t="s">
        <v>18507</v>
      </c>
      <c r="J9612" t="s">
        <v>18510</v>
      </c>
      <c r="L9612" t="s">
        <v>20659</v>
      </c>
      <c r="N9612" t="s">
        <v>32</v>
      </c>
      <c r="P9612" t="s">
        <v>32</v>
      </c>
      <c r="Q9612" t="s">
        <v>20992</v>
      </c>
      <c r="R9612" t="s">
        <v>21119</v>
      </c>
      <c r="S9612" t="s">
        <v>21154</v>
      </c>
      <c r="U9612" t="s">
        <v>22035</v>
      </c>
      <c r="Y9612" t="s">
        <v>23865</v>
      </c>
    </row>
    <row r="9613" spans="1:25">
      <c r="A9613" s="1">
        <v>9679</v>
      </c>
      <c r="B9613" t="s">
        <v>32</v>
      </c>
      <c r="C9613" t="s">
        <v>8003</v>
      </c>
      <c r="D9613" t="s">
        <v>10715</v>
      </c>
      <c r="E9613" t="s">
        <v>10905</v>
      </c>
      <c r="F9613" t="s">
        <v>10906</v>
      </c>
      <c r="H9613" t="s">
        <v>17637</v>
      </c>
      <c r="V9613">
        <f>72863862 0@2024031kededradennis@gmail.com                             CNMLFException as file currently locked by another user for an Acct no 277429760000</f>
        <v>0</v>
      </c>
    </row>
    <row r="9614" spans="1:25">
      <c r="A9614" s="1">
        <v>9680</v>
      </c>
      <c r="C9614" t="s">
        <v>8004</v>
      </c>
      <c r="G9614" t="s">
        <v>10967</v>
      </c>
      <c r="H9614" t="s">
        <v>17638</v>
      </c>
      <c r="I9614" t="s">
        <v>18507</v>
      </c>
      <c r="J9614" t="s">
        <v>18510</v>
      </c>
      <c r="L9614" t="s">
        <v>20660</v>
      </c>
      <c r="N9614" t="s">
        <v>32</v>
      </c>
      <c r="P9614" t="s">
        <v>32</v>
      </c>
      <c r="Q9614" t="s">
        <v>20992</v>
      </c>
      <c r="R9614" t="s">
        <v>21119</v>
      </c>
      <c r="S9614" t="s">
        <v>21154</v>
      </c>
      <c r="U9614" t="s">
        <v>22035</v>
      </c>
      <c r="Y9614" t="s">
        <v>23866</v>
      </c>
    </row>
    <row r="9615" spans="1:25">
      <c r="A9615" s="1">
        <v>9681</v>
      </c>
      <c r="B9615" t="s">
        <v>32</v>
      </c>
      <c r="C9615" t="s">
        <v>8004</v>
      </c>
      <c r="D9615" t="s">
        <v>10716</v>
      </c>
      <c r="E9615" t="s">
        <v>10905</v>
      </c>
      <c r="F9615" t="s">
        <v>10906</v>
      </c>
      <c r="H9615" t="s">
        <v>17638</v>
      </c>
      <c r="V9615">
        <f>72863863 ÐEá\$2024041faypetgrave@cwjamica.com                            DNMLFException as file currently locked by another user for an Acct no 156177090000</f>
        <v>0</v>
      </c>
    </row>
    <row r="9616" spans="1:25">
      <c r="A9616" s="1">
        <v>9682</v>
      </c>
      <c r="C9616" t="s">
        <v>8005</v>
      </c>
      <c r="G9616" t="s">
        <v>10967</v>
      </c>
      <c r="H9616" t="s">
        <v>17639</v>
      </c>
      <c r="I9616" t="s">
        <v>18507</v>
      </c>
      <c r="J9616" t="s">
        <v>18510</v>
      </c>
      <c r="L9616" t="s">
        <v>20661</v>
      </c>
      <c r="N9616" t="s">
        <v>32</v>
      </c>
      <c r="P9616" t="s">
        <v>32</v>
      </c>
      <c r="Q9616" t="s">
        <v>20992</v>
      </c>
      <c r="R9616" t="s">
        <v>21119</v>
      </c>
      <c r="S9616" t="s">
        <v>21154</v>
      </c>
      <c r="U9616" t="s">
        <v>22035</v>
      </c>
      <c r="Y9616" t="s">
        <v>23868</v>
      </c>
    </row>
    <row r="9617" spans="1:25">
      <c r="A9617" s="1">
        <v>9683</v>
      </c>
      <c r="B9617" t="s">
        <v>32</v>
      </c>
      <c r="C9617" t="s">
        <v>8005</v>
      </c>
      <c r="D9617" t="s">
        <v>10717</v>
      </c>
      <c r="E9617" t="s">
        <v>10905</v>
      </c>
      <c r="F9617" t="s">
        <v>10906</v>
      </c>
      <c r="H9617" t="s">
        <v>17640</v>
      </c>
      <c r="V9617">
        <f>72863864 ÐÈQ(B2024041stamic123@gmail.com                               DNMLFException as file currently locked by another user for an Acct no 284144290000</f>
        <v>0</v>
      </c>
    </row>
    <row r="9618" spans="1:25">
      <c r="A9618" s="1">
        <v>9684</v>
      </c>
      <c r="C9618" t="s">
        <v>8006</v>
      </c>
      <c r="G9618" t="s">
        <v>10967</v>
      </c>
      <c r="H9618" t="s">
        <v>17641</v>
      </c>
      <c r="I9618" t="s">
        <v>18507</v>
      </c>
      <c r="J9618" t="s">
        <v>18510</v>
      </c>
      <c r="L9618" t="s">
        <v>20662</v>
      </c>
      <c r="N9618" t="s">
        <v>32</v>
      </c>
      <c r="P9618" t="s">
        <v>32</v>
      </c>
      <c r="Q9618" t="s">
        <v>20992</v>
      </c>
      <c r="R9618" t="s">
        <v>21119</v>
      </c>
      <c r="S9618" t="s">
        <v>21154</v>
      </c>
      <c r="U9618" t="s">
        <v>22035</v>
      </c>
      <c r="Y9618" t="s">
        <v>23867</v>
      </c>
    </row>
    <row r="9619" spans="1:25">
      <c r="A9619" s="1">
        <v>9685</v>
      </c>
      <c r="B9619" t="s">
        <v>32</v>
      </c>
      <c r="C9619" t="s">
        <v>8006</v>
      </c>
      <c r="D9619" t="s">
        <v>10718</v>
      </c>
      <c r="E9619" t="s">
        <v>10905</v>
      </c>
      <c r="F9619" t="s">
        <v>10906</v>
      </c>
      <c r="H9619" t="s">
        <v>17641</v>
      </c>
      <c r="V9619">
        <f>72863865 p°7ÖD2024041christinacaine1@gmail.com                            DNMLFException as file currently locked by another user for an Acct no 295651750000</f>
        <v>0</v>
      </c>
    </row>
    <row r="9620" spans="1:25">
      <c r="A9620" s="1">
        <v>9686</v>
      </c>
      <c r="C9620" t="s">
        <v>8007</v>
      </c>
      <c r="G9620" t="s">
        <v>10967</v>
      </c>
      <c r="H9620" t="s">
        <v>17642</v>
      </c>
      <c r="I9620" t="s">
        <v>18507</v>
      </c>
      <c r="J9620" t="s">
        <v>18510</v>
      </c>
      <c r="L9620" t="s">
        <v>20663</v>
      </c>
      <c r="N9620" t="s">
        <v>32</v>
      </c>
      <c r="P9620" t="s">
        <v>32</v>
      </c>
      <c r="Q9620" t="s">
        <v>20992</v>
      </c>
      <c r="R9620" t="s">
        <v>21119</v>
      </c>
      <c r="S9620" t="s">
        <v>21154</v>
      </c>
      <c r="U9620" t="s">
        <v>22035</v>
      </c>
      <c r="Y9620" t="s">
        <v>23869</v>
      </c>
    </row>
    <row r="9621" spans="1:25">
      <c r="A9621" s="1">
        <v>9687</v>
      </c>
      <c r="B9621" t="s">
        <v>32</v>
      </c>
      <c r="C9621" t="s">
        <v>8007</v>
      </c>
      <c r="D9621" t="s">
        <v>10719</v>
      </c>
      <c r="E9621" t="s">
        <v>10905</v>
      </c>
      <c r="F9621" t="s">
        <v>10906</v>
      </c>
      <c r="H9621" t="s">
        <v>17643</v>
      </c>
      <c r="V9621">
        <f>72863866 0&amp;3&amp;P2024041DUNROBPRIM@GMAIL.COM                              DNMLFException as file currently locked by another user for an Acct no 344238270000</f>
        <v>0</v>
      </c>
    </row>
    <row r="9622" spans="1:25">
      <c r="A9622" s="1">
        <v>9688</v>
      </c>
      <c r="C9622" t="s">
        <v>8008</v>
      </c>
      <c r="G9622" t="s">
        <v>10967</v>
      </c>
      <c r="H9622" t="s">
        <v>17644</v>
      </c>
      <c r="I9622" t="s">
        <v>18507</v>
      </c>
      <c r="J9622" t="s">
        <v>18510</v>
      </c>
      <c r="L9622" t="s">
        <v>20664</v>
      </c>
      <c r="N9622" t="s">
        <v>32</v>
      </c>
      <c r="P9622" t="s">
        <v>32</v>
      </c>
      <c r="Q9622" t="s">
        <v>20992</v>
      </c>
      <c r="R9622" t="s">
        <v>21119</v>
      </c>
      <c r="S9622" t="s">
        <v>21154</v>
      </c>
      <c r="U9622" t="s">
        <v>22035</v>
      </c>
      <c r="Y9622" t="s">
        <v>23872</v>
      </c>
    </row>
    <row r="9623" spans="1:25">
      <c r="A9623" s="1">
        <v>9689</v>
      </c>
      <c r="B9623" t="s">
        <v>32</v>
      </c>
      <c r="C9623" t="s">
        <v>8008</v>
      </c>
      <c r="D9623" t="s">
        <v>10720</v>
      </c>
      <c r="E9623" t="s">
        <v>10905</v>
      </c>
      <c r="F9623" t="s">
        <v>10906</v>
      </c>
      <c r="H9623" t="s">
        <v>17645</v>
      </c>
      <c r="V9623">
        <f>72863867 °7úA2024041ANDREHEPBURN_88@YAHOO.COM                            ENMLFException as file currently locked by another user for an Acct no 283368110000</f>
        <v>0</v>
      </c>
    </row>
    <row r="9624" spans="1:25">
      <c r="A9624" s="1">
        <v>9690</v>
      </c>
      <c r="C9624" t="s">
        <v>8009</v>
      </c>
      <c r="G9624" t="s">
        <v>10967</v>
      </c>
      <c r="H9624" t="s">
        <v>17646</v>
      </c>
      <c r="I9624" t="s">
        <v>18507</v>
      </c>
      <c r="J9624" t="s">
        <v>18510</v>
      </c>
      <c r="L9624" t="s">
        <v>20665</v>
      </c>
      <c r="N9624" t="s">
        <v>32</v>
      </c>
      <c r="P9624" t="s">
        <v>32</v>
      </c>
      <c r="Q9624" t="s">
        <v>20992</v>
      </c>
      <c r="R9624" t="s">
        <v>21119</v>
      </c>
      <c r="S9624" t="s">
        <v>21154</v>
      </c>
      <c r="U9624" t="s">
        <v>22035</v>
      </c>
      <c r="Y9624" t="s">
        <v>23871</v>
      </c>
    </row>
    <row r="9625" spans="1:25">
      <c r="A9625" s="1">
        <v>9691</v>
      </c>
      <c r="B9625" t="s">
        <v>32</v>
      </c>
      <c r="C9625" t="s">
        <v>8009</v>
      </c>
      <c r="D9625" t="s">
        <v>10721</v>
      </c>
      <c r="E9625" t="s">
        <v>10905</v>
      </c>
      <c r="F9625" t="s">
        <v>10906</v>
      </c>
      <c r="H9625" t="s">
        <v>17647</v>
      </c>
      <c r="V9625">
        <f>72863868 @å~\J2024041sexychrisann1@gmail.com                             ENMLFException as file currently locked by another user for an Acct no 319379400000</f>
        <v>0</v>
      </c>
    </row>
    <row r="9626" spans="1:25">
      <c r="A9626" s="1">
        <v>9692</v>
      </c>
      <c r="C9626" t="s">
        <v>8010</v>
      </c>
      <c r="G9626" t="s">
        <v>10967</v>
      </c>
      <c r="H9626" t="s">
        <v>17648</v>
      </c>
      <c r="I9626" t="s">
        <v>18507</v>
      </c>
      <c r="J9626" t="s">
        <v>18510</v>
      </c>
      <c r="L9626" t="s">
        <v>20666</v>
      </c>
      <c r="N9626" t="s">
        <v>32</v>
      </c>
      <c r="P9626" t="s">
        <v>32</v>
      </c>
      <c r="Q9626" t="s">
        <v>20992</v>
      </c>
      <c r="R9626" t="s">
        <v>21119</v>
      </c>
      <c r="S9626" t="s">
        <v>21154</v>
      </c>
      <c r="U9626" t="s">
        <v>22035</v>
      </c>
      <c r="Y9626" t="s">
        <v>23870</v>
      </c>
    </row>
    <row r="9627" spans="1:25">
      <c r="A9627" s="1">
        <v>9693</v>
      </c>
      <c r="B9627" t="s">
        <v>32</v>
      </c>
      <c r="C9627" t="s">
        <v>8010</v>
      </c>
      <c r="D9627" t="s">
        <v>10722</v>
      </c>
      <c r="E9627" t="s">
        <v>10905</v>
      </c>
      <c r="F9627" t="s">
        <v>10906</v>
      </c>
      <c r="H9627" t="s">
        <v>17648</v>
      </c>
      <c r="V9627">
        <f>72863869 @äçNJ2024041romainbrown023@gmail.com                            ENMLFException as file currently locked by another user for an Acct no 319151400000</f>
        <v>0</v>
      </c>
    </row>
    <row r="9628" spans="1:25">
      <c r="A9628" s="1">
        <v>9694</v>
      </c>
      <c r="C9628" t="s">
        <v>8011</v>
      </c>
      <c r="G9628" t="s">
        <v>10967</v>
      </c>
      <c r="H9628" t="s">
        <v>17649</v>
      </c>
      <c r="I9628" t="s">
        <v>18507</v>
      </c>
      <c r="J9628" t="s">
        <v>18510</v>
      </c>
      <c r="L9628" t="s">
        <v>20667</v>
      </c>
      <c r="N9628" t="s">
        <v>32</v>
      </c>
      <c r="P9628" t="s">
        <v>32</v>
      </c>
      <c r="Q9628" t="s">
        <v>20992</v>
      </c>
      <c r="R9628" t="s">
        <v>21119</v>
      </c>
      <c r="S9628" t="s">
        <v>21154</v>
      </c>
      <c r="U9628" t="s">
        <v>22035</v>
      </c>
      <c r="Y9628" t="s">
        <v>23873</v>
      </c>
    </row>
    <row r="9629" spans="1:25">
      <c r="A9629" s="1">
        <v>9695</v>
      </c>
      <c r="B9629" t="s">
        <v>32</v>
      </c>
      <c r="C9629" t="s">
        <v>8011</v>
      </c>
      <c r="D9629" t="s">
        <v>10723</v>
      </c>
      <c r="E9629" t="s">
        <v>10905</v>
      </c>
      <c r="F9629" t="s">
        <v>10906</v>
      </c>
      <c r="H9629" t="s">
        <v>17650</v>
      </c>
      <c r="V9629">
        <f>72863870 @ÝEÆI2024041orainthomas@gmail.com                              GNMLFException as file currently locked by another user for an Acct no 316859080000</f>
        <v>0</v>
      </c>
    </row>
    <row r="9630" spans="1:25">
      <c r="A9630" s="1">
        <v>9696</v>
      </c>
      <c r="C9630" t="s">
        <v>8012</v>
      </c>
      <c r="G9630" t="s">
        <v>10967</v>
      </c>
      <c r="H9630" t="s">
        <v>17651</v>
      </c>
      <c r="I9630" t="s">
        <v>18507</v>
      </c>
      <c r="J9630" t="s">
        <v>18509</v>
      </c>
      <c r="L9630" t="s">
        <v>20527</v>
      </c>
      <c r="O9630" t="s">
        <v>20888</v>
      </c>
      <c r="P9630" t="s">
        <v>65</v>
      </c>
      <c r="Q9630" t="s">
        <v>20990</v>
      </c>
      <c r="R9630" t="s">
        <v>21118</v>
      </c>
      <c r="S9630" t="s">
        <v>21153</v>
      </c>
      <c r="T9630" t="s">
        <v>21922</v>
      </c>
      <c r="U9630" t="s">
        <v>22033</v>
      </c>
    </row>
    <row r="9631" spans="1:25">
      <c r="A9631" s="1">
        <v>9697</v>
      </c>
      <c r="C9631" t="s">
        <v>8013</v>
      </c>
      <c r="G9631" t="s">
        <v>10967</v>
      </c>
      <c r="H9631" t="s">
        <v>17651</v>
      </c>
      <c r="I9631" t="s">
        <v>18507</v>
      </c>
      <c r="J9631" t="s">
        <v>18509</v>
      </c>
      <c r="L9631" t="s">
        <v>20528</v>
      </c>
      <c r="O9631" t="s">
        <v>20888</v>
      </c>
      <c r="P9631" t="s">
        <v>20920</v>
      </c>
      <c r="Q9631" t="s">
        <v>20991</v>
      </c>
      <c r="U9631" t="s">
        <v>22034</v>
      </c>
      <c r="W9631" t="s">
        <v>22918</v>
      </c>
    </row>
    <row r="9632" spans="1:25">
      <c r="A9632" s="1">
        <v>9698</v>
      </c>
      <c r="C9632" t="s">
        <v>8014</v>
      </c>
      <c r="G9632" t="s">
        <v>10967</v>
      </c>
      <c r="H9632" t="s">
        <v>17651</v>
      </c>
      <c r="I9632" t="s">
        <v>18507</v>
      </c>
      <c r="J9632" t="s">
        <v>18509</v>
      </c>
      <c r="L9632" t="s">
        <v>20583</v>
      </c>
      <c r="O9632" t="s">
        <v>20887</v>
      </c>
      <c r="P9632" t="s">
        <v>20919</v>
      </c>
      <c r="Q9632" t="s">
        <v>20989</v>
      </c>
      <c r="U9632" t="s">
        <v>22032</v>
      </c>
      <c r="W9632" t="s">
        <v>22917</v>
      </c>
      <c r="X9632" t="s">
        <v>23741</v>
      </c>
    </row>
    <row r="9633" spans="1:24">
      <c r="A9633" s="1">
        <v>9699</v>
      </c>
      <c r="C9633" t="s">
        <v>8015</v>
      </c>
      <c r="G9633" t="s">
        <v>10967</v>
      </c>
      <c r="H9633" t="s">
        <v>17652</v>
      </c>
      <c r="I9633" t="s">
        <v>18507</v>
      </c>
      <c r="J9633" t="s">
        <v>18510</v>
      </c>
      <c r="L9633" t="s">
        <v>20668</v>
      </c>
      <c r="N9633" t="s">
        <v>37</v>
      </c>
      <c r="P9633" t="s">
        <v>20927</v>
      </c>
      <c r="Q9633" t="s">
        <v>21053</v>
      </c>
      <c r="U9633" t="s">
        <v>22888</v>
      </c>
      <c r="W9633" t="s">
        <v>22918</v>
      </c>
    </row>
    <row r="9634" spans="1:24">
      <c r="A9634" s="1">
        <v>9700</v>
      </c>
      <c r="C9634" t="s">
        <v>8016</v>
      </c>
      <c r="G9634" t="s">
        <v>10967</v>
      </c>
      <c r="H9634" t="s">
        <v>17652</v>
      </c>
      <c r="I9634" t="s">
        <v>18507</v>
      </c>
      <c r="J9634" t="s">
        <v>18510</v>
      </c>
      <c r="L9634" t="s">
        <v>20668</v>
      </c>
      <c r="N9634" t="s">
        <v>37</v>
      </c>
      <c r="P9634" t="s">
        <v>37</v>
      </c>
      <c r="Q9634" t="s">
        <v>21005</v>
      </c>
      <c r="U9634" t="s">
        <v>22889</v>
      </c>
      <c r="W9634" t="s">
        <v>22921</v>
      </c>
    </row>
    <row r="9635" spans="1:24">
      <c r="A9635" s="1">
        <v>9701</v>
      </c>
      <c r="B9635" t="s">
        <v>37</v>
      </c>
      <c r="C9635" t="s">
        <v>8016</v>
      </c>
      <c r="D9635" t="s">
        <v>10724</v>
      </c>
      <c r="E9635" t="s">
        <v>10905</v>
      </c>
      <c r="F9635" t="s">
        <v>10912</v>
      </c>
      <c r="H9635" t="s">
        <v>17652</v>
      </c>
      <c r="V9635">
        <f>72863875 %ÓÜ8769552401   YY    </f>
        <v>0</v>
      </c>
    </row>
    <row r="9636" spans="1:24">
      <c r="A9636" s="1">
        <v>9702</v>
      </c>
      <c r="C9636" t="s">
        <v>8017</v>
      </c>
      <c r="G9636" t="s">
        <v>10967</v>
      </c>
      <c r="H9636" t="s">
        <v>17653</v>
      </c>
      <c r="I9636" t="s">
        <v>18507</v>
      </c>
      <c r="J9636" t="s">
        <v>18510</v>
      </c>
      <c r="L9636" t="s">
        <v>20669</v>
      </c>
      <c r="N9636" t="s">
        <v>37</v>
      </c>
      <c r="P9636" t="s">
        <v>20927</v>
      </c>
      <c r="Q9636" t="s">
        <v>21053</v>
      </c>
      <c r="U9636" t="s">
        <v>22888</v>
      </c>
      <c r="W9636" t="s">
        <v>22918</v>
      </c>
    </row>
    <row r="9637" spans="1:24">
      <c r="A9637" s="1">
        <v>9703</v>
      </c>
      <c r="C9637" t="s">
        <v>8018</v>
      </c>
      <c r="G9637" t="s">
        <v>10967</v>
      </c>
      <c r="H9637" t="s">
        <v>17653</v>
      </c>
      <c r="I9637" t="s">
        <v>18507</v>
      </c>
      <c r="J9637" t="s">
        <v>18510</v>
      </c>
      <c r="L9637" t="s">
        <v>20669</v>
      </c>
      <c r="N9637" t="s">
        <v>37</v>
      </c>
      <c r="P9637" t="s">
        <v>37</v>
      </c>
      <c r="Q9637" t="s">
        <v>21005</v>
      </c>
      <c r="U9637" t="s">
        <v>22889</v>
      </c>
      <c r="W9637" t="s">
        <v>22921</v>
      </c>
    </row>
    <row r="9638" spans="1:24">
      <c r="A9638" s="1">
        <v>9704</v>
      </c>
      <c r="B9638" t="s">
        <v>37</v>
      </c>
      <c r="C9638" t="s">
        <v>8018</v>
      </c>
      <c r="D9638" t="s">
        <v>10725</v>
      </c>
      <c r="E9638" t="s">
        <v>10905</v>
      </c>
      <c r="F9638" t="s">
        <v>10912</v>
      </c>
      <c r="H9638" t="s">
        <v>17654</v>
      </c>
      <c r="V9638">
        <f>72863877 %ÓÜ8769552401   YY                                                                                                                                                                                                      Rhq      System            Rhq System                                                           NEWACC    N             ¡¨¹Å² N N              </f>
        <v>0</v>
      </c>
    </row>
    <row r="9639" spans="1:24">
      <c r="A9639" s="1">
        <v>9705</v>
      </c>
      <c r="C9639" t="s">
        <v>8019</v>
      </c>
      <c r="G9639" t="s">
        <v>10967</v>
      </c>
      <c r="H9639" t="s">
        <v>17655</v>
      </c>
      <c r="I9639" t="s">
        <v>18507</v>
      </c>
      <c r="J9639" t="s">
        <v>18509</v>
      </c>
      <c r="L9639" t="s">
        <v>20643</v>
      </c>
      <c r="O9639" t="s">
        <v>20887</v>
      </c>
      <c r="P9639" t="s">
        <v>20919</v>
      </c>
      <c r="Q9639" t="s">
        <v>20989</v>
      </c>
      <c r="U9639" t="s">
        <v>22032</v>
      </c>
      <c r="W9639" t="s">
        <v>22917</v>
      </c>
      <c r="X9639" t="s">
        <v>23742</v>
      </c>
    </row>
    <row r="9640" spans="1:24">
      <c r="A9640" s="1">
        <v>9706</v>
      </c>
      <c r="C9640" t="s">
        <v>8020</v>
      </c>
      <c r="G9640" t="s">
        <v>10967</v>
      </c>
      <c r="H9640" t="s">
        <v>17656</v>
      </c>
      <c r="I9640" t="s">
        <v>18507</v>
      </c>
      <c r="J9640" t="s">
        <v>18511</v>
      </c>
      <c r="L9640" t="s">
        <v>20670</v>
      </c>
      <c r="O9640" t="s">
        <v>20889</v>
      </c>
      <c r="P9640" t="s">
        <v>20889</v>
      </c>
      <c r="Q9640" t="s">
        <v>20994</v>
      </c>
      <c r="U9640" t="s">
        <v>22041</v>
      </c>
      <c r="W9640" t="s">
        <v>22730</v>
      </c>
    </row>
    <row r="9641" spans="1:24">
      <c r="A9641" s="1">
        <v>9707</v>
      </c>
      <c r="C9641" t="s">
        <v>8021</v>
      </c>
      <c r="G9641" t="s">
        <v>10967</v>
      </c>
      <c r="H9641" t="s">
        <v>17657</v>
      </c>
      <c r="I9641" t="s">
        <v>18507</v>
      </c>
      <c r="J9641" t="s">
        <v>18509</v>
      </c>
      <c r="L9641" t="s">
        <v>20527</v>
      </c>
      <c r="O9641" t="s">
        <v>20888</v>
      </c>
      <c r="P9641" t="s">
        <v>65</v>
      </c>
      <c r="Q9641" t="s">
        <v>20990</v>
      </c>
      <c r="R9641" t="s">
        <v>21118</v>
      </c>
      <c r="S9641" t="s">
        <v>21153</v>
      </c>
      <c r="T9641" t="s">
        <v>21898</v>
      </c>
      <c r="U9641" t="s">
        <v>22033</v>
      </c>
    </row>
    <row r="9642" spans="1:24">
      <c r="A9642" s="1">
        <v>9708</v>
      </c>
      <c r="C9642" t="s">
        <v>8022</v>
      </c>
      <c r="G9642" t="s">
        <v>10967</v>
      </c>
      <c r="H9642" t="s">
        <v>17657</v>
      </c>
      <c r="I9642" t="s">
        <v>18507</v>
      </c>
      <c r="J9642" t="s">
        <v>18509</v>
      </c>
      <c r="L9642" t="s">
        <v>20584</v>
      </c>
      <c r="O9642" t="s">
        <v>20887</v>
      </c>
      <c r="P9642" t="s">
        <v>20919</v>
      </c>
      <c r="Q9642" t="s">
        <v>20989</v>
      </c>
      <c r="U9642" t="s">
        <v>22032</v>
      </c>
      <c r="W9642" t="s">
        <v>22917</v>
      </c>
      <c r="X9642" t="s">
        <v>23713</v>
      </c>
    </row>
    <row r="9643" spans="1:24">
      <c r="A9643" s="1">
        <v>9709</v>
      </c>
      <c r="C9643" t="s">
        <v>8023</v>
      </c>
      <c r="G9643" t="s">
        <v>10967</v>
      </c>
      <c r="H9643" t="s">
        <v>17657</v>
      </c>
      <c r="I9643" t="s">
        <v>18507</v>
      </c>
      <c r="J9643" t="s">
        <v>18509</v>
      </c>
      <c r="L9643" t="s">
        <v>20528</v>
      </c>
      <c r="O9643" t="s">
        <v>20888</v>
      </c>
      <c r="P9643" t="s">
        <v>20920</v>
      </c>
      <c r="Q9643" t="s">
        <v>20991</v>
      </c>
      <c r="U9643" t="s">
        <v>22034</v>
      </c>
      <c r="W9643" t="s">
        <v>22918</v>
      </c>
    </row>
    <row r="9644" spans="1:24">
      <c r="A9644" s="1">
        <v>9710</v>
      </c>
      <c r="C9644" t="s">
        <v>8024</v>
      </c>
      <c r="G9644" t="s">
        <v>10967</v>
      </c>
      <c r="H9644" t="s">
        <v>17658</v>
      </c>
      <c r="I9644" t="s">
        <v>18507</v>
      </c>
      <c r="J9644" t="s">
        <v>18509</v>
      </c>
      <c r="L9644" t="s">
        <v>20615</v>
      </c>
      <c r="O9644" t="s">
        <v>20887</v>
      </c>
      <c r="P9644" t="s">
        <v>20919</v>
      </c>
      <c r="Q9644" t="s">
        <v>20989</v>
      </c>
      <c r="U9644" t="s">
        <v>22032</v>
      </c>
      <c r="W9644" t="s">
        <v>22917</v>
      </c>
      <c r="X9644" t="s">
        <v>23711</v>
      </c>
    </row>
    <row r="9645" spans="1:24">
      <c r="A9645" s="1">
        <v>9711</v>
      </c>
      <c r="C9645" t="s">
        <v>8025</v>
      </c>
      <c r="G9645" t="s">
        <v>10967</v>
      </c>
      <c r="H9645" t="s">
        <v>17659</v>
      </c>
      <c r="I9645" t="s">
        <v>18507</v>
      </c>
      <c r="J9645" t="s">
        <v>18509</v>
      </c>
      <c r="L9645" t="s">
        <v>20501</v>
      </c>
      <c r="O9645" t="s">
        <v>20887</v>
      </c>
      <c r="P9645" t="s">
        <v>20919</v>
      </c>
      <c r="Q9645" t="s">
        <v>20989</v>
      </c>
      <c r="U9645" t="s">
        <v>22032</v>
      </c>
      <c r="W9645" t="s">
        <v>22917</v>
      </c>
      <c r="X9645" t="s">
        <v>23714</v>
      </c>
    </row>
    <row r="9646" spans="1:24">
      <c r="A9646" s="1">
        <v>9712</v>
      </c>
      <c r="C9646" t="s">
        <v>8026</v>
      </c>
      <c r="G9646" t="s">
        <v>10967</v>
      </c>
      <c r="H9646" t="s">
        <v>17660</v>
      </c>
      <c r="I9646" t="s">
        <v>18507</v>
      </c>
      <c r="J9646" t="s">
        <v>18509</v>
      </c>
      <c r="L9646" t="s">
        <v>20614</v>
      </c>
      <c r="O9646" t="s">
        <v>20887</v>
      </c>
      <c r="P9646" t="s">
        <v>20919</v>
      </c>
      <c r="Q9646" t="s">
        <v>20989</v>
      </c>
      <c r="U9646" t="s">
        <v>22032</v>
      </c>
      <c r="W9646" t="s">
        <v>22917</v>
      </c>
      <c r="X9646" t="s">
        <v>23712</v>
      </c>
    </row>
    <row r="9647" spans="1:24">
      <c r="A9647" s="1">
        <v>9713</v>
      </c>
      <c r="C9647" t="s">
        <v>8027</v>
      </c>
      <c r="G9647" t="s">
        <v>10967</v>
      </c>
      <c r="H9647" t="s">
        <v>17661</v>
      </c>
      <c r="I9647" t="s">
        <v>18507</v>
      </c>
      <c r="J9647" t="s">
        <v>18509</v>
      </c>
      <c r="L9647" t="s">
        <v>20527</v>
      </c>
      <c r="O9647" t="s">
        <v>20888</v>
      </c>
      <c r="P9647" t="s">
        <v>65</v>
      </c>
      <c r="Q9647" t="s">
        <v>20990</v>
      </c>
      <c r="R9647" t="s">
        <v>21118</v>
      </c>
      <c r="S9647" t="s">
        <v>21153</v>
      </c>
      <c r="T9647" t="s">
        <v>21899</v>
      </c>
      <c r="U9647" t="s">
        <v>22033</v>
      </c>
    </row>
    <row r="9648" spans="1:24">
      <c r="A9648" s="1">
        <v>9714</v>
      </c>
      <c r="C9648" t="s">
        <v>8028</v>
      </c>
      <c r="G9648" t="s">
        <v>10967</v>
      </c>
      <c r="H9648" t="s">
        <v>17662</v>
      </c>
      <c r="I9648" t="s">
        <v>18507</v>
      </c>
      <c r="J9648" t="s">
        <v>18509</v>
      </c>
      <c r="L9648" t="s">
        <v>20528</v>
      </c>
      <c r="O9648" t="s">
        <v>20888</v>
      </c>
      <c r="P9648" t="s">
        <v>20920</v>
      </c>
      <c r="Q9648" t="s">
        <v>20991</v>
      </c>
      <c r="U9648" t="s">
        <v>22034</v>
      </c>
      <c r="W9648" t="s">
        <v>22918</v>
      </c>
    </row>
    <row r="9649" spans="1:24">
      <c r="A9649" s="1">
        <v>9715</v>
      </c>
      <c r="C9649" t="s">
        <v>8029</v>
      </c>
      <c r="G9649" t="s">
        <v>10967</v>
      </c>
      <c r="H9649" t="s">
        <v>17663</v>
      </c>
      <c r="I9649" t="s">
        <v>18507</v>
      </c>
      <c r="J9649" t="s">
        <v>18509</v>
      </c>
      <c r="L9649" t="s">
        <v>20527</v>
      </c>
      <c r="O9649" t="s">
        <v>20888</v>
      </c>
      <c r="P9649" t="s">
        <v>65</v>
      </c>
      <c r="Q9649" t="s">
        <v>20990</v>
      </c>
      <c r="R9649" t="s">
        <v>21118</v>
      </c>
      <c r="S9649" t="s">
        <v>21153</v>
      </c>
      <c r="T9649" t="s">
        <v>21899</v>
      </c>
      <c r="U9649" t="s">
        <v>22033</v>
      </c>
    </row>
    <row r="9650" spans="1:24">
      <c r="A9650" s="1">
        <v>9716</v>
      </c>
      <c r="C9650" t="s">
        <v>8030</v>
      </c>
      <c r="G9650" t="s">
        <v>10967</v>
      </c>
      <c r="H9650" t="s">
        <v>17663</v>
      </c>
      <c r="I9650" t="s">
        <v>18507</v>
      </c>
      <c r="J9650" t="s">
        <v>18509</v>
      </c>
      <c r="L9650" t="s">
        <v>20590</v>
      </c>
      <c r="O9650" t="s">
        <v>20887</v>
      </c>
      <c r="P9650" t="s">
        <v>20919</v>
      </c>
      <c r="Q9650" t="s">
        <v>20989</v>
      </c>
      <c r="U9650" t="s">
        <v>22032</v>
      </c>
      <c r="W9650" t="s">
        <v>22917</v>
      </c>
      <c r="X9650" t="s">
        <v>23714</v>
      </c>
    </row>
    <row r="9651" spans="1:24">
      <c r="A9651" s="1">
        <v>9717</v>
      </c>
      <c r="C9651" t="s">
        <v>8031</v>
      </c>
      <c r="G9651" t="s">
        <v>10967</v>
      </c>
      <c r="H9651" t="s">
        <v>17664</v>
      </c>
      <c r="I9651" t="s">
        <v>18507</v>
      </c>
      <c r="J9651" t="s">
        <v>18509</v>
      </c>
      <c r="L9651" t="s">
        <v>20528</v>
      </c>
      <c r="O9651" t="s">
        <v>20888</v>
      </c>
      <c r="P9651" t="s">
        <v>20920</v>
      </c>
      <c r="Q9651" t="s">
        <v>20991</v>
      </c>
      <c r="U9651" t="s">
        <v>22034</v>
      </c>
      <c r="W9651" t="s">
        <v>22918</v>
      </c>
    </row>
    <row r="9652" spans="1:24">
      <c r="A9652" s="1">
        <v>9718</v>
      </c>
      <c r="C9652" t="s">
        <v>8032</v>
      </c>
      <c r="G9652" t="s">
        <v>10967</v>
      </c>
      <c r="H9652" t="s">
        <v>17664</v>
      </c>
      <c r="I9652" t="s">
        <v>18507</v>
      </c>
      <c r="J9652" t="s">
        <v>18509</v>
      </c>
      <c r="L9652" t="s">
        <v>20593</v>
      </c>
      <c r="O9652" t="s">
        <v>20887</v>
      </c>
      <c r="P9652" t="s">
        <v>20919</v>
      </c>
      <c r="Q9652" t="s">
        <v>20989</v>
      </c>
      <c r="U9652" t="s">
        <v>22032</v>
      </c>
      <c r="W9652" t="s">
        <v>22917</v>
      </c>
      <c r="X9652" t="s">
        <v>23712</v>
      </c>
    </row>
    <row r="9653" spans="1:24">
      <c r="A9653" s="1">
        <v>9719</v>
      </c>
      <c r="C9653" t="s">
        <v>8033</v>
      </c>
      <c r="G9653" t="s">
        <v>10967</v>
      </c>
      <c r="H9653" t="s">
        <v>17665</v>
      </c>
      <c r="I9653" t="s">
        <v>18507</v>
      </c>
      <c r="J9653" t="s">
        <v>18509</v>
      </c>
      <c r="L9653" t="s">
        <v>20582</v>
      </c>
      <c r="O9653" t="s">
        <v>20887</v>
      </c>
      <c r="P9653" t="s">
        <v>20919</v>
      </c>
      <c r="Q9653" t="s">
        <v>20989</v>
      </c>
      <c r="U9653" t="s">
        <v>22032</v>
      </c>
      <c r="W9653" t="s">
        <v>22917</v>
      </c>
      <c r="X9653" t="s">
        <v>23743</v>
      </c>
    </row>
    <row r="9654" spans="1:24">
      <c r="A9654" s="1">
        <v>9720</v>
      </c>
      <c r="C9654" t="s">
        <v>8034</v>
      </c>
      <c r="G9654" t="s">
        <v>10967</v>
      </c>
      <c r="H9654" t="s">
        <v>17666</v>
      </c>
      <c r="I9654" t="s">
        <v>18507</v>
      </c>
      <c r="J9654" t="s">
        <v>18509</v>
      </c>
      <c r="L9654" t="s">
        <v>20552</v>
      </c>
      <c r="O9654" t="s">
        <v>20887</v>
      </c>
      <c r="P9654" t="s">
        <v>20919</v>
      </c>
      <c r="Q9654" t="s">
        <v>20989</v>
      </c>
      <c r="U9654" t="s">
        <v>22032</v>
      </c>
      <c r="W9654" t="s">
        <v>22917</v>
      </c>
      <c r="X9654" t="s">
        <v>23713</v>
      </c>
    </row>
    <row r="9655" spans="1:24">
      <c r="A9655" s="1">
        <v>9721</v>
      </c>
      <c r="C9655" t="s">
        <v>8035</v>
      </c>
      <c r="G9655" t="s">
        <v>10967</v>
      </c>
      <c r="H9655" t="s">
        <v>17667</v>
      </c>
      <c r="I9655" t="s">
        <v>18507</v>
      </c>
      <c r="J9655" t="s">
        <v>18509</v>
      </c>
      <c r="L9655" t="s">
        <v>20581</v>
      </c>
      <c r="O9655" t="s">
        <v>20887</v>
      </c>
      <c r="P9655" t="s">
        <v>20919</v>
      </c>
      <c r="Q9655" t="s">
        <v>20989</v>
      </c>
      <c r="U9655" t="s">
        <v>22032</v>
      </c>
      <c r="W9655" t="s">
        <v>22917</v>
      </c>
      <c r="X9655" t="s">
        <v>23711</v>
      </c>
    </row>
    <row r="9656" spans="1:24">
      <c r="A9656" s="1">
        <v>9722</v>
      </c>
      <c r="C9656" t="s">
        <v>8036</v>
      </c>
      <c r="G9656" t="s">
        <v>10967</v>
      </c>
      <c r="H9656" t="s">
        <v>17668</v>
      </c>
      <c r="I9656" t="s">
        <v>18507</v>
      </c>
      <c r="J9656" t="s">
        <v>18509</v>
      </c>
      <c r="L9656" t="s">
        <v>20578</v>
      </c>
      <c r="O9656" t="s">
        <v>20887</v>
      </c>
      <c r="P9656" t="s">
        <v>20919</v>
      </c>
      <c r="Q9656" t="s">
        <v>20989</v>
      </c>
      <c r="U9656" t="s">
        <v>22032</v>
      </c>
      <c r="W9656" t="s">
        <v>22917</v>
      </c>
      <c r="X9656" t="s">
        <v>23713</v>
      </c>
    </row>
    <row r="9657" spans="1:24">
      <c r="A9657" s="1">
        <v>9723</v>
      </c>
      <c r="C9657" t="s">
        <v>8037</v>
      </c>
      <c r="G9657" t="s">
        <v>10967</v>
      </c>
      <c r="H9657" t="s">
        <v>17669</v>
      </c>
      <c r="I9657" t="s">
        <v>18507</v>
      </c>
      <c r="J9657" t="s">
        <v>18509</v>
      </c>
      <c r="L9657" t="s">
        <v>20595</v>
      </c>
      <c r="O9657" t="s">
        <v>20887</v>
      </c>
      <c r="P9657" t="s">
        <v>20919</v>
      </c>
      <c r="Q9657" t="s">
        <v>20989</v>
      </c>
      <c r="U9657" t="s">
        <v>22032</v>
      </c>
      <c r="W9657" t="s">
        <v>22917</v>
      </c>
      <c r="X9657" t="s">
        <v>23711</v>
      </c>
    </row>
    <row r="9658" spans="1:24">
      <c r="A9658" s="1">
        <v>9724</v>
      </c>
      <c r="C9658" t="s">
        <v>8038</v>
      </c>
      <c r="G9658" t="s">
        <v>10967</v>
      </c>
      <c r="H9658" t="s">
        <v>17670</v>
      </c>
      <c r="I9658" t="s">
        <v>18507</v>
      </c>
      <c r="J9658" t="s">
        <v>18509</v>
      </c>
      <c r="L9658" t="s">
        <v>20671</v>
      </c>
      <c r="O9658" t="s">
        <v>20887</v>
      </c>
      <c r="P9658" t="s">
        <v>20919</v>
      </c>
      <c r="Q9658" t="s">
        <v>20989</v>
      </c>
      <c r="U9658" t="s">
        <v>22032</v>
      </c>
      <c r="W9658" t="s">
        <v>22917</v>
      </c>
      <c r="X9658" t="s">
        <v>23714</v>
      </c>
    </row>
    <row r="9659" spans="1:24">
      <c r="A9659" s="1">
        <v>9725</v>
      </c>
      <c r="C9659" t="s">
        <v>8039</v>
      </c>
      <c r="G9659" t="s">
        <v>10967</v>
      </c>
      <c r="H9659" t="s">
        <v>17671</v>
      </c>
      <c r="I9659" t="s">
        <v>18507</v>
      </c>
      <c r="J9659" t="s">
        <v>18509</v>
      </c>
      <c r="L9659" t="s">
        <v>20643</v>
      </c>
      <c r="O9659" t="s">
        <v>20887</v>
      </c>
      <c r="P9659" t="s">
        <v>20919</v>
      </c>
      <c r="Q9659" t="s">
        <v>20989</v>
      </c>
      <c r="U9659" t="s">
        <v>22032</v>
      </c>
      <c r="W9659" t="s">
        <v>22917</v>
      </c>
      <c r="X9659" t="s">
        <v>23712</v>
      </c>
    </row>
    <row r="9660" spans="1:24">
      <c r="A9660" s="1">
        <v>9726</v>
      </c>
      <c r="C9660" t="s">
        <v>8040</v>
      </c>
      <c r="G9660" t="s">
        <v>10967</v>
      </c>
      <c r="H9660" t="s">
        <v>17672</v>
      </c>
      <c r="I9660" t="s">
        <v>18507</v>
      </c>
      <c r="J9660" t="s">
        <v>18509</v>
      </c>
      <c r="L9660" t="s">
        <v>20527</v>
      </c>
      <c r="O9660" t="s">
        <v>20888</v>
      </c>
      <c r="P9660" t="s">
        <v>65</v>
      </c>
      <c r="Q9660" t="s">
        <v>20990</v>
      </c>
      <c r="R9660" t="s">
        <v>21118</v>
      </c>
      <c r="S9660" t="s">
        <v>21153</v>
      </c>
      <c r="T9660" t="s">
        <v>21923</v>
      </c>
      <c r="U9660" t="s">
        <v>22033</v>
      </c>
    </row>
    <row r="9661" spans="1:24">
      <c r="A9661" s="1">
        <v>9727</v>
      </c>
      <c r="C9661" t="s">
        <v>8041</v>
      </c>
      <c r="G9661" t="s">
        <v>10967</v>
      </c>
      <c r="H9661" t="s">
        <v>17672</v>
      </c>
      <c r="I9661" t="s">
        <v>18507</v>
      </c>
      <c r="J9661" t="s">
        <v>18509</v>
      </c>
      <c r="L9661" t="s">
        <v>20528</v>
      </c>
      <c r="O9661" t="s">
        <v>20888</v>
      </c>
      <c r="P9661" t="s">
        <v>20920</v>
      </c>
      <c r="Q9661" t="s">
        <v>20991</v>
      </c>
      <c r="U9661" t="s">
        <v>22034</v>
      </c>
      <c r="W9661" t="s">
        <v>22918</v>
      </c>
    </row>
    <row r="9662" spans="1:24">
      <c r="A9662" s="1">
        <v>9728</v>
      </c>
      <c r="C9662" t="s">
        <v>8042</v>
      </c>
      <c r="G9662" t="s">
        <v>10967</v>
      </c>
      <c r="H9662" t="s">
        <v>17673</v>
      </c>
      <c r="I9662" t="s">
        <v>18507</v>
      </c>
      <c r="J9662" t="s">
        <v>18509</v>
      </c>
      <c r="L9662" t="s">
        <v>20527</v>
      </c>
      <c r="O9662" t="s">
        <v>20888</v>
      </c>
      <c r="P9662" t="s">
        <v>65</v>
      </c>
      <c r="Q9662" t="s">
        <v>20990</v>
      </c>
      <c r="R9662" t="s">
        <v>21118</v>
      </c>
      <c r="S9662" t="s">
        <v>21153</v>
      </c>
      <c r="T9662" t="s">
        <v>21898</v>
      </c>
      <c r="U9662" t="s">
        <v>22033</v>
      </c>
    </row>
    <row r="9663" spans="1:24">
      <c r="A9663" s="1">
        <v>9729</v>
      </c>
      <c r="C9663" t="s">
        <v>8043</v>
      </c>
      <c r="G9663" t="s">
        <v>10967</v>
      </c>
      <c r="H9663" t="s">
        <v>17674</v>
      </c>
      <c r="I9663" t="s">
        <v>18507</v>
      </c>
      <c r="J9663" t="s">
        <v>18509</v>
      </c>
      <c r="L9663" t="s">
        <v>20528</v>
      </c>
      <c r="O9663" t="s">
        <v>20888</v>
      </c>
      <c r="P9663" t="s">
        <v>20920</v>
      </c>
      <c r="Q9663" t="s">
        <v>20991</v>
      </c>
      <c r="U9663" t="s">
        <v>22034</v>
      </c>
      <c r="W9663" t="s">
        <v>22918</v>
      </c>
    </row>
    <row r="9664" spans="1:24">
      <c r="A9664" s="1">
        <v>9730</v>
      </c>
      <c r="C9664" t="s">
        <v>8044</v>
      </c>
      <c r="G9664" t="s">
        <v>10967</v>
      </c>
      <c r="H9664" t="s">
        <v>17675</v>
      </c>
      <c r="I9664" t="s">
        <v>18507</v>
      </c>
      <c r="J9664" t="s">
        <v>18509</v>
      </c>
      <c r="L9664" t="s">
        <v>20527</v>
      </c>
      <c r="O9664" t="s">
        <v>20888</v>
      </c>
      <c r="P9664" t="s">
        <v>65</v>
      </c>
      <c r="Q9664" t="s">
        <v>20990</v>
      </c>
      <c r="R9664" t="s">
        <v>21118</v>
      </c>
      <c r="S9664" t="s">
        <v>21153</v>
      </c>
      <c r="T9664" t="s">
        <v>21898</v>
      </c>
      <c r="U9664" t="s">
        <v>22033</v>
      </c>
    </row>
    <row r="9665" spans="1:31">
      <c r="A9665" s="1">
        <v>9731</v>
      </c>
      <c r="C9665" t="s">
        <v>8045</v>
      </c>
      <c r="G9665" t="s">
        <v>10967</v>
      </c>
      <c r="H9665" t="s">
        <v>17675</v>
      </c>
      <c r="I9665" t="s">
        <v>18507</v>
      </c>
      <c r="J9665" t="s">
        <v>18509</v>
      </c>
      <c r="L9665" t="s">
        <v>20528</v>
      </c>
      <c r="O9665" t="s">
        <v>20888</v>
      </c>
      <c r="P9665" t="s">
        <v>20920</v>
      </c>
      <c r="Q9665" t="s">
        <v>20991</v>
      </c>
      <c r="U9665" t="s">
        <v>22034</v>
      </c>
      <c r="W9665" t="s">
        <v>22918</v>
      </c>
    </row>
    <row r="9666" spans="1:31">
      <c r="A9666" s="1">
        <v>9732</v>
      </c>
      <c r="C9666" t="s">
        <v>8046</v>
      </c>
      <c r="G9666" t="s">
        <v>10967</v>
      </c>
      <c r="H9666" t="s">
        <v>17676</v>
      </c>
      <c r="I9666" t="s">
        <v>18507</v>
      </c>
      <c r="J9666" t="s">
        <v>18509</v>
      </c>
      <c r="L9666" t="s">
        <v>20527</v>
      </c>
      <c r="O9666" t="s">
        <v>20888</v>
      </c>
      <c r="P9666" t="s">
        <v>65</v>
      </c>
      <c r="Q9666" t="s">
        <v>20990</v>
      </c>
      <c r="R9666" t="s">
        <v>21118</v>
      </c>
      <c r="S9666" t="s">
        <v>21153</v>
      </c>
      <c r="T9666" t="s">
        <v>21899</v>
      </c>
      <c r="U9666" t="s">
        <v>22033</v>
      </c>
    </row>
    <row r="9667" spans="1:31">
      <c r="A9667" s="1">
        <v>9733</v>
      </c>
      <c r="C9667" t="s">
        <v>8047</v>
      </c>
      <c r="G9667" t="s">
        <v>10967</v>
      </c>
      <c r="H9667" t="s">
        <v>17676</v>
      </c>
      <c r="I9667" t="s">
        <v>18507</v>
      </c>
      <c r="J9667" t="s">
        <v>18509</v>
      </c>
      <c r="L9667" t="s">
        <v>20528</v>
      </c>
      <c r="O9667" t="s">
        <v>20888</v>
      </c>
      <c r="P9667" t="s">
        <v>20920</v>
      </c>
      <c r="Q9667" t="s">
        <v>20991</v>
      </c>
      <c r="U9667" t="s">
        <v>22034</v>
      </c>
      <c r="W9667" t="s">
        <v>22918</v>
      </c>
    </row>
    <row r="9668" spans="1:31">
      <c r="A9668" s="1">
        <v>9734</v>
      </c>
      <c r="C9668" t="s">
        <v>8048</v>
      </c>
      <c r="G9668" t="s">
        <v>10967</v>
      </c>
      <c r="H9668" t="s">
        <v>17677</v>
      </c>
      <c r="I9668" t="s">
        <v>18507</v>
      </c>
      <c r="J9668" t="s">
        <v>18554</v>
      </c>
      <c r="K9668" t="s">
        <v>18581</v>
      </c>
      <c r="L9668" t="s">
        <v>20672</v>
      </c>
      <c r="N9668" t="s">
        <v>38</v>
      </c>
      <c r="P9668" t="s">
        <v>38</v>
      </c>
      <c r="Q9668" t="s">
        <v>21038</v>
      </c>
      <c r="U9668" t="s">
        <v>22890</v>
      </c>
      <c r="W9668" t="s">
        <v>22730</v>
      </c>
      <c r="AE9668" t="s">
        <v>23887</v>
      </c>
    </row>
    <row r="9669" spans="1:31">
      <c r="A9669" s="1">
        <v>9735</v>
      </c>
      <c r="B9669" t="s">
        <v>38</v>
      </c>
      <c r="C9669" t="s">
        <v>8048</v>
      </c>
      <c r="D9669" t="s">
        <v>10726</v>
      </c>
      <c r="E9669" t="s">
        <v>10905</v>
      </c>
      <c r="F9669" t="s">
        <v>10913</v>
      </c>
      <c r="H9669" t="s">
        <v>17678</v>
      </c>
      <c r="V9669">
        <f>72863907 MÀ)Ï"GOHF3834EKNS                                                                                           KNS N  Natalie Nicely             8764436876     N                                                                                                                                                                         PASSLEY_NIY YD     N                                                         </f>
        <v>0</v>
      </c>
    </row>
    <row r="9670" spans="1:31">
      <c r="A9670" s="1">
        <v>9736</v>
      </c>
      <c r="C9670" t="s">
        <v>8049</v>
      </c>
      <c r="G9670" t="s">
        <v>10967</v>
      </c>
      <c r="H9670" t="s">
        <v>17679</v>
      </c>
      <c r="I9670" t="s">
        <v>18507</v>
      </c>
      <c r="J9670" t="s">
        <v>18510</v>
      </c>
      <c r="L9670" t="s">
        <v>20673</v>
      </c>
      <c r="N9670" t="s">
        <v>70</v>
      </c>
      <c r="P9670" t="s">
        <v>20985</v>
      </c>
      <c r="Q9670" t="s">
        <v>21110</v>
      </c>
      <c r="U9670" t="s">
        <v>22891</v>
      </c>
      <c r="W9670" t="s">
        <v>22918</v>
      </c>
    </row>
    <row r="9671" spans="1:31">
      <c r="A9671" s="1">
        <v>9737</v>
      </c>
      <c r="C9671" t="s">
        <v>8050</v>
      </c>
      <c r="G9671" t="s">
        <v>10967</v>
      </c>
      <c r="H9671" t="s">
        <v>17680</v>
      </c>
      <c r="I9671" t="s">
        <v>18507</v>
      </c>
      <c r="J9671" t="s">
        <v>18510</v>
      </c>
      <c r="L9671" t="s">
        <v>20673</v>
      </c>
      <c r="N9671" t="s">
        <v>70</v>
      </c>
      <c r="P9671" t="s">
        <v>70</v>
      </c>
      <c r="Q9671" t="s">
        <v>21111</v>
      </c>
      <c r="U9671" t="s">
        <v>22892</v>
      </c>
      <c r="W9671" t="s">
        <v>22921</v>
      </c>
    </row>
    <row r="9672" spans="1:31">
      <c r="A9672" s="1">
        <v>9738</v>
      </c>
      <c r="B9672" t="s">
        <v>70</v>
      </c>
      <c r="C9672" t="s">
        <v>8050</v>
      </c>
      <c r="D9672" t="s">
        <v>10727</v>
      </c>
      <c r="E9672" t="s">
        <v>10905</v>
      </c>
      <c r="F9672" t="s">
        <v>10961</v>
      </c>
      <c r="H9672" t="s">
        <v>17680</v>
      </c>
      <c r="V9672">
        <f>72863909    2024041orainthomas@gmail.com                              GNMLFException as file currently locked by another user for an Acct no 316859080000</f>
        <v>0</v>
      </c>
    </row>
    <row r="9673" spans="1:31">
      <c r="A9673" s="1">
        <v>9739</v>
      </c>
      <c r="C9673" t="s">
        <v>8051</v>
      </c>
      <c r="G9673" t="s">
        <v>10967</v>
      </c>
      <c r="H9673" t="s">
        <v>17681</v>
      </c>
      <c r="I9673" t="s">
        <v>18507</v>
      </c>
      <c r="J9673" t="s">
        <v>18509</v>
      </c>
      <c r="L9673" t="s">
        <v>20551</v>
      </c>
      <c r="O9673" t="s">
        <v>20887</v>
      </c>
      <c r="P9673" t="s">
        <v>20919</v>
      </c>
      <c r="Q9673" t="s">
        <v>20989</v>
      </c>
      <c r="U9673" t="s">
        <v>22032</v>
      </c>
      <c r="W9673" t="s">
        <v>22917</v>
      </c>
      <c r="X9673" t="s">
        <v>23743</v>
      </c>
    </row>
    <row r="9674" spans="1:31">
      <c r="A9674" s="1">
        <v>9740</v>
      </c>
      <c r="C9674" t="s">
        <v>8052</v>
      </c>
      <c r="G9674" t="s">
        <v>10967</v>
      </c>
      <c r="H9674" t="s">
        <v>17682</v>
      </c>
      <c r="I9674" t="s">
        <v>18507</v>
      </c>
      <c r="J9674" t="s">
        <v>18509</v>
      </c>
      <c r="L9674" t="s">
        <v>20527</v>
      </c>
      <c r="O9674" t="s">
        <v>20888</v>
      </c>
      <c r="P9674" t="s">
        <v>65</v>
      </c>
      <c r="Q9674" t="s">
        <v>20990</v>
      </c>
      <c r="R9674" t="s">
        <v>21118</v>
      </c>
      <c r="S9674" t="s">
        <v>21153</v>
      </c>
      <c r="T9674" t="s">
        <v>21923</v>
      </c>
      <c r="U9674" t="s">
        <v>22033</v>
      </c>
    </row>
    <row r="9675" spans="1:31">
      <c r="A9675" s="1">
        <v>9741</v>
      </c>
      <c r="C9675" t="s">
        <v>8053</v>
      </c>
      <c r="G9675" t="s">
        <v>10967</v>
      </c>
      <c r="H9675" t="s">
        <v>17682</v>
      </c>
      <c r="I9675" t="s">
        <v>18507</v>
      </c>
      <c r="J9675" t="s">
        <v>18509</v>
      </c>
      <c r="L9675" t="s">
        <v>20528</v>
      </c>
      <c r="O9675" t="s">
        <v>20888</v>
      </c>
      <c r="P9675" t="s">
        <v>20920</v>
      </c>
      <c r="Q9675" t="s">
        <v>20991</v>
      </c>
      <c r="U9675" t="s">
        <v>22034</v>
      </c>
      <c r="W9675" t="s">
        <v>22918</v>
      </c>
    </row>
    <row r="9676" spans="1:31">
      <c r="A9676" s="1">
        <v>9742</v>
      </c>
      <c r="C9676" t="s">
        <v>8054</v>
      </c>
      <c r="G9676" t="s">
        <v>10967</v>
      </c>
      <c r="H9676" t="s">
        <v>17683</v>
      </c>
      <c r="I9676" t="s">
        <v>18507</v>
      </c>
      <c r="J9676" t="s">
        <v>18554</v>
      </c>
      <c r="K9676" t="s">
        <v>18572</v>
      </c>
      <c r="L9676" t="s">
        <v>20674</v>
      </c>
      <c r="N9676" t="s">
        <v>38</v>
      </c>
      <c r="P9676" t="s">
        <v>38</v>
      </c>
      <c r="Q9676" t="s">
        <v>21038</v>
      </c>
      <c r="U9676" t="s">
        <v>22890</v>
      </c>
      <c r="W9676" t="s">
        <v>22730</v>
      </c>
      <c r="AE9676" t="s">
        <v>23887</v>
      </c>
    </row>
    <row r="9677" spans="1:31">
      <c r="A9677" s="1">
        <v>9743</v>
      </c>
      <c r="B9677" t="s">
        <v>38</v>
      </c>
      <c r="C9677" t="s">
        <v>8054</v>
      </c>
      <c r="D9677" t="s">
        <v>10728</v>
      </c>
      <c r="E9677" t="s">
        <v>10905</v>
      </c>
      <c r="F9677" t="s">
        <v>10913</v>
      </c>
      <c r="H9677" t="s">
        <v>17683</v>
      </c>
      <c r="V9677">
        <f>72863913 MÀ)Ï"GOHF3834EKNS                                                                                           KNS N  Natalie Nicely             8764436876     N</f>
        <v>0</v>
      </c>
    </row>
    <row r="9678" spans="1:31">
      <c r="A9678" s="1">
        <v>9744</v>
      </c>
      <c r="C9678" t="s">
        <v>8055</v>
      </c>
      <c r="G9678" t="s">
        <v>10967</v>
      </c>
      <c r="H9678" t="s">
        <v>17684</v>
      </c>
      <c r="I9678" t="s">
        <v>18507</v>
      </c>
      <c r="J9678" t="s">
        <v>18509</v>
      </c>
      <c r="L9678" t="s">
        <v>20581</v>
      </c>
      <c r="O9678" t="s">
        <v>20887</v>
      </c>
      <c r="P9678" t="s">
        <v>20919</v>
      </c>
      <c r="Q9678" t="s">
        <v>20989</v>
      </c>
      <c r="U9678" t="s">
        <v>22032</v>
      </c>
      <c r="W9678" t="s">
        <v>22917</v>
      </c>
      <c r="X9678" t="s">
        <v>23744</v>
      </c>
    </row>
    <row r="9679" spans="1:31">
      <c r="A9679" s="1">
        <v>9745</v>
      </c>
      <c r="C9679" t="s">
        <v>8056</v>
      </c>
      <c r="G9679" t="s">
        <v>10967</v>
      </c>
      <c r="H9679" t="s">
        <v>17685</v>
      </c>
      <c r="I9679" t="s">
        <v>18507</v>
      </c>
      <c r="J9679" t="s">
        <v>18509</v>
      </c>
      <c r="L9679" t="s">
        <v>20527</v>
      </c>
      <c r="O9679" t="s">
        <v>20888</v>
      </c>
      <c r="P9679" t="s">
        <v>65</v>
      </c>
      <c r="Q9679" t="s">
        <v>20990</v>
      </c>
      <c r="R9679" t="s">
        <v>21118</v>
      </c>
      <c r="S9679" t="s">
        <v>21153</v>
      </c>
      <c r="T9679" t="s">
        <v>21924</v>
      </c>
      <c r="U9679" t="s">
        <v>22033</v>
      </c>
    </row>
    <row r="9680" spans="1:31">
      <c r="A9680" s="1">
        <v>9746</v>
      </c>
      <c r="C9680" t="s">
        <v>8057</v>
      </c>
      <c r="G9680" t="s">
        <v>10967</v>
      </c>
      <c r="H9680" t="s">
        <v>17685</v>
      </c>
      <c r="I9680" t="s">
        <v>18507</v>
      </c>
      <c r="J9680" t="s">
        <v>18509</v>
      </c>
      <c r="L9680" t="s">
        <v>20528</v>
      </c>
      <c r="O9680" t="s">
        <v>20888</v>
      </c>
      <c r="P9680" t="s">
        <v>20920</v>
      </c>
      <c r="Q9680" t="s">
        <v>20991</v>
      </c>
      <c r="U9680" t="s">
        <v>22034</v>
      </c>
      <c r="W9680" t="s">
        <v>22918</v>
      </c>
    </row>
    <row r="9681" spans="1:24">
      <c r="A9681" s="1">
        <v>9747</v>
      </c>
      <c r="C9681" t="s">
        <v>8058</v>
      </c>
      <c r="G9681" t="s">
        <v>10967</v>
      </c>
      <c r="H9681" t="s">
        <v>17686</v>
      </c>
      <c r="I9681" t="s">
        <v>18507</v>
      </c>
      <c r="J9681" t="s">
        <v>18509</v>
      </c>
      <c r="L9681" t="s">
        <v>20527</v>
      </c>
      <c r="O9681" t="s">
        <v>20888</v>
      </c>
      <c r="P9681" t="s">
        <v>65</v>
      </c>
      <c r="Q9681" t="s">
        <v>20990</v>
      </c>
      <c r="R9681" t="s">
        <v>21118</v>
      </c>
      <c r="S9681" t="s">
        <v>21153</v>
      </c>
      <c r="T9681" t="s">
        <v>21924</v>
      </c>
      <c r="U9681" t="s">
        <v>22033</v>
      </c>
    </row>
    <row r="9682" spans="1:24">
      <c r="A9682" s="1">
        <v>9748</v>
      </c>
      <c r="C9682" t="s">
        <v>8059</v>
      </c>
      <c r="G9682" t="s">
        <v>10967</v>
      </c>
      <c r="H9682" t="s">
        <v>17687</v>
      </c>
      <c r="I9682" t="s">
        <v>18507</v>
      </c>
      <c r="J9682" t="s">
        <v>18509</v>
      </c>
      <c r="L9682" t="s">
        <v>20528</v>
      </c>
      <c r="O9682" t="s">
        <v>20888</v>
      </c>
      <c r="P9682" t="s">
        <v>20920</v>
      </c>
      <c r="Q9682" t="s">
        <v>20991</v>
      </c>
      <c r="U9682" t="s">
        <v>22034</v>
      </c>
      <c r="W9682" t="s">
        <v>22918</v>
      </c>
    </row>
    <row r="9683" spans="1:24">
      <c r="A9683" s="1">
        <v>9749</v>
      </c>
      <c r="C9683" t="s">
        <v>8060</v>
      </c>
      <c r="G9683" t="s">
        <v>10967</v>
      </c>
      <c r="H9683" t="s">
        <v>17687</v>
      </c>
      <c r="I9683" t="s">
        <v>18507</v>
      </c>
      <c r="J9683" t="s">
        <v>18509</v>
      </c>
      <c r="L9683" t="s">
        <v>20552</v>
      </c>
      <c r="O9683" t="s">
        <v>20887</v>
      </c>
      <c r="P9683" t="s">
        <v>20919</v>
      </c>
      <c r="Q9683" t="s">
        <v>20989</v>
      </c>
      <c r="U9683" t="s">
        <v>22032</v>
      </c>
      <c r="W9683" t="s">
        <v>22917</v>
      </c>
      <c r="X9683" t="s">
        <v>23744</v>
      </c>
    </row>
    <row r="9684" spans="1:24">
      <c r="A9684" s="1">
        <v>9750</v>
      </c>
      <c r="C9684" t="s">
        <v>8061</v>
      </c>
      <c r="G9684" t="s">
        <v>10967</v>
      </c>
      <c r="H9684" t="s">
        <v>17688</v>
      </c>
      <c r="I9684" t="s">
        <v>18507</v>
      </c>
      <c r="J9684" t="s">
        <v>18509</v>
      </c>
      <c r="L9684" t="s">
        <v>20588</v>
      </c>
      <c r="O9684" t="s">
        <v>20887</v>
      </c>
      <c r="P9684" t="s">
        <v>20919</v>
      </c>
      <c r="Q9684" t="s">
        <v>20989</v>
      </c>
      <c r="U9684" t="s">
        <v>22032</v>
      </c>
      <c r="W9684" t="s">
        <v>22917</v>
      </c>
      <c r="X9684" t="s">
        <v>23745</v>
      </c>
    </row>
    <row r="9685" spans="1:24">
      <c r="A9685" s="1">
        <v>9751</v>
      </c>
      <c r="C9685" t="s">
        <v>8062</v>
      </c>
      <c r="G9685" t="s">
        <v>10967</v>
      </c>
      <c r="H9685" t="s">
        <v>17689</v>
      </c>
      <c r="I9685" t="s">
        <v>18507</v>
      </c>
      <c r="J9685" t="s">
        <v>18510</v>
      </c>
      <c r="L9685" t="s">
        <v>20675</v>
      </c>
      <c r="N9685" t="s">
        <v>65</v>
      </c>
      <c r="P9685" t="s">
        <v>20979</v>
      </c>
      <c r="Q9685" t="s">
        <v>21103</v>
      </c>
      <c r="U9685" t="s">
        <v>22859</v>
      </c>
      <c r="W9685" t="s">
        <v>22949</v>
      </c>
    </row>
    <row r="9686" spans="1:24">
      <c r="A9686" s="1">
        <v>9752</v>
      </c>
      <c r="C9686" t="s">
        <v>8063</v>
      </c>
      <c r="G9686" t="s">
        <v>10967</v>
      </c>
      <c r="H9686" t="s">
        <v>17690</v>
      </c>
      <c r="I9686" t="s">
        <v>18507</v>
      </c>
      <c r="J9686" t="s">
        <v>18510</v>
      </c>
      <c r="L9686" t="s">
        <v>20675</v>
      </c>
      <c r="N9686" t="s">
        <v>65</v>
      </c>
      <c r="P9686" t="s">
        <v>20980</v>
      </c>
      <c r="Q9686" t="s">
        <v>21104</v>
      </c>
      <c r="U9686" t="s">
        <v>22860</v>
      </c>
      <c r="W9686" t="s">
        <v>22949</v>
      </c>
    </row>
    <row r="9687" spans="1:24">
      <c r="A9687" s="1">
        <v>9753</v>
      </c>
      <c r="C9687" t="s">
        <v>8064</v>
      </c>
      <c r="G9687" t="s">
        <v>10967</v>
      </c>
      <c r="H9687" t="s">
        <v>17691</v>
      </c>
      <c r="I9687" t="s">
        <v>18507</v>
      </c>
      <c r="J9687" t="s">
        <v>18510</v>
      </c>
      <c r="L9687" t="s">
        <v>20676</v>
      </c>
      <c r="N9687" t="s">
        <v>65</v>
      </c>
      <c r="P9687" t="s">
        <v>20981</v>
      </c>
      <c r="Q9687" t="s">
        <v>21035</v>
      </c>
      <c r="R9687" t="s">
        <v>21147</v>
      </c>
      <c r="S9687" t="s">
        <v>21153</v>
      </c>
      <c r="U9687" t="s">
        <v>22050</v>
      </c>
      <c r="W9687" t="s">
        <v>22050</v>
      </c>
    </row>
    <row r="9688" spans="1:24">
      <c r="A9688" s="1">
        <v>9754</v>
      </c>
      <c r="C9688" t="s">
        <v>8065</v>
      </c>
      <c r="G9688" t="s">
        <v>10967</v>
      </c>
      <c r="H9688" t="s">
        <v>17691</v>
      </c>
      <c r="I9688" t="s">
        <v>18507</v>
      </c>
      <c r="J9688" t="s">
        <v>18510</v>
      </c>
      <c r="L9688" t="s">
        <v>20675</v>
      </c>
      <c r="N9688" t="s">
        <v>65</v>
      </c>
      <c r="P9688" t="s">
        <v>65</v>
      </c>
      <c r="Q9688" t="s">
        <v>21105</v>
      </c>
      <c r="U9688" t="s">
        <v>22861</v>
      </c>
      <c r="W9688" t="s">
        <v>22933</v>
      </c>
    </row>
    <row r="9689" spans="1:24">
      <c r="A9689" s="1">
        <v>9755</v>
      </c>
      <c r="B9689" t="s">
        <v>65</v>
      </c>
      <c r="C9689" t="s">
        <v>8065</v>
      </c>
      <c r="D9689" t="s">
        <v>10729</v>
      </c>
      <c r="E9689" t="s">
        <v>10905</v>
      </c>
      <c r="F9689" t="s">
        <v>10956</v>
      </c>
      <c r="H9689" t="s">
        <v>17691</v>
      </c>
    </row>
    <row r="9690" spans="1:24">
      <c r="A9690" s="1">
        <v>9756</v>
      </c>
      <c r="C9690" t="s">
        <v>8066</v>
      </c>
      <c r="G9690" t="s">
        <v>10967</v>
      </c>
      <c r="H9690" t="s">
        <v>17692</v>
      </c>
      <c r="I9690" t="s">
        <v>18507</v>
      </c>
      <c r="J9690" t="s">
        <v>18509</v>
      </c>
      <c r="L9690" t="s">
        <v>20619</v>
      </c>
      <c r="O9690" t="s">
        <v>20887</v>
      </c>
      <c r="P9690" t="s">
        <v>20919</v>
      </c>
      <c r="Q9690" t="s">
        <v>20989</v>
      </c>
      <c r="U9690" t="s">
        <v>22032</v>
      </c>
      <c r="W9690" t="s">
        <v>22917</v>
      </c>
      <c r="X9690" t="s">
        <v>23746</v>
      </c>
    </row>
    <row r="9691" spans="1:24">
      <c r="A9691" s="1">
        <v>9757</v>
      </c>
      <c r="C9691" t="s">
        <v>8067</v>
      </c>
      <c r="G9691" t="s">
        <v>10967</v>
      </c>
      <c r="H9691" t="s">
        <v>17693</v>
      </c>
      <c r="I9691" t="s">
        <v>18507</v>
      </c>
      <c r="J9691" t="s">
        <v>18510</v>
      </c>
      <c r="L9691" t="s">
        <v>20677</v>
      </c>
      <c r="N9691" t="s">
        <v>43</v>
      </c>
      <c r="P9691" t="s">
        <v>43</v>
      </c>
      <c r="Q9691" t="s">
        <v>21047</v>
      </c>
      <c r="U9691" t="s">
        <v>22796</v>
      </c>
      <c r="W9691" t="s">
        <v>22931</v>
      </c>
    </row>
    <row r="9692" spans="1:24">
      <c r="A9692" s="1">
        <v>9758</v>
      </c>
      <c r="B9692" t="s">
        <v>43</v>
      </c>
      <c r="C9692" t="s">
        <v>8067</v>
      </c>
      <c r="D9692" t="s">
        <v>10730</v>
      </c>
      <c r="E9692" t="s">
        <v>10905</v>
      </c>
      <c r="F9692" t="s">
        <v>10925</v>
      </c>
      <c r="H9692" t="s">
        <v>17693</v>
      </c>
      <c r="V9692">
        <f>72863926 ëÓë÷ÈNQz8764143362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693" spans="1:24">
      <c r="A9693" s="1">
        <v>9759</v>
      </c>
      <c r="C9693" t="s">
        <v>8068</v>
      </c>
      <c r="G9693" t="s">
        <v>10967</v>
      </c>
      <c r="H9693" t="s">
        <v>17694</v>
      </c>
      <c r="I9693" t="s">
        <v>18507</v>
      </c>
      <c r="J9693" t="s">
        <v>18509</v>
      </c>
      <c r="L9693" t="s">
        <v>20671</v>
      </c>
      <c r="O9693" t="s">
        <v>20887</v>
      </c>
      <c r="P9693" t="s">
        <v>20919</v>
      </c>
      <c r="Q9693" t="s">
        <v>20989</v>
      </c>
      <c r="U9693" t="s">
        <v>22032</v>
      </c>
      <c r="W9693" t="s">
        <v>22917</v>
      </c>
      <c r="X9693" t="s">
        <v>23744</v>
      </c>
    </row>
    <row r="9694" spans="1:24">
      <c r="A9694" s="1">
        <v>9760</v>
      </c>
      <c r="C9694" t="s">
        <v>8069</v>
      </c>
      <c r="G9694" t="s">
        <v>10967</v>
      </c>
      <c r="H9694" t="s">
        <v>17695</v>
      </c>
      <c r="I9694" t="s">
        <v>18507</v>
      </c>
      <c r="J9694" t="s">
        <v>18509</v>
      </c>
      <c r="L9694" t="s">
        <v>20527</v>
      </c>
      <c r="O9694" t="s">
        <v>20888</v>
      </c>
      <c r="P9694" t="s">
        <v>65</v>
      </c>
      <c r="Q9694" t="s">
        <v>20990</v>
      </c>
      <c r="R9694" t="s">
        <v>21118</v>
      </c>
      <c r="S9694" t="s">
        <v>21153</v>
      </c>
      <c r="T9694" t="s">
        <v>21924</v>
      </c>
      <c r="U9694" t="s">
        <v>22033</v>
      </c>
    </row>
    <row r="9695" spans="1:24">
      <c r="A9695" s="1">
        <v>9761</v>
      </c>
      <c r="C9695" t="s">
        <v>8070</v>
      </c>
      <c r="G9695" t="s">
        <v>10967</v>
      </c>
      <c r="H9695" t="s">
        <v>17696</v>
      </c>
      <c r="I9695" t="s">
        <v>18507</v>
      </c>
      <c r="J9695" t="s">
        <v>18509</v>
      </c>
      <c r="L9695" t="s">
        <v>20528</v>
      </c>
      <c r="O9695" t="s">
        <v>20888</v>
      </c>
      <c r="P9695" t="s">
        <v>20920</v>
      </c>
      <c r="Q9695" t="s">
        <v>20991</v>
      </c>
      <c r="U9695" t="s">
        <v>22034</v>
      </c>
      <c r="W9695" t="s">
        <v>22918</v>
      </c>
    </row>
    <row r="9696" spans="1:24">
      <c r="A9696" s="1">
        <v>9762</v>
      </c>
      <c r="C9696" t="s">
        <v>8071</v>
      </c>
      <c r="G9696" t="s">
        <v>10967</v>
      </c>
      <c r="H9696" t="s">
        <v>17697</v>
      </c>
      <c r="I9696" t="s">
        <v>18507</v>
      </c>
      <c r="J9696" t="s">
        <v>18509</v>
      </c>
      <c r="L9696" t="s">
        <v>20527</v>
      </c>
      <c r="O9696" t="s">
        <v>20888</v>
      </c>
      <c r="P9696" t="s">
        <v>65</v>
      </c>
      <c r="Q9696" t="s">
        <v>20990</v>
      </c>
      <c r="R9696" t="s">
        <v>21118</v>
      </c>
      <c r="S9696" t="s">
        <v>21153</v>
      </c>
      <c r="T9696" t="s">
        <v>21924</v>
      </c>
      <c r="U9696" t="s">
        <v>22033</v>
      </c>
    </row>
    <row r="9697" spans="1:24">
      <c r="A9697" s="1">
        <v>9763</v>
      </c>
      <c r="C9697" t="s">
        <v>8072</v>
      </c>
      <c r="G9697" t="s">
        <v>10967</v>
      </c>
      <c r="H9697" t="s">
        <v>17697</v>
      </c>
      <c r="I9697" t="s">
        <v>18507</v>
      </c>
      <c r="J9697" t="s">
        <v>18509</v>
      </c>
      <c r="L9697" t="s">
        <v>20579</v>
      </c>
      <c r="O9697" t="s">
        <v>20887</v>
      </c>
      <c r="P9697" t="s">
        <v>20919</v>
      </c>
      <c r="Q9697" t="s">
        <v>20989</v>
      </c>
      <c r="U9697" t="s">
        <v>22032</v>
      </c>
      <c r="W9697" t="s">
        <v>22917</v>
      </c>
      <c r="X9697" t="s">
        <v>23744</v>
      </c>
    </row>
    <row r="9698" spans="1:24">
      <c r="A9698" s="1">
        <v>9764</v>
      </c>
      <c r="C9698" t="s">
        <v>8073</v>
      </c>
      <c r="G9698" t="s">
        <v>10967</v>
      </c>
      <c r="H9698" t="s">
        <v>17697</v>
      </c>
      <c r="I9698" t="s">
        <v>18507</v>
      </c>
      <c r="J9698" t="s">
        <v>18509</v>
      </c>
      <c r="L9698" t="s">
        <v>20528</v>
      </c>
      <c r="O9698" t="s">
        <v>20888</v>
      </c>
      <c r="P9698" t="s">
        <v>20920</v>
      </c>
      <c r="Q9698" t="s">
        <v>20991</v>
      </c>
      <c r="U9698" t="s">
        <v>22034</v>
      </c>
      <c r="W9698" t="s">
        <v>22918</v>
      </c>
    </row>
    <row r="9699" spans="1:24">
      <c r="A9699" s="1">
        <v>9765</v>
      </c>
      <c r="C9699" t="s">
        <v>8074</v>
      </c>
      <c r="G9699" t="s">
        <v>10967</v>
      </c>
      <c r="H9699" t="s">
        <v>17698</v>
      </c>
      <c r="I9699" t="s">
        <v>18507</v>
      </c>
      <c r="J9699" t="s">
        <v>18509</v>
      </c>
      <c r="L9699" t="s">
        <v>20527</v>
      </c>
      <c r="O9699" t="s">
        <v>20888</v>
      </c>
      <c r="P9699" t="s">
        <v>65</v>
      </c>
      <c r="Q9699" t="s">
        <v>20990</v>
      </c>
      <c r="R9699" t="s">
        <v>21118</v>
      </c>
      <c r="S9699" t="s">
        <v>21153</v>
      </c>
      <c r="T9699" t="s">
        <v>21924</v>
      </c>
      <c r="U9699" t="s">
        <v>22033</v>
      </c>
    </row>
    <row r="9700" spans="1:24">
      <c r="A9700" s="1">
        <v>9766</v>
      </c>
      <c r="C9700" t="s">
        <v>8075</v>
      </c>
      <c r="G9700" t="s">
        <v>10967</v>
      </c>
      <c r="H9700" t="s">
        <v>17698</v>
      </c>
      <c r="I9700" t="s">
        <v>18507</v>
      </c>
      <c r="J9700" t="s">
        <v>18509</v>
      </c>
      <c r="L9700" t="s">
        <v>20591</v>
      </c>
      <c r="O9700" t="s">
        <v>20887</v>
      </c>
      <c r="P9700" t="s">
        <v>20919</v>
      </c>
      <c r="Q9700" t="s">
        <v>20989</v>
      </c>
      <c r="U9700" t="s">
        <v>22032</v>
      </c>
      <c r="W9700" t="s">
        <v>22917</v>
      </c>
      <c r="X9700" t="s">
        <v>23744</v>
      </c>
    </row>
    <row r="9701" spans="1:24">
      <c r="A9701" s="1">
        <v>9767</v>
      </c>
      <c r="C9701" t="s">
        <v>8076</v>
      </c>
      <c r="G9701" t="s">
        <v>10967</v>
      </c>
      <c r="H9701" t="s">
        <v>17698</v>
      </c>
      <c r="I9701" t="s">
        <v>18507</v>
      </c>
      <c r="J9701" t="s">
        <v>18509</v>
      </c>
      <c r="L9701" t="s">
        <v>20528</v>
      </c>
      <c r="O9701" t="s">
        <v>20888</v>
      </c>
      <c r="P9701" t="s">
        <v>20920</v>
      </c>
      <c r="Q9701" t="s">
        <v>20991</v>
      </c>
      <c r="U9701" t="s">
        <v>22034</v>
      </c>
      <c r="W9701" t="s">
        <v>22918</v>
      </c>
    </row>
    <row r="9702" spans="1:24">
      <c r="A9702" s="1">
        <v>9768</v>
      </c>
      <c r="C9702" t="s">
        <v>8077</v>
      </c>
      <c r="G9702" t="s">
        <v>10967</v>
      </c>
      <c r="H9702" t="s">
        <v>17699</v>
      </c>
      <c r="I9702" t="s">
        <v>18507</v>
      </c>
      <c r="J9702" t="s">
        <v>18509</v>
      </c>
      <c r="L9702" t="s">
        <v>20501</v>
      </c>
      <c r="O9702" t="s">
        <v>20887</v>
      </c>
      <c r="P9702" t="s">
        <v>20919</v>
      </c>
      <c r="Q9702" t="s">
        <v>20989</v>
      </c>
      <c r="U9702" t="s">
        <v>22032</v>
      </c>
      <c r="W9702" t="s">
        <v>22917</v>
      </c>
      <c r="X9702" t="s">
        <v>23746</v>
      </c>
    </row>
    <row r="9703" spans="1:24">
      <c r="A9703" s="1">
        <v>9769</v>
      </c>
      <c r="C9703" t="s">
        <v>8078</v>
      </c>
      <c r="G9703" t="s">
        <v>10967</v>
      </c>
      <c r="H9703" t="s">
        <v>17700</v>
      </c>
      <c r="I9703" t="s">
        <v>18507</v>
      </c>
      <c r="J9703" t="s">
        <v>18510</v>
      </c>
      <c r="L9703" t="s">
        <v>20678</v>
      </c>
      <c r="N9703" t="s">
        <v>37</v>
      </c>
      <c r="P9703" t="s">
        <v>20967</v>
      </c>
      <c r="Q9703" t="s">
        <v>21078</v>
      </c>
      <c r="U9703" t="s">
        <v>22781</v>
      </c>
      <c r="W9703" t="s">
        <v>22918</v>
      </c>
    </row>
    <row r="9704" spans="1:24">
      <c r="A9704" s="1">
        <v>9770</v>
      </c>
      <c r="C9704" t="s">
        <v>8079</v>
      </c>
      <c r="G9704" t="s">
        <v>10967</v>
      </c>
      <c r="H9704" t="s">
        <v>17701</v>
      </c>
      <c r="I9704" t="s">
        <v>18507</v>
      </c>
      <c r="J9704" t="s">
        <v>18510</v>
      </c>
      <c r="L9704" t="s">
        <v>20678</v>
      </c>
      <c r="N9704" t="s">
        <v>37</v>
      </c>
      <c r="P9704" t="s">
        <v>20968</v>
      </c>
      <c r="Q9704" t="s">
        <v>21079</v>
      </c>
      <c r="U9704" t="s">
        <v>22782</v>
      </c>
      <c r="W9704" t="s">
        <v>22921</v>
      </c>
    </row>
    <row r="9705" spans="1:24">
      <c r="A9705" s="1">
        <v>9771</v>
      </c>
      <c r="C9705" t="s">
        <v>8080</v>
      </c>
      <c r="G9705" t="s">
        <v>10967</v>
      </c>
      <c r="H9705" t="s">
        <v>17701</v>
      </c>
      <c r="I9705" t="s">
        <v>18507</v>
      </c>
      <c r="J9705" t="s">
        <v>18510</v>
      </c>
      <c r="L9705" t="s">
        <v>20678</v>
      </c>
      <c r="N9705" t="s">
        <v>37</v>
      </c>
      <c r="P9705" t="s">
        <v>37</v>
      </c>
      <c r="Q9705" t="s">
        <v>21080</v>
      </c>
      <c r="U9705" t="s">
        <v>22783</v>
      </c>
      <c r="W9705" t="s">
        <v>22951</v>
      </c>
    </row>
    <row r="9706" spans="1:24">
      <c r="A9706" s="1">
        <v>9772</v>
      </c>
      <c r="B9706" t="s">
        <v>37</v>
      </c>
      <c r="C9706" t="s">
        <v>8080</v>
      </c>
      <c r="D9706" t="s">
        <v>10731</v>
      </c>
      <c r="E9706" t="s">
        <v>10905</v>
      </c>
      <c r="F9706" t="s">
        <v>10912</v>
      </c>
      <c r="H9706" t="s">
        <v>17701</v>
      </c>
      <c r="V9706">
        <f>72863939 {íÜ8769825467   YY YYNYY</f>
        <v>0</v>
      </c>
    </row>
    <row r="9707" spans="1:24">
      <c r="A9707" s="1">
        <v>9773</v>
      </c>
      <c r="C9707" t="s">
        <v>8081</v>
      </c>
      <c r="G9707" t="s">
        <v>10967</v>
      </c>
      <c r="H9707" t="s">
        <v>17702</v>
      </c>
      <c r="I9707" t="s">
        <v>18507</v>
      </c>
      <c r="J9707" t="s">
        <v>18509</v>
      </c>
      <c r="L9707" t="s">
        <v>20501</v>
      </c>
      <c r="O9707" t="s">
        <v>20887</v>
      </c>
      <c r="P9707" t="s">
        <v>20919</v>
      </c>
      <c r="Q9707" t="s">
        <v>20989</v>
      </c>
      <c r="U9707" t="s">
        <v>22032</v>
      </c>
      <c r="W9707" t="s">
        <v>22917</v>
      </c>
      <c r="X9707" t="s">
        <v>23280</v>
      </c>
    </row>
    <row r="9708" spans="1:24">
      <c r="A9708" s="1">
        <v>9774</v>
      </c>
      <c r="C9708" t="s">
        <v>8082</v>
      </c>
      <c r="G9708" t="s">
        <v>10967</v>
      </c>
      <c r="H9708" t="s">
        <v>17702</v>
      </c>
      <c r="I9708" t="s">
        <v>18507</v>
      </c>
      <c r="J9708" t="s">
        <v>18509</v>
      </c>
      <c r="L9708" t="s">
        <v>20527</v>
      </c>
      <c r="O9708" t="s">
        <v>20888</v>
      </c>
      <c r="P9708" t="s">
        <v>65</v>
      </c>
      <c r="Q9708" t="s">
        <v>20990</v>
      </c>
      <c r="R9708" t="s">
        <v>21118</v>
      </c>
      <c r="S9708" t="s">
        <v>21153</v>
      </c>
      <c r="T9708" t="s">
        <v>21443</v>
      </c>
      <c r="U9708" t="s">
        <v>22033</v>
      </c>
    </row>
    <row r="9709" spans="1:24">
      <c r="A9709" s="1">
        <v>9775</v>
      </c>
      <c r="C9709" t="s">
        <v>8083</v>
      </c>
      <c r="G9709" t="s">
        <v>10967</v>
      </c>
      <c r="H9709" t="s">
        <v>17703</v>
      </c>
      <c r="I9709" t="s">
        <v>18507</v>
      </c>
      <c r="J9709" t="s">
        <v>18509</v>
      </c>
      <c r="L9709" t="s">
        <v>20528</v>
      </c>
      <c r="O9709" t="s">
        <v>20888</v>
      </c>
      <c r="P9709" t="s">
        <v>20920</v>
      </c>
      <c r="Q9709" t="s">
        <v>20991</v>
      </c>
      <c r="U9709" t="s">
        <v>22034</v>
      </c>
      <c r="W9709" t="s">
        <v>22918</v>
      </c>
    </row>
    <row r="9710" spans="1:24">
      <c r="A9710" s="1">
        <v>9776</v>
      </c>
      <c r="C9710" t="s">
        <v>8084</v>
      </c>
      <c r="G9710" t="s">
        <v>10967</v>
      </c>
      <c r="H9710" t="s">
        <v>17704</v>
      </c>
      <c r="I9710" t="s">
        <v>18507</v>
      </c>
      <c r="J9710" t="s">
        <v>18509</v>
      </c>
      <c r="L9710" t="s">
        <v>20527</v>
      </c>
      <c r="O9710" t="s">
        <v>20888</v>
      </c>
      <c r="P9710" t="s">
        <v>65</v>
      </c>
      <c r="Q9710" t="s">
        <v>20990</v>
      </c>
      <c r="R9710" t="s">
        <v>21118</v>
      </c>
      <c r="S9710" t="s">
        <v>21153</v>
      </c>
      <c r="T9710" t="s">
        <v>21443</v>
      </c>
      <c r="U9710" t="s">
        <v>22033</v>
      </c>
    </row>
    <row r="9711" spans="1:24">
      <c r="A9711" s="1">
        <v>9777</v>
      </c>
      <c r="C9711" t="s">
        <v>8085</v>
      </c>
      <c r="G9711" t="s">
        <v>10967</v>
      </c>
      <c r="H9711" t="s">
        <v>17704</v>
      </c>
      <c r="I9711" t="s">
        <v>18507</v>
      </c>
      <c r="J9711" t="s">
        <v>18509</v>
      </c>
      <c r="L9711" t="s">
        <v>20552</v>
      </c>
      <c r="O9711" t="s">
        <v>20887</v>
      </c>
      <c r="P9711" t="s">
        <v>20919</v>
      </c>
      <c r="Q9711" t="s">
        <v>20989</v>
      </c>
      <c r="U9711" t="s">
        <v>22032</v>
      </c>
      <c r="W9711" t="s">
        <v>22917</v>
      </c>
      <c r="X9711" t="s">
        <v>23280</v>
      </c>
    </row>
    <row r="9712" spans="1:24">
      <c r="A9712" s="1">
        <v>9778</v>
      </c>
      <c r="C9712" t="s">
        <v>8086</v>
      </c>
      <c r="G9712" t="s">
        <v>10967</v>
      </c>
      <c r="H9712" t="s">
        <v>17704</v>
      </c>
      <c r="I9712" t="s">
        <v>18507</v>
      </c>
      <c r="J9712" t="s">
        <v>18509</v>
      </c>
      <c r="L9712" t="s">
        <v>20528</v>
      </c>
      <c r="O9712" t="s">
        <v>20888</v>
      </c>
      <c r="P9712" t="s">
        <v>20920</v>
      </c>
      <c r="Q9712" t="s">
        <v>20991</v>
      </c>
      <c r="U9712" t="s">
        <v>22034</v>
      </c>
      <c r="W9712" t="s">
        <v>22918</v>
      </c>
    </row>
    <row r="9713" spans="1:24">
      <c r="A9713" s="1">
        <v>9779</v>
      </c>
      <c r="C9713" t="s">
        <v>8087</v>
      </c>
      <c r="G9713" t="s">
        <v>10967</v>
      </c>
      <c r="H9713" t="s">
        <v>17705</v>
      </c>
      <c r="I9713" t="s">
        <v>18507</v>
      </c>
      <c r="J9713" t="s">
        <v>18509</v>
      </c>
      <c r="L9713" t="s">
        <v>20527</v>
      </c>
      <c r="O9713" t="s">
        <v>20888</v>
      </c>
      <c r="P9713" t="s">
        <v>65</v>
      </c>
      <c r="Q9713" t="s">
        <v>20990</v>
      </c>
      <c r="R9713" t="s">
        <v>21118</v>
      </c>
      <c r="S9713" t="s">
        <v>21153</v>
      </c>
      <c r="T9713" t="s">
        <v>21924</v>
      </c>
      <c r="U9713" t="s">
        <v>22033</v>
      </c>
    </row>
    <row r="9714" spans="1:24">
      <c r="A9714" s="1">
        <v>9780</v>
      </c>
      <c r="C9714" t="s">
        <v>8088</v>
      </c>
      <c r="G9714" t="s">
        <v>10967</v>
      </c>
      <c r="H9714" t="s">
        <v>17706</v>
      </c>
      <c r="I9714" t="s">
        <v>18507</v>
      </c>
      <c r="J9714" t="s">
        <v>18509</v>
      </c>
      <c r="L9714" t="s">
        <v>20671</v>
      </c>
      <c r="O9714" t="s">
        <v>20887</v>
      </c>
      <c r="P9714" t="s">
        <v>20919</v>
      </c>
      <c r="Q9714" t="s">
        <v>20989</v>
      </c>
      <c r="U9714" t="s">
        <v>22032</v>
      </c>
      <c r="W9714" t="s">
        <v>22917</v>
      </c>
      <c r="X9714" t="s">
        <v>23744</v>
      </c>
    </row>
    <row r="9715" spans="1:24">
      <c r="A9715" s="1">
        <v>9781</v>
      </c>
      <c r="C9715" t="s">
        <v>8089</v>
      </c>
      <c r="G9715" t="s">
        <v>10967</v>
      </c>
      <c r="H9715" t="s">
        <v>17706</v>
      </c>
      <c r="I9715" t="s">
        <v>18507</v>
      </c>
      <c r="J9715" t="s">
        <v>18509</v>
      </c>
      <c r="L9715" t="s">
        <v>20528</v>
      </c>
      <c r="O9715" t="s">
        <v>20888</v>
      </c>
      <c r="P9715" t="s">
        <v>20920</v>
      </c>
      <c r="Q9715" t="s">
        <v>20991</v>
      </c>
      <c r="U9715" t="s">
        <v>22034</v>
      </c>
      <c r="W9715" t="s">
        <v>22918</v>
      </c>
    </row>
    <row r="9716" spans="1:24">
      <c r="A9716" s="1">
        <v>9782</v>
      </c>
      <c r="C9716" t="s">
        <v>8090</v>
      </c>
      <c r="G9716" t="s">
        <v>10967</v>
      </c>
      <c r="H9716" t="s">
        <v>17707</v>
      </c>
      <c r="I9716" t="s">
        <v>18507</v>
      </c>
      <c r="J9716" t="s">
        <v>18509</v>
      </c>
      <c r="L9716" t="s">
        <v>20527</v>
      </c>
      <c r="O9716" t="s">
        <v>20888</v>
      </c>
      <c r="P9716" t="s">
        <v>65</v>
      </c>
      <c r="Q9716" t="s">
        <v>20990</v>
      </c>
      <c r="R9716" t="s">
        <v>21118</v>
      </c>
      <c r="S9716" t="s">
        <v>21153</v>
      </c>
      <c r="T9716" t="s">
        <v>21924</v>
      </c>
      <c r="U9716" t="s">
        <v>22033</v>
      </c>
    </row>
    <row r="9717" spans="1:24">
      <c r="A9717" s="1">
        <v>9783</v>
      </c>
      <c r="C9717" t="s">
        <v>8091</v>
      </c>
      <c r="G9717" t="s">
        <v>10967</v>
      </c>
      <c r="H9717" t="s">
        <v>17707</v>
      </c>
      <c r="I9717" t="s">
        <v>18507</v>
      </c>
      <c r="J9717" t="s">
        <v>18509</v>
      </c>
      <c r="L9717" t="s">
        <v>20528</v>
      </c>
      <c r="O9717" t="s">
        <v>20888</v>
      </c>
      <c r="P9717" t="s">
        <v>20920</v>
      </c>
      <c r="Q9717" t="s">
        <v>20991</v>
      </c>
      <c r="U9717" t="s">
        <v>22034</v>
      </c>
      <c r="W9717" t="s">
        <v>22918</v>
      </c>
    </row>
    <row r="9718" spans="1:24">
      <c r="A9718" s="1">
        <v>9784</v>
      </c>
      <c r="C9718" t="s">
        <v>8092</v>
      </c>
      <c r="G9718" t="s">
        <v>10967</v>
      </c>
      <c r="H9718" t="s">
        <v>17708</v>
      </c>
      <c r="I9718" t="s">
        <v>18507</v>
      </c>
      <c r="J9718" t="s">
        <v>18509</v>
      </c>
      <c r="L9718" t="s">
        <v>20679</v>
      </c>
      <c r="O9718" t="s">
        <v>20887</v>
      </c>
      <c r="P9718" t="s">
        <v>20919</v>
      </c>
      <c r="Q9718" t="s">
        <v>20989</v>
      </c>
      <c r="U9718" t="s">
        <v>22032</v>
      </c>
      <c r="W9718" t="s">
        <v>22917</v>
      </c>
      <c r="X9718" t="s">
        <v>23744</v>
      </c>
    </row>
    <row r="9719" spans="1:24">
      <c r="A9719" s="1">
        <v>9785</v>
      </c>
      <c r="C9719" t="s">
        <v>8093</v>
      </c>
      <c r="G9719" t="s">
        <v>10967</v>
      </c>
      <c r="H9719" t="s">
        <v>17709</v>
      </c>
      <c r="I9719" t="s">
        <v>18507</v>
      </c>
      <c r="J9719" t="s">
        <v>18509</v>
      </c>
      <c r="L9719" t="s">
        <v>20527</v>
      </c>
      <c r="O9719" t="s">
        <v>20888</v>
      </c>
      <c r="P9719" t="s">
        <v>65</v>
      </c>
      <c r="Q9719" t="s">
        <v>20990</v>
      </c>
      <c r="R9719" t="s">
        <v>21118</v>
      </c>
      <c r="S9719" t="s">
        <v>21153</v>
      </c>
      <c r="T9719" t="s">
        <v>21924</v>
      </c>
      <c r="U9719" t="s">
        <v>22033</v>
      </c>
    </row>
    <row r="9720" spans="1:24">
      <c r="A9720" s="1">
        <v>9786</v>
      </c>
      <c r="C9720" t="s">
        <v>8094</v>
      </c>
      <c r="G9720" t="s">
        <v>10967</v>
      </c>
      <c r="H9720" t="s">
        <v>17709</v>
      </c>
      <c r="I9720" t="s">
        <v>18507</v>
      </c>
      <c r="J9720" t="s">
        <v>18509</v>
      </c>
      <c r="L9720" t="s">
        <v>20497</v>
      </c>
      <c r="O9720" t="s">
        <v>20887</v>
      </c>
      <c r="P9720" t="s">
        <v>20919</v>
      </c>
      <c r="Q9720" t="s">
        <v>20989</v>
      </c>
      <c r="U9720" t="s">
        <v>22032</v>
      </c>
      <c r="W9720" t="s">
        <v>22917</v>
      </c>
      <c r="X9720" t="s">
        <v>23744</v>
      </c>
    </row>
    <row r="9721" spans="1:24">
      <c r="A9721" s="1">
        <v>9787</v>
      </c>
      <c r="C9721" t="s">
        <v>8095</v>
      </c>
      <c r="G9721" t="s">
        <v>10967</v>
      </c>
      <c r="H9721" t="s">
        <v>17709</v>
      </c>
      <c r="I9721" t="s">
        <v>18507</v>
      </c>
      <c r="J9721" t="s">
        <v>18509</v>
      </c>
      <c r="L9721" t="s">
        <v>20528</v>
      </c>
      <c r="O9721" t="s">
        <v>20888</v>
      </c>
      <c r="P9721" t="s">
        <v>20920</v>
      </c>
      <c r="Q9721" t="s">
        <v>20991</v>
      </c>
      <c r="U9721" t="s">
        <v>22034</v>
      </c>
      <c r="W9721" t="s">
        <v>22918</v>
      </c>
    </row>
    <row r="9722" spans="1:24">
      <c r="A9722" s="1">
        <v>9788</v>
      </c>
      <c r="C9722" t="s">
        <v>8096</v>
      </c>
      <c r="G9722" t="s">
        <v>10967</v>
      </c>
      <c r="H9722" t="s">
        <v>17710</v>
      </c>
      <c r="I9722" t="s">
        <v>18507</v>
      </c>
      <c r="J9722" t="s">
        <v>18509</v>
      </c>
      <c r="L9722" t="s">
        <v>20498</v>
      </c>
      <c r="O9722" t="s">
        <v>20887</v>
      </c>
      <c r="P9722" t="s">
        <v>20919</v>
      </c>
      <c r="Q9722" t="s">
        <v>20989</v>
      </c>
      <c r="U9722" t="s">
        <v>22032</v>
      </c>
      <c r="W9722" t="s">
        <v>22917</v>
      </c>
      <c r="X9722" t="s">
        <v>23746</v>
      </c>
    </row>
    <row r="9723" spans="1:24">
      <c r="A9723" s="1">
        <v>9789</v>
      </c>
      <c r="C9723" t="s">
        <v>8097</v>
      </c>
      <c r="G9723" t="s">
        <v>10967</v>
      </c>
      <c r="H9723" t="s">
        <v>17711</v>
      </c>
      <c r="I9723" t="s">
        <v>18507</v>
      </c>
      <c r="J9723" t="s">
        <v>18509</v>
      </c>
      <c r="L9723" t="s">
        <v>20527</v>
      </c>
      <c r="O9723" t="s">
        <v>20888</v>
      </c>
      <c r="P9723" t="s">
        <v>65</v>
      </c>
      <c r="Q9723" t="s">
        <v>20990</v>
      </c>
      <c r="R9723" t="s">
        <v>21118</v>
      </c>
      <c r="S9723" t="s">
        <v>21153</v>
      </c>
      <c r="T9723" t="s">
        <v>21443</v>
      </c>
      <c r="U9723" t="s">
        <v>22033</v>
      </c>
    </row>
    <row r="9724" spans="1:24">
      <c r="A9724" s="1">
        <v>9790</v>
      </c>
      <c r="C9724" t="s">
        <v>8098</v>
      </c>
      <c r="G9724" t="s">
        <v>10967</v>
      </c>
      <c r="H9724" t="s">
        <v>17711</v>
      </c>
      <c r="I9724" t="s">
        <v>18507</v>
      </c>
      <c r="J9724" t="s">
        <v>18509</v>
      </c>
      <c r="L9724" t="s">
        <v>20591</v>
      </c>
      <c r="O9724" t="s">
        <v>20887</v>
      </c>
      <c r="P9724" t="s">
        <v>20919</v>
      </c>
      <c r="Q9724" t="s">
        <v>20989</v>
      </c>
      <c r="U9724" t="s">
        <v>22032</v>
      </c>
      <c r="W9724" t="s">
        <v>22917</v>
      </c>
      <c r="X9724" t="s">
        <v>23280</v>
      </c>
    </row>
    <row r="9725" spans="1:24">
      <c r="A9725" s="1">
        <v>9791</v>
      </c>
      <c r="C9725" t="s">
        <v>8099</v>
      </c>
      <c r="G9725" t="s">
        <v>10967</v>
      </c>
      <c r="H9725" t="s">
        <v>17712</v>
      </c>
      <c r="I9725" t="s">
        <v>18507</v>
      </c>
      <c r="J9725" t="s">
        <v>18509</v>
      </c>
      <c r="L9725" t="s">
        <v>20528</v>
      </c>
      <c r="O9725" t="s">
        <v>20888</v>
      </c>
      <c r="P9725" t="s">
        <v>20920</v>
      </c>
      <c r="Q9725" t="s">
        <v>20991</v>
      </c>
      <c r="U9725" t="s">
        <v>22034</v>
      </c>
      <c r="W9725" t="s">
        <v>22918</v>
      </c>
    </row>
    <row r="9726" spans="1:24">
      <c r="A9726" s="1">
        <v>9792</v>
      </c>
      <c r="C9726" t="s">
        <v>8100</v>
      </c>
      <c r="G9726" t="s">
        <v>10967</v>
      </c>
      <c r="H9726" t="s">
        <v>17712</v>
      </c>
      <c r="I9726" t="s">
        <v>18507</v>
      </c>
      <c r="J9726" t="s">
        <v>18509</v>
      </c>
      <c r="L9726" t="s">
        <v>20583</v>
      </c>
      <c r="O9726" t="s">
        <v>20887</v>
      </c>
      <c r="P9726" t="s">
        <v>20919</v>
      </c>
      <c r="Q9726" t="s">
        <v>20989</v>
      </c>
      <c r="U9726" t="s">
        <v>22032</v>
      </c>
      <c r="W9726" t="s">
        <v>22917</v>
      </c>
      <c r="X9726" t="s">
        <v>23280</v>
      </c>
    </row>
    <row r="9727" spans="1:24">
      <c r="A9727" s="1">
        <v>9793</v>
      </c>
      <c r="C9727" t="s">
        <v>8101</v>
      </c>
      <c r="G9727" t="s">
        <v>10967</v>
      </c>
      <c r="H9727" t="s">
        <v>17712</v>
      </c>
      <c r="I9727" t="s">
        <v>18507</v>
      </c>
      <c r="J9727" t="s">
        <v>18509</v>
      </c>
      <c r="L9727" t="s">
        <v>20527</v>
      </c>
      <c r="O9727" t="s">
        <v>20888</v>
      </c>
      <c r="P9727" t="s">
        <v>65</v>
      </c>
      <c r="Q9727" t="s">
        <v>20990</v>
      </c>
      <c r="R9727" t="s">
        <v>21118</v>
      </c>
      <c r="S9727" t="s">
        <v>21153</v>
      </c>
      <c r="T9727" t="s">
        <v>21443</v>
      </c>
      <c r="U9727" t="s">
        <v>22033</v>
      </c>
    </row>
    <row r="9728" spans="1:24">
      <c r="A9728" s="1">
        <v>9794</v>
      </c>
      <c r="C9728" t="s">
        <v>8102</v>
      </c>
      <c r="G9728" t="s">
        <v>10967</v>
      </c>
      <c r="H9728" t="s">
        <v>17713</v>
      </c>
      <c r="I9728" t="s">
        <v>18507</v>
      </c>
      <c r="J9728" t="s">
        <v>18509</v>
      </c>
      <c r="L9728" t="s">
        <v>20528</v>
      </c>
      <c r="O9728" t="s">
        <v>20888</v>
      </c>
      <c r="P9728" t="s">
        <v>20920</v>
      </c>
      <c r="Q9728" t="s">
        <v>20991</v>
      </c>
      <c r="U9728" t="s">
        <v>22034</v>
      </c>
      <c r="W9728" t="s">
        <v>22918</v>
      </c>
    </row>
    <row r="9729" spans="1:25">
      <c r="A9729" s="1">
        <v>9795</v>
      </c>
      <c r="C9729" t="s">
        <v>8103</v>
      </c>
      <c r="G9729" t="s">
        <v>10967</v>
      </c>
      <c r="H9729" t="s">
        <v>17714</v>
      </c>
      <c r="I9729" t="s">
        <v>18507</v>
      </c>
      <c r="J9729" t="s">
        <v>18509</v>
      </c>
      <c r="L9729" t="s">
        <v>20527</v>
      </c>
      <c r="O9729" t="s">
        <v>20888</v>
      </c>
      <c r="P9729" t="s">
        <v>65</v>
      </c>
      <c r="Q9729" t="s">
        <v>20990</v>
      </c>
      <c r="R9729" t="s">
        <v>21118</v>
      </c>
      <c r="S9729" t="s">
        <v>21153</v>
      </c>
      <c r="T9729" t="s">
        <v>21443</v>
      </c>
      <c r="U9729" t="s">
        <v>22033</v>
      </c>
    </row>
    <row r="9730" spans="1:25">
      <c r="A9730" s="1">
        <v>9796</v>
      </c>
      <c r="C9730" t="s">
        <v>8104</v>
      </c>
      <c r="G9730" t="s">
        <v>10967</v>
      </c>
      <c r="H9730" t="s">
        <v>17714</v>
      </c>
      <c r="I9730" t="s">
        <v>18507</v>
      </c>
      <c r="J9730" t="s">
        <v>18509</v>
      </c>
      <c r="L9730" t="s">
        <v>20586</v>
      </c>
      <c r="O9730" t="s">
        <v>20887</v>
      </c>
      <c r="P9730" t="s">
        <v>20919</v>
      </c>
      <c r="Q9730" t="s">
        <v>20989</v>
      </c>
      <c r="U9730" t="s">
        <v>22032</v>
      </c>
      <c r="W9730" t="s">
        <v>22917</v>
      </c>
      <c r="X9730" t="s">
        <v>23280</v>
      </c>
    </row>
    <row r="9731" spans="1:25">
      <c r="A9731" s="1">
        <v>9797</v>
      </c>
      <c r="C9731" t="s">
        <v>8105</v>
      </c>
      <c r="G9731" t="s">
        <v>10967</v>
      </c>
      <c r="H9731" t="s">
        <v>17714</v>
      </c>
      <c r="I9731" t="s">
        <v>18507</v>
      </c>
      <c r="J9731" t="s">
        <v>18509</v>
      </c>
      <c r="L9731" t="s">
        <v>20528</v>
      </c>
      <c r="O9731" t="s">
        <v>20888</v>
      </c>
      <c r="P9731" t="s">
        <v>20920</v>
      </c>
      <c r="Q9731" t="s">
        <v>20991</v>
      </c>
      <c r="U9731" t="s">
        <v>22034</v>
      </c>
      <c r="W9731" t="s">
        <v>22918</v>
      </c>
    </row>
    <row r="9732" spans="1:25">
      <c r="A9732" s="1">
        <v>9798</v>
      </c>
      <c r="C9732" t="s">
        <v>8106</v>
      </c>
      <c r="G9732" t="s">
        <v>10967</v>
      </c>
      <c r="H9732" t="s">
        <v>17715</v>
      </c>
      <c r="I9732" t="s">
        <v>18507</v>
      </c>
      <c r="J9732" t="s">
        <v>18510</v>
      </c>
      <c r="L9732" t="s">
        <v>20680</v>
      </c>
      <c r="N9732" t="s">
        <v>32</v>
      </c>
      <c r="P9732" t="s">
        <v>32</v>
      </c>
      <c r="Q9732" t="s">
        <v>20992</v>
      </c>
      <c r="R9732" t="s">
        <v>21119</v>
      </c>
      <c r="S9732" t="s">
        <v>21154</v>
      </c>
      <c r="U9732" t="s">
        <v>22035</v>
      </c>
      <c r="Y9732" t="s">
        <v>23859</v>
      </c>
    </row>
    <row r="9733" spans="1:25">
      <c r="A9733" s="1">
        <v>9799</v>
      </c>
      <c r="B9733" t="s">
        <v>32</v>
      </c>
      <c r="C9733" t="s">
        <v>8106</v>
      </c>
      <c r="D9733" t="s">
        <v>10732</v>
      </c>
      <c r="E9733" t="s">
        <v>10905</v>
      </c>
      <c r="F9733" t="s">
        <v>10906</v>
      </c>
      <c r="H9733" t="s">
        <v>17716</v>
      </c>
      <c r="V9733">
        <f>72863965 pm¡Ã2024041krissy_g4@hotmail.com                              ANMLFException as file currently locked by another user for an Acct no 840012230000</f>
        <v>0</v>
      </c>
    </row>
    <row r="9734" spans="1:25">
      <c r="A9734" s="1">
        <v>9800</v>
      </c>
      <c r="C9734" t="s">
        <v>8107</v>
      </c>
      <c r="G9734" t="s">
        <v>10967</v>
      </c>
      <c r="H9734" t="s">
        <v>17717</v>
      </c>
      <c r="I9734" t="s">
        <v>18507</v>
      </c>
      <c r="J9734" t="s">
        <v>18510</v>
      </c>
      <c r="L9734" t="s">
        <v>20681</v>
      </c>
      <c r="N9734" t="s">
        <v>32</v>
      </c>
      <c r="P9734" t="s">
        <v>32</v>
      </c>
      <c r="Q9734" t="s">
        <v>20992</v>
      </c>
      <c r="R9734" t="s">
        <v>21119</v>
      </c>
      <c r="S9734" t="s">
        <v>21154</v>
      </c>
      <c r="U9734" t="s">
        <v>22035</v>
      </c>
      <c r="Y9734" t="s">
        <v>23860</v>
      </c>
    </row>
    <row r="9735" spans="1:25">
      <c r="A9735" s="1">
        <v>9801</v>
      </c>
      <c r="B9735" t="s">
        <v>32</v>
      </c>
      <c r="C9735" t="s">
        <v>8107</v>
      </c>
      <c r="D9735" t="s">
        <v>10733</v>
      </c>
      <c r="E9735" t="s">
        <v>10905</v>
      </c>
      <c r="F9735" t="s">
        <v>10906</v>
      </c>
      <c r="H9735" t="s">
        <v>17717</v>
      </c>
      <c r="V9735">
        <f>72863966 0&lt;I2024041djturanda@yahoo.com                               ANMLFException as file currently locked by another user for an Acct no 313660030000</f>
        <v>0</v>
      </c>
    </row>
    <row r="9736" spans="1:25">
      <c r="A9736" s="1">
        <v>9802</v>
      </c>
      <c r="C9736" t="s">
        <v>8108</v>
      </c>
      <c r="G9736" t="s">
        <v>10967</v>
      </c>
      <c r="H9736" t="s">
        <v>17718</v>
      </c>
      <c r="I9736" t="s">
        <v>18507</v>
      </c>
      <c r="J9736" t="s">
        <v>18510</v>
      </c>
      <c r="L9736" t="s">
        <v>20682</v>
      </c>
      <c r="N9736" t="s">
        <v>32</v>
      </c>
      <c r="P9736" t="s">
        <v>32</v>
      </c>
      <c r="Q9736" t="s">
        <v>20992</v>
      </c>
      <c r="R9736" t="s">
        <v>21119</v>
      </c>
      <c r="S9736" t="s">
        <v>21154</v>
      </c>
      <c r="U9736" t="s">
        <v>22035</v>
      </c>
      <c r="Y9736" t="s">
        <v>23861</v>
      </c>
    </row>
    <row r="9737" spans="1:25">
      <c r="A9737" s="1">
        <v>9803</v>
      </c>
      <c r="B9737" t="s">
        <v>32</v>
      </c>
      <c r="C9737" t="s">
        <v>8108</v>
      </c>
      <c r="D9737" t="s">
        <v>10734</v>
      </c>
      <c r="E9737" t="s">
        <v>10905</v>
      </c>
      <c r="F9737" t="s">
        <v>10906</v>
      </c>
      <c r="H9737" t="s">
        <v>17719</v>
      </c>
      <c r="V9737">
        <f>72863967 &gt;#Q2024041tampat74@gmail.com                               ANMLFException as file currently locked by another user for an Acct no 348079210000</f>
        <v>0</v>
      </c>
    </row>
    <row r="9738" spans="1:25">
      <c r="A9738" s="1">
        <v>9804</v>
      </c>
      <c r="C9738" t="s">
        <v>8109</v>
      </c>
      <c r="G9738" t="s">
        <v>10967</v>
      </c>
      <c r="H9738" t="s">
        <v>17720</v>
      </c>
      <c r="I9738" t="s">
        <v>18507</v>
      </c>
      <c r="J9738" t="s">
        <v>18510</v>
      </c>
      <c r="L9738" t="s">
        <v>20683</v>
      </c>
      <c r="N9738" t="s">
        <v>32</v>
      </c>
      <c r="P9738" t="s">
        <v>32</v>
      </c>
      <c r="Q9738" t="s">
        <v>20992</v>
      </c>
      <c r="R9738" t="s">
        <v>21119</v>
      </c>
      <c r="S9738" t="s">
        <v>21154</v>
      </c>
      <c r="U9738" t="s">
        <v>22035</v>
      </c>
      <c r="Y9738" t="s">
        <v>23862</v>
      </c>
    </row>
    <row r="9739" spans="1:25">
      <c r="A9739" s="1">
        <v>9805</v>
      </c>
      <c r="B9739" t="s">
        <v>32</v>
      </c>
      <c r="C9739" t="s">
        <v>8109</v>
      </c>
      <c r="D9739" t="s">
        <v>10735</v>
      </c>
      <c r="E9739" t="s">
        <v>10905</v>
      </c>
      <c r="F9739" t="s">
        <v>10906</v>
      </c>
      <c r="H9739" t="s">
        <v>17721</v>
      </c>
      <c r="V9739">
        <f>72863968 Ð`²¤O2024031moriehinds2@gmail.com                              BNMLFException as file currently locked by another user for an Acct no 342065570000</f>
        <v>0</v>
      </c>
    </row>
    <row r="9740" spans="1:25">
      <c r="A9740" s="1">
        <v>9806</v>
      </c>
      <c r="C9740" t="s">
        <v>8110</v>
      </c>
      <c r="G9740" t="s">
        <v>10967</v>
      </c>
      <c r="H9740" t="s">
        <v>17722</v>
      </c>
      <c r="I9740" t="s">
        <v>18507</v>
      </c>
      <c r="J9740" t="s">
        <v>18510</v>
      </c>
      <c r="L9740" t="s">
        <v>20684</v>
      </c>
      <c r="N9740" t="s">
        <v>32</v>
      </c>
      <c r="P9740" t="s">
        <v>32</v>
      </c>
      <c r="Q9740" t="s">
        <v>20992</v>
      </c>
      <c r="R9740" t="s">
        <v>21119</v>
      </c>
      <c r="S9740" t="s">
        <v>21154</v>
      </c>
      <c r="U9740" t="s">
        <v>22035</v>
      </c>
      <c r="Y9740" t="s">
        <v>23863</v>
      </c>
    </row>
    <row r="9741" spans="1:25">
      <c r="A9741" s="1">
        <v>9807</v>
      </c>
      <c r="B9741" t="s">
        <v>32</v>
      </c>
      <c r="C9741" t="s">
        <v>8110</v>
      </c>
      <c r="D9741" t="s">
        <v>10736</v>
      </c>
      <c r="E9741" t="s">
        <v>10905</v>
      </c>
      <c r="F9741" t="s">
        <v>10906</v>
      </c>
      <c r="H9741" t="s">
        <v>17723</v>
      </c>
      <c r="V9741">
        <f>72863969 @Ü'E2024041cavrilleogarro@yahoo.com                            BNMLFException as file currently locked by another user for an Acct no 297021480000</f>
        <v>0</v>
      </c>
    </row>
    <row r="9742" spans="1:25">
      <c r="A9742" s="1">
        <v>9808</v>
      </c>
      <c r="C9742" t="s">
        <v>8111</v>
      </c>
      <c r="G9742" t="s">
        <v>10967</v>
      </c>
      <c r="H9742" t="s">
        <v>17724</v>
      </c>
      <c r="I9742" t="s">
        <v>18507</v>
      </c>
      <c r="J9742" t="s">
        <v>18510</v>
      </c>
      <c r="L9742" t="s">
        <v>20685</v>
      </c>
      <c r="N9742" t="s">
        <v>32</v>
      </c>
      <c r="P9742" t="s">
        <v>32</v>
      </c>
      <c r="Q9742" t="s">
        <v>20992</v>
      </c>
      <c r="R9742" t="s">
        <v>21119</v>
      </c>
      <c r="S9742" t="s">
        <v>21154</v>
      </c>
      <c r="U9742" t="s">
        <v>22035</v>
      </c>
      <c r="Y9742" t="s">
        <v>23864</v>
      </c>
    </row>
    <row r="9743" spans="1:25">
      <c r="A9743" s="1">
        <v>9809</v>
      </c>
      <c r="B9743" t="s">
        <v>32</v>
      </c>
      <c r="C9743" t="s">
        <v>8111</v>
      </c>
      <c r="D9743" t="s">
        <v>10737</v>
      </c>
      <c r="E9743" t="s">
        <v>10905</v>
      </c>
      <c r="F9743" t="s">
        <v>10906</v>
      </c>
      <c r="H9743" t="s">
        <v>17725</v>
      </c>
      <c r="V9743">
        <f>72863970 ø8æÌ2024031tamika.campbell@ksac.gov.jm                           CNMLFException as file currently locked by another user for an Acct no 880032561400</f>
        <v>0</v>
      </c>
    </row>
    <row r="9744" spans="1:25">
      <c r="A9744" s="1">
        <v>9810</v>
      </c>
      <c r="C9744" t="s">
        <v>8112</v>
      </c>
      <c r="G9744" t="s">
        <v>10967</v>
      </c>
      <c r="H9744" t="s">
        <v>17726</v>
      </c>
      <c r="I9744" t="s">
        <v>18507</v>
      </c>
      <c r="J9744" t="s">
        <v>18510</v>
      </c>
      <c r="L9744" t="s">
        <v>20686</v>
      </c>
      <c r="N9744" t="s">
        <v>32</v>
      </c>
      <c r="P9744" t="s">
        <v>32</v>
      </c>
      <c r="Q9744" t="s">
        <v>20992</v>
      </c>
      <c r="R9744" t="s">
        <v>21119</v>
      </c>
      <c r="S9744" t="s">
        <v>21154</v>
      </c>
      <c r="U9744" t="s">
        <v>22035</v>
      </c>
      <c r="Y9744" t="s">
        <v>23865</v>
      </c>
    </row>
    <row r="9745" spans="1:25">
      <c r="A9745" s="1">
        <v>9811</v>
      </c>
      <c r="B9745" t="s">
        <v>32</v>
      </c>
      <c r="C9745" t="s">
        <v>8112</v>
      </c>
      <c r="D9745" t="s">
        <v>10738</v>
      </c>
      <c r="E9745" t="s">
        <v>10905</v>
      </c>
      <c r="F9745" t="s">
        <v>10906</v>
      </c>
      <c r="H9745" t="s">
        <v>17726</v>
      </c>
      <c r="V9745">
        <f>72863971 0@2024031kededradennis@gmail.com                             CNMLFException as file currently locked by another user for an Acct no 277429760000</f>
        <v>0</v>
      </c>
    </row>
    <row r="9746" spans="1:25">
      <c r="A9746" s="1">
        <v>9812</v>
      </c>
      <c r="C9746" t="s">
        <v>8113</v>
      </c>
      <c r="G9746" t="s">
        <v>10967</v>
      </c>
      <c r="H9746" t="s">
        <v>17727</v>
      </c>
      <c r="I9746" t="s">
        <v>18507</v>
      </c>
      <c r="J9746" t="s">
        <v>18510</v>
      </c>
      <c r="L9746" t="s">
        <v>20687</v>
      </c>
      <c r="N9746" t="s">
        <v>32</v>
      </c>
      <c r="P9746" t="s">
        <v>32</v>
      </c>
      <c r="Q9746" t="s">
        <v>20992</v>
      </c>
      <c r="R9746" t="s">
        <v>21119</v>
      </c>
      <c r="S9746" t="s">
        <v>21154</v>
      </c>
      <c r="U9746" t="s">
        <v>22035</v>
      </c>
      <c r="Y9746" t="s">
        <v>23866</v>
      </c>
    </row>
    <row r="9747" spans="1:25">
      <c r="A9747" s="1">
        <v>9813</v>
      </c>
      <c r="B9747" t="s">
        <v>32</v>
      </c>
      <c r="C9747" t="s">
        <v>8113</v>
      </c>
      <c r="D9747" t="s">
        <v>10739</v>
      </c>
      <c r="E9747" t="s">
        <v>10905</v>
      </c>
      <c r="F9747" t="s">
        <v>10906</v>
      </c>
      <c r="H9747" t="s">
        <v>17728</v>
      </c>
      <c r="V9747">
        <f>72863972 ÐEá\$2024041faypetgrave@cwjamica.com                            DNMLFException as file currently locked by another user for an Acct no 156177090000</f>
        <v>0</v>
      </c>
    </row>
    <row r="9748" spans="1:25">
      <c r="A9748" s="1">
        <v>9814</v>
      </c>
      <c r="C9748" t="s">
        <v>8114</v>
      </c>
      <c r="G9748" t="s">
        <v>10967</v>
      </c>
      <c r="H9748" t="s">
        <v>17729</v>
      </c>
      <c r="I9748" t="s">
        <v>18507</v>
      </c>
      <c r="J9748" t="s">
        <v>18510</v>
      </c>
      <c r="L9748" t="s">
        <v>20688</v>
      </c>
      <c r="N9748" t="s">
        <v>32</v>
      </c>
      <c r="P9748" t="s">
        <v>32</v>
      </c>
      <c r="Q9748" t="s">
        <v>20992</v>
      </c>
      <c r="R9748" t="s">
        <v>21119</v>
      </c>
      <c r="S9748" t="s">
        <v>21154</v>
      </c>
      <c r="U9748" t="s">
        <v>22035</v>
      </c>
      <c r="Y9748" t="s">
        <v>23868</v>
      </c>
    </row>
    <row r="9749" spans="1:25">
      <c r="A9749" s="1">
        <v>9815</v>
      </c>
      <c r="B9749" t="s">
        <v>32</v>
      </c>
      <c r="C9749" t="s">
        <v>8114</v>
      </c>
      <c r="D9749" t="s">
        <v>10740</v>
      </c>
      <c r="E9749" t="s">
        <v>10905</v>
      </c>
      <c r="F9749" t="s">
        <v>10906</v>
      </c>
      <c r="H9749" t="s">
        <v>17730</v>
      </c>
      <c r="V9749">
        <f>72863973 ÐÈQ(B2024041stamic123@gmail.com                               DNMLFException as file currently locked by another user for an Acct no 284144290000</f>
        <v>0</v>
      </c>
    </row>
    <row r="9750" spans="1:25">
      <c r="A9750" s="1">
        <v>9816</v>
      </c>
      <c r="C9750" t="s">
        <v>8115</v>
      </c>
      <c r="G9750" t="s">
        <v>10967</v>
      </c>
      <c r="H9750" t="s">
        <v>17731</v>
      </c>
      <c r="I9750" t="s">
        <v>18507</v>
      </c>
      <c r="J9750" t="s">
        <v>18509</v>
      </c>
      <c r="L9750" t="s">
        <v>20590</v>
      </c>
      <c r="O9750" t="s">
        <v>20887</v>
      </c>
      <c r="P9750" t="s">
        <v>20919</v>
      </c>
      <c r="Q9750" t="s">
        <v>20989</v>
      </c>
      <c r="U9750" t="s">
        <v>22032</v>
      </c>
      <c r="W9750" t="s">
        <v>22917</v>
      </c>
      <c r="X9750" t="s">
        <v>23747</v>
      </c>
    </row>
    <row r="9751" spans="1:25">
      <c r="A9751" s="1">
        <v>9817</v>
      </c>
      <c r="C9751" t="s">
        <v>8116</v>
      </c>
      <c r="G9751" t="s">
        <v>10967</v>
      </c>
      <c r="H9751" t="s">
        <v>17732</v>
      </c>
      <c r="I9751" t="s">
        <v>18507</v>
      </c>
      <c r="J9751" t="s">
        <v>18509</v>
      </c>
      <c r="L9751" t="s">
        <v>20581</v>
      </c>
      <c r="O9751" t="s">
        <v>20887</v>
      </c>
      <c r="P9751" t="s">
        <v>20919</v>
      </c>
      <c r="Q9751" t="s">
        <v>20989</v>
      </c>
      <c r="U9751" t="s">
        <v>22032</v>
      </c>
      <c r="W9751" t="s">
        <v>22917</v>
      </c>
      <c r="X9751" t="s">
        <v>23748</v>
      </c>
    </row>
    <row r="9752" spans="1:25">
      <c r="A9752" s="1">
        <v>9818</v>
      </c>
      <c r="C9752" t="s">
        <v>8117</v>
      </c>
      <c r="G9752" t="s">
        <v>10967</v>
      </c>
      <c r="H9752" t="s">
        <v>17733</v>
      </c>
      <c r="I9752" t="s">
        <v>18507</v>
      </c>
      <c r="J9752" t="s">
        <v>18509</v>
      </c>
      <c r="L9752" t="s">
        <v>20527</v>
      </c>
      <c r="O9752" t="s">
        <v>20888</v>
      </c>
      <c r="P9752" t="s">
        <v>65</v>
      </c>
      <c r="Q9752" t="s">
        <v>20990</v>
      </c>
      <c r="R9752" t="s">
        <v>21118</v>
      </c>
      <c r="S9752" t="s">
        <v>21153</v>
      </c>
      <c r="T9752" t="s">
        <v>21925</v>
      </c>
      <c r="U9752" t="s">
        <v>22033</v>
      </c>
    </row>
    <row r="9753" spans="1:25">
      <c r="A9753" s="1">
        <v>9819</v>
      </c>
      <c r="C9753" t="s">
        <v>8118</v>
      </c>
      <c r="G9753" t="s">
        <v>10967</v>
      </c>
      <c r="H9753" t="s">
        <v>17734</v>
      </c>
      <c r="I9753" t="s">
        <v>18507</v>
      </c>
      <c r="J9753" t="s">
        <v>18509</v>
      </c>
      <c r="L9753" t="s">
        <v>20528</v>
      </c>
      <c r="O9753" t="s">
        <v>20888</v>
      </c>
      <c r="P9753" t="s">
        <v>20920</v>
      </c>
      <c r="Q9753" t="s">
        <v>20991</v>
      </c>
      <c r="U9753" t="s">
        <v>22034</v>
      </c>
      <c r="W9753" t="s">
        <v>22918</v>
      </c>
    </row>
    <row r="9754" spans="1:25">
      <c r="A9754" s="1">
        <v>9820</v>
      </c>
      <c r="C9754" t="s">
        <v>8119</v>
      </c>
      <c r="G9754" t="s">
        <v>10967</v>
      </c>
      <c r="H9754" t="s">
        <v>17735</v>
      </c>
      <c r="I9754" t="s">
        <v>18507</v>
      </c>
      <c r="J9754" t="s">
        <v>18510</v>
      </c>
      <c r="L9754" t="s">
        <v>20689</v>
      </c>
      <c r="N9754" t="s">
        <v>32</v>
      </c>
      <c r="P9754" t="s">
        <v>32</v>
      </c>
      <c r="Q9754" t="s">
        <v>20992</v>
      </c>
      <c r="R9754" t="s">
        <v>21119</v>
      </c>
      <c r="S9754" t="s">
        <v>21154</v>
      </c>
      <c r="U9754" t="s">
        <v>22035</v>
      </c>
      <c r="Y9754" t="s">
        <v>23867</v>
      </c>
    </row>
    <row r="9755" spans="1:25">
      <c r="A9755" s="1">
        <v>9821</v>
      </c>
      <c r="B9755" t="s">
        <v>32</v>
      </c>
      <c r="C9755" t="s">
        <v>8119</v>
      </c>
      <c r="D9755" t="s">
        <v>10741</v>
      </c>
      <c r="E9755" t="s">
        <v>10905</v>
      </c>
      <c r="F9755" t="s">
        <v>10906</v>
      </c>
      <c r="H9755" t="s">
        <v>17736</v>
      </c>
      <c r="V9755">
        <f>72863978 p°7ÖD2024041christinacaine1@gmail.com                            DNMLFException as file currently locked by another user for an Acct no 295651750000</f>
        <v>0</v>
      </c>
    </row>
    <row r="9756" spans="1:25">
      <c r="A9756" s="1">
        <v>9822</v>
      </c>
      <c r="C9756" t="s">
        <v>8120</v>
      </c>
      <c r="G9756" t="s">
        <v>10967</v>
      </c>
      <c r="H9756" t="s">
        <v>17737</v>
      </c>
      <c r="I9756" t="s">
        <v>18507</v>
      </c>
      <c r="J9756" t="s">
        <v>18510</v>
      </c>
      <c r="L9756" t="s">
        <v>20690</v>
      </c>
      <c r="N9756" t="s">
        <v>32</v>
      </c>
      <c r="P9756" t="s">
        <v>32</v>
      </c>
      <c r="Q9756" t="s">
        <v>20992</v>
      </c>
      <c r="R9756" t="s">
        <v>21119</v>
      </c>
      <c r="S9756" t="s">
        <v>21154</v>
      </c>
      <c r="U9756" t="s">
        <v>22035</v>
      </c>
      <c r="Y9756" t="s">
        <v>23869</v>
      </c>
    </row>
    <row r="9757" spans="1:25">
      <c r="A9757" s="1">
        <v>9823</v>
      </c>
      <c r="B9757" t="s">
        <v>32</v>
      </c>
      <c r="C9757" t="s">
        <v>8120</v>
      </c>
      <c r="D9757" t="s">
        <v>10742</v>
      </c>
      <c r="E9757" t="s">
        <v>10905</v>
      </c>
      <c r="F9757" t="s">
        <v>10906</v>
      </c>
      <c r="H9757" t="s">
        <v>17737</v>
      </c>
      <c r="V9757">
        <f>72863979 0&amp;3&amp;P2024041DUNROBPRIM@GMAIL.COM                              DNMLFException as file currently locked by another user for an Acct no 344238270000</f>
        <v>0</v>
      </c>
    </row>
    <row r="9758" spans="1:25">
      <c r="A9758" s="1">
        <v>9824</v>
      </c>
      <c r="C9758" t="s">
        <v>8121</v>
      </c>
      <c r="G9758" t="s">
        <v>10967</v>
      </c>
      <c r="H9758" t="s">
        <v>17738</v>
      </c>
      <c r="I9758" t="s">
        <v>18507</v>
      </c>
      <c r="J9758" t="s">
        <v>18510</v>
      </c>
      <c r="L9758" t="s">
        <v>20691</v>
      </c>
      <c r="N9758" t="s">
        <v>32</v>
      </c>
      <c r="P9758" t="s">
        <v>32</v>
      </c>
      <c r="Q9758" t="s">
        <v>20992</v>
      </c>
      <c r="R9758" t="s">
        <v>21119</v>
      </c>
      <c r="S9758" t="s">
        <v>21154</v>
      </c>
      <c r="U9758" t="s">
        <v>22035</v>
      </c>
      <c r="Y9758" t="s">
        <v>23872</v>
      </c>
    </row>
    <row r="9759" spans="1:25">
      <c r="A9759" s="1">
        <v>9825</v>
      </c>
      <c r="B9759" t="s">
        <v>32</v>
      </c>
      <c r="C9759" t="s">
        <v>8121</v>
      </c>
      <c r="D9759" t="s">
        <v>10743</v>
      </c>
      <c r="E9759" t="s">
        <v>10905</v>
      </c>
      <c r="F9759" t="s">
        <v>10906</v>
      </c>
      <c r="H9759" t="s">
        <v>17738</v>
      </c>
      <c r="V9759">
        <f>72863980 °7úA2024041ANDREHEPBURN_88@YAHOO.COM                            ENMLFException as file currently locked by another user for an Acct no 283368110000</f>
        <v>0</v>
      </c>
    </row>
    <row r="9760" spans="1:25">
      <c r="A9760" s="1">
        <v>9826</v>
      </c>
      <c r="C9760" t="s">
        <v>8122</v>
      </c>
      <c r="G9760" t="s">
        <v>10967</v>
      </c>
      <c r="H9760" t="s">
        <v>17739</v>
      </c>
      <c r="I9760" t="s">
        <v>18507</v>
      </c>
      <c r="J9760" t="s">
        <v>18510</v>
      </c>
      <c r="L9760" t="s">
        <v>20692</v>
      </c>
      <c r="N9760" t="s">
        <v>32</v>
      </c>
      <c r="P9760" t="s">
        <v>32</v>
      </c>
      <c r="Q9760" t="s">
        <v>20992</v>
      </c>
      <c r="R9760" t="s">
        <v>21119</v>
      </c>
      <c r="S9760" t="s">
        <v>21154</v>
      </c>
      <c r="U9760" t="s">
        <v>22035</v>
      </c>
      <c r="Y9760" t="s">
        <v>23871</v>
      </c>
    </row>
    <row r="9761" spans="1:25">
      <c r="A9761" s="1">
        <v>9827</v>
      </c>
      <c r="B9761" t="s">
        <v>32</v>
      </c>
      <c r="C9761" t="s">
        <v>8122</v>
      </c>
      <c r="D9761" t="s">
        <v>10744</v>
      </c>
      <c r="E9761" t="s">
        <v>10905</v>
      </c>
      <c r="F9761" t="s">
        <v>10906</v>
      </c>
      <c r="H9761" t="s">
        <v>17740</v>
      </c>
      <c r="V9761">
        <f>72863981 @å~\J2024041sexychrisann1@gmail.com                             ENMLFException as file currently locked by another user for an Acct no 319379400000</f>
        <v>0</v>
      </c>
    </row>
    <row r="9762" spans="1:25">
      <c r="A9762" s="1">
        <v>9828</v>
      </c>
      <c r="C9762" t="s">
        <v>8123</v>
      </c>
      <c r="G9762" t="s">
        <v>10967</v>
      </c>
      <c r="H9762" t="s">
        <v>17741</v>
      </c>
      <c r="I9762" t="s">
        <v>18507</v>
      </c>
      <c r="J9762" t="s">
        <v>18510</v>
      </c>
      <c r="L9762" t="s">
        <v>20693</v>
      </c>
      <c r="N9762" t="s">
        <v>32</v>
      </c>
      <c r="P9762" t="s">
        <v>32</v>
      </c>
      <c r="Q9762" t="s">
        <v>20992</v>
      </c>
      <c r="R9762" t="s">
        <v>21119</v>
      </c>
      <c r="S9762" t="s">
        <v>21154</v>
      </c>
      <c r="U9762" t="s">
        <v>22035</v>
      </c>
      <c r="Y9762" t="s">
        <v>23870</v>
      </c>
    </row>
    <row r="9763" spans="1:25">
      <c r="A9763" s="1">
        <v>9829</v>
      </c>
      <c r="B9763" t="s">
        <v>32</v>
      </c>
      <c r="C9763" t="s">
        <v>8123</v>
      </c>
      <c r="D9763" t="s">
        <v>10745</v>
      </c>
      <c r="E9763" t="s">
        <v>10905</v>
      </c>
      <c r="F9763" t="s">
        <v>10906</v>
      </c>
      <c r="H9763" t="s">
        <v>17742</v>
      </c>
      <c r="V9763">
        <f>72863982 @äçNJ2024041romainbrown023@gmail.com                            ENMLFException as file currently locked by another user for an Acct no 319151400000</f>
        <v>0</v>
      </c>
    </row>
    <row r="9764" spans="1:25">
      <c r="A9764" s="1">
        <v>9830</v>
      </c>
      <c r="C9764" t="s">
        <v>8124</v>
      </c>
      <c r="G9764" t="s">
        <v>10967</v>
      </c>
      <c r="H9764" t="s">
        <v>17743</v>
      </c>
      <c r="I9764" t="s">
        <v>18507</v>
      </c>
      <c r="J9764" t="s">
        <v>18510</v>
      </c>
      <c r="L9764" t="s">
        <v>20694</v>
      </c>
      <c r="N9764" t="s">
        <v>32</v>
      </c>
      <c r="P9764" t="s">
        <v>32</v>
      </c>
      <c r="Q9764" t="s">
        <v>20992</v>
      </c>
      <c r="R9764" t="s">
        <v>21119</v>
      </c>
      <c r="S9764" t="s">
        <v>21154</v>
      </c>
      <c r="U9764" t="s">
        <v>22035</v>
      </c>
      <c r="Y9764" t="s">
        <v>23873</v>
      </c>
    </row>
    <row r="9765" spans="1:25">
      <c r="A9765" s="1">
        <v>9831</v>
      </c>
      <c r="B9765" t="s">
        <v>32</v>
      </c>
      <c r="C9765" t="s">
        <v>8124</v>
      </c>
      <c r="D9765" t="s">
        <v>10746</v>
      </c>
      <c r="E9765" t="s">
        <v>10905</v>
      </c>
      <c r="F9765" t="s">
        <v>10906</v>
      </c>
      <c r="H9765" t="s">
        <v>17743</v>
      </c>
      <c r="V9765">
        <f>72863983 @ÝEÆI2024041orainthomas@gmail.com                              GNMLFException as file currently locked by another user for an Acct no 316859080000</f>
        <v>0</v>
      </c>
    </row>
    <row r="9766" spans="1:25">
      <c r="A9766" s="1">
        <v>9832</v>
      </c>
      <c r="C9766" t="s">
        <v>8125</v>
      </c>
      <c r="G9766" t="s">
        <v>10967</v>
      </c>
      <c r="H9766" t="s">
        <v>17744</v>
      </c>
      <c r="I9766" t="s">
        <v>18507</v>
      </c>
      <c r="J9766" t="s">
        <v>18509</v>
      </c>
      <c r="L9766" t="s">
        <v>20619</v>
      </c>
      <c r="O9766" t="s">
        <v>20887</v>
      </c>
      <c r="P9766" t="s">
        <v>20919</v>
      </c>
      <c r="Q9766" t="s">
        <v>20989</v>
      </c>
      <c r="U9766" t="s">
        <v>22032</v>
      </c>
      <c r="W9766" t="s">
        <v>22917</v>
      </c>
      <c r="X9766" t="s">
        <v>23749</v>
      </c>
    </row>
    <row r="9767" spans="1:25">
      <c r="A9767" s="1">
        <v>9833</v>
      </c>
      <c r="C9767" t="s">
        <v>8126</v>
      </c>
      <c r="G9767" t="s">
        <v>10967</v>
      </c>
      <c r="H9767" t="s">
        <v>17745</v>
      </c>
      <c r="I9767" t="s">
        <v>18507</v>
      </c>
      <c r="J9767" t="s">
        <v>18509</v>
      </c>
      <c r="L9767" t="s">
        <v>20583</v>
      </c>
      <c r="O9767" t="s">
        <v>20887</v>
      </c>
      <c r="P9767" t="s">
        <v>20919</v>
      </c>
      <c r="Q9767" t="s">
        <v>20989</v>
      </c>
      <c r="U9767" t="s">
        <v>22032</v>
      </c>
      <c r="W9767" t="s">
        <v>22917</v>
      </c>
      <c r="X9767" t="s">
        <v>23750</v>
      </c>
    </row>
    <row r="9768" spans="1:25">
      <c r="A9768" s="1">
        <v>9834</v>
      </c>
      <c r="C9768" t="s">
        <v>8127</v>
      </c>
      <c r="G9768" t="s">
        <v>10967</v>
      </c>
      <c r="H9768" t="s">
        <v>17746</v>
      </c>
      <c r="I9768" t="s">
        <v>18507</v>
      </c>
      <c r="J9768" t="s">
        <v>18509</v>
      </c>
      <c r="L9768" t="s">
        <v>20551</v>
      </c>
      <c r="O9768" t="s">
        <v>20887</v>
      </c>
      <c r="P9768" t="s">
        <v>20919</v>
      </c>
      <c r="Q9768" t="s">
        <v>20989</v>
      </c>
      <c r="U9768" t="s">
        <v>22032</v>
      </c>
      <c r="W9768" t="s">
        <v>22917</v>
      </c>
      <c r="X9768" t="s">
        <v>23749</v>
      </c>
    </row>
    <row r="9769" spans="1:25">
      <c r="A9769" s="1">
        <v>9835</v>
      </c>
      <c r="C9769" t="s">
        <v>8128</v>
      </c>
      <c r="G9769" t="s">
        <v>10967</v>
      </c>
      <c r="H9769" t="s">
        <v>17747</v>
      </c>
      <c r="I9769" t="s">
        <v>18507</v>
      </c>
      <c r="J9769" t="s">
        <v>18509</v>
      </c>
      <c r="L9769" t="s">
        <v>20614</v>
      </c>
      <c r="O9769" t="s">
        <v>20887</v>
      </c>
      <c r="P9769" t="s">
        <v>20919</v>
      </c>
      <c r="Q9769" t="s">
        <v>20989</v>
      </c>
      <c r="U9769" t="s">
        <v>22032</v>
      </c>
      <c r="W9769" t="s">
        <v>22917</v>
      </c>
      <c r="X9769" t="s">
        <v>23750</v>
      </c>
    </row>
    <row r="9770" spans="1:25">
      <c r="A9770" s="1">
        <v>9836</v>
      </c>
      <c r="C9770" t="s">
        <v>8129</v>
      </c>
      <c r="G9770" t="s">
        <v>10967</v>
      </c>
      <c r="H9770" t="s">
        <v>17748</v>
      </c>
      <c r="I9770" t="s">
        <v>18507</v>
      </c>
      <c r="J9770" t="s">
        <v>18509</v>
      </c>
      <c r="L9770" t="s">
        <v>20590</v>
      </c>
      <c r="O9770" t="s">
        <v>20887</v>
      </c>
      <c r="P9770" t="s">
        <v>20919</v>
      </c>
      <c r="Q9770" t="s">
        <v>20989</v>
      </c>
      <c r="U9770" t="s">
        <v>22032</v>
      </c>
      <c r="W9770" t="s">
        <v>22917</v>
      </c>
      <c r="X9770" t="s">
        <v>23749</v>
      </c>
    </row>
    <row r="9771" spans="1:25">
      <c r="A9771" s="1">
        <v>9837</v>
      </c>
      <c r="C9771" t="s">
        <v>8130</v>
      </c>
      <c r="G9771" t="s">
        <v>10967</v>
      </c>
      <c r="H9771" t="s">
        <v>17749</v>
      </c>
      <c r="I9771" t="s">
        <v>18507</v>
      </c>
      <c r="J9771" t="s">
        <v>18509</v>
      </c>
      <c r="L9771" t="s">
        <v>20581</v>
      </c>
      <c r="O9771" t="s">
        <v>20887</v>
      </c>
      <c r="P9771" t="s">
        <v>20919</v>
      </c>
      <c r="Q9771" t="s">
        <v>20989</v>
      </c>
      <c r="U9771" t="s">
        <v>22032</v>
      </c>
      <c r="W9771" t="s">
        <v>22917</v>
      </c>
      <c r="X9771" t="s">
        <v>23750</v>
      </c>
    </row>
    <row r="9772" spans="1:25">
      <c r="A9772" s="1">
        <v>9838</v>
      </c>
      <c r="C9772" t="s">
        <v>8131</v>
      </c>
      <c r="G9772" t="s">
        <v>10967</v>
      </c>
      <c r="H9772" t="s">
        <v>17750</v>
      </c>
      <c r="I9772" t="s">
        <v>18507</v>
      </c>
      <c r="J9772" t="s">
        <v>18509</v>
      </c>
      <c r="L9772" t="s">
        <v>20647</v>
      </c>
      <c r="O9772" t="s">
        <v>20887</v>
      </c>
      <c r="P9772" t="s">
        <v>20919</v>
      </c>
      <c r="Q9772" t="s">
        <v>20989</v>
      </c>
      <c r="U9772" t="s">
        <v>22032</v>
      </c>
      <c r="W9772" t="s">
        <v>22917</v>
      </c>
      <c r="X9772" t="s">
        <v>23751</v>
      </c>
    </row>
    <row r="9773" spans="1:25">
      <c r="A9773" s="1">
        <v>9839</v>
      </c>
      <c r="C9773" t="s">
        <v>8132</v>
      </c>
      <c r="G9773" t="s">
        <v>10967</v>
      </c>
      <c r="H9773" t="s">
        <v>17751</v>
      </c>
      <c r="I9773" t="s">
        <v>18507</v>
      </c>
      <c r="J9773" t="s">
        <v>18509</v>
      </c>
      <c r="L9773" t="s">
        <v>20593</v>
      </c>
      <c r="O9773" t="s">
        <v>20887</v>
      </c>
      <c r="P9773" t="s">
        <v>20919</v>
      </c>
      <c r="Q9773" t="s">
        <v>20989</v>
      </c>
      <c r="U9773" t="s">
        <v>22032</v>
      </c>
      <c r="W9773" t="s">
        <v>22917</v>
      </c>
      <c r="X9773" t="s">
        <v>23752</v>
      </c>
    </row>
    <row r="9774" spans="1:25">
      <c r="A9774" s="1">
        <v>9840</v>
      </c>
      <c r="C9774" t="s">
        <v>8133</v>
      </c>
      <c r="G9774" t="s">
        <v>10967</v>
      </c>
      <c r="H9774" t="s">
        <v>17752</v>
      </c>
      <c r="I9774" t="s">
        <v>18507</v>
      </c>
      <c r="J9774" t="s">
        <v>18509</v>
      </c>
      <c r="L9774" t="s">
        <v>20582</v>
      </c>
      <c r="O9774" t="s">
        <v>20887</v>
      </c>
      <c r="P9774" t="s">
        <v>20919</v>
      </c>
      <c r="Q9774" t="s">
        <v>20989</v>
      </c>
      <c r="U9774" t="s">
        <v>22032</v>
      </c>
      <c r="W9774" t="s">
        <v>22917</v>
      </c>
      <c r="X9774" t="s">
        <v>23753</v>
      </c>
    </row>
    <row r="9775" spans="1:25">
      <c r="A9775" s="1">
        <v>9841</v>
      </c>
      <c r="C9775" t="s">
        <v>8134</v>
      </c>
      <c r="G9775" t="s">
        <v>10967</v>
      </c>
      <c r="H9775" t="s">
        <v>17752</v>
      </c>
      <c r="I9775" t="s">
        <v>18507</v>
      </c>
      <c r="J9775" t="s">
        <v>18509</v>
      </c>
      <c r="L9775" t="s">
        <v>20527</v>
      </c>
      <c r="O9775" t="s">
        <v>20888</v>
      </c>
      <c r="P9775" t="s">
        <v>65</v>
      </c>
      <c r="Q9775" t="s">
        <v>20990</v>
      </c>
      <c r="R9775" t="s">
        <v>21118</v>
      </c>
      <c r="S9775" t="s">
        <v>21153</v>
      </c>
      <c r="T9775" t="s">
        <v>21926</v>
      </c>
      <c r="U9775" t="s">
        <v>22033</v>
      </c>
    </row>
    <row r="9776" spans="1:25">
      <c r="A9776" s="1">
        <v>9842</v>
      </c>
      <c r="C9776" t="s">
        <v>8135</v>
      </c>
      <c r="G9776" t="s">
        <v>10967</v>
      </c>
      <c r="H9776" t="s">
        <v>17753</v>
      </c>
      <c r="I9776" t="s">
        <v>18507</v>
      </c>
      <c r="J9776" t="s">
        <v>18509</v>
      </c>
      <c r="L9776" t="s">
        <v>20595</v>
      </c>
      <c r="O9776" t="s">
        <v>20887</v>
      </c>
      <c r="P9776" t="s">
        <v>20919</v>
      </c>
      <c r="Q9776" t="s">
        <v>20989</v>
      </c>
      <c r="U9776" t="s">
        <v>22032</v>
      </c>
      <c r="W9776" t="s">
        <v>22917</v>
      </c>
      <c r="X9776" t="s">
        <v>23752</v>
      </c>
    </row>
    <row r="9777" spans="1:24">
      <c r="A9777" s="1">
        <v>9843</v>
      </c>
      <c r="C9777" t="s">
        <v>8136</v>
      </c>
      <c r="G9777" t="s">
        <v>10967</v>
      </c>
      <c r="H9777" t="s">
        <v>17753</v>
      </c>
      <c r="I9777" t="s">
        <v>18507</v>
      </c>
      <c r="J9777" t="s">
        <v>18509</v>
      </c>
      <c r="L9777" t="s">
        <v>20528</v>
      </c>
      <c r="O9777" t="s">
        <v>20888</v>
      </c>
      <c r="P9777" t="s">
        <v>20920</v>
      </c>
      <c r="Q9777" t="s">
        <v>20991</v>
      </c>
      <c r="U9777" t="s">
        <v>22034</v>
      </c>
      <c r="W9777" t="s">
        <v>22918</v>
      </c>
    </row>
    <row r="9778" spans="1:24">
      <c r="A9778" s="1">
        <v>9844</v>
      </c>
      <c r="C9778" t="s">
        <v>8137</v>
      </c>
      <c r="G9778" t="s">
        <v>10967</v>
      </c>
      <c r="H9778" t="s">
        <v>17754</v>
      </c>
      <c r="I9778" t="s">
        <v>18507</v>
      </c>
      <c r="J9778" t="s">
        <v>18509</v>
      </c>
      <c r="L9778" t="s">
        <v>20527</v>
      </c>
      <c r="O9778" t="s">
        <v>20888</v>
      </c>
      <c r="P9778" t="s">
        <v>65</v>
      </c>
      <c r="Q9778" t="s">
        <v>20990</v>
      </c>
      <c r="R9778" t="s">
        <v>21118</v>
      </c>
      <c r="S9778" t="s">
        <v>21153</v>
      </c>
      <c r="T9778" t="s">
        <v>21926</v>
      </c>
      <c r="U9778" t="s">
        <v>22033</v>
      </c>
    </row>
    <row r="9779" spans="1:24">
      <c r="A9779" s="1">
        <v>9845</v>
      </c>
      <c r="C9779" t="s">
        <v>8138</v>
      </c>
      <c r="G9779" t="s">
        <v>10967</v>
      </c>
      <c r="H9779" t="s">
        <v>17755</v>
      </c>
      <c r="I9779" t="s">
        <v>18507</v>
      </c>
      <c r="J9779" t="s">
        <v>18509</v>
      </c>
      <c r="L9779" t="s">
        <v>20528</v>
      </c>
      <c r="O9779" t="s">
        <v>20888</v>
      </c>
      <c r="P9779" t="s">
        <v>20920</v>
      </c>
      <c r="Q9779" t="s">
        <v>20991</v>
      </c>
      <c r="U9779" t="s">
        <v>22034</v>
      </c>
      <c r="W9779" t="s">
        <v>22918</v>
      </c>
    </row>
    <row r="9780" spans="1:24">
      <c r="A9780" s="1">
        <v>9846</v>
      </c>
      <c r="C9780" t="s">
        <v>8139</v>
      </c>
      <c r="G9780" t="s">
        <v>10967</v>
      </c>
      <c r="H9780" t="s">
        <v>17755</v>
      </c>
      <c r="I9780" t="s">
        <v>18507</v>
      </c>
      <c r="J9780" t="s">
        <v>18509</v>
      </c>
      <c r="L9780" t="s">
        <v>20501</v>
      </c>
      <c r="O9780" t="s">
        <v>20887</v>
      </c>
      <c r="P9780" t="s">
        <v>20919</v>
      </c>
      <c r="Q9780" t="s">
        <v>20989</v>
      </c>
      <c r="U9780" t="s">
        <v>22032</v>
      </c>
      <c r="W9780" t="s">
        <v>22917</v>
      </c>
      <c r="X9780" t="s">
        <v>23753</v>
      </c>
    </row>
    <row r="9781" spans="1:24">
      <c r="A9781" s="1">
        <v>9847</v>
      </c>
      <c r="C9781" t="s">
        <v>8140</v>
      </c>
      <c r="G9781" t="s">
        <v>10967</v>
      </c>
      <c r="H9781" t="s">
        <v>17756</v>
      </c>
      <c r="I9781" t="s">
        <v>18507</v>
      </c>
      <c r="J9781" t="s">
        <v>18509</v>
      </c>
      <c r="L9781" t="s">
        <v>20578</v>
      </c>
      <c r="O9781" t="s">
        <v>20887</v>
      </c>
      <c r="P9781" t="s">
        <v>20919</v>
      </c>
      <c r="Q9781" t="s">
        <v>20989</v>
      </c>
      <c r="U9781" t="s">
        <v>22032</v>
      </c>
      <c r="W9781" t="s">
        <v>22917</v>
      </c>
      <c r="X9781" t="s">
        <v>23754</v>
      </c>
    </row>
    <row r="9782" spans="1:24">
      <c r="A9782" s="1">
        <v>9848</v>
      </c>
      <c r="C9782" t="s">
        <v>8141</v>
      </c>
      <c r="G9782" t="s">
        <v>10967</v>
      </c>
      <c r="H9782" t="s">
        <v>17757</v>
      </c>
      <c r="I9782" t="s">
        <v>18507</v>
      </c>
      <c r="J9782" t="s">
        <v>18509</v>
      </c>
      <c r="L9782" t="s">
        <v>20527</v>
      </c>
      <c r="O9782" t="s">
        <v>20888</v>
      </c>
      <c r="P9782" t="s">
        <v>65</v>
      </c>
      <c r="Q9782" t="s">
        <v>20990</v>
      </c>
      <c r="R9782" t="s">
        <v>21118</v>
      </c>
      <c r="S9782" t="s">
        <v>21153</v>
      </c>
      <c r="T9782" t="s">
        <v>21927</v>
      </c>
      <c r="U9782" t="s">
        <v>22033</v>
      </c>
    </row>
    <row r="9783" spans="1:24">
      <c r="A9783" s="1">
        <v>9849</v>
      </c>
      <c r="C9783" t="s">
        <v>8142</v>
      </c>
      <c r="G9783" t="s">
        <v>10967</v>
      </c>
      <c r="H9783" t="s">
        <v>17757</v>
      </c>
      <c r="I9783" t="s">
        <v>18507</v>
      </c>
      <c r="J9783" t="s">
        <v>18509</v>
      </c>
      <c r="L9783" t="s">
        <v>20528</v>
      </c>
      <c r="O9783" t="s">
        <v>20888</v>
      </c>
      <c r="P9783" t="s">
        <v>20920</v>
      </c>
      <c r="Q9783" t="s">
        <v>20991</v>
      </c>
      <c r="U9783" t="s">
        <v>22034</v>
      </c>
      <c r="W9783" t="s">
        <v>22918</v>
      </c>
    </row>
    <row r="9784" spans="1:24">
      <c r="A9784" s="1">
        <v>9850</v>
      </c>
      <c r="C9784" t="s">
        <v>8143</v>
      </c>
      <c r="G9784" t="s">
        <v>10967</v>
      </c>
      <c r="H9784" t="s">
        <v>17758</v>
      </c>
      <c r="I9784" t="s">
        <v>18507</v>
      </c>
      <c r="J9784" t="s">
        <v>18509</v>
      </c>
      <c r="L9784" t="s">
        <v>20527</v>
      </c>
      <c r="O9784" t="s">
        <v>20888</v>
      </c>
      <c r="P9784" t="s">
        <v>65</v>
      </c>
      <c r="Q9784" t="s">
        <v>20990</v>
      </c>
      <c r="R9784" t="s">
        <v>21118</v>
      </c>
      <c r="S9784" t="s">
        <v>21153</v>
      </c>
      <c r="T9784" t="s">
        <v>21277</v>
      </c>
      <c r="U9784" t="s">
        <v>22033</v>
      </c>
    </row>
    <row r="9785" spans="1:24">
      <c r="A9785" s="1">
        <v>9851</v>
      </c>
      <c r="C9785" t="s">
        <v>8144</v>
      </c>
      <c r="G9785" t="s">
        <v>10967</v>
      </c>
      <c r="H9785" t="s">
        <v>17758</v>
      </c>
      <c r="I9785" t="s">
        <v>18507</v>
      </c>
      <c r="J9785" t="s">
        <v>18509</v>
      </c>
      <c r="L9785" t="s">
        <v>20582</v>
      </c>
      <c r="O9785" t="s">
        <v>20887</v>
      </c>
      <c r="P9785" t="s">
        <v>20919</v>
      </c>
      <c r="Q9785" t="s">
        <v>20989</v>
      </c>
      <c r="U9785" t="s">
        <v>22032</v>
      </c>
      <c r="W9785" t="s">
        <v>22917</v>
      </c>
      <c r="X9785" t="s">
        <v>23097</v>
      </c>
    </row>
    <row r="9786" spans="1:24">
      <c r="A9786" s="1">
        <v>9852</v>
      </c>
      <c r="C9786" t="s">
        <v>8145</v>
      </c>
      <c r="G9786" t="s">
        <v>10967</v>
      </c>
      <c r="H9786" t="s">
        <v>17759</v>
      </c>
      <c r="I9786" t="s">
        <v>18507</v>
      </c>
      <c r="J9786" t="s">
        <v>18509</v>
      </c>
      <c r="L9786" t="s">
        <v>20528</v>
      </c>
      <c r="O9786" t="s">
        <v>20888</v>
      </c>
      <c r="P9786" t="s">
        <v>20920</v>
      </c>
      <c r="Q9786" t="s">
        <v>20991</v>
      </c>
      <c r="U9786" t="s">
        <v>22034</v>
      </c>
      <c r="W9786" t="s">
        <v>22918</v>
      </c>
    </row>
    <row r="9787" spans="1:24">
      <c r="A9787" s="1">
        <v>9853</v>
      </c>
      <c r="C9787" t="s">
        <v>8146</v>
      </c>
      <c r="G9787" t="s">
        <v>10967</v>
      </c>
      <c r="H9787" t="s">
        <v>17760</v>
      </c>
      <c r="I9787" t="s">
        <v>18507</v>
      </c>
      <c r="J9787" t="s">
        <v>18509</v>
      </c>
      <c r="L9787" t="s">
        <v>20527</v>
      </c>
      <c r="O9787" t="s">
        <v>20888</v>
      </c>
      <c r="P9787" t="s">
        <v>65</v>
      </c>
      <c r="Q9787" t="s">
        <v>20990</v>
      </c>
      <c r="R9787" t="s">
        <v>21118</v>
      </c>
      <c r="S9787" t="s">
        <v>21153</v>
      </c>
      <c r="T9787" t="s">
        <v>21732</v>
      </c>
      <c r="U9787" t="s">
        <v>22033</v>
      </c>
    </row>
    <row r="9788" spans="1:24">
      <c r="A9788" s="1">
        <v>9854</v>
      </c>
      <c r="C9788" t="s">
        <v>8147</v>
      </c>
      <c r="G9788" t="s">
        <v>10967</v>
      </c>
      <c r="H9788" t="s">
        <v>17760</v>
      </c>
      <c r="I9788" t="s">
        <v>18507</v>
      </c>
      <c r="J9788" t="s">
        <v>18509</v>
      </c>
      <c r="L9788" t="s">
        <v>20587</v>
      </c>
      <c r="O9788" t="s">
        <v>20887</v>
      </c>
      <c r="P9788" t="s">
        <v>20919</v>
      </c>
      <c r="Q9788" t="s">
        <v>20989</v>
      </c>
      <c r="U9788" t="s">
        <v>22032</v>
      </c>
      <c r="W9788" t="s">
        <v>22917</v>
      </c>
      <c r="X9788" t="s">
        <v>23561</v>
      </c>
    </row>
    <row r="9789" spans="1:24">
      <c r="A9789" s="1">
        <v>9855</v>
      </c>
      <c r="C9789" t="s">
        <v>8148</v>
      </c>
      <c r="G9789" t="s">
        <v>10967</v>
      </c>
      <c r="H9789" t="s">
        <v>17761</v>
      </c>
      <c r="I9789" t="s">
        <v>18507</v>
      </c>
      <c r="J9789" t="s">
        <v>18509</v>
      </c>
      <c r="L9789" t="s">
        <v>20528</v>
      </c>
      <c r="O9789" t="s">
        <v>20888</v>
      </c>
      <c r="P9789" t="s">
        <v>20920</v>
      </c>
      <c r="Q9789" t="s">
        <v>20991</v>
      </c>
      <c r="U9789" t="s">
        <v>22034</v>
      </c>
      <c r="W9789" t="s">
        <v>22918</v>
      </c>
    </row>
    <row r="9790" spans="1:24">
      <c r="A9790" s="1">
        <v>9856</v>
      </c>
      <c r="C9790" t="s">
        <v>8149</v>
      </c>
      <c r="G9790" t="s">
        <v>10967</v>
      </c>
      <c r="H9790" t="s">
        <v>17762</v>
      </c>
      <c r="I9790" t="s">
        <v>18507</v>
      </c>
      <c r="J9790" t="s">
        <v>18509</v>
      </c>
      <c r="L9790" t="s">
        <v>20527</v>
      </c>
      <c r="O9790" t="s">
        <v>20888</v>
      </c>
      <c r="P9790" t="s">
        <v>65</v>
      </c>
      <c r="Q9790" t="s">
        <v>20990</v>
      </c>
      <c r="R9790" t="s">
        <v>21118</v>
      </c>
      <c r="S9790" t="s">
        <v>21153</v>
      </c>
      <c r="T9790" t="s">
        <v>21732</v>
      </c>
      <c r="U9790" t="s">
        <v>22033</v>
      </c>
    </row>
    <row r="9791" spans="1:24">
      <c r="A9791" s="1">
        <v>9857</v>
      </c>
      <c r="C9791" t="s">
        <v>8150</v>
      </c>
      <c r="G9791" t="s">
        <v>10967</v>
      </c>
      <c r="H9791" t="s">
        <v>17763</v>
      </c>
      <c r="I9791" t="s">
        <v>18507</v>
      </c>
      <c r="J9791" t="s">
        <v>18509</v>
      </c>
      <c r="L9791" t="s">
        <v>20528</v>
      </c>
      <c r="O9791" t="s">
        <v>20888</v>
      </c>
      <c r="P9791" t="s">
        <v>20920</v>
      </c>
      <c r="Q9791" t="s">
        <v>20991</v>
      </c>
      <c r="U9791" t="s">
        <v>22034</v>
      </c>
      <c r="W9791" t="s">
        <v>22918</v>
      </c>
    </row>
    <row r="9792" spans="1:24">
      <c r="A9792" s="1">
        <v>9858</v>
      </c>
      <c r="C9792" t="s">
        <v>8151</v>
      </c>
      <c r="G9792" t="s">
        <v>10967</v>
      </c>
      <c r="H9792" t="s">
        <v>17764</v>
      </c>
      <c r="I9792" t="s">
        <v>18507</v>
      </c>
      <c r="J9792" t="s">
        <v>18509</v>
      </c>
      <c r="L9792" t="s">
        <v>20619</v>
      </c>
      <c r="O9792" t="s">
        <v>20887</v>
      </c>
      <c r="P9792" t="s">
        <v>20919</v>
      </c>
      <c r="Q9792" t="s">
        <v>20989</v>
      </c>
      <c r="U9792" t="s">
        <v>22032</v>
      </c>
      <c r="W9792" t="s">
        <v>22917</v>
      </c>
      <c r="X9792" t="s">
        <v>23561</v>
      </c>
    </row>
    <row r="9793" spans="1:24">
      <c r="A9793" s="1">
        <v>9859</v>
      </c>
      <c r="C9793" t="s">
        <v>8152</v>
      </c>
      <c r="G9793" t="s">
        <v>10967</v>
      </c>
      <c r="H9793" t="s">
        <v>17765</v>
      </c>
      <c r="I9793" t="s">
        <v>18507</v>
      </c>
      <c r="J9793" t="s">
        <v>18509</v>
      </c>
      <c r="L9793" t="s">
        <v>20647</v>
      </c>
      <c r="O9793" t="s">
        <v>20887</v>
      </c>
      <c r="P9793" t="s">
        <v>20919</v>
      </c>
      <c r="Q9793" t="s">
        <v>20989</v>
      </c>
      <c r="U9793" t="s">
        <v>22032</v>
      </c>
      <c r="W9793" t="s">
        <v>22917</v>
      </c>
      <c r="X9793" t="s">
        <v>23755</v>
      </c>
    </row>
    <row r="9794" spans="1:24">
      <c r="A9794" s="1">
        <v>9860</v>
      </c>
      <c r="C9794" t="s">
        <v>8153</v>
      </c>
      <c r="G9794" t="s">
        <v>10967</v>
      </c>
      <c r="H9794" t="s">
        <v>17766</v>
      </c>
      <c r="I9794" t="s">
        <v>18507</v>
      </c>
      <c r="J9794" t="s">
        <v>18509</v>
      </c>
      <c r="L9794" t="s">
        <v>20582</v>
      </c>
      <c r="O9794" t="s">
        <v>20887</v>
      </c>
      <c r="P9794" t="s">
        <v>20919</v>
      </c>
      <c r="Q9794" t="s">
        <v>20989</v>
      </c>
      <c r="U9794" t="s">
        <v>22032</v>
      </c>
      <c r="W9794" t="s">
        <v>22917</v>
      </c>
      <c r="X9794" t="s">
        <v>23755</v>
      </c>
    </row>
    <row r="9795" spans="1:24">
      <c r="A9795" s="1">
        <v>9861</v>
      </c>
      <c r="C9795" t="s">
        <v>8154</v>
      </c>
      <c r="G9795" t="s">
        <v>10967</v>
      </c>
      <c r="H9795" t="s">
        <v>17767</v>
      </c>
      <c r="I9795" t="s">
        <v>18507</v>
      </c>
      <c r="J9795" t="s">
        <v>18509</v>
      </c>
      <c r="L9795" t="s">
        <v>20527</v>
      </c>
      <c r="O9795" t="s">
        <v>20888</v>
      </c>
      <c r="P9795" t="s">
        <v>65</v>
      </c>
      <c r="Q9795" t="s">
        <v>20990</v>
      </c>
      <c r="R9795" t="s">
        <v>21118</v>
      </c>
      <c r="S9795" t="s">
        <v>21153</v>
      </c>
      <c r="T9795" t="s">
        <v>21928</v>
      </c>
      <c r="U9795" t="s">
        <v>22033</v>
      </c>
    </row>
    <row r="9796" spans="1:24">
      <c r="A9796" s="1">
        <v>9862</v>
      </c>
      <c r="C9796" t="s">
        <v>8155</v>
      </c>
      <c r="G9796" t="s">
        <v>10967</v>
      </c>
      <c r="H9796" t="s">
        <v>17768</v>
      </c>
      <c r="I9796" t="s">
        <v>18507</v>
      </c>
      <c r="J9796" t="s">
        <v>18509</v>
      </c>
      <c r="L9796" t="s">
        <v>20528</v>
      </c>
      <c r="O9796" t="s">
        <v>20888</v>
      </c>
      <c r="P9796" t="s">
        <v>20920</v>
      </c>
      <c r="Q9796" t="s">
        <v>20991</v>
      </c>
      <c r="U9796" t="s">
        <v>22034</v>
      </c>
      <c r="W9796" t="s">
        <v>22918</v>
      </c>
    </row>
    <row r="9797" spans="1:24">
      <c r="A9797" s="1">
        <v>9863</v>
      </c>
      <c r="C9797" t="s">
        <v>8156</v>
      </c>
      <c r="G9797" t="s">
        <v>10967</v>
      </c>
      <c r="H9797" t="s">
        <v>17769</v>
      </c>
      <c r="I9797" t="s">
        <v>18507</v>
      </c>
      <c r="J9797" t="s">
        <v>18509</v>
      </c>
      <c r="L9797" t="s">
        <v>20527</v>
      </c>
      <c r="O9797" t="s">
        <v>20888</v>
      </c>
      <c r="P9797" t="s">
        <v>65</v>
      </c>
      <c r="Q9797" t="s">
        <v>20990</v>
      </c>
      <c r="R9797" t="s">
        <v>21118</v>
      </c>
      <c r="S9797" t="s">
        <v>21153</v>
      </c>
      <c r="T9797" t="s">
        <v>21928</v>
      </c>
      <c r="U9797" t="s">
        <v>22033</v>
      </c>
    </row>
    <row r="9798" spans="1:24">
      <c r="A9798" s="1">
        <v>9864</v>
      </c>
      <c r="C9798" t="s">
        <v>8157</v>
      </c>
      <c r="G9798" t="s">
        <v>10967</v>
      </c>
      <c r="H9798" t="s">
        <v>17769</v>
      </c>
      <c r="I9798" t="s">
        <v>18507</v>
      </c>
      <c r="J9798" t="s">
        <v>18509</v>
      </c>
      <c r="L9798" t="s">
        <v>20528</v>
      </c>
      <c r="O9798" t="s">
        <v>20888</v>
      </c>
      <c r="P9798" t="s">
        <v>20920</v>
      </c>
      <c r="Q9798" t="s">
        <v>20991</v>
      </c>
      <c r="U9798" t="s">
        <v>22034</v>
      </c>
      <c r="W9798" t="s">
        <v>22918</v>
      </c>
    </row>
    <row r="9799" spans="1:24">
      <c r="A9799" s="1">
        <v>9865</v>
      </c>
      <c r="C9799" t="s">
        <v>8158</v>
      </c>
      <c r="G9799" t="s">
        <v>10967</v>
      </c>
      <c r="H9799" t="s">
        <v>17770</v>
      </c>
      <c r="I9799" t="s">
        <v>18507</v>
      </c>
      <c r="J9799" t="s">
        <v>18509</v>
      </c>
      <c r="L9799" t="s">
        <v>20527</v>
      </c>
      <c r="O9799" t="s">
        <v>20888</v>
      </c>
      <c r="P9799" t="s">
        <v>65</v>
      </c>
      <c r="Q9799" t="s">
        <v>20990</v>
      </c>
      <c r="R9799" t="s">
        <v>21118</v>
      </c>
      <c r="S9799" t="s">
        <v>21153</v>
      </c>
      <c r="T9799" t="s">
        <v>21929</v>
      </c>
      <c r="U9799" t="s">
        <v>22033</v>
      </c>
    </row>
    <row r="9800" spans="1:24">
      <c r="A9800" s="1">
        <v>9866</v>
      </c>
      <c r="C9800" t="s">
        <v>8159</v>
      </c>
      <c r="G9800" t="s">
        <v>10967</v>
      </c>
      <c r="H9800" t="s">
        <v>17770</v>
      </c>
      <c r="I9800" t="s">
        <v>18507</v>
      </c>
      <c r="J9800" t="s">
        <v>18509</v>
      </c>
      <c r="L9800" t="s">
        <v>20590</v>
      </c>
      <c r="O9800" t="s">
        <v>20887</v>
      </c>
      <c r="P9800" t="s">
        <v>20919</v>
      </c>
      <c r="Q9800" t="s">
        <v>20989</v>
      </c>
      <c r="U9800" t="s">
        <v>22032</v>
      </c>
      <c r="W9800" t="s">
        <v>22917</v>
      </c>
      <c r="X9800" t="s">
        <v>23756</v>
      </c>
    </row>
    <row r="9801" spans="1:24">
      <c r="A9801" s="1">
        <v>9867</v>
      </c>
      <c r="C9801" t="s">
        <v>8160</v>
      </c>
      <c r="G9801" t="s">
        <v>10967</v>
      </c>
      <c r="H9801" t="s">
        <v>17770</v>
      </c>
      <c r="I9801" t="s">
        <v>18507</v>
      </c>
      <c r="J9801" t="s">
        <v>18509</v>
      </c>
      <c r="L9801" t="s">
        <v>20528</v>
      </c>
      <c r="O9801" t="s">
        <v>20888</v>
      </c>
      <c r="P9801" t="s">
        <v>20920</v>
      </c>
      <c r="Q9801" t="s">
        <v>20991</v>
      </c>
      <c r="U9801" t="s">
        <v>22034</v>
      </c>
      <c r="W9801" t="s">
        <v>22918</v>
      </c>
    </row>
    <row r="9802" spans="1:24">
      <c r="A9802" s="1">
        <v>9868</v>
      </c>
      <c r="C9802" t="s">
        <v>8161</v>
      </c>
      <c r="G9802" t="s">
        <v>10967</v>
      </c>
      <c r="H9802" t="s">
        <v>17771</v>
      </c>
      <c r="I9802" t="s">
        <v>18507</v>
      </c>
      <c r="J9802" t="s">
        <v>18509</v>
      </c>
      <c r="L9802" t="s">
        <v>20527</v>
      </c>
      <c r="O9802" t="s">
        <v>20888</v>
      </c>
      <c r="P9802" t="s">
        <v>65</v>
      </c>
      <c r="Q9802" t="s">
        <v>20990</v>
      </c>
      <c r="R9802" t="s">
        <v>21118</v>
      </c>
      <c r="S9802" t="s">
        <v>21153</v>
      </c>
      <c r="T9802" t="s">
        <v>21929</v>
      </c>
      <c r="U9802" t="s">
        <v>22033</v>
      </c>
    </row>
    <row r="9803" spans="1:24">
      <c r="A9803" s="1">
        <v>9869</v>
      </c>
      <c r="C9803" t="s">
        <v>8162</v>
      </c>
      <c r="G9803" t="s">
        <v>10967</v>
      </c>
      <c r="H9803" t="s">
        <v>17771</v>
      </c>
      <c r="I9803" t="s">
        <v>18507</v>
      </c>
      <c r="J9803" t="s">
        <v>18509</v>
      </c>
      <c r="L9803" t="s">
        <v>20593</v>
      </c>
      <c r="O9803" t="s">
        <v>20887</v>
      </c>
      <c r="P9803" t="s">
        <v>20919</v>
      </c>
      <c r="Q9803" t="s">
        <v>20989</v>
      </c>
      <c r="U9803" t="s">
        <v>22032</v>
      </c>
      <c r="W9803" t="s">
        <v>22917</v>
      </c>
      <c r="X9803" t="s">
        <v>23756</v>
      </c>
    </row>
    <row r="9804" spans="1:24">
      <c r="A9804" s="1">
        <v>9870</v>
      </c>
      <c r="C9804" t="s">
        <v>8163</v>
      </c>
      <c r="G9804" t="s">
        <v>10967</v>
      </c>
      <c r="H9804" t="s">
        <v>17771</v>
      </c>
      <c r="I9804" t="s">
        <v>18507</v>
      </c>
      <c r="J9804" t="s">
        <v>18509</v>
      </c>
      <c r="L9804" t="s">
        <v>20528</v>
      </c>
      <c r="O9804" t="s">
        <v>20888</v>
      </c>
      <c r="P9804" t="s">
        <v>20920</v>
      </c>
      <c r="Q9804" t="s">
        <v>20991</v>
      </c>
      <c r="U9804" t="s">
        <v>22034</v>
      </c>
      <c r="W9804" t="s">
        <v>22918</v>
      </c>
    </row>
    <row r="9805" spans="1:24">
      <c r="A9805" s="1">
        <v>9871</v>
      </c>
      <c r="C9805" t="s">
        <v>8164</v>
      </c>
      <c r="G9805" t="s">
        <v>10967</v>
      </c>
      <c r="H9805" t="s">
        <v>17772</v>
      </c>
      <c r="I9805" t="s">
        <v>18507</v>
      </c>
      <c r="J9805" t="s">
        <v>18509</v>
      </c>
      <c r="L9805" t="s">
        <v>20527</v>
      </c>
      <c r="O9805" t="s">
        <v>20888</v>
      </c>
      <c r="P9805" t="s">
        <v>65</v>
      </c>
      <c r="Q9805" t="s">
        <v>20990</v>
      </c>
      <c r="R9805" t="s">
        <v>21118</v>
      </c>
      <c r="S9805" t="s">
        <v>21153</v>
      </c>
      <c r="T9805" t="s">
        <v>21732</v>
      </c>
      <c r="U9805" t="s">
        <v>22033</v>
      </c>
    </row>
    <row r="9806" spans="1:24">
      <c r="A9806" s="1">
        <v>9872</v>
      </c>
      <c r="C9806" t="s">
        <v>8165</v>
      </c>
      <c r="G9806" t="s">
        <v>10967</v>
      </c>
      <c r="H9806" t="s">
        <v>17772</v>
      </c>
      <c r="I9806" t="s">
        <v>18507</v>
      </c>
      <c r="J9806" t="s">
        <v>18509</v>
      </c>
      <c r="L9806" t="s">
        <v>20552</v>
      </c>
      <c r="O9806" t="s">
        <v>20887</v>
      </c>
      <c r="P9806" t="s">
        <v>20919</v>
      </c>
      <c r="Q9806" t="s">
        <v>20989</v>
      </c>
      <c r="U9806" t="s">
        <v>22032</v>
      </c>
      <c r="W9806" t="s">
        <v>22917</v>
      </c>
      <c r="X9806" t="s">
        <v>23561</v>
      </c>
    </row>
    <row r="9807" spans="1:24">
      <c r="A9807" s="1">
        <v>9873</v>
      </c>
      <c r="C9807" t="s">
        <v>8166</v>
      </c>
      <c r="G9807" t="s">
        <v>10967</v>
      </c>
      <c r="H9807" t="s">
        <v>17773</v>
      </c>
      <c r="I9807" t="s">
        <v>18507</v>
      </c>
      <c r="J9807" t="s">
        <v>18509</v>
      </c>
      <c r="L9807" t="s">
        <v>20528</v>
      </c>
      <c r="O9807" t="s">
        <v>20888</v>
      </c>
      <c r="P9807" t="s">
        <v>20920</v>
      </c>
      <c r="Q9807" t="s">
        <v>20991</v>
      </c>
      <c r="U9807" t="s">
        <v>22034</v>
      </c>
      <c r="W9807" t="s">
        <v>22918</v>
      </c>
    </row>
    <row r="9808" spans="1:24">
      <c r="A9808" s="1">
        <v>9874</v>
      </c>
      <c r="C9808" t="s">
        <v>8167</v>
      </c>
      <c r="G9808" t="s">
        <v>10967</v>
      </c>
      <c r="H9808" t="s">
        <v>17774</v>
      </c>
      <c r="I9808" t="s">
        <v>18507</v>
      </c>
      <c r="J9808" t="s">
        <v>18509</v>
      </c>
      <c r="L9808" t="s">
        <v>20527</v>
      </c>
      <c r="O9808" t="s">
        <v>20888</v>
      </c>
      <c r="P9808" t="s">
        <v>65</v>
      </c>
      <c r="Q9808" t="s">
        <v>20990</v>
      </c>
      <c r="R9808" t="s">
        <v>21118</v>
      </c>
      <c r="S9808" t="s">
        <v>21153</v>
      </c>
      <c r="T9808" t="s">
        <v>21732</v>
      </c>
      <c r="U9808" t="s">
        <v>22033</v>
      </c>
    </row>
    <row r="9809" spans="1:24">
      <c r="A9809" s="1">
        <v>9875</v>
      </c>
      <c r="C9809" t="s">
        <v>8168</v>
      </c>
      <c r="G9809" t="s">
        <v>10967</v>
      </c>
      <c r="H9809" t="s">
        <v>17774</v>
      </c>
      <c r="I9809" t="s">
        <v>18507</v>
      </c>
      <c r="J9809" t="s">
        <v>18509</v>
      </c>
      <c r="L9809" t="s">
        <v>20592</v>
      </c>
      <c r="O9809" t="s">
        <v>20887</v>
      </c>
      <c r="P9809" t="s">
        <v>20919</v>
      </c>
      <c r="Q9809" t="s">
        <v>20989</v>
      </c>
      <c r="U9809" t="s">
        <v>22032</v>
      </c>
      <c r="W9809" t="s">
        <v>22917</v>
      </c>
      <c r="X9809" t="s">
        <v>23561</v>
      </c>
    </row>
    <row r="9810" spans="1:24">
      <c r="A9810" s="1">
        <v>9876</v>
      </c>
      <c r="C9810" t="s">
        <v>8169</v>
      </c>
      <c r="G9810" t="s">
        <v>10967</v>
      </c>
      <c r="H9810" t="s">
        <v>17774</v>
      </c>
      <c r="I9810" t="s">
        <v>18507</v>
      </c>
      <c r="J9810" t="s">
        <v>18509</v>
      </c>
      <c r="L9810" t="s">
        <v>20528</v>
      </c>
      <c r="O9810" t="s">
        <v>20888</v>
      </c>
      <c r="P9810" t="s">
        <v>20920</v>
      </c>
      <c r="Q9810" t="s">
        <v>20991</v>
      </c>
      <c r="U9810" t="s">
        <v>22034</v>
      </c>
      <c r="W9810" t="s">
        <v>22918</v>
      </c>
    </row>
    <row r="9811" spans="1:24">
      <c r="A9811" s="1">
        <v>9877</v>
      </c>
      <c r="C9811" t="s">
        <v>8170</v>
      </c>
      <c r="G9811" t="s">
        <v>10967</v>
      </c>
      <c r="H9811" t="s">
        <v>17775</v>
      </c>
      <c r="I9811" t="s">
        <v>18507</v>
      </c>
      <c r="J9811" t="s">
        <v>18509</v>
      </c>
      <c r="L9811" t="s">
        <v>20527</v>
      </c>
      <c r="O9811" t="s">
        <v>20888</v>
      </c>
      <c r="P9811" t="s">
        <v>65</v>
      </c>
      <c r="Q9811" t="s">
        <v>20990</v>
      </c>
      <c r="R9811" t="s">
        <v>21118</v>
      </c>
      <c r="S9811" t="s">
        <v>21153</v>
      </c>
      <c r="T9811" t="s">
        <v>21732</v>
      </c>
      <c r="U9811" t="s">
        <v>22033</v>
      </c>
    </row>
    <row r="9812" spans="1:24">
      <c r="A9812" s="1">
        <v>9878</v>
      </c>
      <c r="C9812" t="s">
        <v>8171</v>
      </c>
      <c r="G9812" t="s">
        <v>10967</v>
      </c>
      <c r="H9812" t="s">
        <v>17775</v>
      </c>
      <c r="I9812" t="s">
        <v>18507</v>
      </c>
      <c r="J9812" t="s">
        <v>18509</v>
      </c>
      <c r="L9812" t="s">
        <v>20614</v>
      </c>
      <c r="O9812" t="s">
        <v>20887</v>
      </c>
      <c r="P9812" t="s">
        <v>20919</v>
      </c>
      <c r="Q9812" t="s">
        <v>20989</v>
      </c>
      <c r="U9812" t="s">
        <v>22032</v>
      </c>
      <c r="W9812" t="s">
        <v>22917</v>
      </c>
      <c r="X9812" t="s">
        <v>23561</v>
      </c>
    </row>
    <row r="9813" spans="1:24">
      <c r="A9813" s="1">
        <v>9879</v>
      </c>
      <c r="C9813" t="s">
        <v>8172</v>
      </c>
      <c r="G9813" t="s">
        <v>10967</v>
      </c>
      <c r="H9813" t="s">
        <v>17776</v>
      </c>
      <c r="I9813" t="s">
        <v>18507</v>
      </c>
      <c r="J9813" t="s">
        <v>18509</v>
      </c>
      <c r="L9813" t="s">
        <v>20528</v>
      </c>
      <c r="O9813" t="s">
        <v>20888</v>
      </c>
      <c r="P9813" t="s">
        <v>20920</v>
      </c>
      <c r="Q9813" t="s">
        <v>20991</v>
      </c>
      <c r="U9813" t="s">
        <v>22034</v>
      </c>
      <c r="W9813" t="s">
        <v>22918</v>
      </c>
    </row>
    <row r="9814" spans="1:24">
      <c r="A9814" s="1">
        <v>9880</v>
      </c>
      <c r="C9814" t="s">
        <v>8173</v>
      </c>
      <c r="G9814" t="s">
        <v>10967</v>
      </c>
      <c r="H9814" t="s">
        <v>17777</v>
      </c>
      <c r="I9814" t="s">
        <v>18507</v>
      </c>
      <c r="J9814" t="s">
        <v>18509</v>
      </c>
      <c r="L9814" t="s">
        <v>20592</v>
      </c>
      <c r="O9814" t="s">
        <v>20887</v>
      </c>
      <c r="P9814" t="s">
        <v>20919</v>
      </c>
      <c r="Q9814" t="s">
        <v>20989</v>
      </c>
      <c r="U9814" t="s">
        <v>22032</v>
      </c>
      <c r="W9814" t="s">
        <v>22917</v>
      </c>
      <c r="X9814" t="s">
        <v>23757</v>
      </c>
    </row>
    <row r="9815" spans="1:24">
      <c r="A9815" s="1">
        <v>9881</v>
      </c>
      <c r="C9815" t="s">
        <v>8174</v>
      </c>
      <c r="G9815" t="s">
        <v>10967</v>
      </c>
      <c r="H9815" t="s">
        <v>17778</v>
      </c>
      <c r="I9815" t="s">
        <v>18507</v>
      </c>
      <c r="J9815" t="s">
        <v>18509</v>
      </c>
      <c r="L9815" t="s">
        <v>20527</v>
      </c>
      <c r="O9815" t="s">
        <v>20888</v>
      </c>
      <c r="P9815" t="s">
        <v>65</v>
      </c>
      <c r="Q9815" t="s">
        <v>20990</v>
      </c>
      <c r="R9815" t="s">
        <v>21118</v>
      </c>
      <c r="S9815" t="s">
        <v>21153</v>
      </c>
      <c r="T9815" t="s">
        <v>21930</v>
      </c>
      <c r="U9815" t="s">
        <v>22033</v>
      </c>
    </row>
    <row r="9816" spans="1:24">
      <c r="A9816" s="1">
        <v>9882</v>
      </c>
      <c r="C9816" t="s">
        <v>8175</v>
      </c>
      <c r="G9816" t="s">
        <v>10967</v>
      </c>
      <c r="H9816" t="s">
        <v>17778</v>
      </c>
      <c r="I9816" t="s">
        <v>18507</v>
      </c>
      <c r="J9816" t="s">
        <v>18509</v>
      </c>
      <c r="L9816" t="s">
        <v>20528</v>
      </c>
      <c r="O9816" t="s">
        <v>20888</v>
      </c>
      <c r="P9816" t="s">
        <v>20920</v>
      </c>
      <c r="Q9816" t="s">
        <v>20991</v>
      </c>
      <c r="U9816" t="s">
        <v>22034</v>
      </c>
      <c r="W9816" t="s">
        <v>22918</v>
      </c>
    </row>
    <row r="9817" spans="1:24">
      <c r="A9817" s="1">
        <v>9883</v>
      </c>
      <c r="C9817" t="s">
        <v>8176</v>
      </c>
      <c r="G9817" t="s">
        <v>10967</v>
      </c>
      <c r="H9817" t="s">
        <v>17779</v>
      </c>
      <c r="I9817" t="s">
        <v>18507</v>
      </c>
      <c r="J9817" t="s">
        <v>18509</v>
      </c>
      <c r="L9817" t="s">
        <v>20590</v>
      </c>
      <c r="O9817" t="s">
        <v>20887</v>
      </c>
      <c r="P9817" t="s">
        <v>20919</v>
      </c>
      <c r="Q9817" t="s">
        <v>20989</v>
      </c>
      <c r="U9817" t="s">
        <v>22032</v>
      </c>
      <c r="W9817" t="s">
        <v>22917</v>
      </c>
      <c r="X9817" t="s">
        <v>23150</v>
      </c>
    </row>
    <row r="9818" spans="1:24">
      <c r="A9818" s="1">
        <v>9884</v>
      </c>
      <c r="C9818" t="s">
        <v>8177</v>
      </c>
      <c r="G9818" t="s">
        <v>10967</v>
      </c>
      <c r="H9818" t="s">
        <v>17780</v>
      </c>
      <c r="I9818" t="s">
        <v>18507</v>
      </c>
      <c r="J9818" t="s">
        <v>18509</v>
      </c>
      <c r="L9818" t="s">
        <v>20527</v>
      </c>
      <c r="O9818" t="s">
        <v>20888</v>
      </c>
      <c r="P9818" t="s">
        <v>65</v>
      </c>
      <c r="Q9818" t="s">
        <v>20990</v>
      </c>
      <c r="R9818" t="s">
        <v>21118</v>
      </c>
      <c r="S9818" t="s">
        <v>21153</v>
      </c>
      <c r="T9818" t="s">
        <v>21333</v>
      </c>
      <c r="U9818" t="s">
        <v>22033</v>
      </c>
    </row>
    <row r="9819" spans="1:24">
      <c r="A9819" s="1">
        <v>9885</v>
      </c>
      <c r="C9819" t="s">
        <v>8178</v>
      </c>
      <c r="G9819" t="s">
        <v>10967</v>
      </c>
      <c r="H9819" t="s">
        <v>17781</v>
      </c>
      <c r="I9819" t="s">
        <v>18507</v>
      </c>
      <c r="J9819" t="s">
        <v>18509</v>
      </c>
      <c r="L9819" t="s">
        <v>20528</v>
      </c>
      <c r="O9819" t="s">
        <v>20888</v>
      </c>
      <c r="P9819" t="s">
        <v>20920</v>
      </c>
      <c r="Q9819" t="s">
        <v>20991</v>
      </c>
      <c r="U9819" t="s">
        <v>22034</v>
      </c>
      <c r="W9819" t="s">
        <v>22918</v>
      </c>
    </row>
    <row r="9820" spans="1:24">
      <c r="A9820" s="1">
        <v>9886</v>
      </c>
      <c r="C9820" t="s">
        <v>8179</v>
      </c>
      <c r="G9820" t="s">
        <v>10967</v>
      </c>
      <c r="H9820" t="s">
        <v>17782</v>
      </c>
      <c r="I9820" t="s">
        <v>18507</v>
      </c>
      <c r="J9820" t="s">
        <v>18509</v>
      </c>
      <c r="L9820" t="s">
        <v>20527</v>
      </c>
      <c r="O9820" t="s">
        <v>20888</v>
      </c>
      <c r="P9820" t="s">
        <v>65</v>
      </c>
      <c r="Q9820" t="s">
        <v>20990</v>
      </c>
      <c r="R9820" t="s">
        <v>21118</v>
      </c>
      <c r="S9820" t="s">
        <v>21153</v>
      </c>
      <c r="T9820" t="s">
        <v>21931</v>
      </c>
      <c r="U9820" t="s">
        <v>22033</v>
      </c>
    </row>
    <row r="9821" spans="1:24">
      <c r="A9821" s="1">
        <v>9887</v>
      </c>
      <c r="C9821" t="s">
        <v>8180</v>
      </c>
      <c r="G9821" t="s">
        <v>10967</v>
      </c>
      <c r="H9821" t="s">
        <v>17782</v>
      </c>
      <c r="I9821" t="s">
        <v>18507</v>
      </c>
      <c r="J9821" t="s">
        <v>18509</v>
      </c>
      <c r="L9821" t="s">
        <v>20579</v>
      </c>
      <c r="O9821" t="s">
        <v>20887</v>
      </c>
      <c r="P9821" t="s">
        <v>20919</v>
      </c>
      <c r="Q9821" t="s">
        <v>20989</v>
      </c>
      <c r="U9821" t="s">
        <v>22032</v>
      </c>
      <c r="W9821" t="s">
        <v>22917</v>
      </c>
      <c r="X9821" t="s">
        <v>23758</v>
      </c>
    </row>
    <row r="9822" spans="1:24">
      <c r="A9822" s="1">
        <v>9888</v>
      </c>
      <c r="C9822" t="s">
        <v>8181</v>
      </c>
      <c r="G9822" t="s">
        <v>10967</v>
      </c>
      <c r="H9822" t="s">
        <v>17782</v>
      </c>
      <c r="I9822" t="s">
        <v>18507</v>
      </c>
      <c r="J9822" t="s">
        <v>18509</v>
      </c>
      <c r="L9822" t="s">
        <v>20528</v>
      </c>
      <c r="O9822" t="s">
        <v>20888</v>
      </c>
      <c r="P9822" t="s">
        <v>20920</v>
      </c>
      <c r="Q9822" t="s">
        <v>20991</v>
      </c>
      <c r="U9822" t="s">
        <v>22034</v>
      </c>
      <c r="W9822" t="s">
        <v>22918</v>
      </c>
    </row>
    <row r="9823" spans="1:24">
      <c r="A9823" s="1">
        <v>9889</v>
      </c>
      <c r="C9823" t="s">
        <v>8182</v>
      </c>
      <c r="G9823" t="s">
        <v>10967</v>
      </c>
      <c r="H9823" t="s">
        <v>17783</v>
      </c>
      <c r="I9823" t="s">
        <v>18507</v>
      </c>
      <c r="J9823" t="s">
        <v>18509</v>
      </c>
      <c r="L9823" t="s">
        <v>20527</v>
      </c>
      <c r="O9823" t="s">
        <v>20888</v>
      </c>
      <c r="P9823" t="s">
        <v>65</v>
      </c>
      <c r="Q9823" t="s">
        <v>20990</v>
      </c>
      <c r="R9823" t="s">
        <v>21118</v>
      </c>
      <c r="S9823" t="s">
        <v>21153</v>
      </c>
      <c r="T9823" t="s">
        <v>21931</v>
      </c>
      <c r="U9823" t="s">
        <v>22033</v>
      </c>
    </row>
    <row r="9824" spans="1:24">
      <c r="A9824" s="1">
        <v>9890</v>
      </c>
      <c r="C9824" t="s">
        <v>8183</v>
      </c>
      <c r="G9824" t="s">
        <v>10967</v>
      </c>
      <c r="H9824" t="s">
        <v>17783</v>
      </c>
      <c r="I9824" t="s">
        <v>18507</v>
      </c>
      <c r="J9824" t="s">
        <v>18509</v>
      </c>
      <c r="L9824" t="s">
        <v>20643</v>
      </c>
      <c r="O9824" t="s">
        <v>20887</v>
      </c>
      <c r="P9824" t="s">
        <v>20919</v>
      </c>
      <c r="Q9824" t="s">
        <v>20989</v>
      </c>
      <c r="U9824" t="s">
        <v>22032</v>
      </c>
      <c r="W9824" t="s">
        <v>22917</v>
      </c>
      <c r="X9824" t="s">
        <v>23758</v>
      </c>
    </row>
    <row r="9825" spans="1:25">
      <c r="A9825" s="1">
        <v>9891</v>
      </c>
      <c r="C9825" t="s">
        <v>8184</v>
      </c>
      <c r="G9825" t="s">
        <v>10967</v>
      </c>
      <c r="H9825" t="s">
        <v>17783</v>
      </c>
      <c r="I9825" t="s">
        <v>18507</v>
      </c>
      <c r="J9825" t="s">
        <v>18509</v>
      </c>
      <c r="L9825" t="s">
        <v>20528</v>
      </c>
      <c r="O9825" t="s">
        <v>20888</v>
      </c>
      <c r="P9825" t="s">
        <v>20920</v>
      </c>
      <c r="Q9825" t="s">
        <v>20991</v>
      </c>
      <c r="U9825" t="s">
        <v>22034</v>
      </c>
      <c r="W9825" t="s">
        <v>22918</v>
      </c>
    </row>
    <row r="9826" spans="1:25">
      <c r="A9826" s="1">
        <v>9892</v>
      </c>
      <c r="C9826" t="s">
        <v>8185</v>
      </c>
      <c r="G9826" t="s">
        <v>10967</v>
      </c>
      <c r="H9826" t="s">
        <v>17784</v>
      </c>
      <c r="I9826" t="s">
        <v>18507</v>
      </c>
      <c r="J9826" t="s">
        <v>18509</v>
      </c>
      <c r="L9826" t="s">
        <v>20527</v>
      </c>
      <c r="O9826" t="s">
        <v>20888</v>
      </c>
      <c r="P9826" t="s">
        <v>65</v>
      </c>
      <c r="Q9826" t="s">
        <v>20990</v>
      </c>
      <c r="R9826" t="s">
        <v>21118</v>
      </c>
      <c r="S9826" t="s">
        <v>21153</v>
      </c>
      <c r="T9826" t="s">
        <v>21932</v>
      </c>
      <c r="U9826" t="s">
        <v>22033</v>
      </c>
    </row>
    <row r="9827" spans="1:25">
      <c r="A9827" s="1">
        <v>9893</v>
      </c>
      <c r="C9827" t="s">
        <v>8186</v>
      </c>
      <c r="G9827" t="s">
        <v>10967</v>
      </c>
      <c r="H9827" t="s">
        <v>17784</v>
      </c>
      <c r="I9827" t="s">
        <v>18507</v>
      </c>
      <c r="J9827" t="s">
        <v>18509</v>
      </c>
      <c r="L9827" t="s">
        <v>20578</v>
      </c>
      <c r="O9827" t="s">
        <v>20887</v>
      </c>
      <c r="P9827" t="s">
        <v>20919</v>
      </c>
      <c r="Q9827" t="s">
        <v>20989</v>
      </c>
      <c r="U9827" t="s">
        <v>22032</v>
      </c>
      <c r="W9827" t="s">
        <v>22917</v>
      </c>
      <c r="X9827" t="s">
        <v>23759</v>
      </c>
    </row>
    <row r="9828" spans="1:25">
      <c r="A9828" s="1">
        <v>9894</v>
      </c>
      <c r="C9828" t="s">
        <v>8187</v>
      </c>
      <c r="G9828" t="s">
        <v>10967</v>
      </c>
      <c r="H9828" t="s">
        <v>17785</v>
      </c>
      <c r="I9828" t="s">
        <v>18507</v>
      </c>
      <c r="J9828" t="s">
        <v>18509</v>
      </c>
      <c r="L9828" t="s">
        <v>20528</v>
      </c>
      <c r="O9828" t="s">
        <v>20888</v>
      </c>
      <c r="P9828" t="s">
        <v>20920</v>
      </c>
      <c r="Q9828" t="s">
        <v>20991</v>
      </c>
      <c r="U9828" t="s">
        <v>22034</v>
      </c>
      <c r="W9828" t="s">
        <v>22918</v>
      </c>
    </row>
    <row r="9829" spans="1:25">
      <c r="A9829" s="1">
        <v>9895</v>
      </c>
      <c r="C9829" t="s">
        <v>8188</v>
      </c>
      <c r="G9829" t="s">
        <v>10967</v>
      </c>
      <c r="H9829" t="s">
        <v>17786</v>
      </c>
      <c r="I9829" t="s">
        <v>18507</v>
      </c>
      <c r="J9829" t="s">
        <v>18509</v>
      </c>
      <c r="L9829" t="s">
        <v>20527</v>
      </c>
      <c r="O9829" t="s">
        <v>20888</v>
      </c>
      <c r="P9829" t="s">
        <v>65</v>
      </c>
      <c r="Q9829" t="s">
        <v>20990</v>
      </c>
      <c r="R9829" t="s">
        <v>21118</v>
      </c>
      <c r="S9829" t="s">
        <v>21153</v>
      </c>
      <c r="T9829" t="s">
        <v>21932</v>
      </c>
      <c r="U9829" t="s">
        <v>22033</v>
      </c>
    </row>
    <row r="9830" spans="1:25">
      <c r="A9830" s="1">
        <v>9896</v>
      </c>
      <c r="C9830" t="s">
        <v>8189</v>
      </c>
      <c r="G9830" t="s">
        <v>10967</v>
      </c>
      <c r="H9830" t="s">
        <v>17786</v>
      </c>
      <c r="I9830" t="s">
        <v>18507</v>
      </c>
      <c r="J9830" t="s">
        <v>18509</v>
      </c>
      <c r="L9830" t="s">
        <v>20595</v>
      </c>
      <c r="O9830" t="s">
        <v>20887</v>
      </c>
      <c r="P9830" t="s">
        <v>20919</v>
      </c>
      <c r="Q9830" t="s">
        <v>20989</v>
      </c>
      <c r="U9830" t="s">
        <v>22032</v>
      </c>
      <c r="W9830" t="s">
        <v>22917</v>
      </c>
      <c r="X9830" t="s">
        <v>23759</v>
      </c>
    </row>
    <row r="9831" spans="1:25">
      <c r="A9831" s="1">
        <v>9897</v>
      </c>
      <c r="C9831" t="s">
        <v>8190</v>
      </c>
      <c r="G9831" t="s">
        <v>10967</v>
      </c>
      <c r="H9831" t="s">
        <v>17786</v>
      </c>
      <c r="I9831" t="s">
        <v>18507</v>
      </c>
      <c r="J9831" t="s">
        <v>18509</v>
      </c>
      <c r="L9831" t="s">
        <v>20528</v>
      </c>
      <c r="O9831" t="s">
        <v>20888</v>
      </c>
      <c r="P9831" t="s">
        <v>20920</v>
      </c>
      <c r="Q9831" t="s">
        <v>20991</v>
      </c>
      <c r="U9831" t="s">
        <v>22034</v>
      </c>
      <c r="W9831" t="s">
        <v>22918</v>
      </c>
    </row>
    <row r="9832" spans="1:25">
      <c r="A9832" s="1">
        <v>9898</v>
      </c>
      <c r="C9832" t="s">
        <v>8191</v>
      </c>
      <c r="G9832" t="s">
        <v>10967</v>
      </c>
      <c r="H9832" t="s">
        <v>17787</v>
      </c>
      <c r="I9832" t="s">
        <v>18507</v>
      </c>
      <c r="J9832" t="s">
        <v>18511</v>
      </c>
      <c r="L9832" t="s">
        <v>19687</v>
      </c>
      <c r="O9832" t="s">
        <v>20908</v>
      </c>
      <c r="P9832" t="s">
        <v>20949</v>
      </c>
      <c r="Q9832" t="s">
        <v>21061</v>
      </c>
      <c r="R9832" t="s">
        <v>21137</v>
      </c>
      <c r="S9832" t="s">
        <v>21159</v>
      </c>
      <c r="T9832" t="s">
        <v>21933</v>
      </c>
      <c r="U9832" t="s">
        <v>22033</v>
      </c>
    </row>
    <row r="9833" spans="1:25">
      <c r="A9833" s="1">
        <v>9899</v>
      </c>
      <c r="C9833" t="s">
        <v>8192</v>
      </c>
      <c r="G9833" t="s">
        <v>10967</v>
      </c>
      <c r="H9833" t="s">
        <v>17788</v>
      </c>
      <c r="I9833" t="s">
        <v>18507</v>
      </c>
      <c r="J9833" t="s">
        <v>18511</v>
      </c>
      <c r="L9833" t="s">
        <v>19687</v>
      </c>
      <c r="O9833" t="s">
        <v>20908</v>
      </c>
      <c r="P9833" t="s">
        <v>20949</v>
      </c>
      <c r="Q9833" t="s">
        <v>21061</v>
      </c>
      <c r="R9833" t="s">
        <v>21137</v>
      </c>
      <c r="S9833" t="s">
        <v>21159</v>
      </c>
      <c r="T9833" t="s">
        <v>21933</v>
      </c>
      <c r="U9833" t="s">
        <v>22033</v>
      </c>
    </row>
    <row r="9834" spans="1:25">
      <c r="A9834" s="1">
        <v>9900</v>
      </c>
      <c r="C9834" t="s">
        <v>8193</v>
      </c>
      <c r="G9834" t="s">
        <v>10967</v>
      </c>
      <c r="H9834" t="s">
        <v>17789</v>
      </c>
      <c r="I9834" t="s">
        <v>18507</v>
      </c>
      <c r="J9834" t="s">
        <v>18511</v>
      </c>
      <c r="L9834" t="s">
        <v>19687</v>
      </c>
      <c r="O9834" t="s">
        <v>20908</v>
      </c>
      <c r="P9834" t="s">
        <v>20949</v>
      </c>
      <c r="Q9834" t="s">
        <v>21061</v>
      </c>
      <c r="R9834" t="s">
        <v>21137</v>
      </c>
      <c r="S9834" t="s">
        <v>21159</v>
      </c>
      <c r="T9834" t="s">
        <v>21933</v>
      </c>
      <c r="U9834" t="s">
        <v>22033</v>
      </c>
    </row>
    <row r="9835" spans="1:25">
      <c r="A9835" s="1">
        <v>9901</v>
      </c>
      <c r="C9835" t="s">
        <v>8194</v>
      </c>
      <c r="G9835" t="s">
        <v>10967</v>
      </c>
      <c r="H9835" t="s">
        <v>17790</v>
      </c>
      <c r="I9835" t="s">
        <v>18507</v>
      </c>
      <c r="J9835" t="s">
        <v>18511</v>
      </c>
      <c r="L9835" t="s">
        <v>19687</v>
      </c>
      <c r="O9835" t="s">
        <v>20908</v>
      </c>
      <c r="P9835" t="s">
        <v>20949</v>
      </c>
      <c r="Q9835" t="s">
        <v>21061</v>
      </c>
      <c r="R9835" t="s">
        <v>21137</v>
      </c>
      <c r="S9835" t="s">
        <v>21159</v>
      </c>
      <c r="T9835" t="s">
        <v>21933</v>
      </c>
      <c r="U9835" t="s">
        <v>22033</v>
      </c>
    </row>
    <row r="9836" spans="1:25">
      <c r="A9836" s="1">
        <v>9902</v>
      </c>
      <c r="C9836" t="s">
        <v>8195</v>
      </c>
      <c r="G9836" t="s">
        <v>10967</v>
      </c>
      <c r="H9836" t="s">
        <v>17791</v>
      </c>
      <c r="I9836" t="s">
        <v>18507</v>
      </c>
      <c r="J9836" t="s">
        <v>18510</v>
      </c>
      <c r="L9836" t="s">
        <v>20695</v>
      </c>
      <c r="N9836" t="s">
        <v>32</v>
      </c>
      <c r="P9836" t="s">
        <v>32</v>
      </c>
      <c r="Q9836" t="s">
        <v>20992</v>
      </c>
      <c r="R9836" t="s">
        <v>21119</v>
      </c>
      <c r="S9836" t="s">
        <v>21154</v>
      </c>
      <c r="U9836" t="s">
        <v>22035</v>
      </c>
      <c r="Y9836" t="s">
        <v>23859</v>
      </c>
    </row>
    <row r="9837" spans="1:25">
      <c r="A9837" s="1">
        <v>9903</v>
      </c>
      <c r="B9837" t="s">
        <v>32</v>
      </c>
      <c r="C9837" t="s">
        <v>8195</v>
      </c>
      <c r="D9837" t="s">
        <v>10747</v>
      </c>
      <c r="E9837" t="s">
        <v>10905</v>
      </c>
      <c r="F9837" t="s">
        <v>10906</v>
      </c>
      <c r="H9837" t="s">
        <v>17791</v>
      </c>
      <c r="V9837">
        <f>72864054 pm¡Ã2024041krissy_g4@hotmail.com                              ANMLFException as file currently locked by another user for an Acct no 840012230000</f>
        <v>0</v>
      </c>
    </row>
    <row r="9838" spans="1:25">
      <c r="A9838" s="1">
        <v>9904</v>
      </c>
      <c r="C9838" t="s">
        <v>8196</v>
      </c>
      <c r="G9838" t="s">
        <v>10967</v>
      </c>
      <c r="H9838" t="s">
        <v>17792</v>
      </c>
      <c r="I9838" t="s">
        <v>18507</v>
      </c>
      <c r="J9838" t="s">
        <v>18510</v>
      </c>
      <c r="L9838" t="s">
        <v>20696</v>
      </c>
      <c r="N9838" t="s">
        <v>32</v>
      </c>
      <c r="P9838" t="s">
        <v>32</v>
      </c>
      <c r="Q9838" t="s">
        <v>20992</v>
      </c>
      <c r="R9838" t="s">
        <v>21119</v>
      </c>
      <c r="S9838" t="s">
        <v>21154</v>
      </c>
      <c r="U9838" t="s">
        <v>22035</v>
      </c>
      <c r="Y9838" t="s">
        <v>23860</v>
      </c>
    </row>
    <row r="9839" spans="1:25">
      <c r="A9839" s="1">
        <v>9905</v>
      </c>
      <c r="B9839" t="s">
        <v>32</v>
      </c>
      <c r="C9839" t="s">
        <v>8196</v>
      </c>
      <c r="D9839" t="s">
        <v>10748</v>
      </c>
      <c r="E9839" t="s">
        <v>10905</v>
      </c>
      <c r="F9839" t="s">
        <v>10906</v>
      </c>
      <c r="H9839" t="s">
        <v>17793</v>
      </c>
      <c r="V9839">
        <f>72864055 0&lt;I2024041djturanda@yahoo.com                               ANMLFException as file currently locked by another user for an Acct no 313660030000</f>
        <v>0</v>
      </c>
    </row>
    <row r="9840" spans="1:25">
      <c r="A9840" s="1">
        <v>9906</v>
      </c>
      <c r="C9840" t="s">
        <v>8197</v>
      </c>
      <c r="G9840" t="s">
        <v>10967</v>
      </c>
      <c r="H9840" t="s">
        <v>17794</v>
      </c>
      <c r="I9840" t="s">
        <v>18507</v>
      </c>
      <c r="J9840" t="s">
        <v>18510</v>
      </c>
      <c r="L9840" t="s">
        <v>20697</v>
      </c>
      <c r="N9840" t="s">
        <v>32</v>
      </c>
      <c r="P9840" t="s">
        <v>32</v>
      </c>
      <c r="Q9840" t="s">
        <v>20992</v>
      </c>
      <c r="R9840" t="s">
        <v>21119</v>
      </c>
      <c r="S9840" t="s">
        <v>21154</v>
      </c>
      <c r="U9840" t="s">
        <v>22035</v>
      </c>
      <c r="Y9840" t="s">
        <v>23861</v>
      </c>
    </row>
    <row r="9841" spans="1:25">
      <c r="A9841" s="1">
        <v>9907</v>
      </c>
      <c r="B9841" t="s">
        <v>32</v>
      </c>
      <c r="C9841" t="s">
        <v>8197</v>
      </c>
      <c r="D9841" t="s">
        <v>10749</v>
      </c>
      <c r="E9841" t="s">
        <v>10905</v>
      </c>
      <c r="F9841" t="s">
        <v>10906</v>
      </c>
      <c r="H9841" t="s">
        <v>17794</v>
      </c>
      <c r="V9841">
        <f>72864056 &gt;#Q2024041tampat74@gmail.com                               ANMLFException as file currently locked by another user for an Acct no 348079210000</f>
        <v>0</v>
      </c>
    </row>
    <row r="9842" spans="1:25">
      <c r="A9842" s="1">
        <v>9908</v>
      </c>
      <c r="C9842" t="s">
        <v>8198</v>
      </c>
      <c r="G9842" t="s">
        <v>10967</v>
      </c>
      <c r="H9842" t="s">
        <v>17795</v>
      </c>
      <c r="I9842" t="s">
        <v>18507</v>
      </c>
      <c r="J9842" t="s">
        <v>18510</v>
      </c>
      <c r="L9842" t="s">
        <v>20698</v>
      </c>
      <c r="N9842" t="s">
        <v>32</v>
      </c>
      <c r="P9842" t="s">
        <v>32</v>
      </c>
      <c r="Q9842" t="s">
        <v>20992</v>
      </c>
      <c r="R9842" t="s">
        <v>21119</v>
      </c>
      <c r="S9842" t="s">
        <v>21154</v>
      </c>
      <c r="U9842" t="s">
        <v>22035</v>
      </c>
      <c r="Y9842" t="s">
        <v>23862</v>
      </c>
    </row>
    <row r="9843" spans="1:25">
      <c r="A9843" s="1">
        <v>9909</v>
      </c>
      <c r="B9843" t="s">
        <v>32</v>
      </c>
      <c r="C9843" t="s">
        <v>8198</v>
      </c>
      <c r="D9843" t="s">
        <v>10750</v>
      </c>
      <c r="E9843" t="s">
        <v>10905</v>
      </c>
      <c r="F9843" t="s">
        <v>10906</v>
      </c>
      <c r="H9843" t="s">
        <v>17796</v>
      </c>
      <c r="V9843">
        <f>72864057 Ð`²¤O2024031moriehinds2@gmail.com                              BNMLFException as file currently locked by another user for an Acct no 342065570000</f>
        <v>0</v>
      </c>
    </row>
    <row r="9844" spans="1:25">
      <c r="A9844" s="1">
        <v>9910</v>
      </c>
      <c r="C9844" t="s">
        <v>8199</v>
      </c>
      <c r="G9844" t="s">
        <v>10967</v>
      </c>
      <c r="H9844" t="s">
        <v>17797</v>
      </c>
      <c r="I9844" t="s">
        <v>18507</v>
      </c>
      <c r="J9844" t="s">
        <v>18510</v>
      </c>
      <c r="L9844" t="s">
        <v>20699</v>
      </c>
      <c r="N9844" t="s">
        <v>32</v>
      </c>
      <c r="P9844" t="s">
        <v>32</v>
      </c>
      <c r="Q9844" t="s">
        <v>20992</v>
      </c>
      <c r="R9844" t="s">
        <v>21119</v>
      </c>
      <c r="S9844" t="s">
        <v>21154</v>
      </c>
      <c r="U9844" t="s">
        <v>22035</v>
      </c>
      <c r="Y9844" t="s">
        <v>23863</v>
      </c>
    </row>
    <row r="9845" spans="1:25">
      <c r="A9845" s="1">
        <v>9911</v>
      </c>
      <c r="B9845" t="s">
        <v>32</v>
      </c>
      <c r="C9845" t="s">
        <v>8199</v>
      </c>
      <c r="D9845" t="s">
        <v>10751</v>
      </c>
      <c r="E9845" t="s">
        <v>10905</v>
      </c>
      <c r="F9845" t="s">
        <v>10906</v>
      </c>
      <c r="H9845" t="s">
        <v>17797</v>
      </c>
      <c r="V9845">
        <f>72864058 @Ü'E2024041cavrilleogarro@yahoo.com                            BNMLFException as file currently locked by another user for an Acct no 297021480000</f>
        <v>0</v>
      </c>
    </row>
    <row r="9846" spans="1:25">
      <c r="A9846" s="1">
        <v>9912</v>
      </c>
      <c r="C9846" t="s">
        <v>8200</v>
      </c>
      <c r="G9846" t="s">
        <v>10967</v>
      </c>
      <c r="H9846" t="s">
        <v>17798</v>
      </c>
      <c r="I9846" t="s">
        <v>18507</v>
      </c>
      <c r="J9846" t="s">
        <v>18509</v>
      </c>
      <c r="L9846" t="s">
        <v>20592</v>
      </c>
      <c r="O9846" t="s">
        <v>20887</v>
      </c>
      <c r="P9846" t="s">
        <v>20919</v>
      </c>
      <c r="Q9846" t="s">
        <v>20989</v>
      </c>
      <c r="U9846" t="s">
        <v>22032</v>
      </c>
      <c r="W9846" t="s">
        <v>22917</v>
      </c>
      <c r="X9846" t="s">
        <v>23760</v>
      </c>
    </row>
    <row r="9847" spans="1:25">
      <c r="A9847" s="1">
        <v>9913</v>
      </c>
      <c r="C9847" t="s">
        <v>8201</v>
      </c>
      <c r="G9847" t="s">
        <v>10967</v>
      </c>
      <c r="H9847" t="s">
        <v>17799</v>
      </c>
      <c r="I9847" t="s">
        <v>18507</v>
      </c>
      <c r="J9847" t="s">
        <v>18509</v>
      </c>
      <c r="L9847" t="s">
        <v>20527</v>
      </c>
      <c r="O9847" t="s">
        <v>20888</v>
      </c>
      <c r="P9847" t="s">
        <v>65</v>
      </c>
      <c r="Q9847" t="s">
        <v>20990</v>
      </c>
      <c r="R9847" t="s">
        <v>21118</v>
      </c>
      <c r="S9847" t="s">
        <v>21153</v>
      </c>
      <c r="T9847" t="s">
        <v>21934</v>
      </c>
      <c r="U9847" t="s">
        <v>22033</v>
      </c>
    </row>
    <row r="9848" spans="1:25">
      <c r="A9848" s="1">
        <v>9914</v>
      </c>
      <c r="C9848" t="s">
        <v>8202</v>
      </c>
      <c r="G9848" t="s">
        <v>10967</v>
      </c>
      <c r="H9848" t="s">
        <v>17799</v>
      </c>
      <c r="I9848" t="s">
        <v>18507</v>
      </c>
      <c r="J9848" t="s">
        <v>18509</v>
      </c>
      <c r="L9848" t="s">
        <v>20528</v>
      </c>
      <c r="O9848" t="s">
        <v>20888</v>
      </c>
      <c r="P9848" t="s">
        <v>20920</v>
      </c>
      <c r="Q9848" t="s">
        <v>20991</v>
      </c>
      <c r="U9848" t="s">
        <v>22034</v>
      </c>
      <c r="W9848" t="s">
        <v>22918</v>
      </c>
    </row>
    <row r="9849" spans="1:25">
      <c r="A9849" s="1">
        <v>9915</v>
      </c>
      <c r="C9849" t="s">
        <v>8203</v>
      </c>
      <c r="G9849" t="s">
        <v>10967</v>
      </c>
      <c r="H9849" t="s">
        <v>17800</v>
      </c>
      <c r="I9849" t="s">
        <v>18507</v>
      </c>
      <c r="J9849" t="s">
        <v>18510</v>
      </c>
      <c r="L9849" t="s">
        <v>20700</v>
      </c>
      <c r="N9849" t="s">
        <v>32</v>
      </c>
      <c r="P9849" t="s">
        <v>32</v>
      </c>
      <c r="Q9849" t="s">
        <v>20992</v>
      </c>
      <c r="R9849" t="s">
        <v>21119</v>
      </c>
      <c r="S9849" t="s">
        <v>21154</v>
      </c>
      <c r="U9849" t="s">
        <v>22035</v>
      </c>
      <c r="Y9849" t="s">
        <v>23864</v>
      </c>
    </row>
    <row r="9850" spans="1:25">
      <c r="A9850" s="1">
        <v>9916</v>
      </c>
      <c r="B9850" t="s">
        <v>32</v>
      </c>
      <c r="C9850" t="s">
        <v>8203</v>
      </c>
      <c r="D9850" t="s">
        <v>10752</v>
      </c>
      <c r="E9850" t="s">
        <v>10905</v>
      </c>
      <c r="F9850" t="s">
        <v>10906</v>
      </c>
      <c r="H9850" t="s">
        <v>17800</v>
      </c>
      <c r="V9850">
        <f>72864062 ø8æÌ2024031tamika.campbell@ksac.gov.jm                           CNMLFException as file currently locked by another user for an Acct no 880032561400</f>
        <v>0</v>
      </c>
    </row>
    <row r="9851" spans="1:25">
      <c r="A9851" s="1">
        <v>9917</v>
      </c>
      <c r="C9851" t="s">
        <v>8204</v>
      </c>
      <c r="G9851" t="s">
        <v>10967</v>
      </c>
      <c r="H9851" t="s">
        <v>17801</v>
      </c>
      <c r="I9851" t="s">
        <v>18507</v>
      </c>
      <c r="J9851" t="s">
        <v>18510</v>
      </c>
      <c r="L9851" t="s">
        <v>20701</v>
      </c>
      <c r="N9851" t="s">
        <v>32</v>
      </c>
      <c r="P9851" t="s">
        <v>32</v>
      </c>
      <c r="Q9851" t="s">
        <v>20992</v>
      </c>
      <c r="R9851" t="s">
        <v>21119</v>
      </c>
      <c r="S9851" t="s">
        <v>21154</v>
      </c>
      <c r="U9851" t="s">
        <v>22035</v>
      </c>
      <c r="Y9851" t="s">
        <v>23865</v>
      </c>
    </row>
    <row r="9852" spans="1:25">
      <c r="A9852" s="1">
        <v>9918</v>
      </c>
      <c r="B9852" t="s">
        <v>32</v>
      </c>
      <c r="C9852" t="s">
        <v>8204</v>
      </c>
      <c r="D9852" t="s">
        <v>10753</v>
      </c>
      <c r="E9852" t="s">
        <v>10905</v>
      </c>
      <c r="F9852" t="s">
        <v>10906</v>
      </c>
      <c r="H9852" t="s">
        <v>17802</v>
      </c>
      <c r="V9852">
        <f>72864063 0@2024031kededradennis@gmail.com                             CNMLFException as file currently locked by another user for an Acct no 277429760000</f>
        <v>0</v>
      </c>
    </row>
    <row r="9853" spans="1:25">
      <c r="A9853" s="1">
        <v>9919</v>
      </c>
      <c r="C9853" t="s">
        <v>8205</v>
      </c>
      <c r="G9853" t="s">
        <v>10967</v>
      </c>
      <c r="H9853" t="s">
        <v>17803</v>
      </c>
      <c r="I9853" t="s">
        <v>18507</v>
      </c>
      <c r="J9853" t="s">
        <v>18510</v>
      </c>
      <c r="L9853" t="s">
        <v>20702</v>
      </c>
      <c r="N9853" t="s">
        <v>37</v>
      </c>
      <c r="P9853" t="s">
        <v>20927</v>
      </c>
      <c r="Q9853" t="s">
        <v>21053</v>
      </c>
      <c r="U9853" t="s">
        <v>22893</v>
      </c>
      <c r="W9853" t="s">
        <v>22918</v>
      </c>
    </row>
    <row r="9854" spans="1:25">
      <c r="A9854" s="1">
        <v>9920</v>
      </c>
      <c r="C9854" t="s">
        <v>8206</v>
      </c>
      <c r="G9854" t="s">
        <v>10967</v>
      </c>
      <c r="H9854" t="s">
        <v>17804</v>
      </c>
      <c r="I9854" t="s">
        <v>18507</v>
      </c>
      <c r="J9854" t="s">
        <v>18510</v>
      </c>
      <c r="L9854" t="s">
        <v>20702</v>
      </c>
      <c r="N9854" t="s">
        <v>37</v>
      </c>
      <c r="P9854" t="s">
        <v>37</v>
      </c>
      <c r="Q9854" t="s">
        <v>21005</v>
      </c>
      <c r="U9854" t="s">
        <v>22894</v>
      </c>
      <c r="W9854" t="s">
        <v>22921</v>
      </c>
    </row>
    <row r="9855" spans="1:25">
      <c r="A9855" s="1">
        <v>9921</v>
      </c>
      <c r="B9855" t="s">
        <v>37</v>
      </c>
      <c r="C9855" t="s">
        <v>8206</v>
      </c>
      <c r="D9855" t="s">
        <v>10754</v>
      </c>
      <c r="E9855" t="s">
        <v>10905</v>
      </c>
      <c r="F9855" t="s">
        <v>10912</v>
      </c>
      <c r="H9855" t="s">
        <v>17804</v>
      </c>
      <c r="V9855">
        <f>72864065 Eoøz8769182659   YY YYYYY</f>
        <v>0</v>
      </c>
    </row>
    <row r="9856" spans="1:25">
      <c r="A9856" s="1">
        <v>9922</v>
      </c>
      <c r="C9856" t="s">
        <v>8207</v>
      </c>
      <c r="G9856" t="s">
        <v>10967</v>
      </c>
      <c r="H9856" t="s">
        <v>17805</v>
      </c>
      <c r="I9856" t="s">
        <v>18507</v>
      </c>
      <c r="J9856" t="s">
        <v>18510</v>
      </c>
      <c r="L9856" t="s">
        <v>20703</v>
      </c>
      <c r="N9856" t="s">
        <v>32</v>
      </c>
      <c r="P9856" t="s">
        <v>32</v>
      </c>
      <c r="Q9856" t="s">
        <v>20992</v>
      </c>
      <c r="R9856" t="s">
        <v>21119</v>
      </c>
      <c r="S9856" t="s">
        <v>21154</v>
      </c>
      <c r="U9856" t="s">
        <v>22035</v>
      </c>
      <c r="Y9856" t="s">
        <v>23866</v>
      </c>
    </row>
    <row r="9857" spans="1:25">
      <c r="A9857" s="1">
        <v>9923</v>
      </c>
      <c r="B9857" t="s">
        <v>32</v>
      </c>
      <c r="C9857" t="s">
        <v>8207</v>
      </c>
      <c r="D9857" t="s">
        <v>10755</v>
      </c>
      <c r="E9857" t="s">
        <v>10905</v>
      </c>
      <c r="F9857" t="s">
        <v>10906</v>
      </c>
      <c r="H9857" t="s">
        <v>17806</v>
      </c>
      <c r="V9857">
        <f>72864066 ÐEá\$2024041faypetgrave@cwjamica.com                            DNMLFException as file currently locked by another user for an Acct no 156177090000</f>
        <v>0</v>
      </c>
    </row>
    <row r="9858" spans="1:25">
      <c r="A9858" s="1">
        <v>9924</v>
      </c>
      <c r="C9858" t="s">
        <v>8208</v>
      </c>
      <c r="G9858" t="s">
        <v>10967</v>
      </c>
      <c r="H9858" t="s">
        <v>17807</v>
      </c>
      <c r="I9858" t="s">
        <v>18507</v>
      </c>
      <c r="J9858" t="s">
        <v>18510</v>
      </c>
      <c r="L9858" t="s">
        <v>20704</v>
      </c>
      <c r="N9858" t="s">
        <v>32</v>
      </c>
      <c r="P9858" t="s">
        <v>32</v>
      </c>
      <c r="Q9858" t="s">
        <v>20992</v>
      </c>
      <c r="R9858" t="s">
        <v>21119</v>
      </c>
      <c r="S9858" t="s">
        <v>21154</v>
      </c>
      <c r="U9858" t="s">
        <v>22035</v>
      </c>
      <c r="Y9858" t="s">
        <v>23868</v>
      </c>
    </row>
    <row r="9859" spans="1:25">
      <c r="A9859" s="1">
        <v>9925</v>
      </c>
      <c r="B9859" t="s">
        <v>32</v>
      </c>
      <c r="C9859" t="s">
        <v>8208</v>
      </c>
      <c r="D9859" t="s">
        <v>10756</v>
      </c>
      <c r="E9859" t="s">
        <v>10905</v>
      </c>
      <c r="F9859" t="s">
        <v>10906</v>
      </c>
      <c r="H9859" t="s">
        <v>17808</v>
      </c>
      <c r="V9859">
        <f>72864067 ÐÈQ(B2024041stamic123@gmail.com                               DNMLFException as file currently locked by another user for an Acct no 284144290000</f>
        <v>0</v>
      </c>
    </row>
    <row r="9860" spans="1:25">
      <c r="A9860" s="1">
        <v>9926</v>
      </c>
      <c r="C9860" t="s">
        <v>8209</v>
      </c>
      <c r="G9860" t="s">
        <v>10967</v>
      </c>
      <c r="H9860" t="s">
        <v>17809</v>
      </c>
      <c r="I9860" t="s">
        <v>18507</v>
      </c>
      <c r="J9860" t="s">
        <v>18510</v>
      </c>
      <c r="L9860" t="s">
        <v>20705</v>
      </c>
      <c r="N9860" t="s">
        <v>37</v>
      </c>
      <c r="P9860" t="s">
        <v>20927</v>
      </c>
      <c r="Q9860" t="s">
        <v>21053</v>
      </c>
      <c r="U9860" t="s">
        <v>22893</v>
      </c>
      <c r="W9860" t="s">
        <v>22918</v>
      </c>
    </row>
    <row r="9861" spans="1:25">
      <c r="A9861" s="1">
        <v>9927</v>
      </c>
      <c r="C9861" t="s">
        <v>8210</v>
      </c>
      <c r="G9861" t="s">
        <v>10967</v>
      </c>
      <c r="H9861" t="s">
        <v>17810</v>
      </c>
      <c r="I9861" t="s">
        <v>18507</v>
      </c>
      <c r="J9861" t="s">
        <v>18510</v>
      </c>
      <c r="L9861" t="s">
        <v>20705</v>
      </c>
      <c r="N9861" t="s">
        <v>37</v>
      </c>
      <c r="P9861" t="s">
        <v>37</v>
      </c>
      <c r="Q9861" t="s">
        <v>21005</v>
      </c>
      <c r="U9861" t="s">
        <v>22894</v>
      </c>
      <c r="W9861" t="s">
        <v>22921</v>
      </c>
    </row>
    <row r="9862" spans="1:25">
      <c r="A9862" s="1">
        <v>9928</v>
      </c>
      <c r="B9862" t="s">
        <v>37</v>
      </c>
      <c r="C9862" t="s">
        <v>8210</v>
      </c>
      <c r="D9862" t="s">
        <v>10757</v>
      </c>
      <c r="E9862" t="s">
        <v>10905</v>
      </c>
      <c r="F9862" t="s">
        <v>10912</v>
      </c>
      <c r="H9862" t="s">
        <v>17810</v>
      </c>
      <c r="V9862">
        <f>72864069 Eoøz8769182659   YN                                                                                                                                                                                                      Rhq      System            Rhq System                                                           NEWACC    N             ¡¨¹Å² N N              </f>
        <v>0</v>
      </c>
    </row>
    <row r="9863" spans="1:25">
      <c r="A9863" s="1">
        <v>9929</v>
      </c>
      <c r="C9863" t="s">
        <v>8211</v>
      </c>
      <c r="G9863" t="s">
        <v>10967</v>
      </c>
      <c r="H9863" t="s">
        <v>17811</v>
      </c>
      <c r="I9863" t="s">
        <v>18507</v>
      </c>
      <c r="J9863" t="s">
        <v>18510</v>
      </c>
      <c r="L9863" t="s">
        <v>20706</v>
      </c>
      <c r="N9863" t="s">
        <v>37</v>
      </c>
      <c r="P9863" t="s">
        <v>20927</v>
      </c>
      <c r="Q9863" t="s">
        <v>21053</v>
      </c>
      <c r="U9863" t="s">
        <v>22893</v>
      </c>
      <c r="W9863" t="s">
        <v>22918</v>
      </c>
    </row>
    <row r="9864" spans="1:25">
      <c r="A9864" s="1">
        <v>9930</v>
      </c>
      <c r="C9864" t="s">
        <v>8212</v>
      </c>
      <c r="G9864" t="s">
        <v>10967</v>
      </c>
      <c r="H9864" t="s">
        <v>17812</v>
      </c>
      <c r="I9864" t="s">
        <v>18507</v>
      </c>
      <c r="J9864" t="s">
        <v>18510</v>
      </c>
      <c r="L9864" t="s">
        <v>20706</v>
      </c>
      <c r="N9864" t="s">
        <v>37</v>
      </c>
      <c r="P9864" t="s">
        <v>37</v>
      </c>
      <c r="Q9864" t="s">
        <v>21005</v>
      </c>
      <c r="U9864" t="s">
        <v>22894</v>
      </c>
      <c r="W9864" t="s">
        <v>22921</v>
      </c>
    </row>
    <row r="9865" spans="1:25">
      <c r="A9865" s="1">
        <v>9931</v>
      </c>
      <c r="B9865" t="s">
        <v>37</v>
      </c>
      <c r="C9865" t="s">
        <v>8212</v>
      </c>
      <c r="D9865" t="s">
        <v>10758</v>
      </c>
      <c r="E9865" t="s">
        <v>10905</v>
      </c>
      <c r="F9865" t="s">
        <v>10912</v>
      </c>
      <c r="H9865" t="s">
        <v>17812</v>
      </c>
      <c r="V9865">
        <f>72864071 Eoøz8769182659   YN    </f>
        <v>0</v>
      </c>
    </row>
    <row r="9866" spans="1:25">
      <c r="A9866" s="1">
        <v>9932</v>
      </c>
      <c r="C9866" t="s">
        <v>8213</v>
      </c>
      <c r="G9866" t="s">
        <v>10967</v>
      </c>
      <c r="H9866" t="s">
        <v>17813</v>
      </c>
      <c r="I9866" t="s">
        <v>18507</v>
      </c>
      <c r="J9866" t="s">
        <v>18510</v>
      </c>
      <c r="L9866" t="s">
        <v>20707</v>
      </c>
      <c r="N9866" t="s">
        <v>32</v>
      </c>
      <c r="P9866" t="s">
        <v>32</v>
      </c>
      <c r="Q9866" t="s">
        <v>20992</v>
      </c>
      <c r="R9866" t="s">
        <v>21119</v>
      </c>
      <c r="S9866" t="s">
        <v>21154</v>
      </c>
      <c r="U9866" t="s">
        <v>22035</v>
      </c>
      <c r="Y9866" t="s">
        <v>23867</v>
      </c>
    </row>
    <row r="9867" spans="1:25">
      <c r="A9867" s="1">
        <v>9933</v>
      </c>
      <c r="B9867" t="s">
        <v>32</v>
      </c>
      <c r="C9867" t="s">
        <v>8213</v>
      </c>
      <c r="D9867" t="s">
        <v>10759</v>
      </c>
      <c r="E9867" t="s">
        <v>10905</v>
      </c>
      <c r="F9867" t="s">
        <v>10906</v>
      </c>
      <c r="H9867" t="s">
        <v>17814</v>
      </c>
      <c r="V9867">
        <f>72864072 p°7ÖD2024041christinacaine1@gmail.com                            DNMLFException as file currently locked by another user for an Acct no 295651750000</f>
        <v>0</v>
      </c>
    </row>
    <row r="9868" spans="1:25">
      <c r="A9868" s="1">
        <v>9934</v>
      </c>
      <c r="C9868" t="s">
        <v>8214</v>
      </c>
      <c r="G9868" t="s">
        <v>10967</v>
      </c>
      <c r="H9868" t="s">
        <v>17815</v>
      </c>
      <c r="I9868" t="s">
        <v>18507</v>
      </c>
      <c r="J9868" t="s">
        <v>18510</v>
      </c>
      <c r="L9868" t="s">
        <v>20708</v>
      </c>
      <c r="N9868" t="s">
        <v>32</v>
      </c>
      <c r="P9868" t="s">
        <v>32</v>
      </c>
      <c r="Q9868" t="s">
        <v>20992</v>
      </c>
      <c r="R9868" t="s">
        <v>21119</v>
      </c>
      <c r="S9868" t="s">
        <v>21154</v>
      </c>
      <c r="U9868" t="s">
        <v>22035</v>
      </c>
      <c r="Y9868" t="s">
        <v>23869</v>
      </c>
    </row>
    <row r="9869" spans="1:25">
      <c r="A9869" s="1">
        <v>9935</v>
      </c>
      <c r="B9869" t="s">
        <v>32</v>
      </c>
      <c r="C9869" t="s">
        <v>8214</v>
      </c>
      <c r="D9869" t="s">
        <v>10760</v>
      </c>
      <c r="E9869" t="s">
        <v>10905</v>
      </c>
      <c r="F9869" t="s">
        <v>10906</v>
      </c>
      <c r="H9869" t="s">
        <v>17815</v>
      </c>
      <c r="V9869">
        <f>72864073 0&amp;3&amp;P2024041DUNROBPRIM@GMAIL.COM                              DNMLFException as file currently locked by another user for an Acct no 344238270000</f>
        <v>0</v>
      </c>
    </row>
    <row r="9870" spans="1:25">
      <c r="A9870" s="1">
        <v>9936</v>
      </c>
      <c r="C9870" t="s">
        <v>8215</v>
      </c>
      <c r="G9870" t="s">
        <v>10967</v>
      </c>
      <c r="H9870" t="s">
        <v>17816</v>
      </c>
      <c r="I9870" t="s">
        <v>18507</v>
      </c>
      <c r="J9870" t="s">
        <v>18510</v>
      </c>
      <c r="L9870" t="s">
        <v>20709</v>
      </c>
      <c r="N9870" t="s">
        <v>32</v>
      </c>
      <c r="P9870" t="s">
        <v>32</v>
      </c>
      <c r="Q9870" t="s">
        <v>20992</v>
      </c>
      <c r="R9870" t="s">
        <v>21119</v>
      </c>
      <c r="S9870" t="s">
        <v>21154</v>
      </c>
      <c r="U9870" t="s">
        <v>22035</v>
      </c>
      <c r="Y9870" t="s">
        <v>23872</v>
      </c>
    </row>
    <row r="9871" spans="1:25">
      <c r="A9871" s="1">
        <v>9937</v>
      </c>
      <c r="B9871" t="s">
        <v>32</v>
      </c>
      <c r="C9871" t="s">
        <v>8215</v>
      </c>
      <c r="D9871" t="s">
        <v>10761</v>
      </c>
      <c r="E9871" t="s">
        <v>10905</v>
      </c>
      <c r="F9871" t="s">
        <v>10906</v>
      </c>
      <c r="H9871" t="s">
        <v>17817</v>
      </c>
      <c r="V9871">
        <f>72864074 °7úA2024041ANDREHEPBURN_88@YAHOO.COM                            ENMLFException as file currently locked by another user for an Acct no 283368110000</f>
        <v>0</v>
      </c>
    </row>
    <row r="9872" spans="1:25">
      <c r="A9872" s="1">
        <v>9938</v>
      </c>
      <c r="C9872" t="s">
        <v>8216</v>
      </c>
      <c r="G9872" t="s">
        <v>10967</v>
      </c>
      <c r="H9872" t="s">
        <v>17818</v>
      </c>
      <c r="I9872" t="s">
        <v>18507</v>
      </c>
      <c r="J9872" t="s">
        <v>18510</v>
      </c>
      <c r="L9872" t="s">
        <v>20710</v>
      </c>
      <c r="N9872" t="s">
        <v>32</v>
      </c>
      <c r="P9872" t="s">
        <v>32</v>
      </c>
      <c r="Q9872" t="s">
        <v>20992</v>
      </c>
      <c r="R9872" t="s">
        <v>21119</v>
      </c>
      <c r="S9872" t="s">
        <v>21154</v>
      </c>
      <c r="U9872" t="s">
        <v>22035</v>
      </c>
      <c r="Y9872" t="s">
        <v>23871</v>
      </c>
    </row>
    <row r="9873" spans="1:25">
      <c r="A9873" s="1">
        <v>9939</v>
      </c>
      <c r="B9873" t="s">
        <v>32</v>
      </c>
      <c r="C9873" t="s">
        <v>8216</v>
      </c>
      <c r="D9873" t="s">
        <v>10762</v>
      </c>
      <c r="E9873" t="s">
        <v>10905</v>
      </c>
      <c r="F9873" t="s">
        <v>10906</v>
      </c>
      <c r="H9873" t="s">
        <v>17819</v>
      </c>
      <c r="V9873">
        <f>72864075 @å~\J2024041sexychrisann1@gmail.com                             ENMLFException as file currently locked by another user for an Acct no 319379400000</f>
        <v>0</v>
      </c>
    </row>
    <row r="9874" spans="1:25">
      <c r="A9874" s="1">
        <v>9940</v>
      </c>
      <c r="C9874" t="s">
        <v>8217</v>
      </c>
      <c r="G9874" t="s">
        <v>10967</v>
      </c>
      <c r="H9874" t="s">
        <v>17820</v>
      </c>
      <c r="I9874" t="s">
        <v>18507</v>
      </c>
      <c r="J9874" t="s">
        <v>18510</v>
      </c>
      <c r="L9874" t="s">
        <v>20711</v>
      </c>
      <c r="N9874" t="s">
        <v>32</v>
      </c>
      <c r="P9874" t="s">
        <v>32</v>
      </c>
      <c r="Q9874" t="s">
        <v>20992</v>
      </c>
      <c r="R9874" t="s">
        <v>21119</v>
      </c>
      <c r="S9874" t="s">
        <v>21154</v>
      </c>
      <c r="U9874" t="s">
        <v>22035</v>
      </c>
      <c r="Y9874" t="s">
        <v>23870</v>
      </c>
    </row>
    <row r="9875" spans="1:25">
      <c r="A9875" s="1">
        <v>9941</v>
      </c>
      <c r="B9875" t="s">
        <v>32</v>
      </c>
      <c r="C9875" t="s">
        <v>8217</v>
      </c>
      <c r="D9875" t="s">
        <v>10763</v>
      </c>
      <c r="E9875" t="s">
        <v>10905</v>
      </c>
      <c r="F9875" t="s">
        <v>10906</v>
      </c>
      <c r="H9875" t="s">
        <v>17821</v>
      </c>
      <c r="V9875">
        <f>72864076 @äçNJ2024041romainbrown023@gmail.com                            ENMLFException as file currently locked by another user for an Acct no 319151400000</f>
        <v>0</v>
      </c>
    </row>
    <row r="9876" spans="1:25">
      <c r="A9876" s="1">
        <v>9942</v>
      </c>
      <c r="C9876" t="s">
        <v>8218</v>
      </c>
      <c r="G9876" t="s">
        <v>10967</v>
      </c>
      <c r="H9876" t="s">
        <v>17822</v>
      </c>
      <c r="I9876" t="s">
        <v>18507</v>
      </c>
      <c r="J9876" t="s">
        <v>18510</v>
      </c>
      <c r="L9876" t="s">
        <v>20712</v>
      </c>
      <c r="N9876" t="s">
        <v>32</v>
      </c>
      <c r="P9876" t="s">
        <v>32</v>
      </c>
      <c r="Q9876" t="s">
        <v>20992</v>
      </c>
      <c r="R9876" t="s">
        <v>21119</v>
      </c>
      <c r="S9876" t="s">
        <v>21154</v>
      </c>
      <c r="U9876" t="s">
        <v>22035</v>
      </c>
      <c r="Y9876" t="s">
        <v>23873</v>
      </c>
    </row>
    <row r="9877" spans="1:25">
      <c r="A9877" s="1">
        <v>9943</v>
      </c>
      <c r="B9877" t="s">
        <v>32</v>
      </c>
      <c r="C9877" t="s">
        <v>8218</v>
      </c>
      <c r="D9877" t="s">
        <v>10764</v>
      </c>
      <c r="E9877" t="s">
        <v>10905</v>
      </c>
      <c r="F9877" t="s">
        <v>10906</v>
      </c>
      <c r="H9877" t="s">
        <v>17823</v>
      </c>
      <c r="V9877">
        <f>72864077 @ÝEÆI2024041orainthomas@gmail.com                              GNMLFException as file currently locked by another user for an Acct no 316859080000</f>
        <v>0</v>
      </c>
    </row>
    <row r="9878" spans="1:25">
      <c r="A9878" s="1">
        <v>9944</v>
      </c>
      <c r="C9878" t="s">
        <v>8219</v>
      </c>
      <c r="G9878" t="s">
        <v>10967</v>
      </c>
      <c r="H9878" t="s">
        <v>17824</v>
      </c>
      <c r="I9878" t="s">
        <v>18507</v>
      </c>
      <c r="J9878" t="s">
        <v>18509</v>
      </c>
      <c r="L9878" t="s">
        <v>20527</v>
      </c>
      <c r="O9878" t="s">
        <v>20888</v>
      </c>
      <c r="P9878" t="s">
        <v>65</v>
      </c>
      <c r="Q9878" t="s">
        <v>20990</v>
      </c>
      <c r="R9878" t="s">
        <v>21118</v>
      </c>
      <c r="S9878" t="s">
        <v>21153</v>
      </c>
      <c r="T9878" t="s">
        <v>21935</v>
      </c>
      <c r="U9878" t="s">
        <v>22033</v>
      </c>
    </row>
    <row r="9879" spans="1:25">
      <c r="A9879" s="1">
        <v>9945</v>
      </c>
      <c r="C9879" t="s">
        <v>8220</v>
      </c>
      <c r="G9879" t="s">
        <v>10967</v>
      </c>
      <c r="H9879" t="s">
        <v>17825</v>
      </c>
      <c r="I9879" t="s">
        <v>18507</v>
      </c>
      <c r="J9879" t="s">
        <v>18509</v>
      </c>
      <c r="L9879" t="s">
        <v>20528</v>
      </c>
      <c r="O9879" t="s">
        <v>20888</v>
      </c>
      <c r="P9879" t="s">
        <v>20920</v>
      </c>
      <c r="Q9879" t="s">
        <v>20991</v>
      </c>
      <c r="U9879" t="s">
        <v>22034</v>
      </c>
      <c r="W9879" t="s">
        <v>22918</v>
      </c>
    </row>
    <row r="9880" spans="1:25">
      <c r="A9880" s="1">
        <v>9946</v>
      </c>
      <c r="C9880" t="s">
        <v>8221</v>
      </c>
      <c r="G9880" t="s">
        <v>10967</v>
      </c>
      <c r="H9880" t="s">
        <v>17826</v>
      </c>
      <c r="I9880" t="s">
        <v>18507</v>
      </c>
      <c r="J9880" t="s">
        <v>18509</v>
      </c>
      <c r="L9880" t="s">
        <v>20552</v>
      </c>
      <c r="O9880" t="s">
        <v>20887</v>
      </c>
      <c r="P9880" t="s">
        <v>20919</v>
      </c>
      <c r="Q9880" t="s">
        <v>20989</v>
      </c>
      <c r="U9880" t="s">
        <v>22032</v>
      </c>
      <c r="W9880" t="s">
        <v>22917</v>
      </c>
      <c r="X9880" t="s">
        <v>23761</v>
      </c>
    </row>
    <row r="9881" spans="1:25">
      <c r="A9881" s="1">
        <v>9947</v>
      </c>
      <c r="C9881" t="s">
        <v>8222</v>
      </c>
      <c r="G9881" t="s">
        <v>10967</v>
      </c>
      <c r="H9881" t="s">
        <v>17827</v>
      </c>
      <c r="I9881" t="s">
        <v>18507</v>
      </c>
      <c r="J9881" t="s">
        <v>18509</v>
      </c>
      <c r="L9881" t="s">
        <v>20551</v>
      </c>
      <c r="O9881" t="s">
        <v>20887</v>
      </c>
      <c r="P9881" t="s">
        <v>20919</v>
      </c>
      <c r="Q9881" t="s">
        <v>20989</v>
      </c>
      <c r="U9881" t="s">
        <v>22032</v>
      </c>
      <c r="W9881" t="s">
        <v>22917</v>
      </c>
      <c r="X9881" t="s">
        <v>23762</v>
      </c>
    </row>
    <row r="9882" spans="1:25">
      <c r="A9882" s="1">
        <v>9948</v>
      </c>
      <c r="C9882" t="s">
        <v>8223</v>
      </c>
      <c r="G9882" t="s">
        <v>10967</v>
      </c>
      <c r="H9882" t="s">
        <v>17828</v>
      </c>
      <c r="I9882" t="s">
        <v>18507</v>
      </c>
      <c r="J9882" t="s">
        <v>18509</v>
      </c>
      <c r="L9882" t="s">
        <v>20527</v>
      </c>
      <c r="O9882" t="s">
        <v>20888</v>
      </c>
      <c r="P9882" t="s">
        <v>65</v>
      </c>
      <c r="Q9882" t="s">
        <v>20990</v>
      </c>
      <c r="R9882" t="s">
        <v>21118</v>
      </c>
      <c r="S9882" t="s">
        <v>21153</v>
      </c>
      <c r="T9882" t="s">
        <v>21936</v>
      </c>
      <c r="U9882" t="s">
        <v>22033</v>
      </c>
    </row>
    <row r="9883" spans="1:25">
      <c r="A9883" s="1">
        <v>9949</v>
      </c>
      <c r="C9883" t="s">
        <v>8224</v>
      </c>
      <c r="G9883" t="s">
        <v>10967</v>
      </c>
      <c r="H9883" t="s">
        <v>17829</v>
      </c>
      <c r="I9883" t="s">
        <v>18507</v>
      </c>
      <c r="J9883" t="s">
        <v>18509</v>
      </c>
      <c r="L9883" t="s">
        <v>20552</v>
      </c>
      <c r="O9883" t="s">
        <v>20887</v>
      </c>
      <c r="P9883" t="s">
        <v>20919</v>
      </c>
      <c r="Q9883" t="s">
        <v>20989</v>
      </c>
      <c r="U9883" t="s">
        <v>22032</v>
      </c>
      <c r="W9883" t="s">
        <v>22917</v>
      </c>
      <c r="X9883" t="s">
        <v>23763</v>
      </c>
    </row>
    <row r="9884" spans="1:25">
      <c r="A9884" s="1">
        <v>9950</v>
      </c>
      <c r="C9884" t="s">
        <v>8225</v>
      </c>
      <c r="G9884" t="s">
        <v>10967</v>
      </c>
      <c r="H9884" t="s">
        <v>17829</v>
      </c>
      <c r="I9884" t="s">
        <v>18507</v>
      </c>
      <c r="J9884" t="s">
        <v>18509</v>
      </c>
      <c r="L9884" t="s">
        <v>20528</v>
      </c>
      <c r="O9884" t="s">
        <v>20888</v>
      </c>
      <c r="P9884" t="s">
        <v>20920</v>
      </c>
      <c r="Q9884" t="s">
        <v>20991</v>
      </c>
      <c r="U9884" t="s">
        <v>22034</v>
      </c>
      <c r="W9884" t="s">
        <v>22918</v>
      </c>
    </row>
    <row r="9885" spans="1:25">
      <c r="A9885" s="1">
        <v>9951</v>
      </c>
      <c r="C9885" t="s">
        <v>8226</v>
      </c>
      <c r="G9885" t="s">
        <v>10967</v>
      </c>
      <c r="H9885" t="s">
        <v>17830</v>
      </c>
      <c r="I9885" t="s">
        <v>18507</v>
      </c>
      <c r="J9885" t="s">
        <v>18511</v>
      </c>
      <c r="L9885" t="s">
        <v>20713</v>
      </c>
      <c r="O9885" t="s">
        <v>20889</v>
      </c>
      <c r="P9885" t="s">
        <v>20889</v>
      </c>
      <c r="Q9885" t="s">
        <v>20994</v>
      </c>
      <c r="U9885" t="s">
        <v>22041</v>
      </c>
      <c r="W9885" t="s">
        <v>22730</v>
      </c>
    </row>
    <row r="9886" spans="1:25">
      <c r="A9886" s="1">
        <v>9952</v>
      </c>
      <c r="C9886" t="s">
        <v>8227</v>
      </c>
      <c r="G9886" t="s">
        <v>10967</v>
      </c>
      <c r="H9886" t="s">
        <v>17831</v>
      </c>
      <c r="I9886" t="s">
        <v>18507</v>
      </c>
      <c r="J9886" t="s">
        <v>18510</v>
      </c>
      <c r="L9886" t="s">
        <v>20714</v>
      </c>
      <c r="N9886" t="s">
        <v>43</v>
      </c>
      <c r="P9886" t="s">
        <v>43</v>
      </c>
      <c r="Q9886" t="s">
        <v>21047</v>
      </c>
      <c r="U9886" t="s">
        <v>22735</v>
      </c>
      <c r="W9886" t="s">
        <v>22931</v>
      </c>
    </row>
    <row r="9887" spans="1:25">
      <c r="A9887" s="1">
        <v>9953</v>
      </c>
      <c r="B9887" t="s">
        <v>43</v>
      </c>
      <c r="C9887" t="s">
        <v>8227</v>
      </c>
      <c r="D9887" t="s">
        <v>10765</v>
      </c>
      <c r="E9887" t="s">
        <v>10905</v>
      </c>
      <c r="F9887" t="s">
        <v>10925</v>
      </c>
      <c r="H9887" t="s">
        <v>17832</v>
      </c>
      <c r="V9887">
        <f>72864086 øR°`ëCu8764572022   CACS CAC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888" spans="1:25">
      <c r="A9888" s="1">
        <v>9954</v>
      </c>
      <c r="C9888" t="s">
        <v>8228</v>
      </c>
      <c r="G9888" t="s">
        <v>10967</v>
      </c>
      <c r="H9888" t="s">
        <v>17833</v>
      </c>
      <c r="I9888" t="s">
        <v>18507</v>
      </c>
      <c r="J9888" t="s">
        <v>18509</v>
      </c>
      <c r="L9888" t="s">
        <v>20579</v>
      </c>
      <c r="O9888" t="s">
        <v>20887</v>
      </c>
      <c r="P9888" t="s">
        <v>20919</v>
      </c>
      <c r="Q9888" t="s">
        <v>20989</v>
      </c>
      <c r="U9888" t="s">
        <v>22032</v>
      </c>
      <c r="W9888" t="s">
        <v>22917</v>
      </c>
      <c r="X9888" t="s">
        <v>23763</v>
      </c>
    </row>
    <row r="9889" spans="1:24">
      <c r="A9889" s="1">
        <v>9955</v>
      </c>
      <c r="C9889" t="s">
        <v>8229</v>
      </c>
      <c r="G9889" t="s">
        <v>10967</v>
      </c>
      <c r="H9889" t="s">
        <v>17834</v>
      </c>
      <c r="I9889" t="s">
        <v>18507</v>
      </c>
      <c r="J9889" t="s">
        <v>18509</v>
      </c>
      <c r="L9889" t="s">
        <v>20527</v>
      </c>
      <c r="O9889" t="s">
        <v>20888</v>
      </c>
      <c r="P9889" t="s">
        <v>65</v>
      </c>
      <c r="Q9889" t="s">
        <v>20990</v>
      </c>
      <c r="R9889" t="s">
        <v>21118</v>
      </c>
      <c r="S9889" t="s">
        <v>21153</v>
      </c>
      <c r="T9889" t="s">
        <v>21936</v>
      </c>
      <c r="U9889" t="s">
        <v>22033</v>
      </c>
    </row>
    <row r="9890" spans="1:24">
      <c r="A9890" s="1">
        <v>9956</v>
      </c>
      <c r="C9890" t="s">
        <v>8230</v>
      </c>
      <c r="G9890" t="s">
        <v>10967</v>
      </c>
      <c r="H9890" t="s">
        <v>17834</v>
      </c>
      <c r="I9890" t="s">
        <v>18507</v>
      </c>
      <c r="J9890" t="s">
        <v>18509</v>
      </c>
      <c r="L9890" t="s">
        <v>20528</v>
      </c>
      <c r="O9890" t="s">
        <v>20888</v>
      </c>
      <c r="P9890" t="s">
        <v>20920</v>
      </c>
      <c r="Q9890" t="s">
        <v>20991</v>
      </c>
      <c r="U9890" t="s">
        <v>22034</v>
      </c>
      <c r="W9890" t="s">
        <v>22918</v>
      </c>
    </row>
    <row r="9891" spans="1:24">
      <c r="A9891" s="1">
        <v>9957</v>
      </c>
      <c r="C9891" t="s">
        <v>8231</v>
      </c>
      <c r="G9891" t="s">
        <v>10967</v>
      </c>
      <c r="H9891" t="s">
        <v>17835</v>
      </c>
      <c r="I9891" t="s">
        <v>18507</v>
      </c>
      <c r="J9891" t="s">
        <v>18510</v>
      </c>
      <c r="L9891" t="s">
        <v>20715</v>
      </c>
      <c r="N9891" t="s">
        <v>46</v>
      </c>
      <c r="U9891" t="s">
        <v>22730</v>
      </c>
      <c r="W9891" t="s">
        <v>22730</v>
      </c>
    </row>
    <row r="9892" spans="1:24">
      <c r="A9892" s="1">
        <v>9958</v>
      </c>
      <c r="C9892" t="s">
        <v>8232</v>
      </c>
      <c r="G9892" t="s">
        <v>10967</v>
      </c>
      <c r="H9892" t="s">
        <v>17836</v>
      </c>
      <c r="I9892" t="s">
        <v>18507</v>
      </c>
      <c r="J9892" t="s">
        <v>18510</v>
      </c>
      <c r="L9892" t="s">
        <v>20716</v>
      </c>
      <c r="N9892" t="s">
        <v>46</v>
      </c>
      <c r="P9892" t="s">
        <v>20954</v>
      </c>
      <c r="Q9892" t="s">
        <v>20993</v>
      </c>
      <c r="U9892" t="s">
        <v>22731</v>
      </c>
      <c r="W9892" t="s">
        <v>22933</v>
      </c>
    </row>
    <row r="9893" spans="1:24">
      <c r="A9893" s="1">
        <v>9959</v>
      </c>
      <c r="C9893" t="s">
        <v>8233</v>
      </c>
      <c r="G9893" t="s">
        <v>10967</v>
      </c>
      <c r="H9893" t="s">
        <v>17836</v>
      </c>
      <c r="I9893" t="s">
        <v>18507</v>
      </c>
      <c r="J9893" t="s">
        <v>18510</v>
      </c>
      <c r="L9893" t="s">
        <v>20716</v>
      </c>
      <c r="N9893" t="s">
        <v>46</v>
      </c>
      <c r="P9893" t="s">
        <v>46</v>
      </c>
      <c r="Q9893" t="s">
        <v>21054</v>
      </c>
      <c r="U9893" t="s">
        <v>22895</v>
      </c>
      <c r="W9893" t="s">
        <v>22921</v>
      </c>
    </row>
    <row r="9894" spans="1:24">
      <c r="A9894" s="1">
        <v>9960</v>
      </c>
      <c r="B9894" t="s">
        <v>46</v>
      </c>
      <c r="C9894" t="s">
        <v>8233</v>
      </c>
      <c r="D9894" t="s">
        <v>10766</v>
      </c>
      <c r="E9894" t="s">
        <v>10905</v>
      </c>
      <c r="F9894" t="s">
        <v>10923</v>
      </c>
      <c r="H9894" t="s">
        <v>17837</v>
      </c>
      <c r="V9894">
        <f>72864092 ð-:ROS         _PÀH,¹cx paid bal                                   M y locked by another user for an Acct no 295651750000</f>
        <v>0</v>
      </c>
    </row>
    <row r="9895" spans="1:24">
      <c r="A9895" s="1">
        <v>9961</v>
      </c>
      <c r="C9895" t="s">
        <v>8234</v>
      </c>
      <c r="G9895" t="s">
        <v>10967</v>
      </c>
      <c r="H9895" t="s">
        <v>17838</v>
      </c>
      <c r="I9895" t="s">
        <v>18507</v>
      </c>
      <c r="J9895" t="s">
        <v>18509</v>
      </c>
      <c r="L9895" t="s">
        <v>20581</v>
      </c>
      <c r="O9895" t="s">
        <v>20887</v>
      </c>
      <c r="P9895" t="s">
        <v>20919</v>
      </c>
      <c r="Q9895" t="s">
        <v>20989</v>
      </c>
      <c r="U9895" t="s">
        <v>22032</v>
      </c>
      <c r="W9895" t="s">
        <v>22917</v>
      </c>
      <c r="X9895" t="s">
        <v>23764</v>
      </c>
    </row>
    <row r="9896" spans="1:24">
      <c r="A9896" s="1">
        <v>9962</v>
      </c>
      <c r="C9896" t="s">
        <v>8235</v>
      </c>
      <c r="G9896" t="s">
        <v>10967</v>
      </c>
      <c r="H9896" t="s">
        <v>17839</v>
      </c>
      <c r="I9896" t="s">
        <v>18507</v>
      </c>
      <c r="J9896" t="s">
        <v>18509</v>
      </c>
      <c r="L9896" t="s">
        <v>20527</v>
      </c>
      <c r="O9896" t="s">
        <v>20888</v>
      </c>
      <c r="P9896" t="s">
        <v>65</v>
      </c>
      <c r="Q9896" t="s">
        <v>20990</v>
      </c>
      <c r="R9896" t="s">
        <v>21118</v>
      </c>
      <c r="S9896" t="s">
        <v>21153</v>
      </c>
      <c r="T9896" t="s">
        <v>21937</v>
      </c>
      <c r="U9896" t="s">
        <v>22033</v>
      </c>
    </row>
    <row r="9897" spans="1:24">
      <c r="A9897" s="1">
        <v>9963</v>
      </c>
      <c r="C9897" t="s">
        <v>8236</v>
      </c>
      <c r="G9897" t="s">
        <v>10967</v>
      </c>
      <c r="H9897" t="s">
        <v>17839</v>
      </c>
      <c r="I9897" t="s">
        <v>18507</v>
      </c>
      <c r="J9897" t="s">
        <v>18509</v>
      </c>
      <c r="L9897" t="s">
        <v>20528</v>
      </c>
      <c r="O9897" t="s">
        <v>20888</v>
      </c>
      <c r="P9897" t="s">
        <v>20920</v>
      </c>
      <c r="Q9897" t="s">
        <v>20991</v>
      </c>
      <c r="U9897" t="s">
        <v>22034</v>
      </c>
      <c r="W9897" t="s">
        <v>22918</v>
      </c>
    </row>
    <row r="9898" spans="1:24">
      <c r="A9898" s="1">
        <v>9964</v>
      </c>
      <c r="C9898" t="s">
        <v>8237</v>
      </c>
      <c r="G9898" t="s">
        <v>10967</v>
      </c>
      <c r="H9898" t="s">
        <v>17840</v>
      </c>
      <c r="I9898" t="s">
        <v>18507</v>
      </c>
      <c r="J9898" t="s">
        <v>18509</v>
      </c>
      <c r="L9898" t="s">
        <v>20583</v>
      </c>
      <c r="O9898" t="s">
        <v>20887</v>
      </c>
      <c r="P9898" t="s">
        <v>20919</v>
      </c>
      <c r="Q9898" t="s">
        <v>20989</v>
      </c>
      <c r="U9898" t="s">
        <v>22032</v>
      </c>
      <c r="W9898" t="s">
        <v>22917</v>
      </c>
      <c r="X9898" t="s">
        <v>23765</v>
      </c>
    </row>
    <row r="9899" spans="1:24">
      <c r="A9899" s="1">
        <v>9965</v>
      </c>
      <c r="C9899" t="s">
        <v>8238</v>
      </c>
      <c r="G9899" t="s">
        <v>10967</v>
      </c>
      <c r="H9899" t="s">
        <v>17841</v>
      </c>
      <c r="I9899" t="s">
        <v>18507</v>
      </c>
      <c r="J9899" t="s">
        <v>18509</v>
      </c>
      <c r="L9899" t="s">
        <v>20619</v>
      </c>
      <c r="O9899" t="s">
        <v>20887</v>
      </c>
      <c r="P9899" t="s">
        <v>20919</v>
      </c>
      <c r="Q9899" t="s">
        <v>20989</v>
      </c>
      <c r="U9899" t="s">
        <v>22032</v>
      </c>
      <c r="W9899" t="s">
        <v>22917</v>
      </c>
      <c r="X9899" t="s">
        <v>23766</v>
      </c>
    </row>
    <row r="9900" spans="1:24">
      <c r="A9900" s="1">
        <v>9966</v>
      </c>
      <c r="C9900" t="s">
        <v>8239</v>
      </c>
      <c r="G9900" t="s">
        <v>10967</v>
      </c>
      <c r="H9900" t="s">
        <v>17842</v>
      </c>
      <c r="I9900" t="s">
        <v>18507</v>
      </c>
      <c r="J9900" t="s">
        <v>18509</v>
      </c>
      <c r="L9900" t="s">
        <v>20527</v>
      </c>
      <c r="O9900" t="s">
        <v>20888</v>
      </c>
      <c r="P9900" t="s">
        <v>65</v>
      </c>
      <c r="Q9900" t="s">
        <v>20990</v>
      </c>
      <c r="R9900" t="s">
        <v>21118</v>
      </c>
      <c r="S9900" t="s">
        <v>21153</v>
      </c>
      <c r="T9900" t="s">
        <v>21938</v>
      </c>
      <c r="U9900" t="s">
        <v>22033</v>
      </c>
    </row>
    <row r="9901" spans="1:24">
      <c r="A9901" s="1">
        <v>9967</v>
      </c>
      <c r="C9901" t="s">
        <v>8240</v>
      </c>
      <c r="G9901" t="s">
        <v>10967</v>
      </c>
      <c r="H9901" t="s">
        <v>17843</v>
      </c>
      <c r="I9901" t="s">
        <v>18507</v>
      </c>
      <c r="J9901" t="s">
        <v>18509</v>
      </c>
      <c r="L9901" t="s">
        <v>20552</v>
      </c>
      <c r="O9901" t="s">
        <v>20887</v>
      </c>
      <c r="P9901" t="s">
        <v>20919</v>
      </c>
      <c r="Q9901" t="s">
        <v>20989</v>
      </c>
      <c r="U9901" t="s">
        <v>22032</v>
      </c>
      <c r="W9901" t="s">
        <v>22917</v>
      </c>
      <c r="X9901" t="s">
        <v>23767</v>
      </c>
    </row>
    <row r="9902" spans="1:24">
      <c r="A9902" s="1">
        <v>9968</v>
      </c>
      <c r="C9902" t="s">
        <v>8241</v>
      </c>
      <c r="G9902" t="s">
        <v>10967</v>
      </c>
      <c r="H9902" t="s">
        <v>17843</v>
      </c>
      <c r="I9902" t="s">
        <v>18507</v>
      </c>
      <c r="J9902" t="s">
        <v>18509</v>
      </c>
      <c r="L9902" t="s">
        <v>20528</v>
      </c>
      <c r="O9902" t="s">
        <v>20888</v>
      </c>
      <c r="P9902" t="s">
        <v>20920</v>
      </c>
      <c r="Q9902" t="s">
        <v>20991</v>
      </c>
      <c r="U9902" t="s">
        <v>22034</v>
      </c>
      <c r="W9902" t="s">
        <v>22918</v>
      </c>
    </row>
    <row r="9903" spans="1:24">
      <c r="A9903" s="1">
        <v>9969</v>
      </c>
      <c r="C9903" t="s">
        <v>8242</v>
      </c>
      <c r="G9903" t="s">
        <v>10967</v>
      </c>
      <c r="H9903" t="s">
        <v>17844</v>
      </c>
      <c r="I9903" t="s">
        <v>18507</v>
      </c>
      <c r="J9903" t="s">
        <v>18509</v>
      </c>
      <c r="L9903" t="s">
        <v>20501</v>
      </c>
      <c r="O9903" t="s">
        <v>20887</v>
      </c>
      <c r="P9903" t="s">
        <v>20919</v>
      </c>
      <c r="Q9903" t="s">
        <v>20989</v>
      </c>
      <c r="U9903" t="s">
        <v>22032</v>
      </c>
      <c r="W9903" t="s">
        <v>22917</v>
      </c>
      <c r="X9903" t="s">
        <v>23768</v>
      </c>
    </row>
    <row r="9904" spans="1:24">
      <c r="A9904" s="1">
        <v>9970</v>
      </c>
      <c r="C9904" t="s">
        <v>8243</v>
      </c>
      <c r="G9904" t="s">
        <v>10967</v>
      </c>
      <c r="H9904" t="s">
        <v>17845</v>
      </c>
      <c r="I9904" t="s">
        <v>18507</v>
      </c>
      <c r="J9904" t="s">
        <v>18511</v>
      </c>
      <c r="L9904" t="s">
        <v>20717</v>
      </c>
      <c r="O9904" t="s">
        <v>20889</v>
      </c>
      <c r="P9904" t="s">
        <v>20889</v>
      </c>
      <c r="Q9904" t="s">
        <v>20994</v>
      </c>
      <c r="U9904" t="s">
        <v>22041</v>
      </c>
      <c r="W9904" t="s">
        <v>22730</v>
      </c>
    </row>
    <row r="9905" spans="1:24">
      <c r="A9905" s="1">
        <v>9971</v>
      </c>
      <c r="C9905" t="s">
        <v>8244</v>
      </c>
      <c r="G9905" t="s">
        <v>10967</v>
      </c>
      <c r="H9905" t="s">
        <v>17846</v>
      </c>
      <c r="I9905" t="s">
        <v>18507</v>
      </c>
      <c r="J9905" t="s">
        <v>18573</v>
      </c>
      <c r="K9905" t="s">
        <v>18591</v>
      </c>
      <c r="L9905" t="s">
        <v>20718</v>
      </c>
      <c r="N9905" t="s">
        <v>50</v>
      </c>
      <c r="P9905" t="s">
        <v>20963</v>
      </c>
      <c r="Q9905" t="s">
        <v>21112</v>
      </c>
      <c r="U9905" t="s">
        <v>22896</v>
      </c>
      <c r="W9905" t="s">
        <v>22730</v>
      </c>
    </row>
    <row r="9906" spans="1:24">
      <c r="A9906" s="1">
        <v>9972</v>
      </c>
      <c r="B9906" t="s">
        <v>50</v>
      </c>
      <c r="C9906" t="s">
        <v>8244</v>
      </c>
      <c r="D9906" t="s">
        <v>10767</v>
      </c>
      <c r="E9906" t="s">
        <v>10905</v>
      </c>
      <c r="F9906" t="s">
        <v>10962</v>
      </c>
      <c r="H9906" t="s">
        <v>17847</v>
      </c>
      <c r="V9906">
        <f>72864103 1ýHM3838EPORT1&lt;Äa¹N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1ý</f>
        <v>0</v>
      </c>
    </row>
    <row r="9907" spans="1:24">
      <c r="A9907" s="1">
        <v>9973</v>
      </c>
      <c r="C9907" t="s">
        <v>8245</v>
      </c>
      <c r="G9907" t="s">
        <v>10967</v>
      </c>
      <c r="H9907" t="s">
        <v>17848</v>
      </c>
      <c r="I9907" t="s">
        <v>18507</v>
      </c>
      <c r="J9907" t="s">
        <v>18509</v>
      </c>
      <c r="L9907" t="s">
        <v>20527</v>
      </c>
      <c r="O9907" t="s">
        <v>20888</v>
      </c>
      <c r="P9907" t="s">
        <v>65</v>
      </c>
      <c r="Q9907" t="s">
        <v>20990</v>
      </c>
      <c r="R9907" t="s">
        <v>21118</v>
      </c>
      <c r="S9907" t="s">
        <v>21153</v>
      </c>
      <c r="T9907" t="s">
        <v>21939</v>
      </c>
      <c r="U9907" t="s">
        <v>22033</v>
      </c>
    </row>
    <row r="9908" spans="1:24">
      <c r="A9908" s="1">
        <v>9974</v>
      </c>
      <c r="C9908" t="s">
        <v>8246</v>
      </c>
      <c r="G9908" t="s">
        <v>10967</v>
      </c>
      <c r="H9908" t="s">
        <v>17848</v>
      </c>
      <c r="I9908" t="s">
        <v>18507</v>
      </c>
      <c r="J9908" t="s">
        <v>18509</v>
      </c>
      <c r="L9908" t="s">
        <v>20584</v>
      </c>
      <c r="O9908" t="s">
        <v>20887</v>
      </c>
      <c r="P9908" t="s">
        <v>20919</v>
      </c>
      <c r="Q9908" t="s">
        <v>20989</v>
      </c>
      <c r="U9908" t="s">
        <v>22032</v>
      </c>
      <c r="W9908" t="s">
        <v>22917</v>
      </c>
      <c r="X9908" t="s">
        <v>23769</v>
      </c>
    </row>
    <row r="9909" spans="1:24">
      <c r="A9909" s="1">
        <v>9975</v>
      </c>
      <c r="C9909" t="s">
        <v>8247</v>
      </c>
      <c r="G9909" t="s">
        <v>10967</v>
      </c>
      <c r="H9909" t="s">
        <v>17848</v>
      </c>
      <c r="I9909" t="s">
        <v>18507</v>
      </c>
      <c r="J9909" t="s">
        <v>18509</v>
      </c>
      <c r="L9909" t="s">
        <v>20528</v>
      </c>
      <c r="O9909" t="s">
        <v>20888</v>
      </c>
      <c r="P9909" t="s">
        <v>20920</v>
      </c>
      <c r="Q9909" t="s">
        <v>20991</v>
      </c>
      <c r="U9909" t="s">
        <v>22034</v>
      </c>
      <c r="W9909" t="s">
        <v>22918</v>
      </c>
    </row>
    <row r="9910" spans="1:24">
      <c r="A9910" s="1">
        <v>9976</v>
      </c>
      <c r="C9910" t="s">
        <v>8248</v>
      </c>
      <c r="G9910" t="s">
        <v>10967</v>
      </c>
      <c r="H9910" t="s">
        <v>17849</v>
      </c>
      <c r="I9910" t="s">
        <v>18507</v>
      </c>
      <c r="J9910" t="s">
        <v>18509</v>
      </c>
      <c r="L9910" t="s">
        <v>20578</v>
      </c>
      <c r="O9910" t="s">
        <v>20887</v>
      </c>
      <c r="P9910" t="s">
        <v>20919</v>
      </c>
      <c r="Q9910" t="s">
        <v>20989</v>
      </c>
      <c r="U9910" t="s">
        <v>22032</v>
      </c>
      <c r="W9910" t="s">
        <v>22917</v>
      </c>
      <c r="X9910" t="s">
        <v>23770</v>
      </c>
    </row>
    <row r="9911" spans="1:24">
      <c r="A9911" s="1">
        <v>9977</v>
      </c>
      <c r="C9911" t="s">
        <v>8249</v>
      </c>
      <c r="G9911" t="s">
        <v>10967</v>
      </c>
      <c r="H9911" t="s">
        <v>17850</v>
      </c>
      <c r="I9911" t="s">
        <v>18507</v>
      </c>
      <c r="J9911" t="s">
        <v>18509</v>
      </c>
      <c r="L9911" t="s">
        <v>20587</v>
      </c>
      <c r="O9911" t="s">
        <v>20887</v>
      </c>
      <c r="P9911" t="s">
        <v>20919</v>
      </c>
      <c r="Q9911" t="s">
        <v>20989</v>
      </c>
      <c r="U9911" t="s">
        <v>22032</v>
      </c>
      <c r="W9911" t="s">
        <v>22917</v>
      </c>
      <c r="X9911" t="s">
        <v>23770</v>
      </c>
    </row>
    <row r="9912" spans="1:24">
      <c r="A9912" s="1">
        <v>9978</v>
      </c>
      <c r="C9912" t="s">
        <v>8250</v>
      </c>
      <c r="G9912" t="s">
        <v>10967</v>
      </c>
      <c r="H9912" t="s">
        <v>17851</v>
      </c>
      <c r="I9912" t="s">
        <v>18507</v>
      </c>
      <c r="J9912" t="s">
        <v>18509</v>
      </c>
      <c r="L9912" t="s">
        <v>20679</v>
      </c>
      <c r="O9912" t="s">
        <v>20887</v>
      </c>
      <c r="P9912" t="s">
        <v>20919</v>
      </c>
      <c r="Q9912" t="s">
        <v>20989</v>
      </c>
      <c r="U9912" t="s">
        <v>22032</v>
      </c>
      <c r="W9912" t="s">
        <v>22917</v>
      </c>
      <c r="X9912" t="s">
        <v>23768</v>
      </c>
    </row>
    <row r="9913" spans="1:24">
      <c r="A9913" s="1">
        <v>9979</v>
      </c>
      <c r="C9913" t="s">
        <v>8251</v>
      </c>
      <c r="G9913" t="s">
        <v>10967</v>
      </c>
      <c r="H9913" t="s">
        <v>17852</v>
      </c>
      <c r="I9913" t="s">
        <v>18507</v>
      </c>
      <c r="J9913" t="s">
        <v>18509</v>
      </c>
      <c r="L9913" t="s">
        <v>20501</v>
      </c>
      <c r="O9913" t="s">
        <v>20887</v>
      </c>
      <c r="P9913" t="s">
        <v>20919</v>
      </c>
      <c r="Q9913" t="s">
        <v>20989</v>
      </c>
      <c r="U9913" t="s">
        <v>22032</v>
      </c>
      <c r="W9913" t="s">
        <v>22917</v>
      </c>
      <c r="X9913" t="s">
        <v>23770</v>
      </c>
    </row>
    <row r="9914" spans="1:24">
      <c r="A9914" s="1">
        <v>9980</v>
      </c>
      <c r="C9914" t="s">
        <v>8252</v>
      </c>
      <c r="G9914" t="s">
        <v>10967</v>
      </c>
      <c r="H9914" t="s">
        <v>17853</v>
      </c>
      <c r="I9914" t="s">
        <v>18507</v>
      </c>
      <c r="J9914" t="s">
        <v>18509</v>
      </c>
      <c r="L9914" t="s">
        <v>20500</v>
      </c>
      <c r="O9914" t="s">
        <v>20887</v>
      </c>
      <c r="P9914" t="s">
        <v>20919</v>
      </c>
      <c r="Q9914" t="s">
        <v>20989</v>
      </c>
      <c r="U9914" t="s">
        <v>22032</v>
      </c>
      <c r="W9914" t="s">
        <v>22917</v>
      </c>
      <c r="X9914" t="s">
        <v>23770</v>
      </c>
    </row>
    <row r="9915" spans="1:24">
      <c r="A9915" s="1">
        <v>9981</v>
      </c>
      <c r="C9915" t="s">
        <v>8253</v>
      </c>
      <c r="G9915" t="s">
        <v>10967</v>
      </c>
      <c r="H9915" t="s">
        <v>17854</v>
      </c>
      <c r="I9915" t="s">
        <v>18507</v>
      </c>
      <c r="J9915" t="s">
        <v>18509</v>
      </c>
      <c r="L9915" t="s">
        <v>20588</v>
      </c>
      <c r="O9915" t="s">
        <v>20887</v>
      </c>
      <c r="P9915" t="s">
        <v>20919</v>
      </c>
      <c r="Q9915" t="s">
        <v>20989</v>
      </c>
      <c r="U9915" t="s">
        <v>22032</v>
      </c>
      <c r="W9915" t="s">
        <v>22917</v>
      </c>
      <c r="X9915" t="s">
        <v>23770</v>
      </c>
    </row>
    <row r="9916" spans="1:24">
      <c r="A9916" s="1">
        <v>9982</v>
      </c>
      <c r="C9916" t="s">
        <v>8254</v>
      </c>
      <c r="G9916" t="s">
        <v>10967</v>
      </c>
      <c r="H9916" t="s">
        <v>17855</v>
      </c>
      <c r="I9916" t="s">
        <v>18507</v>
      </c>
      <c r="J9916" t="s">
        <v>18509</v>
      </c>
      <c r="L9916" t="s">
        <v>20591</v>
      </c>
      <c r="O9916" t="s">
        <v>20887</v>
      </c>
      <c r="P9916" t="s">
        <v>20919</v>
      </c>
      <c r="Q9916" t="s">
        <v>20989</v>
      </c>
      <c r="U9916" t="s">
        <v>22032</v>
      </c>
      <c r="W9916" t="s">
        <v>22917</v>
      </c>
      <c r="X9916" t="s">
        <v>23768</v>
      </c>
    </row>
    <row r="9917" spans="1:24">
      <c r="A9917" s="1">
        <v>9983</v>
      </c>
      <c r="C9917" t="s">
        <v>8255</v>
      </c>
      <c r="G9917" t="s">
        <v>10967</v>
      </c>
      <c r="H9917" t="s">
        <v>17856</v>
      </c>
      <c r="I9917" t="s">
        <v>18507</v>
      </c>
      <c r="J9917" t="s">
        <v>18574</v>
      </c>
      <c r="L9917" t="s">
        <v>20719</v>
      </c>
      <c r="N9917" t="s">
        <v>54</v>
      </c>
      <c r="P9917" t="s">
        <v>54</v>
      </c>
      <c r="Q9917" t="s">
        <v>21083</v>
      </c>
      <c r="U9917" t="s">
        <v>22897</v>
      </c>
      <c r="W9917" t="s">
        <v>22931</v>
      </c>
    </row>
    <row r="9918" spans="1:24">
      <c r="A9918" s="1">
        <v>9984</v>
      </c>
      <c r="B9918" t="s">
        <v>54</v>
      </c>
      <c r="C9918" t="s">
        <v>8255</v>
      </c>
      <c r="D9918" t="s">
        <v>10768</v>
      </c>
      <c r="E9918" t="s">
        <v>10905</v>
      </c>
      <c r="F9918" t="s">
        <v>10925</v>
      </c>
      <c r="H9918" t="s">
        <v>17856</v>
      </c>
      <c r="V9918">
        <f>72864114 KNS SCDTL8zKp -óNETH8769438297  Qz&lt;éb¹               zK                Qz&lt;éb¹                     ALPg&amp;VY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919" spans="1:24">
      <c r="A9919" s="1">
        <v>9985</v>
      </c>
      <c r="C9919" t="s">
        <v>8256</v>
      </c>
      <c r="G9919" t="s">
        <v>10967</v>
      </c>
      <c r="H9919" t="s">
        <v>17857</v>
      </c>
      <c r="I9919" t="s">
        <v>18507</v>
      </c>
      <c r="J9919" t="s">
        <v>18509</v>
      </c>
      <c r="L9919" t="s">
        <v>20592</v>
      </c>
      <c r="O9919" t="s">
        <v>20887</v>
      </c>
      <c r="P9919" t="s">
        <v>20919</v>
      </c>
      <c r="Q9919" t="s">
        <v>20989</v>
      </c>
      <c r="U9919" t="s">
        <v>22032</v>
      </c>
      <c r="W9919" t="s">
        <v>22917</v>
      </c>
      <c r="X9919" t="s">
        <v>23771</v>
      </c>
    </row>
    <row r="9920" spans="1:24">
      <c r="A9920" s="1">
        <v>9986</v>
      </c>
      <c r="C9920" t="s">
        <v>8257</v>
      </c>
      <c r="G9920" t="s">
        <v>10967</v>
      </c>
      <c r="H9920" t="s">
        <v>17858</v>
      </c>
      <c r="I9920" t="s">
        <v>18507</v>
      </c>
      <c r="J9920" t="s">
        <v>18509</v>
      </c>
      <c r="L9920" t="s">
        <v>20527</v>
      </c>
      <c r="O9920" t="s">
        <v>20888</v>
      </c>
      <c r="P9920" t="s">
        <v>65</v>
      </c>
      <c r="Q9920" t="s">
        <v>20990</v>
      </c>
      <c r="R9920" t="s">
        <v>21118</v>
      </c>
      <c r="S9920" t="s">
        <v>21153</v>
      </c>
      <c r="T9920" t="s">
        <v>21940</v>
      </c>
      <c r="U9920" t="s">
        <v>22033</v>
      </c>
    </row>
    <row r="9921" spans="1:31">
      <c r="A9921" s="1">
        <v>9987</v>
      </c>
      <c r="C9921" t="s">
        <v>8258</v>
      </c>
      <c r="G9921" t="s">
        <v>10967</v>
      </c>
      <c r="H9921" t="s">
        <v>17858</v>
      </c>
      <c r="I9921" t="s">
        <v>18507</v>
      </c>
      <c r="J9921" t="s">
        <v>18509</v>
      </c>
      <c r="L9921" t="s">
        <v>20528</v>
      </c>
      <c r="O9921" t="s">
        <v>20888</v>
      </c>
      <c r="P9921" t="s">
        <v>20920</v>
      </c>
      <c r="Q9921" t="s">
        <v>20991</v>
      </c>
      <c r="U9921" t="s">
        <v>22034</v>
      </c>
      <c r="W9921" t="s">
        <v>22918</v>
      </c>
    </row>
    <row r="9922" spans="1:31">
      <c r="A9922" s="1">
        <v>9988</v>
      </c>
      <c r="C9922" t="s">
        <v>8259</v>
      </c>
      <c r="G9922" t="s">
        <v>10967</v>
      </c>
      <c r="H9922" t="s">
        <v>17859</v>
      </c>
      <c r="I9922" t="s">
        <v>18507</v>
      </c>
      <c r="J9922" t="s">
        <v>18509</v>
      </c>
      <c r="L9922" t="s">
        <v>20527</v>
      </c>
      <c r="O9922" t="s">
        <v>20888</v>
      </c>
      <c r="P9922" t="s">
        <v>65</v>
      </c>
      <c r="Q9922" t="s">
        <v>20990</v>
      </c>
      <c r="R9922" t="s">
        <v>21118</v>
      </c>
      <c r="S9922" t="s">
        <v>21153</v>
      </c>
      <c r="T9922" t="s">
        <v>21941</v>
      </c>
      <c r="U9922" t="s">
        <v>22033</v>
      </c>
    </row>
    <row r="9923" spans="1:31">
      <c r="A9923" s="1">
        <v>9989</v>
      </c>
      <c r="C9923" t="s">
        <v>8260</v>
      </c>
      <c r="G9923" t="s">
        <v>10967</v>
      </c>
      <c r="H9923" t="s">
        <v>17859</v>
      </c>
      <c r="I9923" t="s">
        <v>18507</v>
      </c>
      <c r="J9923" t="s">
        <v>18509</v>
      </c>
      <c r="L9923" t="s">
        <v>20590</v>
      </c>
      <c r="O9923" t="s">
        <v>20887</v>
      </c>
      <c r="P9923" t="s">
        <v>20919</v>
      </c>
      <c r="Q9923" t="s">
        <v>20989</v>
      </c>
      <c r="U9923" t="s">
        <v>22032</v>
      </c>
      <c r="W9923" t="s">
        <v>22917</v>
      </c>
      <c r="X9923" t="s">
        <v>23772</v>
      </c>
    </row>
    <row r="9924" spans="1:31">
      <c r="A9924" s="1">
        <v>9990</v>
      </c>
      <c r="C9924" t="s">
        <v>8261</v>
      </c>
      <c r="G9924" t="s">
        <v>10967</v>
      </c>
      <c r="H9924" t="s">
        <v>17859</v>
      </c>
      <c r="I9924" t="s">
        <v>18507</v>
      </c>
      <c r="J9924" t="s">
        <v>18509</v>
      </c>
      <c r="L9924" t="s">
        <v>20528</v>
      </c>
      <c r="O9924" t="s">
        <v>20888</v>
      </c>
      <c r="P9924" t="s">
        <v>20920</v>
      </c>
      <c r="Q9924" t="s">
        <v>20991</v>
      </c>
      <c r="U9924" t="s">
        <v>22034</v>
      </c>
      <c r="W9924" t="s">
        <v>22918</v>
      </c>
    </row>
    <row r="9925" spans="1:31">
      <c r="A9925" s="1">
        <v>9991</v>
      </c>
      <c r="C9925" t="s">
        <v>8262</v>
      </c>
      <c r="G9925" t="s">
        <v>10967</v>
      </c>
      <c r="H9925" t="s">
        <v>17860</v>
      </c>
      <c r="I9925" t="s">
        <v>18507</v>
      </c>
      <c r="J9925" t="s">
        <v>18509</v>
      </c>
      <c r="L9925" t="s">
        <v>20527</v>
      </c>
      <c r="O9925" t="s">
        <v>20888</v>
      </c>
      <c r="P9925" t="s">
        <v>65</v>
      </c>
      <c r="Q9925" t="s">
        <v>20990</v>
      </c>
      <c r="R9925" t="s">
        <v>21118</v>
      </c>
      <c r="S9925" t="s">
        <v>21153</v>
      </c>
      <c r="T9925" t="s">
        <v>21941</v>
      </c>
      <c r="U9925" t="s">
        <v>22033</v>
      </c>
    </row>
    <row r="9926" spans="1:31">
      <c r="A9926" s="1">
        <v>9992</v>
      </c>
      <c r="C9926" t="s">
        <v>8263</v>
      </c>
      <c r="G9926" t="s">
        <v>10967</v>
      </c>
      <c r="H9926" t="s">
        <v>17861</v>
      </c>
      <c r="I9926" t="s">
        <v>18507</v>
      </c>
      <c r="J9926" t="s">
        <v>18509</v>
      </c>
      <c r="L9926" t="s">
        <v>20592</v>
      </c>
      <c r="O9926" t="s">
        <v>20887</v>
      </c>
      <c r="P9926" t="s">
        <v>20919</v>
      </c>
      <c r="Q9926" t="s">
        <v>20989</v>
      </c>
      <c r="U9926" t="s">
        <v>22032</v>
      </c>
      <c r="W9926" t="s">
        <v>22917</v>
      </c>
      <c r="X9926" t="s">
        <v>23772</v>
      </c>
    </row>
    <row r="9927" spans="1:31">
      <c r="A9927" s="1">
        <v>9993</v>
      </c>
      <c r="C9927" t="s">
        <v>8264</v>
      </c>
      <c r="G9927" t="s">
        <v>10967</v>
      </c>
      <c r="H9927" t="s">
        <v>17861</v>
      </c>
      <c r="I9927" t="s">
        <v>18507</v>
      </c>
      <c r="J9927" t="s">
        <v>18509</v>
      </c>
      <c r="L9927" t="s">
        <v>20528</v>
      </c>
      <c r="O9927" t="s">
        <v>20888</v>
      </c>
      <c r="P9927" t="s">
        <v>20920</v>
      </c>
      <c r="Q9927" t="s">
        <v>20991</v>
      </c>
      <c r="U9927" t="s">
        <v>22034</v>
      </c>
      <c r="W9927" t="s">
        <v>22918</v>
      </c>
    </row>
    <row r="9928" spans="1:31">
      <c r="A9928" s="1">
        <v>9994</v>
      </c>
      <c r="C9928" t="s">
        <v>8265</v>
      </c>
      <c r="G9928" t="s">
        <v>10967</v>
      </c>
      <c r="H9928" t="s">
        <v>17862</v>
      </c>
      <c r="I9928" t="s">
        <v>18507</v>
      </c>
      <c r="J9928" t="s">
        <v>18510</v>
      </c>
      <c r="L9928" t="s">
        <v>20720</v>
      </c>
      <c r="N9928" t="s">
        <v>43</v>
      </c>
      <c r="P9928" t="s">
        <v>43</v>
      </c>
      <c r="Q9928" t="s">
        <v>21047</v>
      </c>
      <c r="U9928" t="s">
        <v>22740</v>
      </c>
      <c r="W9928" t="s">
        <v>22931</v>
      </c>
    </row>
    <row r="9929" spans="1:31">
      <c r="A9929" s="1">
        <v>9995</v>
      </c>
      <c r="B9929" t="s">
        <v>43</v>
      </c>
      <c r="C9929" t="s">
        <v>8265</v>
      </c>
      <c r="D9929" t="s">
        <v>10769</v>
      </c>
      <c r="E9929" t="s">
        <v>10905</v>
      </c>
      <c r="F9929" t="s">
        <v>10925</v>
      </c>
      <c r="H9929" t="s">
        <v>17862</v>
      </c>
      <c r="V9929">
        <f>72864124 °âÀ¶OçjI8767721164   CMAS CMA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9930" spans="1:31">
      <c r="A9930" s="1">
        <v>9996</v>
      </c>
      <c r="C9930" t="s">
        <v>8266</v>
      </c>
      <c r="G9930" t="s">
        <v>10967</v>
      </c>
      <c r="H9930" t="s">
        <v>17863</v>
      </c>
      <c r="I9930" t="s">
        <v>18507</v>
      </c>
      <c r="J9930" t="s">
        <v>18511</v>
      </c>
      <c r="L9930" t="s">
        <v>19687</v>
      </c>
      <c r="O9930" t="s">
        <v>20908</v>
      </c>
      <c r="P9930" t="s">
        <v>20949</v>
      </c>
      <c r="Q9930" t="s">
        <v>21061</v>
      </c>
      <c r="R9930" t="s">
        <v>21137</v>
      </c>
      <c r="S9930" t="s">
        <v>21159</v>
      </c>
      <c r="T9930" t="s">
        <v>21942</v>
      </c>
      <c r="U9930" t="s">
        <v>22033</v>
      </c>
    </row>
    <row r="9931" spans="1:31">
      <c r="A9931" s="1">
        <v>9997</v>
      </c>
      <c r="C9931" t="s">
        <v>8267</v>
      </c>
      <c r="G9931" t="s">
        <v>10967</v>
      </c>
      <c r="H9931" t="s">
        <v>17864</v>
      </c>
      <c r="I9931" t="s">
        <v>18507</v>
      </c>
      <c r="J9931" t="s">
        <v>18511</v>
      </c>
      <c r="L9931" t="s">
        <v>19687</v>
      </c>
      <c r="O9931" t="s">
        <v>20908</v>
      </c>
      <c r="P9931" t="s">
        <v>20949</v>
      </c>
      <c r="Q9931" t="s">
        <v>21061</v>
      </c>
      <c r="R9931" t="s">
        <v>21137</v>
      </c>
      <c r="S9931" t="s">
        <v>21159</v>
      </c>
      <c r="T9931" t="s">
        <v>21942</v>
      </c>
      <c r="U9931" t="s">
        <v>22033</v>
      </c>
    </row>
    <row r="9932" spans="1:31">
      <c r="A9932" s="1">
        <v>9998</v>
      </c>
      <c r="C9932" t="s">
        <v>8268</v>
      </c>
      <c r="G9932" t="s">
        <v>10967</v>
      </c>
      <c r="H9932" t="s">
        <v>17865</v>
      </c>
      <c r="I9932" t="s">
        <v>18507</v>
      </c>
      <c r="J9932" t="s">
        <v>18511</v>
      </c>
      <c r="L9932" t="s">
        <v>19687</v>
      </c>
      <c r="O9932" t="s">
        <v>20908</v>
      </c>
      <c r="P9932" t="s">
        <v>20949</v>
      </c>
      <c r="Q9932" t="s">
        <v>21061</v>
      </c>
      <c r="R9932" t="s">
        <v>21137</v>
      </c>
      <c r="S9932" t="s">
        <v>21159</v>
      </c>
      <c r="T9932" t="s">
        <v>21942</v>
      </c>
      <c r="U9932" t="s">
        <v>22033</v>
      </c>
    </row>
    <row r="9933" spans="1:31">
      <c r="A9933" s="1">
        <v>9999</v>
      </c>
      <c r="C9933" t="s">
        <v>8269</v>
      </c>
      <c r="G9933" t="s">
        <v>10967</v>
      </c>
      <c r="H9933" t="s">
        <v>17866</v>
      </c>
      <c r="I9933" t="s">
        <v>18507</v>
      </c>
      <c r="J9933" t="s">
        <v>18511</v>
      </c>
      <c r="L9933" t="s">
        <v>19687</v>
      </c>
      <c r="O9933" t="s">
        <v>20908</v>
      </c>
      <c r="P9933" t="s">
        <v>20949</v>
      </c>
      <c r="Q9933" t="s">
        <v>21061</v>
      </c>
      <c r="R9933" t="s">
        <v>21137</v>
      </c>
      <c r="S9933" t="s">
        <v>21159</v>
      </c>
      <c r="T9933" t="s">
        <v>21942</v>
      </c>
      <c r="U9933" t="s">
        <v>22033</v>
      </c>
    </row>
    <row r="9934" spans="1:31">
      <c r="A9934" s="1">
        <v>10000</v>
      </c>
      <c r="C9934" t="s">
        <v>8270</v>
      </c>
      <c r="G9934" t="s">
        <v>10967</v>
      </c>
      <c r="H9934" t="s">
        <v>17867</v>
      </c>
      <c r="I9934" t="s">
        <v>18507</v>
      </c>
      <c r="J9934" t="s">
        <v>18575</v>
      </c>
      <c r="K9934" t="s">
        <v>18572</v>
      </c>
      <c r="L9934" t="s">
        <v>20721</v>
      </c>
      <c r="N9934" t="s">
        <v>38</v>
      </c>
      <c r="P9934" t="s">
        <v>38</v>
      </c>
      <c r="Q9934" t="s">
        <v>21038</v>
      </c>
      <c r="U9934" t="s">
        <v>22898</v>
      </c>
      <c r="W9934" t="s">
        <v>22730</v>
      </c>
      <c r="AE9934" t="s">
        <v>23891</v>
      </c>
    </row>
    <row r="9935" spans="1:31">
      <c r="A9935" s="1">
        <v>10001</v>
      </c>
      <c r="B9935" t="s">
        <v>38</v>
      </c>
      <c r="C9935" t="s">
        <v>8270</v>
      </c>
      <c r="D9935" t="s">
        <v>10770</v>
      </c>
      <c r="E9935" t="s">
        <v>10905</v>
      </c>
      <c r="F9935" t="s">
        <v>10913</v>
      </c>
      <c r="H9935" t="s">
        <v>17867</v>
      </c>
      <c r="V9935">
        <f>72864129 úIÀ`QRHK3839EDCON                                                                                           DCON Y  Kaheem Mattis              1874418293     N</f>
        <v>0</v>
      </c>
    </row>
    <row r="9936" spans="1:31">
      <c r="A9936" s="1">
        <v>10002</v>
      </c>
      <c r="C9936" t="s">
        <v>8271</v>
      </c>
      <c r="G9936" t="s">
        <v>10967</v>
      </c>
      <c r="H9936" t="s">
        <v>17868</v>
      </c>
      <c r="I9936" t="s">
        <v>18507</v>
      </c>
      <c r="J9936" t="s">
        <v>18575</v>
      </c>
      <c r="K9936" t="s">
        <v>18572</v>
      </c>
      <c r="L9936" t="s">
        <v>20722</v>
      </c>
      <c r="N9936" t="s">
        <v>38</v>
      </c>
      <c r="P9936" t="s">
        <v>38</v>
      </c>
      <c r="Q9936" t="s">
        <v>21038</v>
      </c>
      <c r="U9936" t="s">
        <v>22898</v>
      </c>
      <c r="W9936" t="s">
        <v>22730</v>
      </c>
      <c r="AE9936" t="s">
        <v>23891</v>
      </c>
    </row>
    <row r="9937" spans="1:25">
      <c r="A9937" s="1">
        <v>10003</v>
      </c>
      <c r="B9937" t="s">
        <v>38</v>
      </c>
      <c r="C9937" t="s">
        <v>8271</v>
      </c>
      <c r="D9937" t="s">
        <v>10771</v>
      </c>
      <c r="E9937" t="s">
        <v>10905</v>
      </c>
      <c r="F9937" t="s">
        <v>10913</v>
      </c>
      <c r="H9937" t="s">
        <v>17869</v>
      </c>
      <c r="V9937">
        <f>72864130 úIÀ`QRHK3839EDCON                                                                                           DCON Y  Kaheem Mattis              1874418293     N</f>
        <v>0</v>
      </c>
    </row>
    <row r="9938" spans="1:25">
      <c r="A9938" s="1">
        <v>10004</v>
      </c>
      <c r="C9938" t="s">
        <v>8272</v>
      </c>
      <c r="G9938" t="s">
        <v>10967</v>
      </c>
      <c r="H9938" t="s">
        <v>17870</v>
      </c>
      <c r="I9938" t="s">
        <v>18507</v>
      </c>
      <c r="J9938" t="s">
        <v>18510</v>
      </c>
      <c r="L9938" t="s">
        <v>20723</v>
      </c>
      <c r="N9938" t="s">
        <v>32</v>
      </c>
      <c r="P9938" t="s">
        <v>32</v>
      </c>
      <c r="Q9938" t="s">
        <v>20992</v>
      </c>
      <c r="R9938" t="s">
        <v>21119</v>
      </c>
      <c r="S9938" t="s">
        <v>21154</v>
      </c>
      <c r="U9938" t="s">
        <v>22035</v>
      </c>
      <c r="Y9938" t="s">
        <v>23859</v>
      </c>
    </row>
    <row r="9939" spans="1:25">
      <c r="A9939" s="1">
        <v>10005</v>
      </c>
      <c r="B9939" t="s">
        <v>32</v>
      </c>
      <c r="C9939" t="s">
        <v>8272</v>
      </c>
      <c r="D9939" t="s">
        <v>10772</v>
      </c>
      <c r="E9939" t="s">
        <v>10905</v>
      </c>
      <c r="F9939" t="s">
        <v>10906</v>
      </c>
      <c r="H9939" t="s">
        <v>17871</v>
      </c>
      <c r="V9939">
        <f>72864131 pm¡Ã2024041krissy_g4@hotmail.com                              ANMLFException as file currently locked by another user for an Acct no 840012230000</f>
        <v>0</v>
      </c>
    </row>
    <row r="9940" spans="1:25">
      <c r="A9940" s="1">
        <v>10006</v>
      </c>
      <c r="C9940" t="s">
        <v>8273</v>
      </c>
      <c r="G9940" t="s">
        <v>10967</v>
      </c>
      <c r="H9940" t="s">
        <v>17872</v>
      </c>
      <c r="I9940" t="s">
        <v>18507</v>
      </c>
      <c r="J9940" t="s">
        <v>18510</v>
      </c>
      <c r="L9940" t="s">
        <v>20724</v>
      </c>
      <c r="N9940" t="s">
        <v>32</v>
      </c>
      <c r="P9940" t="s">
        <v>32</v>
      </c>
      <c r="Q9940" t="s">
        <v>20992</v>
      </c>
      <c r="R9940" t="s">
        <v>21119</v>
      </c>
      <c r="S9940" t="s">
        <v>21154</v>
      </c>
      <c r="U9940" t="s">
        <v>22035</v>
      </c>
      <c r="Y9940" t="s">
        <v>23860</v>
      </c>
    </row>
    <row r="9941" spans="1:25">
      <c r="A9941" s="1">
        <v>10007</v>
      </c>
      <c r="B9941" t="s">
        <v>32</v>
      </c>
      <c r="C9941" t="s">
        <v>8273</v>
      </c>
      <c r="D9941" t="s">
        <v>10773</v>
      </c>
      <c r="E9941" t="s">
        <v>10905</v>
      </c>
      <c r="F9941" t="s">
        <v>10906</v>
      </c>
      <c r="H9941" t="s">
        <v>17872</v>
      </c>
      <c r="V9941">
        <f>72864132 0&lt;I2024041djturanda@yahoo.com                               ANMLFException as file currently locked by another user for an Acct no 313660030000</f>
        <v>0</v>
      </c>
    </row>
    <row r="9942" spans="1:25">
      <c r="A9942" s="1">
        <v>10008</v>
      </c>
      <c r="C9942" t="s">
        <v>8274</v>
      </c>
      <c r="G9942" t="s">
        <v>10967</v>
      </c>
      <c r="H9942" t="s">
        <v>17873</v>
      </c>
      <c r="I9942" t="s">
        <v>18507</v>
      </c>
      <c r="J9942" t="s">
        <v>18510</v>
      </c>
      <c r="L9942" t="s">
        <v>20725</v>
      </c>
      <c r="N9942" t="s">
        <v>32</v>
      </c>
      <c r="P9942" t="s">
        <v>32</v>
      </c>
      <c r="Q9942" t="s">
        <v>20992</v>
      </c>
      <c r="R9942" t="s">
        <v>21119</v>
      </c>
      <c r="S9942" t="s">
        <v>21154</v>
      </c>
      <c r="U9942" t="s">
        <v>22035</v>
      </c>
      <c r="Y9942" t="s">
        <v>23861</v>
      </c>
    </row>
    <row r="9943" spans="1:25">
      <c r="A9943" s="1">
        <v>10009</v>
      </c>
      <c r="B9943" t="s">
        <v>32</v>
      </c>
      <c r="C9943" t="s">
        <v>8274</v>
      </c>
      <c r="D9943" t="s">
        <v>10774</v>
      </c>
      <c r="E9943" t="s">
        <v>10905</v>
      </c>
      <c r="F9943" t="s">
        <v>10906</v>
      </c>
      <c r="H9943" t="s">
        <v>17874</v>
      </c>
      <c r="V9943">
        <f>72864133 &gt;#Q2024041tampat74@gmail.com                               ANMLFException as file currently locked by another user for an Acct no 348079210000</f>
        <v>0</v>
      </c>
    </row>
    <row r="9944" spans="1:25">
      <c r="A9944" s="1">
        <v>10010</v>
      </c>
      <c r="C9944" t="s">
        <v>8275</v>
      </c>
      <c r="G9944" t="s">
        <v>10967</v>
      </c>
      <c r="H9944" t="s">
        <v>17875</v>
      </c>
      <c r="I9944" t="s">
        <v>18507</v>
      </c>
      <c r="J9944" t="s">
        <v>18510</v>
      </c>
      <c r="L9944" t="s">
        <v>20726</v>
      </c>
      <c r="N9944" t="s">
        <v>32</v>
      </c>
      <c r="P9944" t="s">
        <v>32</v>
      </c>
      <c r="Q9944" t="s">
        <v>20992</v>
      </c>
      <c r="R9944" t="s">
        <v>21119</v>
      </c>
      <c r="S9944" t="s">
        <v>21154</v>
      </c>
      <c r="U9944" t="s">
        <v>22035</v>
      </c>
      <c r="Y9944" t="s">
        <v>23862</v>
      </c>
    </row>
    <row r="9945" spans="1:25">
      <c r="A9945" s="1">
        <v>10011</v>
      </c>
      <c r="B9945" t="s">
        <v>32</v>
      </c>
      <c r="C9945" t="s">
        <v>8275</v>
      </c>
      <c r="D9945" t="s">
        <v>10775</v>
      </c>
      <c r="E9945" t="s">
        <v>10905</v>
      </c>
      <c r="F9945" t="s">
        <v>10906</v>
      </c>
      <c r="H9945" t="s">
        <v>17876</v>
      </c>
      <c r="V9945">
        <f>72864134 Ð`²¤O2024031moriehinds2@gmail.com                              BNMLFException as file currently locked by another user for an Acct no 342065570000</f>
        <v>0</v>
      </c>
    </row>
    <row r="9946" spans="1:25">
      <c r="A9946" s="1">
        <v>10012</v>
      </c>
      <c r="C9946" t="s">
        <v>8276</v>
      </c>
      <c r="G9946" t="s">
        <v>10967</v>
      </c>
      <c r="H9946" t="s">
        <v>17877</v>
      </c>
      <c r="I9946" t="s">
        <v>18507</v>
      </c>
      <c r="J9946" t="s">
        <v>18510</v>
      </c>
      <c r="L9946" t="s">
        <v>20727</v>
      </c>
      <c r="N9946" t="s">
        <v>32</v>
      </c>
      <c r="P9946" t="s">
        <v>32</v>
      </c>
      <c r="Q9946" t="s">
        <v>20992</v>
      </c>
      <c r="R9946" t="s">
        <v>21119</v>
      </c>
      <c r="S9946" t="s">
        <v>21154</v>
      </c>
      <c r="U9946" t="s">
        <v>22035</v>
      </c>
      <c r="Y9946" t="s">
        <v>23863</v>
      </c>
    </row>
    <row r="9947" spans="1:25">
      <c r="A9947" s="1">
        <v>10013</v>
      </c>
      <c r="B9947" t="s">
        <v>32</v>
      </c>
      <c r="C9947" t="s">
        <v>8276</v>
      </c>
      <c r="D9947" t="s">
        <v>10776</v>
      </c>
      <c r="E9947" t="s">
        <v>10905</v>
      </c>
      <c r="F9947" t="s">
        <v>10906</v>
      </c>
      <c r="H9947" t="s">
        <v>17878</v>
      </c>
      <c r="V9947">
        <f>72864135 @Ü'E2024041cavrilleogarro@yahoo.com                            BNMLFException as file currently locked by another user for an Acct no 297021480000</f>
        <v>0</v>
      </c>
    </row>
    <row r="9948" spans="1:25">
      <c r="A9948" s="1">
        <v>10014</v>
      </c>
      <c r="C9948" t="s">
        <v>8277</v>
      </c>
      <c r="G9948" t="s">
        <v>10967</v>
      </c>
      <c r="H9948" t="s">
        <v>17879</v>
      </c>
      <c r="I9948" t="s">
        <v>18507</v>
      </c>
      <c r="J9948" t="s">
        <v>18510</v>
      </c>
      <c r="L9948" t="s">
        <v>20728</v>
      </c>
      <c r="N9948" t="s">
        <v>32</v>
      </c>
      <c r="P9948" t="s">
        <v>32</v>
      </c>
      <c r="Q9948" t="s">
        <v>20992</v>
      </c>
      <c r="R9948" t="s">
        <v>21119</v>
      </c>
      <c r="S9948" t="s">
        <v>21154</v>
      </c>
      <c r="U9948" t="s">
        <v>22035</v>
      </c>
      <c r="Y9948" t="s">
        <v>23864</v>
      </c>
    </row>
    <row r="9949" spans="1:25">
      <c r="A9949" s="1">
        <v>10015</v>
      </c>
      <c r="B9949" t="s">
        <v>32</v>
      </c>
      <c r="C9949" t="s">
        <v>8277</v>
      </c>
      <c r="D9949" t="s">
        <v>10777</v>
      </c>
      <c r="E9949" t="s">
        <v>10905</v>
      </c>
      <c r="F9949" t="s">
        <v>10906</v>
      </c>
      <c r="H9949" t="s">
        <v>17879</v>
      </c>
      <c r="V9949">
        <f>72864136 ø8æÌ2024031tamika.campbell@ksac.gov.jm                           CNMLFException as file currently locked by another user for an Acct no 880032561400</f>
        <v>0</v>
      </c>
    </row>
    <row r="9950" spans="1:25">
      <c r="A9950" s="1">
        <v>10016</v>
      </c>
      <c r="C9950" t="s">
        <v>8278</v>
      </c>
      <c r="G9950" t="s">
        <v>10967</v>
      </c>
      <c r="H9950" t="s">
        <v>17880</v>
      </c>
      <c r="I9950" t="s">
        <v>18507</v>
      </c>
      <c r="J9950" t="s">
        <v>18510</v>
      </c>
      <c r="L9950" t="s">
        <v>20729</v>
      </c>
      <c r="N9950" t="s">
        <v>32</v>
      </c>
      <c r="P9950" t="s">
        <v>32</v>
      </c>
      <c r="Q9950" t="s">
        <v>20992</v>
      </c>
      <c r="R9950" t="s">
        <v>21119</v>
      </c>
      <c r="S9950" t="s">
        <v>21154</v>
      </c>
      <c r="U9950" t="s">
        <v>22035</v>
      </c>
      <c r="Y9950" t="s">
        <v>23865</v>
      </c>
    </row>
    <row r="9951" spans="1:25">
      <c r="A9951" s="1">
        <v>10017</v>
      </c>
      <c r="B9951" t="s">
        <v>32</v>
      </c>
      <c r="C9951" t="s">
        <v>8278</v>
      </c>
      <c r="D9951" t="s">
        <v>10778</v>
      </c>
      <c r="E9951" t="s">
        <v>10905</v>
      </c>
      <c r="F9951" t="s">
        <v>10906</v>
      </c>
      <c r="H9951" t="s">
        <v>17880</v>
      </c>
      <c r="V9951">
        <f>72864137 0@2024031kededradennis@gmail.com                             CNMLFException as file currently locked by another user for an Acct no 277429760000</f>
        <v>0</v>
      </c>
    </row>
    <row r="9952" spans="1:25">
      <c r="A9952" s="1">
        <v>10018</v>
      </c>
      <c r="C9952" t="s">
        <v>8279</v>
      </c>
      <c r="G9952" t="s">
        <v>10967</v>
      </c>
      <c r="H9952" t="s">
        <v>17881</v>
      </c>
      <c r="I9952" t="s">
        <v>18507</v>
      </c>
      <c r="J9952" t="s">
        <v>18510</v>
      </c>
      <c r="L9952" t="s">
        <v>20730</v>
      </c>
      <c r="N9952" t="s">
        <v>32</v>
      </c>
      <c r="P9952" t="s">
        <v>32</v>
      </c>
      <c r="Q9952" t="s">
        <v>20992</v>
      </c>
      <c r="R9952" t="s">
        <v>21119</v>
      </c>
      <c r="S9952" t="s">
        <v>21154</v>
      </c>
      <c r="U9952" t="s">
        <v>22035</v>
      </c>
      <c r="Y9952" t="s">
        <v>23866</v>
      </c>
    </row>
    <row r="9953" spans="1:25">
      <c r="A9953" s="1">
        <v>10019</v>
      </c>
      <c r="B9953" t="s">
        <v>32</v>
      </c>
      <c r="C9953" t="s">
        <v>8279</v>
      </c>
      <c r="D9953" t="s">
        <v>10779</v>
      </c>
      <c r="E9953" t="s">
        <v>10905</v>
      </c>
      <c r="F9953" t="s">
        <v>10906</v>
      </c>
      <c r="H9953" t="s">
        <v>17882</v>
      </c>
      <c r="V9953">
        <f>72864138 ÐEá\$2024041faypetgrave@cwjamica.com                            DNMLFException as file currently locked by another user for an Acct no 156177090000</f>
        <v>0</v>
      </c>
    </row>
    <row r="9954" spans="1:25">
      <c r="A9954" s="1">
        <v>10020</v>
      </c>
      <c r="C9954" t="s">
        <v>8280</v>
      </c>
      <c r="G9954" t="s">
        <v>10967</v>
      </c>
      <c r="H9954" t="s">
        <v>17883</v>
      </c>
      <c r="I9954" t="s">
        <v>18507</v>
      </c>
      <c r="J9954" t="s">
        <v>18510</v>
      </c>
      <c r="L9954" t="s">
        <v>20731</v>
      </c>
      <c r="N9954" t="s">
        <v>32</v>
      </c>
      <c r="P9954" t="s">
        <v>32</v>
      </c>
      <c r="Q9954" t="s">
        <v>20992</v>
      </c>
      <c r="R9954" t="s">
        <v>21119</v>
      </c>
      <c r="S9954" t="s">
        <v>21154</v>
      </c>
      <c r="U9954" t="s">
        <v>22035</v>
      </c>
      <c r="Y9954" t="s">
        <v>23868</v>
      </c>
    </row>
    <row r="9955" spans="1:25">
      <c r="A9955" s="1">
        <v>10021</v>
      </c>
      <c r="B9955" t="s">
        <v>32</v>
      </c>
      <c r="C9955" t="s">
        <v>8280</v>
      </c>
      <c r="D9955" t="s">
        <v>10780</v>
      </c>
      <c r="E9955" t="s">
        <v>10905</v>
      </c>
      <c r="F9955" t="s">
        <v>10906</v>
      </c>
      <c r="H9955" t="s">
        <v>17883</v>
      </c>
      <c r="V9955">
        <f>72864139 ÐÈQ(B2024041stamic123@gmail.com                               DNMLFException as file currently locked by another user for an Acct no 284144290000</f>
        <v>0</v>
      </c>
    </row>
    <row r="9956" spans="1:25">
      <c r="A9956" s="1">
        <v>10022</v>
      </c>
      <c r="C9956" t="s">
        <v>8281</v>
      </c>
      <c r="G9956" t="s">
        <v>10967</v>
      </c>
      <c r="H9956" t="s">
        <v>17884</v>
      </c>
      <c r="I9956" t="s">
        <v>18507</v>
      </c>
      <c r="J9956" t="s">
        <v>18510</v>
      </c>
      <c r="L9956" t="s">
        <v>20732</v>
      </c>
      <c r="N9956" t="s">
        <v>32</v>
      </c>
      <c r="P9956" t="s">
        <v>32</v>
      </c>
      <c r="Q9956" t="s">
        <v>20992</v>
      </c>
      <c r="R9956" t="s">
        <v>21119</v>
      </c>
      <c r="S9956" t="s">
        <v>21154</v>
      </c>
      <c r="U9956" t="s">
        <v>22035</v>
      </c>
      <c r="Y9956" t="s">
        <v>23867</v>
      </c>
    </row>
    <row r="9957" spans="1:25">
      <c r="A9957" s="1">
        <v>10023</v>
      </c>
      <c r="B9957" t="s">
        <v>32</v>
      </c>
      <c r="C9957" t="s">
        <v>8281</v>
      </c>
      <c r="D9957" t="s">
        <v>10781</v>
      </c>
      <c r="E9957" t="s">
        <v>10905</v>
      </c>
      <c r="F9957" t="s">
        <v>10906</v>
      </c>
      <c r="H9957" t="s">
        <v>17884</v>
      </c>
      <c r="V9957">
        <f>72864140 p°7ÖD2024041christinacaine1@gmail.com                            DNMLFException as file currently locked by another user for an Acct no 295651750000</f>
        <v>0</v>
      </c>
    </row>
    <row r="9958" spans="1:25">
      <c r="A9958" s="1">
        <v>10024</v>
      </c>
      <c r="C9958" t="s">
        <v>8282</v>
      </c>
      <c r="G9958" t="s">
        <v>10967</v>
      </c>
      <c r="H9958" t="s">
        <v>17885</v>
      </c>
      <c r="I9958" t="s">
        <v>18507</v>
      </c>
      <c r="J9958" t="s">
        <v>18510</v>
      </c>
      <c r="L9958" t="s">
        <v>20733</v>
      </c>
      <c r="N9958" t="s">
        <v>32</v>
      </c>
      <c r="P9958" t="s">
        <v>32</v>
      </c>
      <c r="Q9958" t="s">
        <v>20992</v>
      </c>
      <c r="R9958" t="s">
        <v>21119</v>
      </c>
      <c r="S9958" t="s">
        <v>21154</v>
      </c>
      <c r="U9958" t="s">
        <v>22035</v>
      </c>
      <c r="Y9958" t="s">
        <v>23869</v>
      </c>
    </row>
    <row r="9959" spans="1:25">
      <c r="A9959" s="1">
        <v>10025</v>
      </c>
      <c r="B9959" t="s">
        <v>32</v>
      </c>
      <c r="C9959" t="s">
        <v>8282</v>
      </c>
      <c r="D9959" t="s">
        <v>10782</v>
      </c>
      <c r="E9959" t="s">
        <v>10905</v>
      </c>
      <c r="F9959" t="s">
        <v>10906</v>
      </c>
      <c r="H9959" t="s">
        <v>17885</v>
      </c>
      <c r="V9959">
        <f>72864141 0&amp;3&amp;P2024041DUNROBPRIM@GMAIL.COM                              DNMLFException as file currently locked by another user for an Acct no 344238270000</f>
        <v>0</v>
      </c>
    </row>
    <row r="9960" spans="1:25">
      <c r="A9960" s="1">
        <v>10026</v>
      </c>
      <c r="C9960" t="s">
        <v>8283</v>
      </c>
      <c r="G9960" t="s">
        <v>10967</v>
      </c>
      <c r="H9960" t="s">
        <v>17886</v>
      </c>
      <c r="I9960" t="s">
        <v>18507</v>
      </c>
      <c r="J9960" t="s">
        <v>18510</v>
      </c>
      <c r="L9960" t="s">
        <v>20734</v>
      </c>
      <c r="N9960" t="s">
        <v>32</v>
      </c>
      <c r="P9960" t="s">
        <v>32</v>
      </c>
      <c r="Q9960" t="s">
        <v>20992</v>
      </c>
      <c r="R9960" t="s">
        <v>21119</v>
      </c>
      <c r="S9960" t="s">
        <v>21154</v>
      </c>
      <c r="U9960" t="s">
        <v>22035</v>
      </c>
      <c r="Y9960" t="s">
        <v>23872</v>
      </c>
    </row>
    <row r="9961" spans="1:25">
      <c r="A9961" s="1">
        <v>10027</v>
      </c>
      <c r="B9961" t="s">
        <v>32</v>
      </c>
      <c r="C9961" t="s">
        <v>8283</v>
      </c>
      <c r="D9961" t="s">
        <v>10783</v>
      </c>
      <c r="E9961" t="s">
        <v>10905</v>
      </c>
      <c r="F9961" t="s">
        <v>10906</v>
      </c>
      <c r="H9961" t="s">
        <v>17886</v>
      </c>
      <c r="V9961">
        <f>72864142 °7úA2024041ANDREHEPBURN_88@YAHOO.COM                            ENMLFException as file currently locked by another user for an Acct no 283368110000</f>
        <v>0</v>
      </c>
    </row>
    <row r="9962" spans="1:25">
      <c r="A9962" s="1">
        <v>10028</v>
      </c>
      <c r="C9962" t="s">
        <v>8284</v>
      </c>
      <c r="G9962" t="s">
        <v>10967</v>
      </c>
      <c r="H9962" t="s">
        <v>17887</v>
      </c>
      <c r="I9962" t="s">
        <v>18507</v>
      </c>
      <c r="J9962" t="s">
        <v>18510</v>
      </c>
      <c r="L9962" t="s">
        <v>20735</v>
      </c>
      <c r="N9962" t="s">
        <v>32</v>
      </c>
      <c r="P9962" t="s">
        <v>32</v>
      </c>
      <c r="Q9962" t="s">
        <v>20992</v>
      </c>
      <c r="R9962" t="s">
        <v>21119</v>
      </c>
      <c r="S9962" t="s">
        <v>21154</v>
      </c>
      <c r="U9962" t="s">
        <v>22035</v>
      </c>
      <c r="Y9962" t="s">
        <v>23871</v>
      </c>
    </row>
    <row r="9963" spans="1:25">
      <c r="A9963" s="1">
        <v>10029</v>
      </c>
      <c r="B9963" t="s">
        <v>32</v>
      </c>
      <c r="C9963" t="s">
        <v>8284</v>
      </c>
      <c r="D9963" t="s">
        <v>10784</v>
      </c>
      <c r="E9963" t="s">
        <v>10905</v>
      </c>
      <c r="F9963" t="s">
        <v>10906</v>
      </c>
      <c r="H9963" t="s">
        <v>17887</v>
      </c>
      <c r="V9963">
        <f>72864143 @å~\J2024041sexychrisann1@gmail.com                             ENMLFException as file currently locked by another user for an Acct no 319379400000</f>
        <v>0</v>
      </c>
    </row>
    <row r="9964" spans="1:25">
      <c r="A9964" s="1">
        <v>10030</v>
      </c>
      <c r="C9964" t="s">
        <v>8285</v>
      </c>
      <c r="G9964" t="s">
        <v>10967</v>
      </c>
      <c r="H9964" t="s">
        <v>17888</v>
      </c>
      <c r="I9964" t="s">
        <v>18507</v>
      </c>
      <c r="J9964" t="s">
        <v>18510</v>
      </c>
      <c r="L9964" t="s">
        <v>20736</v>
      </c>
      <c r="N9964" t="s">
        <v>32</v>
      </c>
      <c r="P9964" t="s">
        <v>32</v>
      </c>
      <c r="Q9964" t="s">
        <v>20992</v>
      </c>
      <c r="R9964" t="s">
        <v>21119</v>
      </c>
      <c r="S9964" t="s">
        <v>21154</v>
      </c>
      <c r="U9964" t="s">
        <v>22035</v>
      </c>
      <c r="Y9964" t="s">
        <v>23870</v>
      </c>
    </row>
    <row r="9965" spans="1:25">
      <c r="A9965" s="1">
        <v>10031</v>
      </c>
      <c r="B9965" t="s">
        <v>32</v>
      </c>
      <c r="C9965" t="s">
        <v>8285</v>
      </c>
      <c r="D9965" t="s">
        <v>10785</v>
      </c>
      <c r="E9965" t="s">
        <v>10905</v>
      </c>
      <c r="F9965" t="s">
        <v>10906</v>
      </c>
      <c r="H9965" t="s">
        <v>17888</v>
      </c>
      <c r="V9965">
        <f>72864144 @äçNJ2024041romainbrown023@gmail.com                            ENMLFException as file currently locked by another user for an Acct no 319151400000</f>
        <v>0</v>
      </c>
    </row>
    <row r="9966" spans="1:25">
      <c r="A9966" s="1">
        <v>10032</v>
      </c>
      <c r="C9966" t="s">
        <v>8286</v>
      </c>
      <c r="G9966" t="s">
        <v>10967</v>
      </c>
      <c r="H9966" t="s">
        <v>17889</v>
      </c>
      <c r="I9966" t="s">
        <v>18507</v>
      </c>
      <c r="J9966" t="s">
        <v>18510</v>
      </c>
      <c r="L9966" t="s">
        <v>20737</v>
      </c>
      <c r="N9966" t="s">
        <v>32</v>
      </c>
      <c r="P9966" t="s">
        <v>32</v>
      </c>
      <c r="Q9966" t="s">
        <v>20992</v>
      </c>
      <c r="R9966" t="s">
        <v>21119</v>
      </c>
      <c r="S9966" t="s">
        <v>21154</v>
      </c>
      <c r="U9966" t="s">
        <v>22035</v>
      </c>
      <c r="Y9966" t="s">
        <v>23873</v>
      </c>
    </row>
    <row r="9967" spans="1:25">
      <c r="A9967" s="1">
        <v>10033</v>
      </c>
      <c r="B9967" t="s">
        <v>32</v>
      </c>
      <c r="C9967" t="s">
        <v>8286</v>
      </c>
      <c r="D9967" t="s">
        <v>10786</v>
      </c>
      <c r="E9967" t="s">
        <v>10905</v>
      </c>
      <c r="F9967" t="s">
        <v>10906</v>
      </c>
      <c r="H9967" t="s">
        <v>17889</v>
      </c>
      <c r="V9967">
        <f>72864145 @ÝEÆI2024041orainthomas@gmail.com                              GNMLFException as file currently locked by another user for an Acct no 316859080000</f>
        <v>0</v>
      </c>
    </row>
    <row r="9968" spans="1:25">
      <c r="A9968" s="1">
        <v>10034</v>
      </c>
      <c r="C9968" t="s">
        <v>8287</v>
      </c>
      <c r="G9968" t="s">
        <v>10967</v>
      </c>
      <c r="H9968" t="s">
        <v>17890</v>
      </c>
      <c r="I9968" t="s">
        <v>18507</v>
      </c>
      <c r="J9968" t="s">
        <v>18509</v>
      </c>
      <c r="L9968" t="s">
        <v>20527</v>
      </c>
      <c r="O9968" t="s">
        <v>20888</v>
      </c>
      <c r="P9968" t="s">
        <v>65</v>
      </c>
      <c r="Q9968" t="s">
        <v>20990</v>
      </c>
      <c r="R9968" t="s">
        <v>21118</v>
      </c>
      <c r="S9968" t="s">
        <v>21153</v>
      </c>
      <c r="T9968" t="s">
        <v>21943</v>
      </c>
      <c r="U9968" t="s">
        <v>22033</v>
      </c>
    </row>
    <row r="9969" spans="1:31">
      <c r="A9969" s="1">
        <v>10035</v>
      </c>
      <c r="C9969" t="s">
        <v>8288</v>
      </c>
      <c r="G9969" t="s">
        <v>10967</v>
      </c>
      <c r="H9969" t="s">
        <v>17890</v>
      </c>
      <c r="I9969" t="s">
        <v>18507</v>
      </c>
      <c r="J9969" t="s">
        <v>18509</v>
      </c>
      <c r="L9969" t="s">
        <v>20584</v>
      </c>
      <c r="O9969" t="s">
        <v>20887</v>
      </c>
      <c r="P9969" t="s">
        <v>20919</v>
      </c>
      <c r="Q9969" t="s">
        <v>20989</v>
      </c>
      <c r="U9969" t="s">
        <v>22032</v>
      </c>
      <c r="W9969" t="s">
        <v>22917</v>
      </c>
      <c r="X9969" t="s">
        <v>23773</v>
      </c>
    </row>
    <row r="9970" spans="1:31">
      <c r="A9970" s="1">
        <v>10036</v>
      </c>
      <c r="C9970" t="s">
        <v>8289</v>
      </c>
      <c r="G9970" t="s">
        <v>10967</v>
      </c>
      <c r="H9970" t="s">
        <v>17891</v>
      </c>
      <c r="I9970" t="s">
        <v>18507</v>
      </c>
      <c r="J9970" t="s">
        <v>18509</v>
      </c>
      <c r="L9970" t="s">
        <v>20528</v>
      </c>
      <c r="O9970" t="s">
        <v>20888</v>
      </c>
      <c r="P9970" t="s">
        <v>20920</v>
      </c>
      <c r="Q9970" t="s">
        <v>20991</v>
      </c>
      <c r="U9970" t="s">
        <v>22034</v>
      </c>
      <c r="W9970" t="s">
        <v>22918</v>
      </c>
    </row>
    <row r="9971" spans="1:31">
      <c r="A9971" s="1">
        <v>10037</v>
      </c>
      <c r="C9971" t="s">
        <v>8290</v>
      </c>
      <c r="G9971" t="s">
        <v>10967</v>
      </c>
      <c r="H9971" t="s">
        <v>17892</v>
      </c>
      <c r="I9971" t="s">
        <v>18507</v>
      </c>
      <c r="J9971" t="s">
        <v>18509</v>
      </c>
      <c r="L9971" t="s">
        <v>20643</v>
      </c>
      <c r="O9971" t="s">
        <v>20887</v>
      </c>
      <c r="P9971" t="s">
        <v>20919</v>
      </c>
      <c r="Q9971" t="s">
        <v>20989</v>
      </c>
      <c r="U9971" t="s">
        <v>22032</v>
      </c>
      <c r="W9971" t="s">
        <v>22917</v>
      </c>
      <c r="X9971" t="s">
        <v>23774</v>
      </c>
    </row>
    <row r="9972" spans="1:31">
      <c r="A9972" s="1">
        <v>10038</v>
      </c>
      <c r="C9972" t="s">
        <v>8291</v>
      </c>
      <c r="G9972" t="s">
        <v>10967</v>
      </c>
      <c r="H9972" t="s">
        <v>17893</v>
      </c>
      <c r="I9972" t="s">
        <v>18507</v>
      </c>
      <c r="J9972" t="s">
        <v>18509</v>
      </c>
      <c r="L9972" t="s">
        <v>20527</v>
      </c>
      <c r="O9972" t="s">
        <v>20888</v>
      </c>
      <c r="P9972" t="s">
        <v>65</v>
      </c>
      <c r="Q9972" t="s">
        <v>20990</v>
      </c>
      <c r="R9972" t="s">
        <v>21118</v>
      </c>
      <c r="S9972" t="s">
        <v>21153</v>
      </c>
      <c r="T9972" t="s">
        <v>21944</v>
      </c>
      <c r="U9972" t="s">
        <v>22033</v>
      </c>
    </row>
    <row r="9973" spans="1:31">
      <c r="A9973" s="1">
        <v>10039</v>
      </c>
      <c r="C9973" t="s">
        <v>8292</v>
      </c>
      <c r="G9973" t="s">
        <v>10967</v>
      </c>
      <c r="H9973" t="s">
        <v>17894</v>
      </c>
      <c r="I9973" t="s">
        <v>18507</v>
      </c>
      <c r="J9973" t="s">
        <v>18509</v>
      </c>
      <c r="L9973" t="s">
        <v>20528</v>
      </c>
      <c r="O9973" t="s">
        <v>20888</v>
      </c>
      <c r="P9973" t="s">
        <v>20920</v>
      </c>
      <c r="Q9973" t="s">
        <v>20991</v>
      </c>
      <c r="U9973" t="s">
        <v>22034</v>
      </c>
      <c r="W9973" t="s">
        <v>22918</v>
      </c>
    </row>
    <row r="9974" spans="1:31">
      <c r="A9974" s="1">
        <v>10040</v>
      </c>
      <c r="C9974" t="s">
        <v>8293</v>
      </c>
      <c r="G9974" t="s">
        <v>10967</v>
      </c>
      <c r="H9974" t="s">
        <v>17895</v>
      </c>
      <c r="I9974" t="s">
        <v>18507</v>
      </c>
      <c r="J9974" t="s">
        <v>18509</v>
      </c>
      <c r="L9974" t="s">
        <v>20527</v>
      </c>
      <c r="O9974" t="s">
        <v>20888</v>
      </c>
      <c r="P9974" t="s">
        <v>65</v>
      </c>
      <c r="Q9974" t="s">
        <v>20990</v>
      </c>
      <c r="R9974" t="s">
        <v>21118</v>
      </c>
      <c r="S9974" t="s">
        <v>21153</v>
      </c>
      <c r="T9974" t="s">
        <v>21945</v>
      </c>
      <c r="U9974" t="s">
        <v>22033</v>
      </c>
    </row>
    <row r="9975" spans="1:31">
      <c r="A9975" s="1">
        <v>10041</v>
      </c>
      <c r="C9975" t="s">
        <v>8294</v>
      </c>
      <c r="G9975" t="s">
        <v>10967</v>
      </c>
      <c r="H9975" t="s">
        <v>17896</v>
      </c>
      <c r="I9975" t="s">
        <v>18507</v>
      </c>
      <c r="J9975" t="s">
        <v>18509</v>
      </c>
      <c r="L9975" t="s">
        <v>20614</v>
      </c>
      <c r="O9975" t="s">
        <v>20887</v>
      </c>
      <c r="P9975" t="s">
        <v>20919</v>
      </c>
      <c r="Q9975" t="s">
        <v>20989</v>
      </c>
      <c r="U9975" t="s">
        <v>22032</v>
      </c>
      <c r="W9975" t="s">
        <v>22917</v>
      </c>
      <c r="X9975" t="s">
        <v>23775</v>
      </c>
    </row>
    <row r="9976" spans="1:31">
      <c r="A9976" s="1">
        <v>10042</v>
      </c>
      <c r="C9976" t="s">
        <v>8295</v>
      </c>
      <c r="G9976" t="s">
        <v>10967</v>
      </c>
      <c r="H9976" t="s">
        <v>17896</v>
      </c>
      <c r="I9976" t="s">
        <v>18507</v>
      </c>
      <c r="J9976" t="s">
        <v>18509</v>
      </c>
      <c r="L9976" t="s">
        <v>20528</v>
      </c>
      <c r="O9976" t="s">
        <v>20888</v>
      </c>
      <c r="P9976" t="s">
        <v>20920</v>
      </c>
      <c r="Q9976" t="s">
        <v>20991</v>
      </c>
      <c r="U9976" t="s">
        <v>22034</v>
      </c>
      <c r="W9976" t="s">
        <v>22918</v>
      </c>
    </row>
    <row r="9977" spans="1:31">
      <c r="A9977" s="1">
        <v>10043</v>
      </c>
      <c r="C9977" t="s">
        <v>8296</v>
      </c>
      <c r="G9977" t="s">
        <v>10967</v>
      </c>
      <c r="H9977" t="s">
        <v>17897</v>
      </c>
      <c r="I9977" t="s">
        <v>18507</v>
      </c>
      <c r="J9977" t="s">
        <v>18509</v>
      </c>
      <c r="L9977" t="s">
        <v>20593</v>
      </c>
      <c r="O9977" t="s">
        <v>20887</v>
      </c>
      <c r="P9977" t="s">
        <v>20919</v>
      </c>
      <c r="Q9977" t="s">
        <v>20989</v>
      </c>
      <c r="U9977" t="s">
        <v>22032</v>
      </c>
      <c r="W9977" t="s">
        <v>22917</v>
      </c>
      <c r="X9977" t="s">
        <v>23776</v>
      </c>
    </row>
    <row r="9978" spans="1:31">
      <c r="A9978" s="1">
        <v>10044</v>
      </c>
      <c r="C9978" t="s">
        <v>8297</v>
      </c>
      <c r="G9978" t="s">
        <v>10967</v>
      </c>
      <c r="H9978" t="s">
        <v>17898</v>
      </c>
      <c r="I9978" t="s">
        <v>18507</v>
      </c>
      <c r="J9978" t="s">
        <v>18509</v>
      </c>
      <c r="L9978" t="s">
        <v>20497</v>
      </c>
      <c r="O9978" t="s">
        <v>20887</v>
      </c>
      <c r="P9978" t="s">
        <v>20919</v>
      </c>
      <c r="Q9978" t="s">
        <v>20989</v>
      </c>
      <c r="U9978" t="s">
        <v>22032</v>
      </c>
      <c r="W9978" t="s">
        <v>22917</v>
      </c>
      <c r="X9978" t="s">
        <v>23777</v>
      </c>
    </row>
    <row r="9979" spans="1:31">
      <c r="A9979" s="1">
        <v>10045</v>
      </c>
      <c r="C9979" t="s">
        <v>8298</v>
      </c>
      <c r="G9979" t="s">
        <v>10967</v>
      </c>
      <c r="H9979" t="s">
        <v>17899</v>
      </c>
      <c r="I9979" t="s">
        <v>18507</v>
      </c>
      <c r="J9979" t="s">
        <v>18509</v>
      </c>
      <c r="L9979" t="s">
        <v>20527</v>
      </c>
      <c r="O9979" t="s">
        <v>20888</v>
      </c>
      <c r="P9979" t="s">
        <v>65</v>
      </c>
      <c r="Q9979" t="s">
        <v>20990</v>
      </c>
      <c r="R9979" t="s">
        <v>21118</v>
      </c>
      <c r="S9979" t="s">
        <v>21153</v>
      </c>
      <c r="T9979" t="s">
        <v>21946</v>
      </c>
      <c r="U9979" t="s">
        <v>22033</v>
      </c>
    </row>
    <row r="9980" spans="1:31">
      <c r="A9980" s="1">
        <v>10046</v>
      </c>
      <c r="C9980" t="s">
        <v>8299</v>
      </c>
      <c r="G9980" t="s">
        <v>10967</v>
      </c>
      <c r="H9980" t="s">
        <v>17900</v>
      </c>
      <c r="I9980" t="s">
        <v>18507</v>
      </c>
      <c r="J9980" t="s">
        <v>18509</v>
      </c>
      <c r="L9980" t="s">
        <v>20528</v>
      </c>
      <c r="O9980" t="s">
        <v>20888</v>
      </c>
      <c r="P9980" t="s">
        <v>20920</v>
      </c>
      <c r="Q9980" t="s">
        <v>20991</v>
      </c>
      <c r="U9980" t="s">
        <v>22034</v>
      </c>
      <c r="W9980" t="s">
        <v>22918</v>
      </c>
    </row>
    <row r="9981" spans="1:31">
      <c r="A9981" s="1">
        <v>10047</v>
      </c>
      <c r="C9981" t="s">
        <v>8300</v>
      </c>
      <c r="G9981" t="s">
        <v>10967</v>
      </c>
      <c r="H9981" t="s">
        <v>17901</v>
      </c>
      <c r="I9981" t="s">
        <v>18507</v>
      </c>
      <c r="J9981" t="s">
        <v>18509</v>
      </c>
      <c r="L9981" t="s">
        <v>20527</v>
      </c>
      <c r="O9981" t="s">
        <v>20888</v>
      </c>
      <c r="P9981" t="s">
        <v>65</v>
      </c>
      <c r="Q9981" t="s">
        <v>20990</v>
      </c>
      <c r="R9981" t="s">
        <v>21118</v>
      </c>
      <c r="S9981" t="s">
        <v>21153</v>
      </c>
      <c r="T9981" t="s">
        <v>21947</v>
      </c>
      <c r="U9981" t="s">
        <v>22033</v>
      </c>
    </row>
    <row r="9982" spans="1:31">
      <c r="A9982" s="1">
        <v>10048</v>
      </c>
      <c r="C9982" t="s">
        <v>8301</v>
      </c>
      <c r="G9982" t="s">
        <v>10967</v>
      </c>
      <c r="H9982" t="s">
        <v>17901</v>
      </c>
      <c r="I9982" t="s">
        <v>18507</v>
      </c>
      <c r="J9982" t="s">
        <v>18509</v>
      </c>
      <c r="L9982" t="s">
        <v>20528</v>
      </c>
      <c r="O9982" t="s">
        <v>20888</v>
      </c>
      <c r="P9982" t="s">
        <v>20920</v>
      </c>
      <c r="Q9982" t="s">
        <v>20991</v>
      </c>
      <c r="U9982" t="s">
        <v>22034</v>
      </c>
      <c r="W9982" t="s">
        <v>22918</v>
      </c>
    </row>
    <row r="9983" spans="1:31">
      <c r="A9983" s="1">
        <v>10049</v>
      </c>
      <c r="C9983" t="s">
        <v>8302</v>
      </c>
      <c r="G9983" t="s">
        <v>10967</v>
      </c>
      <c r="H9983" t="s">
        <v>17902</v>
      </c>
      <c r="I9983" t="s">
        <v>18507</v>
      </c>
      <c r="J9983" t="s">
        <v>18509</v>
      </c>
      <c r="L9983" t="s">
        <v>20582</v>
      </c>
      <c r="O9983" t="s">
        <v>20887</v>
      </c>
      <c r="P9983" t="s">
        <v>20919</v>
      </c>
      <c r="Q9983" t="s">
        <v>20989</v>
      </c>
      <c r="U9983" t="s">
        <v>22032</v>
      </c>
      <c r="W9983" t="s">
        <v>22917</v>
      </c>
      <c r="X9983" t="s">
        <v>23778</v>
      </c>
    </row>
    <row r="9984" spans="1:31">
      <c r="A9984" s="1">
        <v>10050</v>
      </c>
      <c r="C9984" t="s">
        <v>8303</v>
      </c>
      <c r="G9984" t="s">
        <v>10967</v>
      </c>
      <c r="H9984" t="s">
        <v>17903</v>
      </c>
      <c r="I9984" t="s">
        <v>18507</v>
      </c>
      <c r="J9984" t="s">
        <v>18575</v>
      </c>
      <c r="K9984" t="s">
        <v>18572</v>
      </c>
      <c r="L9984" t="s">
        <v>20738</v>
      </c>
      <c r="N9984" t="s">
        <v>38</v>
      </c>
      <c r="P9984" t="s">
        <v>38</v>
      </c>
      <c r="Q9984" t="s">
        <v>21038</v>
      </c>
      <c r="U9984" t="s">
        <v>22898</v>
      </c>
      <c r="W9984" t="s">
        <v>22730</v>
      </c>
      <c r="AE9984" t="s">
        <v>23891</v>
      </c>
    </row>
    <row r="9985" spans="1:24">
      <c r="A9985" s="1">
        <v>10051</v>
      </c>
      <c r="B9985" t="s">
        <v>38</v>
      </c>
      <c r="C9985" t="s">
        <v>8303</v>
      </c>
      <c r="D9985" t="s">
        <v>10787</v>
      </c>
      <c r="E9985" t="s">
        <v>10905</v>
      </c>
      <c r="F9985" t="s">
        <v>10913</v>
      </c>
      <c r="H9985" t="s">
        <v>17903</v>
      </c>
      <c r="V9985">
        <f>72864162 úIÀ`QRHK3839EDCON                                                                                           DCON Y  Kaheem Mattis              1874418293     N</f>
        <v>0</v>
      </c>
    </row>
    <row r="9986" spans="1:24">
      <c r="A9986" s="1">
        <v>10052</v>
      </c>
      <c r="C9986" t="s">
        <v>8304</v>
      </c>
      <c r="G9986" t="s">
        <v>10967</v>
      </c>
      <c r="H9986" t="s">
        <v>17904</v>
      </c>
      <c r="I9986" t="s">
        <v>18507</v>
      </c>
      <c r="J9986" t="s">
        <v>18509</v>
      </c>
      <c r="L9986" t="s">
        <v>20527</v>
      </c>
      <c r="O9986" t="s">
        <v>20888</v>
      </c>
      <c r="P9986" t="s">
        <v>65</v>
      </c>
      <c r="Q9986" t="s">
        <v>20990</v>
      </c>
      <c r="R9986" t="s">
        <v>21118</v>
      </c>
      <c r="S9986" t="s">
        <v>21153</v>
      </c>
      <c r="T9986" t="s">
        <v>21948</v>
      </c>
      <c r="U9986" t="s">
        <v>22033</v>
      </c>
    </row>
    <row r="9987" spans="1:24">
      <c r="A9987" s="1">
        <v>10053</v>
      </c>
      <c r="C9987" t="s">
        <v>8305</v>
      </c>
      <c r="G9987" t="s">
        <v>10967</v>
      </c>
      <c r="H9987" t="s">
        <v>17905</v>
      </c>
      <c r="I9987" t="s">
        <v>18507</v>
      </c>
      <c r="J9987" t="s">
        <v>18509</v>
      </c>
      <c r="L9987" t="s">
        <v>20528</v>
      </c>
      <c r="O9987" t="s">
        <v>20888</v>
      </c>
      <c r="P9987" t="s">
        <v>20920</v>
      </c>
      <c r="Q9987" t="s">
        <v>20991</v>
      </c>
      <c r="U9987" t="s">
        <v>22034</v>
      </c>
      <c r="W9987" t="s">
        <v>22918</v>
      </c>
    </row>
    <row r="9988" spans="1:24">
      <c r="A9988" s="1">
        <v>10054</v>
      </c>
      <c r="C9988" t="s">
        <v>8306</v>
      </c>
      <c r="G9988" t="s">
        <v>10967</v>
      </c>
      <c r="H9988" t="s">
        <v>17905</v>
      </c>
      <c r="I9988" t="s">
        <v>18507</v>
      </c>
      <c r="J9988" t="s">
        <v>18509</v>
      </c>
      <c r="L9988" t="s">
        <v>20590</v>
      </c>
      <c r="O9988" t="s">
        <v>20887</v>
      </c>
      <c r="P9988" t="s">
        <v>20919</v>
      </c>
      <c r="Q9988" t="s">
        <v>20989</v>
      </c>
      <c r="U9988" t="s">
        <v>22032</v>
      </c>
      <c r="W9988" t="s">
        <v>22917</v>
      </c>
      <c r="X9988" t="s">
        <v>23779</v>
      </c>
    </row>
    <row r="9989" spans="1:24">
      <c r="A9989" s="1">
        <v>10055</v>
      </c>
      <c r="C9989" t="s">
        <v>8307</v>
      </c>
      <c r="G9989" t="s">
        <v>10967</v>
      </c>
      <c r="H9989" t="s">
        <v>17906</v>
      </c>
      <c r="I9989" t="s">
        <v>18507</v>
      </c>
      <c r="J9989" t="s">
        <v>18509</v>
      </c>
      <c r="L9989" t="s">
        <v>20551</v>
      </c>
      <c r="O9989" t="s">
        <v>20887</v>
      </c>
      <c r="P9989" t="s">
        <v>20919</v>
      </c>
      <c r="Q9989" t="s">
        <v>20989</v>
      </c>
      <c r="U9989" t="s">
        <v>22032</v>
      </c>
      <c r="W9989" t="s">
        <v>22917</v>
      </c>
      <c r="X9989" t="s">
        <v>23780</v>
      </c>
    </row>
    <row r="9990" spans="1:24">
      <c r="A9990" s="1">
        <v>10056</v>
      </c>
      <c r="C9990" t="s">
        <v>8308</v>
      </c>
      <c r="G9990" t="s">
        <v>10967</v>
      </c>
      <c r="H9990" t="s">
        <v>17907</v>
      </c>
      <c r="I9990" t="s">
        <v>18507</v>
      </c>
      <c r="J9990" t="s">
        <v>18509</v>
      </c>
      <c r="L9990" t="s">
        <v>20527</v>
      </c>
      <c r="O9990" t="s">
        <v>20888</v>
      </c>
      <c r="P9990" t="s">
        <v>65</v>
      </c>
      <c r="Q9990" t="s">
        <v>20990</v>
      </c>
      <c r="R9990" t="s">
        <v>21118</v>
      </c>
      <c r="S9990" t="s">
        <v>21153</v>
      </c>
      <c r="T9990" t="s">
        <v>21949</v>
      </c>
      <c r="U9990" t="s">
        <v>22033</v>
      </c>
    </row>
    <row r="9991" spans="1:24">
      <c r="A9991" s="1">
        <v>10057</v>
      </c>
      <c r="C9991" t="s">
        <v>8309</v>
      </c>
      <c r="G9991" t="s">
        <v>10967</v>
      </c>
      <c r="H9991" t="s">
        <v>17908</v>
      </c>
      <c r="I9991" t="s">
        <v>18507</v>
      </c>
      <c r="J9991" t="s">
        <v>18509</v>
      </c>
      <c r="L9991" t="s">
        <v>20528</v>
      </c>
      <c r="O9991" t="s">
        <v>20888</v>
      </c>
      <c r="P9991" t="s">
        <v>20920</v>
      </c>
      <c r="Q9991" t="s">
        <v>20991</v>
      </c>
      <c r="U9991" t="s">
        <v>22034</v>
      </c>
      <c r="W9991" t="s">
        <v>22918</v>
      </c>
    </row>
    <row r="9992" spans="1:24">
      <c r="A9992" s="1">
        <v>10058</v>
      </c>
      <c r="C9992" t="s">
        <v>8310</v>
      </c>
      <c r="G9992" t="s">
        <v>10967</v>
      </c>
      <c r="H9992" t="s">
        <v>17909</v>
      </c>
      <c r="I9992" t="s">
        <v>18507</v>
      </c>
      <c r="J9992" t="s">
        <v>18509</v>
      </c>
      <c r="L9992" t="s">
        <v>20497</v>
      </c>
      <c r="O9992" t="s">
        <v>20887</v>
      </c>
      <c r="P9992" t="s">
        <v>20919</v>
      </c>
      <c r="Q9992" t="s">
        <v>20989</v>
      </c>
      <c r="U9992" t="s">
        <v>22032</v>
      </c>
      <c r="W9992" t="s">
        <v>22917</v>
      </c>
      <c r="X9992" t="s">
        <v>23781</v>
      </c>
    </row>
    <row r="9993" spans="1:24">
      <c r="A9993" s="1">
        <v>10059</v>
      </c>
      <c r="C9993" t="s">
        <v>8311</v>
      </c>
      <c r="G9993" t="s">
        <v>10967</v>
      </c>
      <c r="H9993" t="s">
        <v>17910</v>
      </c>
      <c r="I9993" t="s">
        <v>18507</v>
      </c>
      <c r="J9993" t="s">
        <v>18509</v>
      </c>
      <c r="L9993" t="s">
        <v>20527</v>
      </c>
      <c r="O9993" t="s">
        <v>20888</v>
      </c>
      <c r="P9993" t="s">
        <v>65</v>
      </c>
      <c r="Q9993" t="s">
        <v>20990</v>
      </c>
      <c r="R9993" t="s">
        <v>21118</v>
      </c>
      <c r="S9993" t="s">
        <v>21153</v>
      </c>
      <c r="T9993" t="s">
        <v>21950</v>
      </c>
      <c r="U9993" t="s">
        <v>22033</v>
      </c>
    </row>
    <row r="9994" spans="1:24">
      <c r="A9994" s="1">
        <v>10060</v>
      </c>
      <c r="C9994" t="s">
        <v>8312</v>
      </c>
      <c r="G9994" t="s">
        <v>10967</v>
      </c>
      <c r="H9994" t="s">
        <v>17910</v>
      </c>
      <c r="I9994" t="s">
        <v>18507</v>
      </c>
      <c r="J9994" t="s">
        <v>18509</v>
      </c>
      <c r="L9994" t="s">
        <v>20528</v>
      </c>
      <c r="O9994" t="s">
        <v>20888</v>
      </c>
      <c r="P9994" t="s">
        <v>20920</v>
      </c>
      <c r="Q9994" t="s">
        <v>20991</v>
      </c>
      <c r="U9994" t="s">
        <v>22034</v>
      </c>
      <c r="W9994" t="s">
        <v>22918</v>
      </c>
    </row>
    <row r="9995" spans="1:24">
      <c r="A9995" s="1">
        <v>10061</v>
      </c>
      <c r="C9995" t="s">
        <v>8313</v>
      </c>
      <c r="G9995" t="s">
        <v>10967</v>
      </c>
      <c r="H9995" t="s">
        <v>17911</v>
      </c>
      <c r="I9995" t="s">
        <v>18507</v>
      </c>
      <c r="J9995" t="s">
        <v>18509</v>
      </c>
      <c r="L9995" t="s">
        <v>20527</v>
      </c>
      <c r="O9995" t="s">
        <v>20888</v>
      </c>
      <c r="P9995" t="s">
        <v>65</v>
      </c>
      <c r="Q9995" t="s">
        <v>20990</v>
      </c>
      <c r="R9995" t="s">
        <v>21118</v>
      </c>
      <c r="S9995" t="s">
        <v>21153</v>
      </c>
      <c r="T9995" t="s">
        <v>21951</v>
      </c>
      <c r="U9995" t="s">
        <v>22033</v>
      </c>
    </row>
    <row r="9996" spans="1:24">
      <c r="A9996" s="1">
        <v>10062</v>
      </c>
      <c r="C9996" t="s">
        <v>8314</v>
      </c>
      <c r="G9996" t="s">
        <v>10967</v>
      </c>
      <c r="H9996" t="s">
        <v>17911</v>
      </c>
      <c r="I9996" t="s">
        <v>18507</v>
      </c>
      <c r="J9996" t="s">
        <v>18509</v>
      </c>
      <c r="L9996" t="s">
        <v>20528</v>
      </c>
      <c r="O9996" t="s">
        <v>20888</v>
      </c>
      <c r="P9996" t="s">
        <v>20920</v>
      </c>
      <c r="Q9996" t="s">
        <v>20991</v>
      </c>
      <c r="U9996" t="s">
        <v>22034</v>
      </c>
      <c r="W9996" t="s">
        <v>22918</v>
      </c>
    </row>
    <row r="9997" spans="1:24">
      <c r="A9997" s="1">
        <v>10063</v>
      </c>
      <c r="C9997" t="s">
        <v>8315</v>
      </c>
      <c r="G9997" t="s">
        <v>10967</v>
      </c>
      <c r="H9997" t="s">
        <v>17912</v>
      </c>
      <c r="I9997" t="s">
        <v>18507</v>
      </c>
      <c r="J9997" t="s">
        <v>18509</v>
      </c>
      <c r="L9997" t="s">
        <v>20527</v>
      </c>
      <c r="O9997" t="s">
        <v>20888</v>
      </c>
      <c r="P9997" t="s">
        <v>65</v>
      </c>
      <c r="Q9997" t="s">
        <v>20990</v>
      </c>
      <c r="R9997" t="s">
        <v>21118</v>
      </c>
      <c r="S9997" t="s">
        <v>21153</v>
      </c>
      <c r="T9997" t="s">
        <v>21441</v>
      </c>
      <c r="U9997" t="s">
        <v>22033</v>
      </c>
    </row>
    <row r="9998" spans="1:24">
      <c r="A9998" s="1">
        <v>10064</v>
      </c>
      <c r="C9998" t="s">
        <v>8316</v>
      </c>
      <c r="G9998" t="s">
        <v>10967</v>
      </c>
      <c r="H9998" t="s">
        <v>17912</v>
      </c>
      <c r="I9998" t="s">
        <v>18507</v>
      </c>
      <c r="J9998" t="s">
        <v>18509</v>
      </c>
      <c r="L9998" t="s">
        <v>20647</v>
      </c>
      <c r="O9998" t="s">
        <v>20887</v>
      </c>
      <c r="P9998" t="s">
        <v>20919</v>
      </c>
      <c r="Q9998" t="s">
        <v>20989</v>
      </c>
      <c r="U9998" t="s">
        <v>22032</v>
      </c>
      <c r="W9998" t="s">
        <v>22917</v>
      </c>
      <c r="X9998" t="s">
        <v>23278</v>
      </c>
    </row>
    <row r="9999" spans="1:24">
      <c r="A9999" s="1">
        <v>10065</v>
      </c>
      <c r="C9999" t="s">
        <v>8317</v>
      </c>
      <c r="G9999" t="s">
        <v>10967</v>
      </c>
      <c r="H9999" t="s">
        <v>17913</v>
      </c>
      <c r="I9999" t="s">
        <v>18507</v>
      </c>
      <c r="J9999" t="s">
        <v>18509</v>
      </c>
      <c r="L9999" t="s">
        <v>20528</v>
      </c>
      <c r="O9999" t="s">
        <v>20888</v>
      </c>
      <c r="P9999" t="s">
        <v>20920</v>
      </c>
      <c r="Q9999" t="s">
        <v>20991</v>
      </c>
      <c r="U9999" t="s">
        <v>22034</v>
      </c>
      <c r="W9999" t="s">
        <v>22918</v>
      </c>
    </row>
    <row r="10000" spans="1:24">
      <c r="A10000" s="1">
        <v>10066</v>
      </c>
      <c r="C10000" t="s">
        <v>8318</v>
      </c>
      <c r="G10000" t="s">
        <v>10967</v>
      </c>
      <c r="H10000" t="s">
        <v>17914</v>
      </c>
      <c r="I10000" t="s">
        <v>18507</v>
      </c>
      <c r="J10000" t="s">
        <v>18509</v>
      </c>
      <c r="L10000" t="s">
        <v>20614</v>
      </c>
      <c r="O10000" t="s">
        <v>20887</v>
      </c>
      <c r="P10000" t="s">
        <v>20919</v>
      </c>
      <c r="Q10000" t="s">
        <v>20989</v>
      </c>
      <c r="U10000" t="s">
        <v>22032</v>
      </c>
      <c r="W10000" t="s">
        <v>22917</v>
      </c>
      <c r="X10000" t="s">
        <v>23277</v>
      </c>
    </row>
    <row r="10001" spans="1:24">
      <c r="A10001" s="1">
        <v>10067</v>
      </c>
      <c r="C10001" t="s">
        <v>8319</v>
      </c>
      <c r="G10001" t="s">
        <v>10967</v>
      </c>
      <c r="H10001" t="s">
        <v>17914</v>
      </c>
      <c r="I10001" t="s">
        <v>18507</v>
      </c>
      <c r="J10001" t="s">
        <v>18509</v>
      </c>
      <c r="L10001" t="s">
        <v>20527</v>
      </c>
      <c r="O10001" t="s">
        <v>20888</v>
      </c>
      <c r="P10001" t="s">
        <v>65</v>
      </c>
      <c r="Q10001" t="s">
        <v>20990</v>
      </c>
      <c r="R10001" t="s">
        <v>21118</v>
      </c>
      <c r="S10001" t="s">
        <v>21153</v>
      </c>
      <c r="T10001" t="s">
        <v>21440</v>
      </c>
      <c r="U10001" t="s">
        <v>22033</v>
      </c>
    </row>
    <row r="10002" spans="1:24">
      <c r="A10002" s="1">
        <v>10068</v>
      </c>
      <c r="C10002" t="s">
        <v>8320</v>
      </c>
      <c r="G10002" t="s">
        <v>10967</v>
      </c>
      <c r="H10002" t="s">
        <v>17914</v>
      </c>
      <c r="I10002" t="s">
        <v>18507</v>
      </c>
      <c r="J10002" t="s">
        <v>18509</v>
      </c>
      <c r="L10002" t="s">
        <v>20528</v>
      </c>
      <c r="O10002" t="s">
        <v>20888</v>
      </c>
      <c r="P10002" t="s">
        <v>20920</v>
      </c>
      <c r="Q10002" t="s">
        <v>20991</v>
      </c>
      <c r="U10002" t="s">
        <v>22034</v>
      </c>
      <c r="W10002" t="s">
        <v>22918</v>
      </c>
    </row>
    <row r="10003" spans="1:24">
      <c r="A10003" s="1">
        <v>10069</v>
      </c>
      <c r="C10003" t="s">
        <v>8321</v>
      </c>
      <c r="G10003" t="s">
        <v>10967</v>
      </c>
      <c r="H10003" t="s">
        <v>17915</v>
      </c>
      <c r="I10003" t="s">
        <v>18507</v>
      </c>
      <c r="J10003" t="s">
        <v>18509</v>
      </c>
      <c r="L10003" t="s">
        <v>20527</v>
      </c>
      <c r="O10003" t="s">
        <v>20888</v>
      </c>
      <c r="P10003" t="s">
        <v>65</v>
      </c>
      <c r="Q10003" t="s">
        <v>20990</v>
      </c>
      <c r="R10003" t="s">
        <v>21118</v>
      </c>
      <c r="S10003" t="s">
        <v>21153</v>
      </c>
      <c r="T10003" t="s">
        <v>21437</v>
      </c>
      <c r="U10003" t="s">
        <v>22033</v>
      </c>
    </row>
    <row r="10004" spans="1:24">
      <c r="A10004" s="1">
        <v>10070</v>
      </c>
      <c r="C10004" t="s">
        <v>8322</v>
      </c>
      <c r="G10004" t="s">
        <v>10967</v>
      </c>
      <c r="H10004" t="s">
        <v>17916</v>
      </c>
      <c r="I10004" t="s">
        <v>18507</v>
      </c>
      <c r="J10004" t="s">
        <v>18509</v>
      </c>
      <c r="L10004" t="s">
        <v>20528</v>
      </c>
      <c r="O10004" t="s">
        <v>20888</v>
      </c>
      <c r="P10004" t="s">
        <v>20920</v>
      </c>
      <c r="Q10004" t="s">
        <v>20991</v>
      </c>
      <c r="U10004" t="s">
        <v>22034</v>
      </c>
      <c r="W10004" t="s">
        <v>22918</v>
      </c>
    </row>
    <row r="10005" spans="1:24">
      <c r="A10005" s="1">
        <v>10071</v>
      </c>
      <c r="C10005" t="s">
        <v>8323</v>
      </c>
      <c r="G10005" t="s">
        <v>10967</v>
      </c>
      <c r="H10005" t="s">
        <v>17917</v>
      </c>
      <c r="I10005" t="s">
        <v>18507</v>
      </c>
      <c r="J10005" t="s">
        <v>18509</v>
      </c>
      <c r="L10005" t="s">
        <v>20551</v>
      </c>
      <c r="O10005" t="s">
        <v>20887</v>
      </c>
      <c r="P10005" t="s">
        <v>20919</v>
      </c>
      <c r="Q10005" t="s">
        <v>20989</v>
      </c>
      <c r="U10005" t="s">
        <v>22032</v>
      </c>
      <c r="W10005" t="s">
        <v>22917</v>
      </c>
      <c r="X10005" t="s">
        <v>23274</v>
      </c>
    </row>
    <row r="10006" spans="1:24">
      <c r="A10006" s="1">
        <v>10072</v>
      </c>
      <c r="C10006" t="s">
        <v>8324</v>
      </c>
      <c r="G10006" t="s">
        <v>10967</v>
      </c>
      <c r="H10006" t="s">
        <v>17918</v>
      </c>
      <c r="I10006" t="s">
        <v>18507</v>
      </c>
      <c r="J10006" t="s">
        <v>18509</v>
      </c>
      <c r="L10006" t="s">
        <v>20497</v>
      </c>
      <c r="O10006" t="s">
        <v>20887</v>
      </c>
      <c r="P10006" t="s">
        <v>20919</v>
      </c>
      <c r="Q10006" t="s">
        <v>20989</v>
      </c>
      <c r="U10006" t="s">
        <v>22032</v>
      </c>
      <c r="W10006" t="s">
        <v>22917</v>
      </c>
      <c r="X10006" t="s">
        <v>23276</v>
      </c>
    </row>
    <row r="10007" spans="1:24">
      <c r="A10007" s="1">
        <v>10073</v>
      </c>
      <c r="C10007" t="s">
        <v>8325</v>
      </c>
      <c r="G10007" t="s">
        <v>10967</v>
      </c>
      <c r="H10007" t="s">
        <v>17919</v>
      </c>
      <c r="I10007" t="s">
        <v>18507</v>
      </c>
      <c r="J10007" t="s">
        <v>18509</v>
      </c>
      <c r="L10007" t="s">
        <v>20527</v>
      </c>
      <c r="O10007" t="s">
        <v>20888</v>
      </c>
      <c r="P10007" t="s">
        <v>65</v>
      </c>
      <c r="Q10007" t="s">
        <v>20990</v>
      </c>
      <c r="R10007" t="s">
        <v>21118</v>
      </c>
      <c r="S10007" t="s">
        <v>21153</v>
      </c>
      <c r="T10007" t="s">
        <v>21439</v>
      </c>
      <c r="U10007" t="s">
        <v>22033</v>
      </c>
    </row>
    <row r="10008" spans="1:24">
      <c r="A10008" s="1">
        <v>10074</v>
      </c>
      <c r="C10008" t="s">
        <v>8326</v>
      </c>
      <c r="G10008" t="s">
        <v>10967</v>
      </c>
      <c r="H10008" t="s">
        <v>17919</v>
      </c>
      <c r="I10008" t="s">
        <v>18507</v>
      </c>
      <c r="J10008" t="s">
        <v>18509</v>
      </c>
      <c r="L10008" t="s">
        <v>20528</v>
      </c>
      <c r="O10008" t="s">
        <v>20888</v>
      </c>
      <c r="P10008" t="s">
        <v>20920</v>
      </c>
      <c r="Q10008" t="s">
        <v>20991</v>
      </c>
      <c r="U10008" t="s">
        <v>22034</v>
      </c>
      <c r="W10008" t="s">
        <v>22918</v>
      </c>
    </row>
    <row r="10009" spans="1:24">
      <c r="A10009" s="1">
        <v>10075</v>
      </c>
      <c r="C10009" t="s">
        <v>8327</v>
      </c>
      <c r="G10009" t="s">
        <v>10967</v>
      </c>
      <c r="H10009" t="s">
        <v>17920</v>
      </c>
      <c r="I10009" t="s">
        <v>18507</v>
      </c>
      <c r="J10009" t="s">
        <v>18509</v>
      </c>
      <c r="L10009" t="s">
        <v>20590</v>
      </c>
      <c r="O10009" t="s">
        <v>20887</v>
      </c>
      <c r="P10009" t="s">
        <v>20919</v>
      </c>
      <c r="Q10009" t="s">
        <v>20989</v>
      </c>
      <c r="U10009" t="s">
        <v>22032</v>
      </c>
      <c r="W10009" t="s">
        <v>22917</v>
      </c>
      <c r="X10009" t="s">
        <v>23278</v>
      </c>
    </row>
    <row r="10010" spans="1:24">
      <c r="A10010" s="1">
        <v>10076</v>
      </c>
      <c r="C10010" t="s">
        <v>8328</v>
      </c>
      <c r="G10010" t="s">
        <v>10967</v>
      </c>
      <c r="H10010" t="s">
        <v>17920</v>
      </c>
      <c r="I10010" t="s">
        <v>18507</v>
      </c>
      <c r="J10010" t="s">
        <v>18509</v>
      </c>
      <c r="L10010" t="s">
        <v>20527</v>
      </c>
      <c r="O10010" t="s">
        <v>20888</v>
      </c>
      <c r="P10010" t="s">
        <v>65</v>
      </c>
      <c r="Q10010" t="s">
        <v>20990</v>
      </c>
      <c r="R10010" t="s">
        <v>21118</v>
      </c>
      <c r="S10010" t="s">
        <v>21153</v>
      </c>
      <c r="T10010" t="s">
        <v>21441</v>
      </c>
      <c r="U10010" t="s">
        <v>22033</v>
      </c>
    </row>
    <row r="10011" spans="1:24">
      <c r="A10011" s="1">
        <v>10077</v>
      </c>
      <c r="C10011" t="s">
        <v>8329</v>
      </c>
      <c r="G10011" t="s">
        <v>10967</v>
      </c>
      <c r="H10011" t="s">
        <v>17921</v>
      </c>
      <c r="I10011" t="s">
        <v>18507</v>
      </c>
      <c r="J10011" t="s">
        <v>18509</v>
      </c>
      <c r="L10011" t="s">
        <v>20528</v>
      </c>
      <c r="O10011" t="s">
        <v>20888</v>
      </c>
      <c r="P10011" t="s">
        <v>20920</v>
      </c>
      <c r="Q10011" t="s">
        <v>20991</v>
      </c>
      <c r="U10011" t="s">
        <v>22034</v>
      </c>
      <c r="W10011" t="s">
        <v>22918</v>
      </c>
    </row>
    <row r="10012" spans="1:24">
      <c r="A10012" s="1">
        <v>10078</v>
      </c>
      <c r="C10012" t="s">
        <v>8330</v>
      </c>
      <c r="G10012" t="s">
        <v>10967</v>
      </c>
      <c r="H10012" t="s">
        <v>17922</v>
      </c>
      <c r="I10012" t="s">
        <v>18507</v>
      </c>
      <c r="J10012" t="s">
        <v>18509</v>
      </c>
      <c r="L10012" t="s">
        <v>20582</v>
      </c>
      <c r="O10012" t="s">
        <v>20887</v>
      </c>
      <c r="P10012" t="s">
        <v>20919</v>
      </c>
      <c r="Q10012" t="s">
        <v>20989</v>
      </c>
      <c r="U10012" t="s">
        <v>22032</v>
      </c>
      <c r="W10012" t="s">
        <v>22917</v>
      </c>
      <c r="X10012" t="s">
        <v>23277</v>
      </c>
    </row>
    <row r="10013" spans="1:24">
      <c r="A10013" s="1">
        <v>10079</v>
      </c>
      <c r="C10013" t="s">
        <v>8331</v>
      </c>
      <c r="G10013" t="s">
        <v>10967</v>
      </c>
      <c r="H10013" t="s">
        <v>17923</v>
      </c>
      <c r="I10013" t="s">
        <v>18507</v>
      </c>
      <c r="J10013" t="s">
        <v>18509</v>
      </c>
      <c r="L10013" t="s">
        <v>20527</v>
      </c>
      <c r="O10013" t="s">
        <v>20888</v>
      </c>
      <c r="P10013" t="s">
        <v>65</v>
      </c>
      <c r="Q10013" t="s">
        <v>20990</v>
      </c>
      <c r="R10013" t="s">
        <v>21118</v>
      </c>
      <c r="S10013" t="s">
        <v>21153</v>
      </c>
      <c r="T10013" t="s">
        <v>21440</v>
      </c>
      <c r="U10013" t="s">
        <v>22033</v>
      </c>
    </row>
    <row r="10014" spans="1:24">
      <c r="A10014" s="1">
        <v>10080</v>
      </c>
      <c r="C10014" t="s">
        <v>8332</v>
      </c>
      <c r="G10014" t="s">
        <v>10967</v>
      </c>
      <c r="H10014" t="s">
        <v>17923</v>
      </c>
      <c r="I10014" t="s">
        <v>18507</v>
      </c>
      <c r="J10014" t="s">
        <v>18509</v>
      </c>
      <c r="L10014" t="s">
        <v>20528</v>
      </c>
      <c r="O10014" t="s">
        <v>20888</v>
      </c>
      <c r="P10014" t="s">
        <v>20920</v>
      </c>
      <c r="Q10014" t="s">
        <v>20991</v>
      </c>
      <c r="U10014" t="s">
        <v>22034</v>
      </c>
      <c r="W10014" t="s">
        <v>22918</v>
      </c>
    </row>
    <row r="10015" spans="1:24">
      <c r="A10015" s="1">
        <v>10081</v>
      </c>
      <c r="C10015" t="s">
        <v>8333</v>
      </c>
      <c r="G10015" t="s">
        <v>10967</v>
      </c>
      <c r="H10015" t="s">
        <v>17924</v>
      </c>
      <c r="I10015" t="s">
        <v>18507</v>
      </c>
      <c r="J10015" t="s">
        <v>18509</v>
      </c>
      <c r="L10015" t="s">
        <v>20527</v>
      </c>
      <c r="O10015" t="s">
        <v>20888</v>
      </c>
      <c r="P10015" t="s">
        <v>65</v>
      </c>
      <c r="Q10015" t="s">
        <v>20990</v>
      </c>
      <c r="R10015" t="s">
        <v>21118</v>
      </c>
      <c r="S10015" t="s">
        <v>21153</v>
      </c>
      <c r="T10015" t="s">
        <v>21438</v>
      </c>
      <c r="U10015" t="s">
        <v>22033</v>
      </c>
    </row>
    <row r="10016" spans="1:24">
      <c r="A10016" s="1">
        <v>10082</v>
      </c>
      <c r="C10016" t="s">
        <v>8334</v>
      </c>
      <c r="G10016" t="s">
        <v>10967</v>
      </c>
      <c r="H10016" t="s">
        <v>17925</v>
      </c>
      <c r="I10016" t="s">
        <v>18507</v>
      </c>
      <c r="J10016" t="s">
        <v>18509</v>
      </c>
      <c r="L10016" t="s">
        <v>20583</v>
      </c>
      <c r="O10016" t="s">
        <v>20887</v>
      </c>
      <c r="P10016" t="s">
        <v>20919</v>
      </c>
      <c r="Q10016" t="s">
        <v>20989</v>
      </c>
      <c r="U10016" t="s">
        <v>22032</v>
      </c>
      <c r="W10016" t="s">
        <v>22917</v>
      </c>
      <c r="X10016" t="s">
        <v>23275</v>
      </c>
    </row>
    <row r="10017" spans="1:24">
      <c r="A10017" s="1">
        <v>10083</v>
      </c>
      <c r="C10017" t="s">
        <v>8335</v>
      </c>
      <c r="G10017" t="s">
        <v>10967</v>
      </c>
      <c r="H10017" t="s">
        <v>17925</v>
      </c>
      <c r="I10017" t="s">
        <v>18507</v>
      </c>
      <c r="J10017" t="s">
        <v>18509</v>
      </c>
      <c r="L10017" t="s">
        <v>20528</v>
      </c>
      <c r="O10017" t="s">
        <v>20888</v>
      </c>
      <c r="P10017" t="s">
        <v>20920</v>
      </c>
      <c r="Q10017" t="s">
        <v>20991</v>
      </c>
      <c r="U10017" t="s">
        <v>22034</v>
      </c>
      <c r="W10017" t="s">
        <v>22918</v>
      </c>
    </row>
    <row r="10018" spans="1:24">
      <c r="A10018" s="1">
        <v>10084</v>
      </c>
      <c r="C10018" t="s">
        <v>8336</v>
      </c>
      <c r="G10018" t="s">
        <v>10967</v>
      </c>
      <c r="H10018" t="s">
        <v>17926</v>
      </c>
      <c r="I10018" t="s">
        <v>18507</v>
      </c>
      <c r="J10018" t="s">
        <v>18509</v>
      </c>
      <c r="L10018" t="s">
        <v>20527</v>
      </c>
      <c r="O10018" t="s">
        <v>20888</v>
      </c>
      <c r="P10018" t="s">
        <v>65</v>
      </c>
      <c r="Q10018" t="s">
        <v>20990</v>
      </c>
      <c r="R10018" t="s">
        <v>21118</v>
      </c>
      <c r="S10018" t="s">
        <v>21153</v>
      </c>
      <c r="T10018" t="s">
        <v>21439</v>
      </c>
      <c r="U10018" t="s">
        <v>22033</v>
      </c>
    </row>
    <row r="10019" spans="1:24">
      <c r="A10019" s="1">
        <v>10085</v>
      </c>
      <c r="C10019" t="s">
        <v>8337</v>
      </c>
      <c r="G10019" t="s">
        <v>10967</v>
      </c>
      <c r="H10019" t="s">
        <v>17926</v>
      </c>
      <c r="I10019" t="s">
        <v>18507</v>
      </c>
      <c r="J10019" t="s">
        <v>18509</v>
      </c>
      <c r="L10019" t="s">
        <v>20528</v>
      </c>
      <c r="O10019" t="s">
        <v>20888</v>
      </c>
      <c r="P10019" t="s">
        <v>20920</v>
      </c>
      <c r="Q10019" t="s">
        <v>20991</v>
      </c>
      <c r="U10019" t="s">
        <v>22034</v>
      </c>
      <c r="W10019" t="s">
        <v>22918</v>
      </c>
    </row>
    <row r="10020" spans="1:24">
      <c r="A10020" s="1">
        <v>10086</v>
      </c>
      <c r="C10020" t="s">
        <v>8338</v>
      </c>
      <c r="G10020" t="s">
        <v>10967</v>
      </c>
      <c r="H10020" t="s">
        <v>17927</v>
      </c>
      <c r="I10020" t="s">
        <v>18507</v>
      </c>
      <c r="J10020" t="s">
        <v>18509</v>
      </c>
      <c r="L10020" t="s">
        <v>20593</v>
      </c>
      <c r="O10020" t="s">
        <v>20887</v>
      </c>
      <c r="P10020" t="s">
        <v>20919</v>
      </c>
      <c r="Q10020" t="s">
        <v>20989</v>
      </c>
      <c r="U10020" t="s">
        <v>22032</v>
      </c>
      <c r="W10020" t="s">
        <v>22917</v>
      </c>
      <c r="X10020" t="s">
        <v>23276</v>
      </c>
    </row>
    <row r="10021" spans="1:24">
      <c r="A10021" s="1">
        <v>10087</v>
      </c>
      <c r="C10021" t="s">
        <v>8339</v>
      </c>
      <c r="G10021" t="s">
        <v>10967</v>
      </c>
      <c r="H10021" t="s">
        <v>17928</v>
      </c>
      <c r="I10021" t="s">
        <v>18507</v>
      </c>
      <c r="J10021" t="s">
        <v>18509</v>
      </c>
      <c r="L10021" t="s">
        <v>20619</v>
      </c>
      <c r="O10021" t="s">
        <v>20887</v>
      </c>
      <c r="P10021" t="s">
        <v>20919</v>
      </c>
      <c r="Q10021" t="s">
        <v>20989</v>
      </c>
      <c r="U10021" t="s">
        <v>22032</v>
      </c>
      <c r="W10021" t="s">
        <v>22917</v>
      </c>
      <c r="X10021" t="s">
        <v>23275</v>
      </c>
    </row>
    <row r="10022" spans="1:24">
      <c r="A10022" s="1">
        <v>10088</v>
      </c>
      <c r="C10022" t="s">
        <v>8340</v>
      </c>
      <c r="G10022" t="s">
        <v>10967</v>
      </c>
      <c r="H10022" t="s">
        <v>17929</v>
      </c>
      <c r="I10022" t="s">
        <v>18507</v>
      </c>
      <c r="J10022" t="s">
        <v>18509</v>
      </c>
      <c r="L10022" t="s">
        <v>20527</v>
      </c>
      <c r="O10022" t="s">
        <v>20888</v>
      </c>
      <c r="P10022" t="s">
        <v>65</v>
      </c>
      <c r="Q10022" t="s">
        <v>20990</v>
      </c>
      <c r="R10022" t="s">
        <v>21118</v>
      </c>
      <c r="S10022" t="s">
        <v>21153</v>
      </c>
      <c r="T10022" t="s">
        <v>21438</v>
      </c>
      <c r="U10022" t="s">
        <v>22033</v>
      </c>
    </row>
    <row r="10023" spans="1:24">
      <c r="A10023" s="1">
        <v>10089</v>
      </c>
      <c r="C10023" t="s">
        <v>8341</v>
      </c>
      <c r="G10023" t="s">
        <v>10967</v>
      </c>
      <c r="H10023" t="s">
        <v>17929</v>
      </c>
      <c r="I10023" t="s">
        <v>18507</v>
      </c>
      <c r="J10023" t="s">
        <v>18509</v>
      </c>
      <c r="L10023" t="s">
        <v>20528</v>
      </c>
      <c r="O10023" t="s">
        <v>20888</v>
      </c>
      <c r="P10023" t="s">
        <v>20920</v>
      </c>
      <c r="Q10023" t="s">
        <v>20991</v>
      </c>
      <c r="U10023" t="s">
        <v>22034</v>
      </c>
      <c r="W10023" t="s">
        <v>22918</v>
      </c>
    </row>
    <row r="10024" spans="1:24">
      <c r="A10024" s="1">
        <v>10090</v>
      </c>
      <c r="C10024" t="s">
        <v>8342</v>
      </c>
      <c r="G10024" t="s">
        <v>10967</v>
      </c>
      <c r="H10024" t="s">
        <v>17930</v>
      </c>
      <c r="I10024" t="s">
        <v>18507</v>
      </c>
      <c r="J10024" t="s">
        <v>18509</v>
      </c>
      <c r="L10024" t="s">
        <v>20527</v>
      </c>
      <c r="O10024" t="s">
        <v>20888</v>
      </c>
      <c r="P10024" t="s">
        <v>65</v>
      </c>
      <c r="Q10024" t="s">
        <v>20990</v>
      </c>
      <c r="R10024" t="s">
        <v>21118</v>
      </c>
      <c r="S10024" t="s">
        <v>21153</v>
      </c>
      <c r="T10024" t="s">
        <v>21437</v>
      </c>
      <c r="U10024" t="s">
        <v>22033</v>
      </c>
    </row>
    <row r="10025" spans="1:24">
      <c r="A10025" s="1">
        <v>10091</v>
      </c>
      <c r="C10025" t="s">
        <v>8343</v>
      </c>
      <c r="G10025" t="s">
        <v>10967</v>
      </c>
      <c r="H10025" t="s">
        <v>17930</v>
      </c>
      <c r="I10025" t="s">
        <v>18507</v>
      </c>
      <c r="J10025" t="s">
        <v>18509</v>
      </c>
      <c r="L10025" t="s">
        <v>20595</v>
      </c>
      <c r="O10025" t="s">
        <v>20887</v>
      </c>
      <c r="P10025" t="s">
        <v>20919</v>
      </c>
      <c r="Q10025" t="s">
        <v>20989</v>
      </c>
      <c r="U10025" t="s">
        <v>22032</v>
      </c>
      <c r="W10025" t="s">
        <v>22917</v>
      </c>
      <c r="X10025" t="s">
        <v>23274</v>
      </c>
    </row>
    <row r="10026" spans="1:24">
      <c r="A10026" s="1">
        <v>10092</v>
      </c>
      <c r="C10026" t="s">
        <v>8344</v>
      </c>
      <c r="G10026" t="s">
        <v>10967</v>
      </c>
      <c r="H10026" t="s">
        <v>17930</v>
      </c>
      <c r="I10026" t="s">
        <v>18507</v>
      </c>
      <c r="J10026" t="s">
        <v>18509</v>
      </c>
      <c r="L10026" t="s">
        <v>20528</v>
      </c>
      <c r="O10026" t="s">
        <v>20888</v>
      </c>
      <c r="P10026" t="s">
        <v>20920</v>
      </c>
      <c r="Q10026" t="s">
        <v>20991</v>
      </c>
      <c r="U10026" t="s">
        <v>22034</v>
      </c>
      <c r="W10026" t="s">
        <v>22918</v>
      </c>
    </row>
    <row r="10027" spans="1:24">
      <c r="A10027" s="1">
        <v>10093</v>
      </c>
      <c r="C10027" t="s">
        <v>8345</v>
      </c>
      <c r="G10027" t="s">
        <v>10967</v>
      </c>
      <c r="H10027" t="s">
        <v>17931</v>
      </c>
      <c r="I10027" t="s">
        <v>18507</v>
      </c>
      <c r="J10027" t="s">
        <v>18509</v>
      </c>
      <c r="L10027" t="s">
        <v>20739</v>
      </c>
      <c r="O10027" t="s">
        <v>20901</v>
      </c>
      <c r="P10027" t="s">
        <v>20986</v>
      </c>
      <c r="Q10027" t="s">
        <v>21113</v>
      </c>
      <c r="W10027" t="s">
        <v>22953</v>
      </c>
    </row>
    <row r="10028" spans="1:24">
      <c r="A10028" s="1">
        <v>10094</v>
      </c>
      <c r="C10028" t="s">
        <v>8346</v>
      </c>
      <c r="G10028" t="s">
        <v>10967</v>
      </c>
      <c r="H10028" t="s">
        <v>17932</v>
      </c>
      <c r="I10028" t="s">
        <v>18507</v>
      </c>
      <c r="J10028" t="s">
        <v>18509</v>
      </c>
      <c r="L10028" t="s">
        <v>20584</v>
      </c>
      <c r="O10028" t="s">
        <v>20887</v>
      </c>
      <c r="P10028" t="s">
        <v>20919</v>
      </c>
      <c r="Q10028" t="s">
        <v>20989</v>
      </c>
      <c r="U10028" t="s">
        <v>22032</v>
      </c>
      <c r="W10028" t="s">
        <v>22917</v>
      </c>
      <c r="X10028" t="s">
        <v>23779</v>
      </c>
    </row>
    <row r="10029" spans="1:24">
      <c r="A10029" s="1">
        <v>10095</v>
      </c>
      <c r="C10029" t="s">
        <v>8347</v>
      </c>
      <c r="G10029" t="s">
        <v>10967</v>
      </c>
      <c r="H10029" t="s">
        <v>17932</v>
      </c>
      <c r="I10029" t="s">
        <v>18507</v>
      </c>
      <c r="J10029" t="s">
        <v>18509</v>
      </c>
      <c r="L10029" t="s">
        <v>20671</v>
      </c>
      <c r="O10029" t="s">
        <v>20887</v>
      </c>
      <c r="P10029" t="s">
        <v>20919</v>
      </c>
      <c r="Q10029" t="s">
        <v>20989</v>
      </c>
      <c r="U10029" t="s">
        <v>22032</v>
      </c>
      <c r="W10029" t="s">
        <v>22917</v>
      </c>
      <c r="X10029" t="s">
        <v>23780</v>
      </c>
    </row>
    <row r="10030" spans="1:24">
      <c r="A10030" s="1">
        <v>10096</v>
      </c>
      <c r="C10030" t="s">
        <v>8348</v>
      </c>
      <c r="G10030" t="s">
        <v>10967</v>
      </c>
      <c r="H10030" t="s">
        <v>17933</v>
      </c>
      <c r="I10030" t="s">
        <v>18507</v>
      </c>
      <c r="J10030" t="s">
        <v>18509</v>
      </c>
      <c r="L10030" t="s">
        <v>20527</v>
      </c>
      <c r="O10030" t="s">
        <v>20888</v>
      </c>
      <c r="P10030" t="s">
        <v>65</v>
      </c>
      <c r="Q10030" t="s">
        <v>20990</v>
      </c>
      <c r="R10030" t="s">
        <v>21118</v>
      </c>
      <c r="S10030" t="s">
        <v>21153</v>
      </c>
      <c r="T10030" t="s">
        <v>21949</v>
      </c>
      <c r="U10030" t="s">
        <v>22033</v>
      </c>
    </row>
    <row r="10031" spans="1:24">
      <c r="A10031" s="1">
        <v>10097</v>
      </c>
      <c r="C10031" t="s">
        <v>8349</v>
      </c>
      <c r="G10031" t="s">
        <v>10967</v>
      </c>
      <c r="H10031" t="s">
        <v>17934</v>
      </c>
      <c r="I10031" t="s">
        <v>18507</v>
      </c>
      <c r="J10031" t="s">
        <v>18509</v>
      </c>
      <c r="L10031" t="s">
        <v>20528</v>
      </c>
      <c r="O10031" t="s">
        <v>20888</v>
      </c>
      <c r="P10031" t="s">
        <v>20920</v>
      </c>
      <c r="Q10031" t="s">
        <v>20991</v>
      </c>
      <c r="U10031" t="s">
        <v>22034</v>
      </c>
      <c r="W10031" t="s">
        <v>22918</v>
      </c>
    </row>
    <row r="10032" spans="1:24">
      <c r="A10032" s="1">
        <v>10098</v>
      </c>
      <c r="C10032" t="s">
        <v>8350</v>
      </c>
      <c r="G10032" t="s">
        <v>10967</v>
      </c>
      <c r="H10032" t="s">
        <v>17935</v>
      </c>
      <c r="I10032" t="s">
        <v>18507</v>
      </c>
      <c r="J10032" t="s">
        <v>18509</v>
      </c>
      <c r="L10032" t="s">
        <v>20527</v>
      </c>
      <c r="O10032" t="s">
        <v>20888</v>
      </c>
      <c r="P10032" t="s">
        <v>65</v>
      </c>
      <c r="Q10032" t="s">
        <v>20990</v>
      </c>
      <c r="R10032" t="s">
        <v>21118</v>
      </c>
      <c r="S10032" t="s">
        <v>21153</v>
      </c>
      <c r="T10032" t="s">
        <v>21948</v>
      </c>
      <c r="U10032" t="s">
        <v>22033</v>
      </c>
    </row>
    <row r="10033" spans="1:24">
      <c r="A10033" s="1">
        <v>10099</v>
      </c>
      <c r="C10033" t="s">
        <v>8351</v>
      </c>
      <c r="G10033" t="s">
        <v>10967</v>
      </c>
      <c r="H10033" t="s">
        <v>17935</v>
      </c>
      <c r="I10033" t="s">
        <v>18507</v>
      </c>
      <c r="J10033" t="s">
        <v>18509</v>
      </c>
      <c r="L10033" t="s">
        <v>20528</v>
      </c>
      <c r="O10033" t="s">
        <v>20888</v>
      </c>
      <c r="P10033" t="s">
        <v>20920</v>
      </c>
      <c r="Q10033" t="s">
        <v>20991</v>
      </c>
      <c r="U10033" t="s">
        <v>22034</v>
      </c>
      <c r="W10033" t="s">
        <v>22918</v>
      </c>
    </row>
    <row r="10034" spans="1:24">
      <c r="A10034" s="1">
        <v>10100</v>
      </c>
      <c r="C10034" t="s">
        <v>8352</v>
      </c>
      <c r="G10034" t="s">
        <v>10967</v>
      </c>
      <c r="H10034" t="s">
        <v>17936</v>
      </c>
      <c r="I10034" t="s">
        <v>18507</v>
      </c>
      <c r="J10034" t="s">
        <v>18509</v>
      </c>
      <c r="L10034" t="s">
        <v>20614</v>
      </c>
      <c r="O10034" t="s">
        <v>20887</v>
      </c>
      <c r="P10034" t="s">
        <v>20919</v>
      </c>
      <c r="Q10034" t="s">
        <v>20989</v>
      </c>
      <c r="U10034" t="s">
        <v>22032</v>
      </c>
      <c r="W10034" t="s">
        <v>22917</v>
      </c>
      <c r="X10034" t="s">
        <v>23781</v>
      </c>
    </row>
    <row r="10035" spans="1:24">
      <c r="A10035" s="1">
        <v>10101</v>
      </c>
      <c r="C10035" t="s">
        <v>8353</v>
      </c>
      <c r="G10035" t="s">
        <v>10967</v>
      </c>
      <c r="H10035" t="s">
        <v>17937</v>
      </c>
      <c r="I10035" t="s">
        <v>18507</v>
      </c>
      <c r="J10035" t="s">
        <v>18509</v>
      </c>
      <c r="L10035" t="s">
        <v>20527</v>
      </c>
      <c r="O10035" t="s">
        <v>20888</v>
      </c>
      <c r="P10035" t="s">
        <v>65</v>
      </c>
      <c r="Q10035" t="s">
        <v>20990</v>
      </c>
      <c r="R10035" t="s">
        <v>21118</v>
      </c>
      <c r="S10035" t="s">
        <v>21153</v>
      </c>
      <c r="T10035" t="s">
        <v>21950</v>
      </c>
      <c r="U10035" t="s">
        <v>22033</v>
      </c>
    </row>
    <row r="10036" spans="1:24">
      <c r="A10036" s="1">
        <v>10102</v>
      </c>
      <c r="C10036" t="s">
        <v>8354</v>
      </c>
      <c r="G10036" t="s">
        <v>10967</v>
      </c>
      <c r="H10036" t="s">
        <v>17938</v>
      </c>
      <c r="I10036" t="s">
        <v>18507</v>
      </c>
      <c r="J10036" t="s">
        <v>18509</v>
      </c>
      <c r="L10036" t="s">
        <v>20528</v>
      </c>
      <c r="O10036" t="s">
        <v>20888</v>
      </c>
      <c r="P10036" t="s">
        <v>20920</v>
      </c>
      <c r="Q10036" t="s">
        <v>20991</v>
      </c>
      <c r="U10036" t="s">
        <v>22034</v>
      </c>
      <c r="W10036" t="s">
        <v>22918</v>
      </c>
    </row>
    <row r="10037" spans="1:24">
      <c r="A10037" s="1">
        <v>10103</v>
      </c>
      <c r="C10037" t="s">
        <v>8355</v>
      </c>
      <c r="G10037" t="s">
        <v>10967</v>
      </c>
      <c r="H10037" t="s">
        <v>17939</v>
      </c>
      <c r="I10037" t="s">
        <v>18507</v>
      </c>
      <c r="J10037" t="s">
        <v>18509</v>
      </c>
      <c r="L10037" t="s">
        <v>20527</v>
      </c>
      <c r="O10037" t="s">
        <v>20888</v>
      </c>
      <c r="P10037" t="s">
        <v>65</v>
      </c>
      <c r="Q10037" t="s">
        <v>20990</v>
      </c>
      <c r="R10037" t="s">
        <v>21118</v>
      </c>
      <c r="S10037" t="s">
        <v>21153</v>
      </c>
      <c r="T10037" t="s">
        <v>21946</v>
      </c>
      <c r="U10037" t="s">
        <v>22033</v>
      </c>
    </row>
    <row r="10038" spans="1:24">
      <c r="A10038" s="1">
        <v>10104</v>
      </c>
      <c r="C10038" t="s">
        <v>8356</v>
      </c>
      <c r="G10038" t="s">
        <v>10967</v>
      </c>
      <c r="H10038" t="s">
        <v>17939</v>
      </c>
      <c r="I10038" t="s">
        <v>18507</v>
      </c>
      <c r="J10038" t="s">
        <v>18509</v>
      </c>
      <c r="L10038" t="s">
        <v>20581</v>
      </c>
      <c r="O10038" t="s">
        <v>20887</v>
      </c>
      <c r="P10038" t="s">
        <v>20919</v>
      </c>
      <c r="Q10038" t="s">
        <v>20989</v>
      </c>
      <c r="U10038" t="s">
        <v>22032</v>
      </c>
      <c r="W10038" t="s">
        <v>22917</v>
      </c>
      <c r="X10038" t="s">
        <v>23777</v>
      </c>
    </row>
    <row r="10039" spans="1:24">
      <c r="A10039" s="1">
        <v>10105</v>
      </c>
      <c r="C10039" t="s">
        <v>8357</v>
      </c>
      <c r="G10039" t="s">
        <v>10967</v>
      </c>
      <c r="H10039" t="s">
        <v>17939</v>
      </c>
      <c r="I10039" t="s">
        <v>18507</v>
      </c>
      <c r="J10039" t="s">
        <v>18509</v>
      </c>
      <c r="L10039" t="s">
        <v>20528</v>
      </c>
      <c r="O10039" t="s">
        <v>20888</v>
      </c>
      <c r="P10039" t="s">
        <v>20920</v>
      </c>
      <c r="Q10039" t="s">
        <v>20991</v>
      </c>
      <c r="U10039" t="s">
        <v>22034</v>
      </c>
      <c r="W10039" t="s">
        <v>22918</v>
      </c>
    </row>
    <row r="10040" spans="1:24">
      <c r="A10040" s="1">
        <v>10106</v>
      </c>
      <c r="C10040" t="s">
        <v>8358</v>
      </c>
      <c r="G10040" t="s">
        <v>10967</v>
      </c>
      <c r="H10040" t="s">
        <v>17940</v>
      </c>
      <c r="I10040" t="s">
        <v>18507</v>
      </c>
      <c r="J10040" t="s">
        <v>18509</v>
      </c>
      <c r="L10040" t="s">
        <v>20527</v>
      </c>
      <c r="O10040" t="s">
        <v>20888</v>
      </c>
      <c r="P10040" t="s">
        <v>65</v>
      </c>
      <c r="Q10040" t="s">
        <v>20990</v>
      </c>
      <c r="R10040" t="s">
        <v>21118</v>
      </c>
      <c r="S10040" t="s">
        <v>21153</v>
      </c>
      <c r="T10040" t="s">
        <v>21947</v>
      </c>
      <c r="U10040" t="s">
        <v>22033</v>
      </c>
    </row>
    <row r="10041" spans="1:24">
      <c r="A10041" s="1">
        <v>10107</v>
      </c>
      <c r="C10041" t="s">
        <v>8359</v>
      </c>
      <c r="G10041" t="s">
        <v>10967</v>
      </c>
      <c r="H10041" t="s">
        <v>17940</v>
      </c>
      <c r="I10041" t="s">
        <v>18507</v>
      </c>
      <c r="J10041" t="s">
        <v>18509</v>
      </c>
      <c r="L10041" t="s">
        <v>20528</v>
      </c>
      <c r="O10041" t="s">
        <v>20888</v>
      </c>
      <c r="P10041" t="s">
        <v>20920</v>
      </c>
      <c r="Q10041" t="s">
        <v>20991</v>
      </c>
      <c r="U10041" t="s">
        <v>22034</v>
      </c>
      <c r="W10041" t="s">
        <v>22918</v>
      </c>
    </row>
    <row r="10042" spans="1:24">
      <c r="A10042" s="1">
        <v>10108</v>
      </c>
      <c r="C10042" t="s">
        <v>8360</v>
      </c>
      <c r="G10042" t="s">
        <v>10967</v>
      </c>
      <c r="H10042" t="s">
        <v>17941</v>
      </c>
      <c r="I10042" t="s">
        <v>18507</v>
      </c>
      <c r="J10042" t="s">
        <v>18509</v>
      </c>
      <c r="L10042" t="s">
        <v>20583</v>
      </c>
      <c r="O10042" t="s">
        <v>20887</v>
      </c>
      <c r="P10042" t="s">
        <v>20919</v>
      </c>
      <c r="Q10042" t="s">
        <v>20989</v>
      </c>
      <c r="U10042" t="s">
        <v>22032</v>
      </c>
      <c r="W10042" t="s">
        <v>22917</v>
      </c>
      <c r="X10042" t="s">
        <v>23778</v>
      </c>
    </row>
    <row r="10043" spans="1:24">
      <c r="A10043" s="1">
        <v>10109</v>
      </c>
      <c r="C10043" t="s">
        <v>8361</v>
      </c>
      <c r="G10043" t="s">
        <v>10967</v>
      </c>
      <c r="H10043" t="s">
        <v>17942</v>
      </c>
      <c r="I10043" t="s">
        <v>18507</v>
      </c>
      <c r="J10043" t="s">
        <v>18509</v>
      </c>
      <c r="L10043" t="s">
        <v>20595</v>
      </c>
      <c r="O10043" t="s">
        <v>20887</v>
      </c>
      <c r="P10043" t="s">
        <v>20919</v>
      </c>
      <c r="Q10043" t="s">
        <v>20989</v>
      </c>
      <c r="U10043" t="s">
        <v>22032</v>
      </c>
      <c r="W10043" t="s">
        <v>22917</v>
      </c>
      <c r="X10043" t="s">
        <v>23776</v>
      </c>
    </row>
    <row r="10044" spans="1:24">
      <c r="A10044" s="1">
        <v>10110</v>
      </c>
      <c r="C10044" t="s">
        <v>8362</v>
      </c>
      <c r="G10044" t="s">
        <v>10967</v>
      </c>
      <c r="H10044" t="s">
        <v>17943</v>
      </c>
      <c r="I10044" t="s">
        <v>18507</v>
      </c>
      <c r="J10044" t="s">
        <v>18509</v>
      </c>
      <c r="L10044" t="s">
        <v>20590</v>
      </c>
      <c r="O10044" t="s">
        <v>20887</v>
      </c>
      <c r="P10044" t="s">
        <v>20919</v>
      </c>
      <c r="Q10044" t="s">
        <v>20989</v>
      </c>
      <c r="U10044" t="s">
        <v>22032</v>
      </c>
      <c r="W10044" t="s">
        <v>22917</v>
      </c>
      <c r="X10044" t="s">
        <v>23617</v>
      </c>
    </row>
    <row r="10045" spans="1:24">
      <c r="A10045" s="1">
        <v>10111</v>
      </c>
      <c r="C10045" t="s">
        <v>8363</v>
      </c>
      <c r="G10045" t="s">
        <v>10967</v>
      </c>
      <c r="H10045" t="s">
        <v>17944</v>
      </c>
      <c r="I10045" t="s">
        <v>18507</v>
      </c>
      <c r="J10045" t="s">
        <v>18509</v>
      </c>
      <c r="L10045" t="s">
        <v>20527</v>
      </c>
      <c r="O10045" t="s">
        <v>20888</v>
      </c>
      <c r="P10045" t="s">
        <v>65</v>
      </c>
      <c r="Q10045" t="s">
        <v>20990</v>
      </c>
      <c r="R10045" t="s">
        <v>21118</v>
      </c>
      <c r="S10045" t="s">
        <v>21153</v>
      </c>
      <c r="T10045" t="s">
        <v>21803</v>
      </c>
      <c r="U10045" t="s">
        <v>22033</v>
      </c>
    </row>
    <row r="10046" spans="1:24">
      <c r="A10046" s="1">
        <v>10112</v>
      </c>
      <c r="C10046" t="s">
        <v>8364</v>
      </c>
      <c r="G10046" t="s">
        <v>10967</v>
      </c>
      <c r="H10046" t="s">
        <v>17944</v>
      </c>
      <c r="I10046" t="s">
        <v>18507</v>
      </c>
      <c r="J10046" t="s">
        <v>18509</v>
      </c>
      <c r="L10046" t="s">
        <v>20528</v>
      </c>
      <c r="O10046" t="s">
        <v>20888</v>
      </c>
      <c r="P10046" t="s">
        <v>20920</v>
      </c>
      <c r="Q10046" t="s">
        <v>20991</v>
      </c>
      <c r="U10046" t="s">
        <v>22034</v>
      </c>
      <c r="W10046" t="s">
        <v>22918</v>
      </c>
    </row>
    <row r="10047" spans="1:24">
      <c r="A10047" s="1">
        <v>10113</v>
      </c>
      <c r="C10047" t="s">
        <v>8365</v>
      </c>
      <c r="G10047" t="s">
        <v>10967</v>
      </c>
      <c r="H10047" t="s">
        <v>17945</v>
      </c>
      <c r="I10047" t="s">
        <v>18507</v>
      </c>
      <c r="J10047" t="s">
        <v>18510</v>
      </c>
      <c r="L10047" t="s">
        <v>20740</v>
      </c>
      <c r="N10047" t="s">
        <v>37</v>
      </c>
      <c r="P10047" t="s">
        <v>20967</v>
      </c>
      <c r="Q10047" t="s">
        <v>21078</v>
      </c>
      <c r="U10047" t="s">
        <v>22781</v>
      </c>
      <c r="W10047" t="s">
        <v>22918</v>
      </c>
    </row>
    <row r="10048" spans="1:24">
      <c r="A10048" s="1">
        <v>10114</v>
      </c>
      <c r="C10048" t="s">
        <v>8366</v>
      </c>
      <c r="G10048" t="s">
        <v>10967</v>
      </c>
      <c r="H10048" t="s">
        <v>17945</v>
      </c>
      <c r="I10048" t="s">
        <v>18507</v>
      </c>
      <c r="J10048" t="s">
        <v>18510</v>
      </c>
      <c r="L10048" t="s">
        <v>20740</v>
      </c>
      <c r="N10048" t="s">
        <v>37</v>
      </c>
      <c r="P10048" t="s">
        <v>20968</v>
      </c>
      <c r="Q10048" t="s">
        <v>21079</v>
      </c>
      <c r="U10048" t="s">
        <v>22782</v>
      </c>
      <c r="W10048" t="s">
        <v>22921</v>
      </c>
    </row>
    <row r="10049" spans="1:24">
      <c r="A10049" s="1">
        <v>10115</v>
      </c>
      <c r="C10049" t="s">
        <v>8367</v>
      </c>
      <c r="G10049" t="s">
        <v>10967</v>
      </c>
      <c r="H10049" t="s">
        <v>17946</v>
      </c>
      <c r="I10049" t="s">
        <v>18507</v>
      </c>
      <c r="J10049" t="s">
        <v>18510</v>
      </c>
      <c r="L10049" t="s">
        <v>20740</v>
      </c>
      <c r="N10049" t="s">
        <v>37</v>
      </c>
      <c r="P10049" t="s">
        <v>37</v>
      </c>
      <c r="Q10049" t="s">
        <v>21080</v>
      </c>
      <c r="U10049" t="s">
        <v>22783</v>
      </c>
      <c r="W10049" t="s">
        <v>22921</v>
      </c>
    </row>
    <row r="10050" spans="1:24">
      <c r="A10050" s="1">
        <v>10116</v>
      </c>
      <c r="B10050" t="s">
        <v>37</v>
      </c>
      <c r="C10050" t="s">
        <v>8367</v>
      </c>
      <c r="D10050" t="s">
        <v>10788</v>
      </c>
      <c r="E10050" t="s">
        <v>10905</v>
      </c>
      <c r="F10050" t="s">
        <v>10912</v>
      </c>
      <c r="H10050" t="s">
        <v>17946</v>
      </c>
      <c r="V10050">
        <f>72864226 å4vETH8767509366  YY YYNYY                                                                                                                                                                                                  Rhq      System            Rhq System                                                           NEWACC    N             ¡¨¹Å² N N              </f>
        <v>0</v>
      </c>
    </row>
    <row r="10051" spans="1:24">
      <c r="A10051" s="1">
        <v>10117</v>
      </c>
      <c r="C10051" t="s">
        <v>8368</v>
      </c>
      <c r="G10051" t="s">
        <v>10967</v>
      </c>
      <c r="H10051" t="s">
        <v>17947</v>
      </c>
      <c r="I10051" t="s">
        <v>18507</v>
      </c>
      <c r="J10051" t="s">
        <v>18509</v>
      </c>
      <c r="L10051" t="s">
        <v>20502</v>
      </c>
      <c r="O10051" t="s">
        <v>20887</v>
      </c>
      <c r="P10051" t="s">
        <v>20919</v>
      </c>
      <c r="Q10051" t="s">
        <v>20989</v>
      </c>
      <c r="U10051" t="s">
        <v>22032</v>
      </c>
      <c r="W10051" t="s">
        <v>22917</v>
      </c>
      <c r="X10051" t="s">
        <v>23276</v>
      </c>
    </row>
    <row r="10052" spans="1:24">
      <c r="A10052" s="1">
        <v>10118</v>
      </c>
      <c r="C10052" t="s">
        <v>8369</v>
      </c>
      <c r="G10052" t="s">
        <v>10967</v>
      </c>
      <c r="H10052" t="s">
        <v>17947</v>
      </c>
      <c r="I10052" t="s">
        <v>18507</v>
      </c>
      <c r="J10052" t="s">
        <v>18509</v>
      </c>
      <c r="L10052" t="s">
        <v>20614</v>
      </c>
      <c r="O10052" t="s">
        <v>20887</v>
      </c>
      <c r="P10052" t="s">
        <v>20919</v>
      </c>
      <c r="Q10052" t="s">
        <v>20989</v>
      </c>
      <c r="U10052" t="s">
        <v>22032</v>
      </c>
      <c r="W10052" t="s">
        <v>22917</v>
      </c>
      <c r="X10052" t="s">
        <v>23278</v>
      </c>
    </row>
    <row r="10053" spans="1:24">
      <c r="A10053" s="1">
        <v>10119</v>
      </c>
      <c r="C10053" t="s">
        <v>8370</v>
      </c>
      <c r="G10053" t="s">
        <v>10967</v>
      </c>
      <c r="H10053" t="s">
        <v>17948</v>
      </c>
      <c r="I10053" t="s">
        <v>18507</v>
      </c>
      <c r="J10053" t="s">
        <v>18509</v>
      </c>
      <c r="L10053" t="s">
        <v>20527</v>
      </c>
      <c r="O10053" t="s">
        <v>20888</v>
      </c>
      <c r="P10053" t="s">
        <v>65</v>
      </c>
      <c r="Q10053" t="s">
        <v>20990</v>
      </c>
      <c r="R10053" t="s">
        <v>21118</v>
      </c>
      <c r="S10053" t="s">
        <v>21153</v>
      </c>
      <c r="T10053" t="s">
        <v>21441</v>
      </c>
      <c r="U10053" t="s">
        <v>22033</v>
      </c>
    </row>
    <row r="10054" spans="1:24">
      <c r="A10054" s="1">
        <v>10120</v>
      </c>
      <c r="C10054" t="s">
        <v>8371</v>
      </c>
      <c r="G10054" t="s">
        <v>10967</v>
      </c>
      <c r="H10054" t="s">
        <v>17949</v>
      </c>
      <c r="I10054" t="s">
        <v>18507</v>
      </c>
      <c r="J10054" t="s">
        <v>18509</v>
      </c>
      <c r="L10054" t="s">
        <v>20528</v>
      </c>
      <c r="O10054" t="s">
        <v>20888</v>
      </c>
      <c r="P10054" t="s">
        <v>20920</v>
      </c>
      <c r="Q10054" t="s">
        <v>20991</v>
      </c>
      <c r="U10054" t="s">
        <v>22034</v>
      </c>
      <c r="W10054" t="s">
        <v>22918</v>
      </c>
    </row>
    <row r="10055" spans="1:24">
      <c r="A10055" s="1">
        <v>10121</v>
      </c>
      <c r="C10055" t="s">
        <v>8372</v>
      </c>
      <c r="G10055" t="s">
        <v>10967</v>
      </c>
      <c r="H10055" t="s">
        <v>17950</v>
      </c>
      <c r="I10055" t="s">
        <v>18507</v>
      </c>
      <c r="J10055" t="s">
        <v>18509</v>
      </c>
      <c r="L10055" t="s">
        <v>20527</v>
      </c>
      <c r="O10055" t="s">
        <v>20888</v>
      </c>
      <c r="P10055" t="s">
        <v>65</v>
      </c>
      <c r="Q10055" t="s">
        <v>20990</v>
      </c>
      <c r="R10055" t="s">
        <v>21118</v>
      </c>
      <c r="S10055" t="s">
        <v>21153</v>
      </c>
      <c r="T10055" t="s">
        <v>21439</v>
      </c>
      <c r="U10055" t="s">
        <v>22033</v>
      </c>
    </row>
    <row r="10056" spans="1:24">
      <c r="A10056" s="1">
        <v>10122</v>
      </c>
      <c r="C10056" t="s">
        <v>8373</v>
      </c>
      <c r="G10056" t="s">
        <v>10967</v>
      </c>
      <c r="H10056" t="s">
        <v>17950</v>
      </c>
      <c r="I10056" t="s">
        <v>18507</v>
      </c>
      <c r="J10056" t="s">
        <v>18509</v>
      </c>
      <c r="L10056" t="s">
        <v>20528</v>
      </c>
      <c r="O10056" t="s">
        <v>20888</v>
      </c>
      <c r="P10056" t="s">
        <v>20920</v>
      </c>
      <c r="Q10056" t="s">
        <v>20991</v>
      </c>
      <c r="U10056" t="s">
        <v>22034</v>
      </c>
      <c r="W10056" t="s">
        <v>22918</v>
      </c>
    </row>
    <row r="10057" spans="1:24">
      <c r="A10057" s="1">
        <v>10123</v>
      </c>
      <c r="C10057" t="s">
        <v>8374</v>
      </c>
      <c r="G10057" t="s">
        <v>10967</v>
      </c>
      <c r="H10057" t="s">
        <v>17951</v>
      </c>
      <c r="I10057" t="s">
        <v>18507</v>
      </c>
      <c r="J10057" t="s">
        <v>18509</v>
      </c>
      <c r="L10057" t="s">
        <v>20584</v>
      </c>
      <c r="O10057" t="s">
        <v>20887</v>
      </c>
      <c r="P10057" t="s">
        <v>20919</v>
      </c>
      <c r="Q10057" t="s">
        <v>20989</v>
      </c>
      <c r="U10057" t="s">
        <v>22032</v>
      </c>
      <c r="W10057" t="s">
        <v>22917</v>
      </c>
      <c r="X10057" t="s">
        <v>23274</v>
      </c>
    </row>
    <row r="10058" spans="1:24">
      <c r="A10058" s="1">
        <v>10124</v>
      </c>
      <c r="C10058" t="s">
        <v>8375</v>
      </c>
      <c r="G10058" t="s">
        <v>10967</v>
      </c>
      <c r="H10058" t="s">
        <v>17952</v>
      </c>
      <c r="I10058" t="s">
        <v>18507</v>
      </c>
      <c r="J10058" t="s">
        <v>18509</v>
      </c>
      <c r="L10058" t="s">
        <v>20527</v>
      </c>
      <c r="O10058" t="s">
        <v>20888</v>
      </c>
      <c r="P10058" t="s">
        <v>65</v>
      </c>
      <c r="Q10058" t="s">
        <v>20990</v>
      </c>
      <c r="R10058" t="s">
        <v>21118</v>
      </c>
      <c r="S10058" t="s">
        <v>21153</v>
      </c>
      <c r="T10058" t="s">
        <v>21437</v>
      </c>
      <c r="U10058" t="s">
        <v>22033</v>
      </c>
    </row>
    <row r="10059" spans="1:24">
      <c r="A10059" s="1">
        <v>10125</v>
      </c>
      <c r="C10059" t="s">
        <v>8376</v>
      </c>
      <c r="G10059" t="s">
        <v>10967</v>
      </c>
      <c r="H10059" t="s">
        <v>17953</v>
      </c>
      <c r="I10059" t="s">
        <v>18507</v>
      </c>
      <c r="J10059" t="s">
        <v>18509</v>
      </c>
      <c r="L10059" t="s">
        <v>20528</v>
      </c>
      <c r="O10059" t="s">
        <v>20888</v>
      </c>
      <c r="P10059" t="s">
        <v>20920</v>
      </c>
      <c r="Q10059" t="s">
        <v>20991</v>
      </c>
      <c r="U10059" t="s">
        <v>22034</v>
      </c>
      <c r="W10059" t="s">
        <v>22918</v>
      </c>
    </row>
    <row r="10060" spans="1:24">
      <c r="A10060" s="1">
        <v>10126</v>
      </c>
      <c r="C10060" t="s">
        <v>8377</v>
      </c>
      <c r="G10060" t="s">
        <v>10967</v>
      </c>
      <c r="H10060" t="s">
        <v>17954</v>
      </c>
      <c r="I10060" t="s">
        <v>18507</v>
      </c>
      <c r="J10060" t="s">
        <v>18509</v>
      </c>
      <c r="L10060" t="s">
        <v>20647</v>
      </c>
      <c r="O10060" t="s">
        <v>20887</v>
      </c>
      <c r="P10060" t="s">
        <v>20919</v>
      </c>
      <c r="Q10060" t="s">
        <v>20989</v>
      </c>
      <c r="U10060" t="s">
        <v>22032</v>
      </c>
      <c r="W10060" t="s">
        <v>22917</v>
      </c>
      <c r="X10060" t="s">
        <v>23277</v>
      </c>
    </row>
    <row r="10061" spans="1:24">
      <c r="A10061" s="1">
        <v>10127</v>
      </c>
      <c r="C10061" t="s">
        <v>8378</v>
      </c>
      <c r="G10061" t="s">
        <v>10967</v>
      </c>
      <c r="H10061" t="s">
        <v>17954</v>
      </c>
      <c r="I10061" t="s">
        <v>18507</v>
      </c>
      <c r="J10061" t="s">
        <v>18509</v>
      </c>
      <c r="L10061" t="s">
        <v>20527</v>
      </c>
      <c r="O10061" t="s">
        <v>20888</v>
      </c>
      <c r="P10061" t="s">
        <v>65</v>
      </c>
      <c r="Q10061" t="s">
        <v>20990</v>
      </c>
      <c r="R10061" t="s">
        <v>21118</v>
      </c>
      <c r="S10061" t="s">
        <v>21153</v>
      </c>
      <c r="T10061" t="s">
        <v>21440</v>
      </c>
      <c r="U10061" t="s">
        <v>22033</v>
      </c>
    </row>
    <row r="10062" spans="1:24">
      <c r="A10062" s="1">
        <v>10128</v>
      </c>
      <c r="C10062" t="s">
        <v>8379</v>
      </c>
      <c r="G10062" t="s">
        <v>10967</v>
      </c>
      <c r="H10062" t="s">
        <v>17954</v>
      </c>
      <c r="I10062" t="s">
        <v>18507</v>
      </c>
      <c r="J10062" t="s">
        <v>18509</v>
      </c>
      <c r="L10062" t="s">
        <v>20528</v>
      </c>
      <c r="O10062" t="s">
        <v>20888</v>
      </c>
      <c r="P10062" t="s">
        <v>20920</v>
      </c>
      <c r="Q10062" t="s">
        <v>20991</v>
      </c>
      <c r="U10062" t="s">
        <v>22034</v>
      </c>
      <c r="W10062" t="s">
        <v>22918</v>
      </c>
    </row>
    <row r="10063" spans="1:24">
      <c r="A10063" s="1">
        <v>10129</v>
      </c>
      <c r="C10063" t="s">
        <v>8380</v>
      </c>
      <c r="G10063" t="s">
        <v>10967</v>
      </c>
      <c r="H10063" t="s">
        <v>17955</v>
      </c>
      <c r="I10063" t="s">
        <v>18507</v>
      </c>
      <c r="J10063" t="s">
        <v>18509</v>
      </c>
      <c r="L10063" t="s">
        <v>20679</v>
      </c>
      <c r="O10063" t="s">
        <v>20887</v>
      </c>
      <c r="P10063" t="s">
        <v>20919</v>
      </c>
      <c r="Q10063" t="s">
        <v>20989</v>
      </c>
      <c r="U10063" t="s">
        <v>22032</v>
      </c>
      <c r="W10063" t="s">
        <v>22917</v>
      </c>
      <c r="X10063" t="s">
        <v>23275</v>
      </c>
    </row>
    <row r="10064" spans="1:24">
      <c r="A10064" s="1">
        <v>10130</v>
      </c>
      <c r="C10064" t="s">
        <v>8381</v>
      </c>
      <c r="G10064" t="s">
        <v>10967</v>
      </c>
      <c r="H10064" t="s">
        <v>17955</v>
      </c>
      <c r="I10064" t="s">
        <v>18507</v>
      </c>
      <c r="J10064" t="s">
        <v>18509</v>
      </c>
      <c r="L10064" t="s">
        <v>20527</v>
      </c>
      <c r="O10064" t="s">
        <v>20888</v>
      </c>
      <c r="P10064" t="s">
        <v>65</v>
      </c>
      <c r="Q10064" t="s">
        <v>20990</v>
      </c>
      <c r="R10064" t="s">
        <v>21118</v>
      </c>
      <c r="S10064" t="s">
        <v>21153</v>
      </c>
      <c r="T10064" t="s">
        <v>21438</v>
      </c>
      <c r="U10064" t="s">
        <v>22033</v>
      </c>
    </row>
    <row r="10065" spans="1:24">
      <c r="A10065" s="1">
        <v>10131</v>
      </c>
      <c r="C10065" t="s">
        <v>8382</v>
      </c>
      <c r="G10065" t="s">
        <v>10967</v>
      </c>
      <c r="H10065" t="s">
        <v>17956</v>
      </c>
      <c r="I10065" t="s">
        <v>18507</v>
      </c>
      <c r="J10065" t="s">
        <v>18509</v>
      </c>
      <c r="L10065" t="s">
        <v>20528</v>
      </c>
      <c r="O10065" t="s">
        <v>20888</v>
      </c>
      <c r="P10065" t="s">
        <v>20920</v>
      </c>
      <c r="Q10065" t="s">
        <v>20991</v>
      </c>
      <c r="U10065" t="s">
        <v>22034</v>
      </c>
      <c r="W10065" t="s">
        <v>22918</v>
      </c>
    </row>
    <row r="10066" spans="1:24">
      <c r="A10066" s="1">
        <v>10132</v>
      </c>
      <c r="C10066" t="s">
        <v>8383</v>
      </c>
      <c r="G10066" t="s">
        <v>10967</v>
      </c>
      <c r="H10066" t="s">
        <v>17957</v>
      </c>
      <c r="I10066" t="s">
        <v>18507</v>
      </c>
      <c r="J10066" t="s">
        <v>18509</v>
      </c>
      <c r="L10066" t="s">
        <v>20527</v>
      </c>
      <c r="O10066" t="s">
        <v>20888</v>
      </c>
      <c r="P10066" t="s">
        <v>65</v>
      </c>
      <c r="Q10066" t="s">
        <v>20990</v>
      </c>
      <c r="R10066" t="s">
        <v>21118</v>
      </c>
      <c r="S10066" t="s">
        <v>21153</v>
      </c>
      <c r="T10066" t="s">
        <v>21441</v>
      </c>
      <c r="U10066" t="s">
        <v>22033</v>
      </c>
    </row>
    <row r="10067" spans="1:24">
      <c r="A10067" s="1">
        <v>10133</v>
      </c>
      <c r="C10067" t="s">
        <v>8384</v>
      </c>
      <c r="G10067" t="s">
        <v>10967</v>
      </c>
      <c r="H10067" t="s">
        <v>17957</v>
      </c>
      <c r="I10067" t="s">
        <v>18507</v>
      </c>
      <c r="J10067" t="s">
        <v>18509</v>
      </c>
      <c r="L10067" t="s">
        <v>20528</v>
      </c>
      <c r="O10067" t="s">
        <v>20888</v>
      </c>
      <c r="P10067" t="s">
        <v>20920</v>
      </c>
      <c r="Q10067" t="s">
        <v>20991</v>
      </c>
      <c r="U10067" t="s">
        <v>22034</v>
      </c>
      <c r="W10067" t="s">
        <v>22918</v>
      </c>
    </row>
    <row r="10068" spans="1:24">
      <c r="A10068" s="1">
        <v>10134</v>
      </c>
      <c r="C10068" t="s">
        <v>8385</v>
      </c>
      <c r="G10068" t="s">
        <v>10967</v>
      </c>
      <c r="H10068" t="s">
        <v>17958</v>
      </c>
      <c r="I10068" t="s">
        <v>18507</v>
      </c>
      <c r="J10068" t="s">
        <v>18509</v>
      </c>
      <c r="L10068" t="s">
        <v>20497</v>
      </c>
      <c r="O10068" t="s">
        <v>20887</v>
      </c>
      <c r="P10068" t="s">
        <v>20919</v>
      </c>
      <c r="Q10068" t="s">
        <v>20989</v>
      </c>
      <c r="U10068" t="s">
        <v>22032</v>
      </c>
      <c r="W10068" t="s">
        <v>22917</v>
      </c>
      <c r="X10068" t="s">
        <v>23278</v>
      </c>
    </row>
    <row r="10069" spans="1:24">
      <c r="A10069" s="1">
        <v>10135</v>
      </c>
      <c r="C10069" t="s">
        <v>8386</v>
      </c>
      <c r="G10069" t="s">
        <v>10967</v>
      </c>
      <c r="H10069" t="s">
        <v>17959</v>
      </c>
      <c r="I10069" t="s">
        <v>18507</v>
      </c>
      <c r="J10069" t="s">
        <v>18509</v>
      </c>
      <c r="L10069" t="s">
        <v>20593</v>
      </c>
      <c r="O10069" t="s">
        <v>20887</v>
      </c>
      <c r="P10069" t="s">
        <v>20919</v>
      </c>
      <c r="Q10069" t="s">
        <v>20989</v>
      </c>
      <c r="U10069" t="s">
        <v>22032</v>
      </c>
      <c r="W10069" t="s">
        <v>22917</v>
      </c>
      <c r="X10069" t="s">
        <v>23276</v>
      </c>
    </row>
    <row r="10070" spans="1:24">
      <c r="A10070" s="1">
        <v>10136</v>
      </c>
      <c r="C10070" t="s">
        <v>8387</v>
      </c>
      <c r="G10070" t="s">
        <v>10967</v>
      </c>
      <c r="H10070" t="s">
        <v>17960</v>
      </c>
      <c r="I10070" t="s">
        <v>18507</v>
      </c>
      <c r="J10070" t="s">
        <v>18509</v>
      </c>
      <c r="L10070" t="s">
        <v>20527</v>
      </c>
      <c r="O10070" t="s">
        <v>20888</v>
      </c>
      <c r="P10070" t="s">
        <v>65</v>
      </c>
      <c r="Q10070" t="s">
        <v>20990</v>
      </c>
      <c r="R10070" t="s">
        <v>21118</v>
      </c>
      <c r="S10070" t="s">
        <v>21153</v>
      </c>
      <c r="T10070" t="s">
        <v>21439</v>
      </c>
      <c r="U10070" t="s">
        <v>22033</v>
      </c>
    </row>
    <row r="10071" spans="1:24">
      <c r="A10071" s="1">
        <v>10137</v>
      </c>
      <c r="C10071" t="s">
        <v>8388</v>
      </c>
      <c r="G10071" t="s">
        <v>10967</v>
      </c>
      <c r="H10071" t="s">
        <v>17960</v>
      </c>
      <c r="I10071" t="s">
        <v>18507</v>
      </c>
      <c r="J10071" t="s">
        <v>18509</v>
      </c>
      <c r="L10071" t="s">
        <v>20528</v>
      </c>
      <c r="O10071" t="s">
        <v>20888</v>
      </c>
      <c r="P10071" t="s">
        <v>20920</v>
      </c>
      <c r="Q10071" t="s">
        <v>20991</v>
      </c>
      <c r="U10071" t="s">
        <v>22034</v>
      </c>
      <c r="W10071" t="s">
        <v>22918</v>
      </c>
    </row>
    <row r="10072" spans="1:24">
      <c r="A10072" s="1">
        <v>10138</v>
      </c>
      <c r="C10072" t="s">
        <v>8389</v>
      </c>
      <c r="G10072" t="s">
        <v>10967</v>
      </c>
      <c r="H10072" t="s">
        <v>17961</v>
      </c>
      <c r="I10072" t="s">
        <v>18507</v>
      </c>
      <c r="J10072" t="s">
        <v>18509</v>
      </c>
      <c r="L10072" t="s">
        <v>20527</v>
      </c>
      <c r="O10072" t="s">
        <v>20888</v>
      </c>
      <c r="P10072" t="s">
        <v>65</v>
      </c>
      <c r="Q10072" t="s">
        <v>20990</v>
      </c>
      <c r="R10072" t="s">
        <v>21118</v>
      </c>
      <c r="S10072" t="s">
        <v>21153</v>
      </c>
      <c r="T10072" t="s">
        <v>21438</v>
      </c>
      <c r="U10072" t="s">
        <v>22033</v>
      </c>
    </row>
    <row r="10073" spans="1:24">
      <c r="A10073" s="1">
        <v>10139</v>
      </c>
      <c r="C10073" t="s">
        <v>8390</v>
      </c>
      <c r="G10073" t="s">
        <v>10967</v>
      </c>
      <c r="H10073" t="s">
        <v>17962</v>
      </c>
      <c r="I10073" t="s">
        <v>18507</v>
      </c>
      <c r="J10073" t="s">
        <v>18509</v>
      </c>
      <c r="L10073" t="s">
        <v>20588</v>
      </c>
      <c r="O10073" t="s">
        <v>20887</v>
      </c>
      <c r="P10073" t="s">
        <v>20919</v>
      </c>
      <c r="Q10073" t="s">
        <v>20989</v>
      </c>
      <c r="U10073" t="s">
        <v>22032</v>
      </c>
      <c r="W10073" t="s">
        <v>22917</v>
      </c>
      <c r="X10073" t="s">
        <v>23275</v>
      </c>
    </row>
    <row r="10074" spans="1:24">
      <c r="A10074" s="1">
        <v>10140</v>
      </c>
      <c r="C10074" t="s">
        <v>8391</v>
      </c>
      <c r="G10074" t="s">
        <v>10967</v>
      </c>
      <c r="H10074" t="s">
        <v>17962</v>
      </c>
      <c r="I10074" t="s">
        <v>18507</v>
      </c>
      <c r="J10074" t="s">
        <v>18509</v>
      </c>
      <c r="L10074" t="s">
        <v>20528</v>
      </c>
      <c r="O10074" t="s">
        <v>20888</v>
      </c>
      <c r="P10074" t="s">
        <v>20920</v>
      </c>
      <c r="Q10074" t="s">
        <v>20991</v>
      </c>
      <c r="U10074" t="s">
        <v>22034</v>
      </c>
      <c r="W10074" t="s">
        <v>22918</v>
      </c>
    </row>
    <row r="10075" spans="1:24">
      <c r="A10075" s="1">
        <v>10141</v>
      </c>
      <c r="C10075" t="s">
        <v>8392</v>
      </c>
      <c r="G10075" t="s">
        <v>10967</v>
      </c>
      <c r="H10075" t="s">
        <v>17963</v>
      </c>
      <c r="I10075" t="s">
        <v>18507</v>
      </c>
      <c r="J10075" t="s">
        <v>18509</v>
      </c>
      <c r="L10075" t="s">
        <v>20527</v>
      </c>
      <c r="O10075" t="s">
        <v>20888</v>
      </c>
      <c r="P10075" t="s">
        <v>65</v>
      </c>
      <c r="Q10075" t="s">
        <v>20990</v>
      </c>
      <c r="R10075" t="s">
        <v>21118</v>
      </c>
      <c r="S10075" t="s">
        <v>21153</v>
      </c>
      <c r="T10075" t="s">
        <v>21437</v>
      </c>
      <c r="U10075" t="s">
        <v>22033</v>
      </c>
    </row>
    <row r="10076" spans="1:24">
      <c r="A10076" s="1">
        <v>10142</v>
      </c>
      <c r="C10076" t="s">
        <v>8393</v>
      </c>
      <c r="G10076" t="s">
        <v>10967</v>
      </c>
      <c r="H10076" t="s">
        <v>17963</v>
      </c>
      <c r="I10076" t="s">
        <v>18507</v>
      </c>
      <c r="J10076" t="s">
        <v>18509</v>
      </c>
      <c r="L10076" t="s">
        <v>20579</v>
      </c>
      <c r="O10076" t="s">
        <v>20887</v>
      </c>
      <c r="P10076" t="s">
        <v>20919</v>
      </c>
      <c r="Q10076" t="s">
        <v>20989</v>
      </c>
      <c r="U10076" t="s">
        <v>22032</v>
      </c>
      <c r="W10076" t="s">
        <v>22917</v>
      </c>
      <c r="X10076" t="s">
        <v>23274</v>
      </c>
    </row>
    <row r="10077" spans="1:24">
      <c r="A10077" s="1">
        <v>10143</v>
      </c>
      <c r="C10077" t="s">
        <v>8394</v>
      </c>
      <c r="G10077" t="s">
        <v>10967</v>
      </c>
      <c r="H10077" t="s">
        <v>17963</v>
      </c>
      <c r="I10077" t="s">
        <v>18507</v>
      </c>
      <c r="J10077" t="s">
        <v>18509</v>
      </c>
      <c r="L10077" t="s">
        <v>20528</v>
      </c>
      <c r="O10077" t="s">
        <v>20888</v>
      </c>
      <c r="P10077" t="s">
        <v>20920</v>
      </c>
      <c r="Q10077" t="s">
        <v>20991</v>
      </c>
      <c r="U10077" t="s">
        <v>22034</v>
      </c>
      <c r="W10077" t="s">
        <v>22918</v>
      </c>
    </row>
    <row r="10078" spans="1:24">
      <c r="A10078" s="1">
        <v>10144</v>
      </c>
      <c r="C10078" t="s">
        <v>8395</v>
      </c>
      <c r="G10078" t="s">
        <v>10967</v>
      </c>
      <c r="H10078" t="s">
        <v>17964</v>
      </c>
      <c r="I10078" t="s">
        <v>18507</v>
      </c>
      <c r="J10078" t="s">
        <v>18509</v>
      </c>
      <c r="L10078" t="s">
        <v>20552</v>
      </c>
      <c r="O10078" t="s">
        <v>20887</v>
      </c>
      <c r="P10078" t="s">
        <v>20919</v>
      </c>
      <c r="Q10078" t="s">
        <v>20989</v>
      </c>
      <c r="U10078" t="s">
        <v>22032</v>
      </c>
      <c r="W10078" t="s">
        <v>22917</v>
      </c>
      <c r="X10078" t="s">
        <v>23278</v>
      </c>
    </row>
    <row r="10079" spans="1:24">
      <c r="A10079" s="1">
        <v>10145</v>
      </c>
      <c r="C10079" t="s">
        <v>8396</v>
      </c>
      <c r="G10079" t="s">
        <v>10967</v>
      </c>
      <c r="H10079" t="s">
        <v>17965</v>
      </c>
      <c r="I10079" t="s">
        <v>18507</v>
      </c>
      <c r="J10079" t="s">
        <v>18509</v>
      </c>
      <c r="L10079" t="s">
        <v>20527</v>
      </c>
      <c r="O10079" t="s">
        <v>20888</v>
      </c>
      <c r="P10079" t="s">
        <v>65</v>
      </c>
      <c r="Q10079" t="s">
        <v>20990</v>
      </c>
      <c r="R10079" t="s">
        <v>21118</v>
      </c>
      <c r="S10079" t="s">
        <v>21153</v>
      </c>
      <c r="T10079" t="s">
        <v>21441</v>
      </c>
      <c r="U10079" t="s">
        <v>22033</v>
      </c>
    </row>
    <row r="10080" spans="1:24">
      <c r="A10080" s="1">
        <v>10146</v>
      </c>
      <c r="C10080" t="s">
        <v>8397</v>
      </c>
      <c r="G10080" t="s">
        <v>10967</v>
      </c>
      <c r="H10080" t="s">
        <v>17966</v>
      </c>
      <c r="I10080" t="s">
        <v>18507</v>
      </c>
      <c r="J10080" t="s">
        <v>18509</v>
      </c>
      <c r="L10080" t="s">
        <v>20528</v>
      </c>
      <c r="O10080" t="s">
        <v>20888</v>
      </c>
      <c r="P10080" t="s">
        <v>20920</v>
      </c>
      <c r="Q10080" t="s">
        <v>20991</v>
      </c>
      <c r="U10080" t="s">
        <v>22034</v>
      </c>
      <c r="W10080" t="s">
        <v>22918</v>
      </c>
    </row>
    <row r="10081" spans="1:24">
      <c r="A10081" s="1">
        <v>10147</v>
      </c>
      <c r="C10081" t="s">
        <v>8398</v>
      </c>
      <c r="G10081" t="s">
        <v>10967</v>
      </c>
      <c r="H10081" t="s">
        <v>17967</v>
      </c>
      <c r="I10081" t="s">
        <v>18507</v>
      </c>
      <c r="J10081" t="s">
        <v>18509</v>
      </c>
      <c r="L10081" t="s">
        <v>20527</v>
      </c>
      <c r="O10081" t="s">
        <v>20888</v>
      </c>
      <c r="P10081" t="s">
        <v>65</v>
      </c>
      <c r="Q10081" t="s">
        <v>20990</v>
      </c>
      <c r="R10081" t="s">
        <v>21118</v>
      </c>
      <c r="S10081" t="s">
        <v>21153</v>
      </c>
      <c r="T10081" t="s">
        <v>21440</v>
      </c>
      <c r="U10081" t="s">
        <v>22033</v>
      </c>
    </row>
    <row r="10082" spans="1:24">
      <c r="A10082" s="1">
        <v>10148</v>
      </c>
      <c r="C10082" t="s">
        <v>8399</v>
      </c>
      <c r="G10082" t="s">
        <v>10967</v>
      </c>
      <c r="H10082" t="s">
        <v>17968</v>
      </c>
      <c r="I10082" t="s">
        <v>18507</v>
      </c>
      <c r="J10082" t="s">
        <v>18509</v>
      </c>
      <c r="L10082" t="s">
        <v>20528</v>
      </c>
      <c r="O10082" t="s">
        <v>20888</v>
      </c>
      <c r="P10082" t="s">
        <v>20920</v>
      </c>
      <c r="Q10082" t="s">
        <v>20991</v>
      </c>
      <c r="U10082" t="s">
        <v>22034</v>
      </c>
      <c r="W10082" t="s">
        <v>22918</v>
      </c>
    </row>
    <row r="10083" spans="1:24">
      <c r="A10083" s="1">
        <v>10149</v>
      </c>
      <c r="C10083" t="s">
        <v>8400</v>
      </c>
      <c r="G10083" t="s">
        <v>10967</v>
      </c>
      <c r="H10083" t="s">
        <v>17969</v>
      </c>
      <c r="I10083" t="s">
        <v>18507</v>
      </c>
      <c r="J10083" t="s">
        <v>18509</v>
      </c>
      <c r="L10083" t="s">
        <v>20578</v>
      </c>
      <c r="O10083" t="s">
        <v>20887</v>
      </c>
      <c r="P10083" t="s">
        <v>20919</v>
      </c>
      <c r="Q10083" t="s">
        <v>20989</v>
      </c>
      <c r="U10083" t="s">
        <v>22032</v>
      </c>
      <c r="W10083" t="s">
        <v>22917</v>
      </c>
      <c r="X10083" t="s">
        <v>23277</v>
      </c>
    </row>
    <row r="10084" spans="1:24">
      <c r="A10084" s="1">
        <v>10150</v>
      </c>
      <c r="C10084" t="s">
        <v>8401</v>
      </c>
      <c r="G10084" t="s">
        <v>10967</v>
      </c>
      <c r="H10084" t="s">
        <v>17970</v>
      </c>
      <c r="I10084" t="s">
        <v>18507</v>
      </c>
      <c r="J10084" t="s">
        <v>18509</v>
      </c>
      <c r="L10084" t="s">
        <v>20527</v>
      </c>
      <c r="O10084" t="s">
        <v>20888</v>
      </c>
      <c r="P10084" t="s">
        <v>65</v>
      </c>
      <c r="Q10084" t="s">
        <v>20990</v>
      </c>
      <c r="R10084" t="s">
        <v>21118</v>
      </c>
      <c r="S10084" t="s">
        <v>21153</v>
      </c>
      <c r="T10084" t="s">
        <v>21440</v>
      </c>
      <c r="U10084" t="s">
        <v>22033</v>
      </c>
    </row>
    <row r="10085" spans="1:24">
      <c r="A10085" s="1">
        <v>10151</v>
      </c>
      <c r="C10085" t="s">
        <v>8402</v>
      </c>
      <c r="G10085" t="s">
        <v>10967</v>
      </c>
      <c r="H10085" t="s">
        <v>17970</v>
      </c>
      <c r="I10085" t="s">
        <v>18507</v>
      </c>
      <c r="J10085" t="s">
        <v>18509</v>
      </c>
      <c r="L10085" t="s">
        <v>20498</v>
      </c>
      <c r="O10085" t="s">
        <v>20887</v>
      </c>
      <c r="P10085" t="s">
        <v>20919</v>
      </c>
      <c r="Q10085" t="s">
        <v>20989</v>
      </c>
      <c r="U10085" t="s">
        <v>22032</v>
      </c>
      <c r="W10085" t="s">
        <v>22917</v>
      </c>
      <c r="X10085" t="s">
        <v>23277</v>
      </c>
    </row>
    <row r="10086" spans="1:24">
      <c r="A10086" s="1">
        <v>10152</v>
      </c>
      <c r="C10086" t="s">
        <v>8403</v>
      </c>
      <c r="G10086" t="s">
        <v>10967</v>
      </c>
      <c r="H10086" t="s">
        <v>17970</v>
      </c>
      <c r="I10086" t="s">
        <v>18507</v>
      </c>
      <c r="J10086" t="s">
        <v>18509</v>
      </c>
      <c r="L10086" t="s">
        <v>20528</v>
      </c>
      <c r="O10086" t="s">
        <v>20888</v>
      </c>
      <c r="P10086" t="s">
        <v>20920</v>
      </c>
      <c r="Q10086" t="s">
        <v>20991</v>
      </c>
      <c r="U10086" t="s">
        <v>22034</v>
      </c>
      <c r="W10086" t="s">
        <v>22918</v>
      </c>
    </row>
    <row r="10087" spans="1:24">
      <c r="A10087" s="1">
        <v>10153</v>
      </c>
      <c r="C10087" t="s">
        <v>8404</v>
      </c>
      <c r="G10087" t="s">
        <v>10967</v>
      </c>
      <c r="H10087" t="s">
        <v>17971</v>
      </c>
      <c r="I10087" t="s">
        <v>18507</v>
      </c>
      <c r="J10087" t="s">
        <v>18509</v>
      </c>
      <c r="L10087" t="s">
        <v>20615</v>
      </c>
      <c r="O10087" t="s">
        <v>20887</v>
      </c>
      <c r="P10087" t="s">
        <v>20919</v>
      </c>
      <c r="Q10087" t="s">
        <v>20989</v>
      </c>
      <c r="U10087" t="s">
        <v>22032</v>
      </c>
      <c r="W10087" t="s">
        <v>22917</v>
      </c>
      <c r="X10087" t="s">
        <v>23276</v>
      </c>
    </row>
    <row r="10088" spans="1:24">
      <c r="A10088" s="1">
        <v>10154</v>
      </c>
      <c r="C10088" t="s">
        <v>8405</v>
      </c>
      <c r="G10088" t="s">
        <v>10967</v>
      </c>
      <c r="H10088" t="s">
        <v>17971</v>
      </c>
      <c r="I10088" t="s">
        <v>18507</v>
      </c>
      <c r="J10088" t="s">
        <v>18509</v>
      </c>
      <c r="L10088" t="s">
        <v>20527</v>
      </c>
      <c r="O10088" t="s">
        <v>20888</v>
      </c>
      <c r="P10088" t="s">
        <v>65</v>
      </c>
      <c r="Q10088" t="s">
        <v>20990</v>
      </c>
      <c r="R10088" t="s">
        <v>21118</v>
      </c>
      <c r="S10088" t="s">
        <v>21153</v>
      </c>
      <c r="T10088" t="s">
        <v>21439</v>
      </c>
      <c r="U10088" t="s">
        <v>22033</v>
      </c>
    </row>
    <row r="10089" spans="1:24">
      <c r="A10089" s="1">
        <v>10155</v>
      </c>
      <c r="C10089" t="s">
        <v>8406</v>
      </c>
      <c r="G10089" t="s">
        <v>10967</v>
      </c>
      <c r="H10089" t="s">
        <v>17972</v>
      </c>
      <c r="I10089" t="s">
        <v>18507</v>
      </c>
      <c r="J10089" t="s">
        <v>18509</v>
      </c>
      <c r="L10089" t="s">
        <v>20528</v>
      </c>
      <c r="O10089" t="s">
        <v>20888</v>
      </c>
      <c r="P10089" t="s">
        <v>20920</v>
      </c>
      <c r="Q10089" t="s">
        <v>20991</v>
      </c>
      <c r="U10089" t="s">
        <v>22034</v>
      </c>
      <c r="W10089" t="s">
        <v>22918</v>
      </c>
    </row>
    <row r="10090" spans="1:24">
      <c r="A10090" s="1">
        <v>10156</v>
      </c>
      <c r="C10090" t="s">
        <v>8407</v>
      </c>
      <c r="G10090" t="s">
        <v>10967</v>
      </c>
      <c r="H10090" t="s">
        <v>17973</v>
      </c>
      <c r="I10090" t="s">
        <v>18507</v>
      </c>
      <c r="J10090" t="s">
        <v>18509</v>
      </c>
      <c r="L10090" t="s">
        <v>20500</v>
      </c>
      <c r="O10090" t="s">
        <v>20887</v>
      </c>
      <c r="P10090" t="s">
        <v>20919</v>
      </c>
      <c r="Q10090" t="s">
        <v>20989</v>
      </c>
      <c r="U10090" t="s">
        <v>22032</v>
      </c>
      <c r="W10090" t="s">
        <v>22917</v>
      </c>
      <c r="X10090" t="s">
        <v>23274</v>
      </c>
    </row>
    <row r="10091" spans="1:24">
      <c r="A10091" s="1">
        <v>10157</v>
      </c>
      <c r="C10091" t="s">
        <v>8408</v>
      </c>
      <c r="G10091" t="s">
        <v>10967</v>
      </c>
      <c r="H10091" t="s">
        <v>17974</v>
      </c>
      <c r="I10091" t="s">
        <v>18507</v>
      </c>
      <c r="J10091" t="s">
        <v>18509</v>
      </c>
      <c r="L10091" t="s">
        <v>20527</v>
      </c>
      <c r="O10091" t="s">
        <v>20888</v>
      </c>
      <c r="P10091" t="s">
        <v>65</v>
      </c>
      <c r="Q10091" t="s">
        <v>20990</v>
      </c>
      <c r="R10091" t="s">
        <v>21118</v>
      </c>
      <c r="S10091" t="s">
        <v>21153</v>
      </c>
      <c r="T10091" t="s">
        <v>21437</v>
      </c>
      <c r="U10091" t="s">
        <v>22033</v>
      </c>
    </row>
    <row r="10092" spans="1:24">
      <c r="A10092" s="1">
        <v>10158</v>
      </c>
      <c r="C10092" t="s">
        <v>8409</v>
      </c>
      <c r="G10092" t="s">
        <v>10967</v>
      </c>
      <c r="H10092" t="s">
        <v>17975</v>
      </c>
      <c r="I10092" t="s">
        <v>18507</v>
      </c>
      <c r="J10092" t="s">
        <v>18509</v>
      </c>
      <c r="L10092" t="s">
        <v>20528</v>
      </c>
      <c r="O10092" t="s">
        <v>20888</v>
      </c>
      <c r="P10092" t="s">
        <v>20920</v>
      </c>
      <c r="Q10092" t="s">
        <v>20991</v>
      </c>
      <c r="U10092" t="s">
        <v>22034</v>
      </c>
      <c r="W10092" t="s">
        <v>22918</v>
      </c>
    </row>
    <row r="10093" spans="1:24">
      <c r="A10093" s="1">
        <v>10159</v>
      </c>
      <c r="C10093" t="s">
        <v>8410</v>
      </c>
      <c r="G10093" t="s">
        <v>10967</v>
      </c>
      <c r="H10093" t="s">
        <v>17976</v>
      </c>
      <c r="I10093" t="s">
        <v>18507</v>
      </c>
      <c r="J10093" t="s">
        <v>18509</v>
      </c>
      <c r="L10093" t="s">
        <v>20527</v>
      </c>
      <c r="O10093" t="s">
        <v>20888</v>
      </c>
      <c r="P10093" t="s">
        <v>65</v>
      </c>
      <c r="Q10093" t="s">
        <v>20990</v>
      </c>
      <c r="R10093" t="s">
        <v>21118</v>
      </c>
      <c r="S10093" t="s">
        <v>21153</v>
      </c>
      <c r="T10093" t="s">
        <v>21438</v>
      </c>
      <c r="U10093" t="s">
        <v>22033</v>
      </c>
    </row>
    <row r="10094" spans="1:24">
      <c r="A10094" s="1">
        <v>10160</v>
      </c>
      <c r="C10094" t="s">
        <v>8411</v>
      </c>
      <c r="G10094" t="s">
        <v>10967</v>
      </c>
      <c r="H10094" t="s">
        <v>17976</v>
      </c>
      <c r="I10094" t="s">
        <v>18507</v>
      </c>
      <c r="J10094" t="s">
        <v>18509</v>
      </c>
      <c r="L10094" t="s">
        <v>20585</v>
      </c>
      <c r="O10094" t="s">
        <v>20887</v>
      </c>
      <c r="P10094" t="s">
        <v>20919</v>
      </c>
      <c r="Q10094" t="s">
        <v>20989</v>
      </c>
      <c r="U10094" t="s">
        <v>22032</v>
      </c>
      <c r="W10094" t="s">
        <v>22917</v>
      </c>
      <c r="X10094" t="s">
        <v>23275</v>
      </c>
    </row>
    <row r="10095" spans="1:24">
      <c r="A10095" s="1">
        <v>10161</v>
      </c>
      <c r="C10095" t="s">
        <v>8412</v>
      </c>
      <c r="G10095" t="s">
        <v>10967</v>
      </c>
      <c r="H10095" t="s">
        <v>17977</v>
      </c>
      <c r="I10095" t="s">
        <v>18507</v>
      </c>
      <c r="J10095" t="s">
        <v>18509</v>
      </c>
      <c r="L10095" t="s">
        <v>20528</v>
      </c>
      <c r="O10095" t="s">
        <v>20888</v>
      </c>
      <c r="P10095" t="s">
        <v>20920</v>
      </c>
      <c r="Q10095" t="s">
        <v>20991</v>
      </c>
      <c r="U10095" t="s">
        <v>22034</v>
      </c>
      <c r="W10095" t="s">
        <v>22918</v>
      </c>
    </row>
    <row r="10096" spans="1:24">
      <c r="A10096" s="1">
        <v>10162</v>
      </c>
      <c r="C10096" t="s">
        <v>8413</v>
      </c>
      <c r="G10096" t="s">
        <v>10967</v>
      </c>
      <c r="H10096" t="s">
        <v>17978</v>
      </c>
      <c r="I10096" t="s">
        <v>18507</v>
      </c>
      <c r="J10096" t="s">
        <v>18509</v>
      </c>
      <c r="L10096" t="s">
        <v>20679</v>
      </c>
      <c r="O10096" t="s">
        <v>20887</v>
      </c>
      <c r="P10096" t="s">
        <v>20919</v>
      </c>
      <c r="Q10096" t="s">
        <v>20989</v>
      </c>
      <c r="U10096" t="s">
        <v>22032</v>
      </c>
      <c r="W10096" t="s">
        <v>22917</v>
      </c>
      <c r="X10096" t="s">
        <v>23776</v>
      </c>
    </row>
    <row r="10097" spans="1:24">
      <c r="A10097" s="1">
        <v>10163</v>
      </c>
      <c r="C10097" t="s">
        <v>8414</v>
      </c>
      <c r="G10097" t="s">
        <v>10967</v>
      </c>
      <c r="H10097" t="s">
        <v>17979</v>
      </c>
      <c r="I10097" t="s">
        <v>18507</v>
      </c>
      <c r="J10097" t="s">
        <v>18509</v>
      </c>
      <c r="L10097" t="s">
        <v>20551</v>
      </c>
      <c r="O10097" t="s">
        <v>20887</v>
      </c>
      <c r="P10097" t="s">
        <v>20919</v>
      </c>
      <c r="Q10097" t="s">
        <v>20989</v>
      </c>
      <c r="U10097" t="s">
        <v>22032</v>
      </c>
      <c r="W10097" t="s">
        <v>22917</v>
      </c>
      <c r="X10097" t="s">
        <v>23778</v>
      </c>
    </row>
    <row r="10098" spans="1:24">
      <c r="A10098" s="1">
        <v>10164</v>
      </c>
      <c r="C10098" t="s">
        <v>8415</v>
      </c>
      <c r="G10098" t="s">
        <v>10967</v>
      </c>
      <c r="H10098" t="s">
        <v>17980</v>
      </c>
      <c r="I10098" t="s">
        <v>18507</v>
      </c>
      <c r="J10098" t="s">
        <v>18509</v>
      </c>
      <c r="L10098" t="s">
        <v>20527</v>
      </c>
      <c r="O10098" t="s">
        <v>20888</v>
      </c>
      <c r="P10098" t="s">
        <v>65</v>
      </c>
      <c r="Q10098" t="s">
        <v>20990</v>
      </c>
      <c r="R10098" t="s">
        <v>21118</v>
      </c>
      <c r="S10098" t="s">
        <v>21153</v>
      </c>
      <c r="T10098" t="s">
        <v>21947</v>
      </c>
      <c r="U10098" t="s">
        <v>22033</v>
      </c>
    </row>
    <row r="10099" spans="1:24">
      <c r="A10099" s="1">
        <v>10165</v>
      </c>
      <c r="C10099" t="s">
        <v>8416</v>
      </c>
      <c r="G10099" t="s">
        <v>10967</v>
      </c>
      <c r="H10099" t="s">
        <v>17980</v>
      </c>
      <c r="I10099" t="s">
        <v>18507</v>
      </c>
      <c r="J10099" t="s">
        <v>18509</v>
      </c>
      <c r="L10099" t="s">
        <v>20528</v>
      </c>
      <c r="O10099" t="s">
        <v>20888</v>
      </c>
      <c r="P10099" t="s">
        <v>20920</v>
      </c>
      <c r="Q10099" t="s">
        <v>20991</v>
      </c>
      <c r="U10099" t="s">
        <v>22034</v>
      </c>
      <c r="W10099" t="s">
        <v>22918</v>
      </c>
    </row>
    <row r="10100" spans="1:24">
      <c r="A10100" s="1">
        <v>10166</v>
      </c>
      <c r="C10100" t="s">
        <v>8417</v>
      </c>
      <c r="G10100" t="s">
        <v>10967</v>
      </c>
      <c r="H10100" t="s">
        <v>17981</v>
      </c>
      <c r="I10100" t="s">
        <v>18507</v>
      </c>
      <c r="J10100" t="s">
        <v>18509</v>
      </c>
      <c r="L10100" t="s">
        <v>20497</v>
      </c>
      <c r="O10100" t="s">
        <v>20887</v>
      </c>
      <c r="P10100" t="s">
        <v>20919</v>
      </c>
      <c r="Q10100" t="s">
        <v>20989</v>
      </c>
      <c r="U10100" t="s">
        <v>22032</v>
      </c>
      <c r="W10100" t="s">
        <v>22917</v>
      </c>
      <c r="X10100" t="s">
        <v>23777</v>
      </c>
    </row>
    <row r="10101" spans="1:24">
      <c r="A10101" s="1">
        <v>10167</v>
      </c>
      <c r="C10101" t="s">
        <v>8418</v>
      </c>
      <c r="G10101" t="s">
        <v>10967</v>
      </c>
      <c r="H10101" t="s">
        <v>17982</v>
      </c>
      <c r="I10101" t="s">
        <v>18507</v>
      </c>
      <c r="J10101" t="s">
        <v>18509</v>
      </c>
      <c r="L10101" t="s">
        <v>20527</v>
      </c>
      <c r="O10101" t="s">
        <v>20888</v>
      </c>
      <c r="P10101" t="s">
        <v>65</v>
      </c>
      <c r="Q10101" t="s">
        <v>20990</v>
      </c>
      <c r="R10101" t="s">
        <v>21118</v>
      </c>
      <c r="S10101" t="s">
        <v>21153</v>
      </c>
      <c r="T10101" t="s">
        <v>21946</v>
      </c>
      <c r="U10101" t="s">
        <v>22033</v>
      </c>
    </row>
    <row r="10102" spans="1:24">
      <c r="A10102" s="1">
        <v>10168</v>
      </c>
      <c r="C10102" t="s">
        <v>8419</v>
      </c>
      <c r="G10102" t="s">
        <v>10967</v>
      </c>
      <c r="H10102" t="s">
        <v>17982</v>
      </c>
      <c r="I10102" t="s">
        <v>18507</v>
      </c>
      <c r="J10102" t="s">
        <v>18509</v>
      </c>
      <c r="L10102" t="s">
        <v>20528</v>
      </c>
      <c r="O10102" t="s">
        <v>20888</v>
      </c>
      <c r="P10102" t="s">
        <v>20920</v>
      </c>
      <c r="Q10102" t="s">
        <v>20991</v>
      </c>
      <c r="U10102" t="s">
        <v>22034</v>
      </c>
      <c r="W10102" t="s">
        <v>22918</v>
      </c>
    </row>
    <row r="10103" spans="1:24">
      <c r="A10103" s="1">
        <v>10169</v>
      </c>
      <c r="C10103" t="s">
        <v>8420</v>
      </c>
      <c r="G10103" t="s">
        <v>10967</v>
      </c>
      <c r="H10103" t="s">
        <v>17983</v>
      </c>
      <c r="I10103" t="s">
        <v>18507</v>
      </c>
      <c r="J10103" t="s">
        <v>18509</v>
      </c>
      <c r="L10103" t="s">
        <v>20527</v>
      </c>
      <c r="O10103" t="s">
        <v>20888</v>
      </c>
      <c r="P10103" t="s">
        <v>65</v>
      </c>
      <c r="Q10103" t="s">
        <v>20990</v>
      </c>
      <c r="R10103" t="s">
        <v>21118</v>
      </c>
      <c r="S10103" t="s">
        <v>21153</v>
      </c>
      <c r="T10103" t="s">
        <v>21463</v>
      </c>
      <c r="U10103" t="s">
        <v>22033</v>
      </c>
    </row>
    <row r="10104" spans="1:24">
      <c r="A10104" s="1">
        <v>10170</v>
      </c>
      <c r="C10104" t="s">
        <v>8421</v>
      </c>
      <c r="G10104" t="s">
        <v>10967</v>
      </c>
      <c r="H10104" t="s">
        <v>17983</v>
      </c>
      <c r="I10104" t="s">
        <v>18507</v>
      </c>
      <c r="J10104" t="s">
        <v>18509</v>
      </c>
      <c r="L10104" t="s">
        <v>20587</v>
      </c>
      <c r="O10104" t="s">
        <v>20887</v>
      </c>
      <c r="P10104" t="s">
        <v>20919</v>
      </c>
      <c r="Q10104" t="s">
        <v>20989</v>
      </c>
      <c r="U10104" t="s">
        <v>22032</v>
      </c>
      <c r="W10104" t="s">
        <v>22917</v>
      </c>
      <c r="X10104" t="s">
        <v>23304</v>
      </c>
    </row>
    <row r="10105" spans="1:24">
      <c r="A10105" s="1">
        <v>10171</v>
      </c>
      <c r="C10105" t="s">
        <v>8422</v>
      </c>
      <c r="G10105" t="s">
        <v>10967</v>
      </c>
      <c r="H10105" t="s">
        <v>17984</v>
      </c>
      <c r="I10105" t="s">
        <v>18507</v>
      </c>
      <c r="J10105" t="s">
        <v>18509</v>
      </c>
      <c r="L10105" t="s">
        <v>20528</v>
      </c>
      <c r="O10105" t="s">
        <v>20888</v>
      </c>
      <c r="P10105" t="s">
        <v>20920</v>
      </c>
      <c r="Q10105" t="s">
        <v>20991</v>
      </c>
      <c r="U10105" t="s">
        <v>22034</v>
      </c>
      <c r="W10105" t="s">
        <v>22918</v>
      </c>
    </row>
    <row r="10106" spans="1:24">
      <c r="A10106" s="1">
        <v>10172</v>
      </c>
      <c r="C10106" t="s">
        <v>8423</v>
      </c>
      <c r="G10106" t="s">
        <v>10967</v>
      </c>
      <c r="H10106" t="s">
        <v>17985</v>
      </c>
      <c r="I10106" t="s">
        <v>18507</v>
      </c>
      <c r="J10106" t="s">
        <v>18509</v>
      </c>
      <c r="L10106" t="s">
        <v>20527</v>
      </c>
      <c r="O10106" t="s">
        <v>20888</v>
      </c>
      <c r="P10106" t="s">
        <v>65</v>
      </c>
      <c r="Q10106" t="s">
        <v>20990</v>
      </c>
      <c r="R10106" t="s">
        <v>21118</v>
      </c>
      <c r="S10106" t="s">
        <v>21153</v>
      </c>
      <c r="T10106" t="s">
        <v>21463</v>
      </c>
      <c r="U10106" t="s">
        <v>22033</v>
      </c>
    </row>
    <row r="10107" spans="1:24">
      <c r="A10107" s="1">
        <v>10173</v>
      </c>
      <c r="C10107" t="s">
        <v>8424</v>
      </c>
      <c r="G10107" t="s">
        <v>10967</v>
      </c>
      <c r="H10107" t="s">
        <v>17985</v>
      </c>
      <c r="I10107" t="s">
        <v>18507</v>
      </c>
      <c r="J10107" t="s">
        <v>18509</v>
      </c>
      <c r="L10107" t="s">
        <v>20498</v>
      </c>
      <c r="O10107" t="s">
        <v>20887</v>
      </c>
      <c r="P10107" t="s">
        <v>20919</v>
      </c>
      <c r="Q10107" t="s">
        <v>20989</v>
      </c>
      <c r="U10107" t="s">
        <v>22032</v>
      </c>
      <c r="W10107" t="s">
        <v>22917</v>
      </c>
      <c r="X10107" t="s">
        <v>23304</v>
      </c>
    </row>
    <row r="10108" spans="1:24">
      <c r="A10108" s="1">
        <v>10174</v>
      </c>
      <c r="C10108" t="s">
        <v>8425</v>
      </c>
      <c r="G10108" t="s">
        <v>10967</v>
      </c>
      <c r="H10108" t="s">
        <v>17985</v>
      </c>
      <c r="I10108" t="s">
        <v>18507</v>
      </c>
      <c r="J10108" t="s">
        <v>18509</v>
      </c>
      <c r="L10108" t="s">
        <v>20528</v>
      </c>
      <c r="O10108" t="s">
        <v>20888</v>
      </c>
      <c r="P10108" t="s">
        <v>20920</v>
      </c>
      <c r="Q10108" t="s">
        <v>20991</v>
      </c>
      <c r="U10108" t="s">
        <v>22034</v>
      </c>
      <c r="W10108" t="s">
        <v>22918</v>
      </c>
    </row>
    <row r="10109" spans="1:24">
      <c r="A10109" s="1">
        <v>10175</v>
      </c>
      <c r="C10109" t="s">
        <v>8426</v>
      </c>
      <c r="G10109" t="s">
        <v>10967</v>
      </c>
      <c r="H10109" t="s">
        <v>17986</v>
      </c>
      <c r="I10109" t="s">
        <v>18507</v>
      </c>
      <c r="J10109" t="s">
        <v>18509</v>
      </c>
      <c r="L10109" t="s">
        <v>20584</v>
      </c>
      <c r="O10109" t="s">
        <v>20887</v>
      </c>
      <c r="P10109" t="s">
        <v>20919</v>
      </c>
      <c r="Q10109" t="s">
        <v>20989</v>
      </c>
      <c r="U10109" t="s">
        <v>22032</v>
      </c>
      <c r="W10109" t="s">
        <v>22917</v>
      </c>
      <c r="X10109" t="s">
        <v>23734</v>
      </c>
    </row>
    <row r="10110" spans="1:24">
      <c r="A10110" s="1">
        <v>10176</v>
      </c>
      <c r="C10110" t="s">
        <v>8427</v>
      </c>
      <c r="G10110" t="s">
        <v>10967</v>
      </c>
      <c r="H10110" t="s">
        <v>17987</v>
      </c>
      <c r="I10110" t="s">
        <v>18507</v>
      </c>
      <c r="J10110" t="s">
        <v>18509</v>
      </c>
      <c r="L10110" t="s">
        <v>20581</v>
      </c>
      <c r="O10110" t="s">
        <v>20887</v>
      </c>
      <c r="P10110" t="s">
        <v>20919</v>
      </c>
      <c r="Q10110" t="s">
        <v>20989</v>
      </c>
      <c r="U10110" t="s">
        <v>22032</v>
      </c>
      <c r="W10110" t="s">
        <v>22917</v>
      </c>
      <c r="X10110" t="s">
        <v>23782</v>
      </c>
    </row>
    <row r="10111" spans="1:24">
      <c r="A10111" s="1">
        <v>10177</v>
      </c>
      <c r="C10111" t="s">
        <v>8428</v>
      </c>
      <c r="G10111" t="s">
        <v>10967</v>
      </c>
      <c r="H10111" t="s">
        <v>17988</v>
      </c>
      <c r="I10111" t="s">
        <v>18507</v>
      </c>
      <c r="J10111" t="s">
        <v>18509</v>
      </c>
      <c r="L10111" t="s">
        <v>20647</v>
      </c>
      <c r="O10111" t="s">
        <v>20887</v>
      </c>
      <c r="P10111" t="s">
        <v>20919</v>
      </c>
      <c r="Q10111" t="s">
        <v>20989</v>
      </c>
      <c r="U10111" t="s">
        <v>22032</v>
      </c>
      <c r="W10111" t="s">
        <v>22917</v>
      </c>
      <c r="X10111" t="s">
        <v>23783</v>
      </c>
    </row>
    <row r="10112" spans="1:24">
      <c r="A10112" s="1">
        <v>10178</v>
      </c>
      <c r="C10112" t="s">
        <v>8429</v>
      </c>
      <c r="G10112" t="s">
        <v>10967</v>
      </c>
      <c r="H10112" t="s">
        <v>17989</v>
      </c>
      <c r="I10112" t="s">
        <v>18507</v>
      </c>
      <c r="J10112" t="s">
        <v>18509</v>
      </c>
      <c r="L10112" t="s">
        <v>20527</v>
      </c>
      <c r="O10112" t="s">
        <v>20888</v>
      </c>
      <c r="P10112" t="s">
        <v>65</v>
      </c>
      <c r="Q10112" t="s">
        <v>20990</v>
      </c>
      <c r="R10112" t="s">
        <v>21118</v>
      </c>
      <c r="S10112" t="s">
        <v>21153</v>
      </c>
      <c r="T10112" t="s">
        <v>21952</v>
      </c>
      <c r="U10112" t="s">
        <v>22033</v>
      </c>
    </row>
    <row r="10113" spans="1:24">
      <c r="A10113" s="1">
        <v>10179</v>
      </c>
      <c r="C10113" t="s">
        <v>8430</v>
      </c>
      <c r="G10113" t="s">
        <v>10967</v>
      </c>
      <c r="H10113" t="s">
        <v>17989</v>
      </c>
      <c r="I10113" t="s">
        <v>18507</v>
      </c>
      <c r="J10113" t="s">
        <v>18509</v>
      </c>
      <c r="L10113" t="s">
        <v>20528</v>
      </c>
      <c r="O10113" t="s">
        <v>20888</v>
      </c>
      <c r="P10113" t="s">
        <v>20920</v>
      </c>
      <c r="Q10113" t="s">
        <v>20991</v>
      </c>
      <c r="U10113" t="s">
        <v>22034</v>
      </c>
      <c r="W10113" t="s">
        <v>22918</v>
      </c>
    </row>
    <row r="10114" spans="1:24">
      <c r="A10114" s="1">
        <v>10180</v>
      </c>
      <c r="C10114" t="s">
        <v>8431</v>
      </c>
      <c r="G10114" t="s">
        <v>10967</v>
      </c>
      <c r="H10114" t="s">
        <v>17990</v>
      </c>
      <c r="I10114" t="s">
        <v>18507</v>
      </c>
      <c r="J10114" t="s">
        <v>18509</v>
      </c>
      <c r="L10114" t="s">
        <v>20551</v>
      </c>
      <c r="O10114" t="s">
        <v>20887</v>
      </c>
      <c r="P10114" t="s">
        <v>20919</v>
      </c>
      <c r="Q10114" t="s">
        <v>20989</v>
      </c>
      <c r="U10114" t="s">
        <v>22032</v>
      </c>
      <c r="W10114" t="s">
        <v>22917</v>
      </c>
      <c r="X10114" t="s">
        <v>23784</v>
      </c>
    </row>
    <row r="10115" spans="1:24">
      <c r="A10115" s="1">
        <v>10181</v>
      </c>
      <c r="C10115" t="s">
        <v>8432</v>
      </c>
      <c r="G10115" t="s">
        <v>10967</v>
      </c>
      <c r="H10115" t="s">
        <v>17991</v>
      </c>
      <c r="I10115" t="s">
        <v>18507</v>
      </c>
      <c r="J10115" t="s">
        <v>18509</v>
      </c>
      <c r="L10115" t="s">
        <v>20582</v>
      </c>
      <c r="O10115" t="s">
        <v>20887</v>
      </c>
      <c r="P10115" t="s">
        <v>20919</v>
      </c>
      <c r="Q10115" t="s">
        <v>20989</v>
      </c>
      <c r="U10115" t="s">
        <v>22032</v>
      </c>
      <c r="W10115" t="s">
        <v>22917</v>
      </c>
      <c r="X10115" t="s">
        <v>23734</v>
      </c>
    </row>
    <row r="10116" spans="1:24">
      <c r="A10116" s="1">
        <v>10182</v>
      </c>
      <c r="C10116" t="s">
        <v>8433</v>
      </c>
      <c r="G10116" t="s">
        <v>10967</v>
      </c>
      <c r="H10116" t="s">
        <v>17992</v>
      </c>
      <c r="I10116" t="s">
        <v>18507</v>
      </c>
      <c r="J10116" t="s">
        <v>18509</v>
      </c>
      <c r="L10116" t="s">
        <v>20527</v>
      </c>
      <c r="O10116" t="s">
        <v>20888</v>
      </c>
      <c r="P10116" t="s">
        <v>65</v>
      </c>
      <c r="Q10116" t="s">
        <v>20990</v>
      </c>
      <c r="R10116" t="s">
        <v>21118</v>
      </c>
      <c r="S10116" t="s">
        <v>21153</v>
      </c>
      <c r="T10116" t="s">
        <v>21941</v>
      </c>
      <c r="U10116" t="s">
        <v>22033</v>
      </c>
    </row>
    <row r="10117" spans="1:24">
      <c r="A10117" s="1">
        <v>10183</v>
      </c>
      <c r="C10117" t="s">
        <v>8434</v>
      </c>
      <c r="G10117" t="s">
        <v>10967</v>
      </c>
      <c r="H10117" t="s">
        <v>17992</v>
      </c>
      <c r="I10117" t="s">
        <v>18507</v>
      </c>
      <c r="J10117" t="s">
        <v>18509</v>
      </c>
      <c r="L10117" t="s">
        <v>20615</v>
      </c>
      <c r="O10117" t="s">
        <v>20887</v>
      </c>
      <c r="P10117" t="s">
        <v>20919</v>
      </c>
      <c r="Q10117" t="s">
        <v>20989</v>
      </c>
      <c r="U10117" t="s">
        <v>22032</v>
      </c>
      <c r="W10117" t="s">
        <v>22917</v>
      </c>
      <c r="X10117" t="s">
        <v>23772</v>
      </c>
    </row>
    <row r="10118" spans="1:24">
      <c r="A10118" s="1">
        <v>10184</v>
      </c>
      <c r="C10118" t="s">
        <v>8435</v>
      </c>
      <c r="G10118" t="s">
        <v>10967</v>
      </c>
      <c r="H10118" t="s">
        <v>17993</v>
      </c>
      <c r="I10118" t="s">
        <v>18507</v>
      </c>
      <c r="J10118" t="s">
        <v>18509</v>
      </c>
      <c r="L10118" t="s">
        <v>20528</v>
      </c>
      <c r="O10118" t="s">
        <v>20888</v>
      </c>
      <c r="P10118" t="s">
        <v>20920</v>
      </c>
      <c r="Q10118" t="s">
        <v>20991</v>
      </c>
      <c r="U10118" t="s">
        <v>22034</v>
      </c>
      <c r="W10118" t="s">
        <v>22918</v>
      </c>
    </row>
    <row r="10119" spans="1:24">
      <c r="A10119" s="1">
        <v>10185</v>
      </c>
      <c r="C10119" t="s">
        <v>8436</v>
      </c>
      <c r="G10119" t="s">
        <v>10967</v>
      </c>
      <c r="H10119" t="s">
        <v>17994</v>
      </c>
      <c r="I10119" t="s">
        <v>18507</v>
      </c>
      <c r="J10119" t="s">
        <v>18509</v>
      </c>
      <c r="L10119" t="s">
        <v>20583</v>
      </c>
      <c r="O10119" t="s">
        <v>20887</v>
      </c>
      <c r="P10119" t="s">
        <v>20919</v>
      </c>
      <c r="Q10119" t="s">
        <v>20989</v>
      </c>
      <c r="U10119" t="s">
        <v>22032</v>
      </c>
      <c r="W10119" t="s">
        <v>22917</v>
      </c>
      <c r="X10119" t="s">
        <v>23734</v>
      </c>
    </row>
    <row r="10120" spans="1:24">
      <c r="A10120" s="1">
        <v>10186</v>
      </c>
      <c r="C10120" t="s">
        <v>8437</v>
      </c>
      <c r="G10120" t="s">
        <v>10967</v>
      </c>
      <c r="H10120" t="s">
        <v>17995</v>
      </c>
      <c r="I10120" t="s">
        <v>18507</v>
      </c>
      <c r="J10120" t="s">
        <v>18509</v>
      </c>
      <c r="L10120" t="s">
        <v>20582</v>
      </c>
      <c r="O10120" t="s">
        <v>20887</v>
      </c>
      <c r="P10120" t="s">
        <v>20919</v>
      </c>
      <c r="Q10120" t="s">
        <v>20989</v>
      </c>
      <c r="U10120" t="s">
        <v>22032</v>
      </c>
      <c r="W10120" t="s">
        <v>22917</v>
      </c>
      <c r="X10120" t="s">
        <v>23785</v>
      </c>
    </row>
    <row r="10121" spans="1:24">
      <c r="A10121" s="1">
        <v>10187</v>
      </c>
      <c r="C10121" t="s">
        <v>8438</v>
      </c>
      <c r="G10121" t="s">
        <v>10967</v>
      </c>
      <c r="H10121" t="s">
        <v>17996</v>
      </c>
      <c r="I10121" t="s">
        <v>18507</v>
      </c>
      <c r="J10121" t="s">
        <v>18509</v>
      </c>
      <c r="L10121" t="s">
        <v>20527</v>
      </c>
      <c r="O10121" t="s">
        <v>20888</v>
      </c>
      <c r="P10121" t="s">
        <v>65</v>
      </c>
      <c r="Q10121" t="s">
        <v>20990</v>
      </c>
      <c r="R10121" t="s">
        <v>21118</v>
      </c>
      <c r="S10121" t="s">
        <v>21153</v>
      </c>
      <c r="T10121" t="s">
        <v>21953</v>
      </c>
      <c r="U10121" t="s">
        <v>22033</v>
      </c>
    </row>
    <row r="10122" spans="1:24">
      <c r="A10122" s="1">
        <v>10188</v>
      </c>
      <c r="C10122" t="s">
        <v>8439</v>
      </c>
      <c r="G10122" t="s">
        <v>10967</v>
      </c>
      <c r="H10122" t="s">
        <v>17997</v>
      </c>
      <c r="I10122" t="s">
        <v>18507</v>
      </c>
      <c r="J10122" t="s">
        <v>18509</v>
      </c>
      <c r="L10122" t="s">
        <v>20528</v>
      </c>
      <c r="O10122" t="s">
        <v>20888</v>
      </c>
      <c r="P10122" t="s">
        <v>20920</v>
      </c>
      <c r="Q10122" t="s">
        <v>20991</v>
      </c>
      <c r="U10122" t="s">
        <v>22034</v>
      </c>
      <c r="W10122" t="s">
        <v>22918</v>
      </c>
    </row>
    <row r="10123" spans="1:24">
      <c r="A10123" s="1">
        <v>10189</v>
      </c>
      <c r="C10123" t="s">
        <v>8440</v>
      </c>
      <c r="G10123" t="s">
        <v>10967</v>
      </c>
      <c r="H10123" t="s">
        <v>17998</v>
      </c>
      <c r="I10123" t="s">
        <v>18507</v>
      </c>
      <c r="J10123" t="s">
        <v>18509</v>
      </c>
      <c r="L10123" t="s">
        <v>20527</v>
      </c>
      <c r="O10123" t="s">
        <v>20888</v>
      </c>
      <c r="P10123" t="s">
        <v>65</v>
      </c>
      <c r="Q10123" t="s">
        <v>20990</v>
      </c>
      <c r="R10123" t="s">
        <v>21118</v>
      </c>
      <c r="S10123" t="s">
        <v>21153</v>
      </c>
      <c r="T10123" t="s">
        <v>21947</v>
      </c>
      <c r="U10123" t="s">
        <v>22033</v>
      </c>
    </row>
    <row r="10124" spans="1:24">
      <c r="A10124" s="1">
        <v>10190</v>
      </c>
      <c r="C10124" t="s">
        <v>8441</v>
      </c>
      <c r="G10124" t="s">
        <v>10967</v>
      </c>
      <c r="H10124" t="s">
        <v>17998</v>
      </c>
      <c r="I10124" t="s">
        <v>18507</v>
      </c>
      <c r="J10124" t="s">
        <v>18509</v>
      </c>
      <c r="L10124" t="s">
        <v>20528</v>
      </c>
      <c r="O10124" t="s">
        <v>20888</v>
      </c>
      <c r="P10124" t="s">
        <v>20920</v>
      </c>
      <c r="Q10124" t="s">
        <v>20991</v>
      </c>
      <c r="U10124" t="s">
        <v>22034</v>
      </c>
      <c r="W10124" t="s">
        <v>22918</v>
      </c>
    </row>
    <row r="10125" spans="1:24">
      <c r="A10125" s="1">
        <v>10191</v>
      </c>
      <c r="C10125" t="s">
        <v>8442</v>
      </c>
      <c r="G10125" t="s">
        <v>10967</v>
      </c>
      <c r="H10125" t="s">
        <v>17999</v>
      </c>
      <c r="I10125" t="s">
        <v>18507</v>
      </c>
      <c r="J10125" t="s">
        <v>18509</v>
      </c>
      <c r="L10125" t="s">
        <v>20583</v>
      </c>
      <c r="O10125" t="s">
        <v>20887</v>
      </c>
      <c r="P10125" t="s">
        <v>20919</v>
      </c>
      <c r="Q10125" t="s">
        <v>20989</v>
      </c>
      <c r="U10125" t="s">
        <v>22032</v>
      </c>
      <c r="W10125" t="s">
        <v>22917</v>
      </c>
      <c r="X10125" t="s">
        <v>23778</v>
      </c>
    </row>
    <row r="10126" spans="1:24">
      <c r="A10126" s="1">
        <v>10192</v>
      </c>
      <c r="C10126" t="s">
        <v>8443</v>
      </c>
      <c r="G10126" t="s">
        <v>10967</v>
      </c>
      <c r="H10126" t="s">
        <v>18000</v>
      </c>
      <c r="I10126" t="s">
        <v>18507</v>
      </c>
      <c r="J10126" t="s">
        <v>18509</v>
      </c>
      <c r="L10126" t="s">
        <v>20582</v>
      </c>
      <c r="O10126" t="s">
        <v>20887</v>
      </c>
      <c r="P10126" t="s">
        <v>20919</v>
      </c>
      <c r="Q10126" t="s">
        <v>20989</v>
      </c>
      <c r="U10126" t="s">
        <v>22032</v>
      </c>
      <c r="W10126" t="s">
        <v>22917</v>
      </c>
      <c r="X10126" t="s">
        <v>23777</v>
      </c>
    </row>
    <row r="10127" spans="1:24">
      <c r="A10127" s="1">
        <v>10193</v>
      </c>
      <c r="C10127" t="s">
        <v>8444</v>
      </c>
      <c r="G10127" t="s">
        <v>10967</v>
      </c>
      <c r="H10127" t="s">
        <v>18001</v>
      </c>
      <c r="I10127" t="s">
        <v>18507</v>
      </c>
      <c r="J10127" t="s">
        <v>18509</v>
      </c>
      <c r="L10127" t="s">
        <v>20527</v>
      </c>
      <c r="O10127" t="s">
        <v>20888</v>
      </c>
      <c r="P10127" t="s">
        <v>65</v>
      </c>
      <c r="Q10127" t="s">
        <v>20990</v>
      </c>
      <c r="R10127" t="s">
        <v>21118</v>
      </c>
      <c r="S10127" t="s">
        <v>21153</v>
      </c>
      <c r="T10127" t="s">
        <v>21946</v>
      </c>
      <c r="U10127" t="s">
        <v>22033</v>
      </c>
    </row>
    <row r="10128" spans="1:24">
      <c r="A10128" s="1">
        <v>10194</v>
      </c>
      <c r="C10128" t="s">
        <v>8445</v>
      </c>
      <c r="G10128" t="s">
        <v>10967</v>
      </c>
      <c r="H10128" t="s">
        <v>18001</v>
      </c>
      <c r="I10128" t="s">
        <v>18507</v>
      </c>
      <c r="J10128" t="s">
        <v>18509</v>
      </c>
      <c r="L10128" t="s">
        <v>20528</v>
      </c>
      <c r="O10128" t="s">
        <v>20888</v>
      </c>
      <c r="P10128" t="s">
        <v>20920</v>
      </c>
      <c r="Q10128" t="s">
        <v>20991</v>
      </c>
      <c r="U10128" t="s">
        <v>22034</v>
      </c>
      <c r="W10128" t="s">
        <v>22918</v>
      </c>
    </row>
    <row r="10129" spans="1:24">
      <c r="A10129" s="1">
        <v>10195</v>
      </c>
      <c r="C10129" t="s">
        <v>8446</v>
      </c>
      <c r="G10129" t="s">
        <v>10967</v>
      </c>
      <c r="H10129" t="s">
        <v>18002</v>
      </c>
      <c r="I10129" t="s">
        <v>18507</v>
      </c>
      <c r="J10129" t="s">
        <v>18509</v>
      </c>
      <c r="L10129" t="s">
        <v>20619</v>
      </c>
      <c r="O10129" t="s">
        <v>20887</v>
      </c>
      <c r="P10129" t="s">
        <v>20919</v>
      </c>
      <c r="Q10129" t="s">
        <v>20989</v>
      </c>
      <c r="U10129" t="s">
        <v>22032</v>
      </c>
      <c r="W10129" t="s">
        <v>22917</v>
      </c>
      <c r="X10129" t="s">
        <v>23776</v>
      </c>
    </row>
    <row r="10130" spans="1:24">
      <c r="A10130" s="1">
        <v>10196</v>
      </c>
      <c r="C10130" t="s">
        <v>8447</v>
      </c>
      <c r="G10130" t="s">
        <v>10967</v>
      </c>
      <c r="H10130" t="s">
        <v>18003</v>
      </c>
      <c r="I10130" t="s">
        <v>18507</v>
      </c>
      <c r="J10130" t="s">
        <v>18509</v>
      </c>
      <c r="L10130" t="s">
        <v>20527</v>
      </c>
      <c r="O10130" t="s">
        <v>20888</v>
      </c>
      <c r="P10130" t="s">
        <v>65</v>
      </c>
      <c r="Q10130" t="s">
        <v>20990</v>
      </c>
      <c r="R10130" t="s">
        <v>21118</v>
      </c>
      <c r="S10130" t="s">
        <v>21153</v>
      </c>
      <c r="T10130" t="s">
        <v>21954</v>
      </c>
      <c r="U10130" t="s">
        <v>22033</v>
      </c>
    </row>
    <row r="10131" spans="1:24">
      <c r="A10131" s="1">
        <v>10197</v>
      </c>
      <c r="C10131" t="s">
        <v>8448</v>
      </c>
      <c r="G10131" t="s">
        <v>10967</v>
      </c>
      <c r="H10131" t="s">
        <v>18003</v>
      </c>
      <c r="I10131" t="s">
        <v>18507</v>
      </c>
      <c r="J10131" t="s">
        <v>18509</v>
      </c>
      <c r="L10131" t="s">
        <v>20528</v>
      </c>
      <c r="O10131" t="s">
        <v>20888</v>
      </c>
      <c r="P10131" t="s">
        <v>20920</v>
      </c>
      <c r="Q10131" t="s">
        <v>20991</v>
      </c>
      <c r="U10131" t="s">
        <v>22034</v>
      </c>
      <c r="W10131" t="s">
        <v>22918</v>
      </c>
    </row>
    <row r="10132" spans="1:24">
      <c r="A10132" s="1">
        <v>10198</v>
      </c>
      <c r="C10132" t="s">
        <v>8449</v>
      </c>
      <c r="G10132" t="s">
        <v>10967</v>
      </c>
      <c r="H10132" t="s">
        <v>18004</v>
      </c>
      <c r="I10132" t="s">
        <v>18507</v>
      </c>
      <c r="J10132" t="s">
        <v>18509</v>
      </c>
      <c r="L10132" t="s">
        <v>20593</v>
      </c>
      <c r="O10132" t="s">
        <v>20887</v>
      </c>
      <c r="P10132" t="s">
        <v>20919</v>
      </c>
      <c r="Q10132" t="s">
        <v>20989</v>
      </c>
      <c r="U10132" t="s">
        <v>22032</v>
      </c>
      <c r="W10132" t="s">
        <v>22917</v>
      </c>
      <c r="X10132" t="s">
        <v>23786</v>
      </c>
    </row>
    <row r="10133" spans="1:24">
      <c r="A10133" s="1">
        <v>10199</v>
      </c>
      <c r="C10133" t="s">
        <v>8450</v>
      </c>
      <c r="G10133" t="s">
        <v>10967</v>
      </c>
      <c r="H10133" t="s">
        <v>18005</v>
      </c>
      <c r="I10133" t="s">
        <v>18507</v>
      </c>
      <c r="J10133" t="s">
        <v>18509</v>
      </c>
      <c r="L10133" t="s">
        <v>20619</v>
      </c>
      <c r="O10133" t="s">
        <v>20887</v>
      </c>
      <c r="P10133" t="s">
        <v>20919</v>
      </c>
      <c r="Q10133" t="s">
        <v>20989</v>
      </c>
      <c r="U10133" t="s">
        <v>22032</v>
      </c>
      <c r="W10133" t="s">
        <v>22917</v>
      </c>
      <c r="X10133" t="s">
        <v>23786</v>
      </c>
    </row>
    <row r="10134" spans="1:24">
      <c r="A10134" s="1">
        <v>10200</v>
      </c>
      <c r="C10134" t="s">
        <v>8451</v>
      </c>
      <c r="G10134" t="s">
        <v>10967</v>
      </c>
      <c r="H10134" t="s">
        <v>18006</v>
      </c>
      <c r="I10134" t="s">
        <v>18507</v>
      </c>
      <c r="J10134" t="s">
        <v>18509</v>
      </c>
      <c r="L10134" t="s">
        <v>20527</v>
      </c>
      <c r="O10134" t="s">
        <v>20888</v>
      </c>
      <c r="P10134" t="s">
        <v>65</v>
      </c>
      <c r="Q10134" t="s">
        <v>20990</v>
      </c>
      <c r="R10134" t="s">
        <v>21118</v>
      </c>
      <c r="S10134" t="s">
        <v>21153</v>
      </c>
      <c r="T10134" t="s">
        <v>21954</v>
      </c>
      <c r="U10134" t="s">
        <v>22033</v>
      </c>
    </row>
    <row r="10135" spans="1:24">
      <c r="A10135" s="1">
        <v>10201</v>
      </c>
      <c r="C10135" t="s">
        <v>8452</v>
      </c>
      <c r="G10135" t="s">
        <v>10967</v>
      </c>
      <c r="H10135" t="s">
        <v>18007</v>
      </c>
      <c r="I10135" t="s">
        <v>18507</v>
      </c>
      <c r="J10135" t="s">
        <v>18509</v>
      </c>
      <c r="L10135" t="s">
        <v>20528</v>
      </c>
      <c r="O10135" t="s">
        <v>20888</v>
      </c>
      <c r="P10135" t="s">
        <v>20920</v>
      </c>
      <c r="Q10135" t="s">
        <v>20991</v>
      </c>
      <c r="U10135" t="s">
        <v>22034</v>
      </c>
      <c r="W10135" t="s">
        <v>22918</v>
      </c>
    </row>
    <row r="10136" spans="1:24">
      <c r="A10136" s="1">
        <v>10202</v>
      </c>
      <c r="C10136" t="s">
        <v>8453</v>
      </c>
      <c r="G10136" t="s">
        <v>10967</v>
      </c>
      <c r="H10136" t="s">
        <v>18008</v>
      </c>
      <c r="I10136" t="s">
        <v>18507</v>
      </c>
      <c r="J10136" t="s">
        <v>18509</v>
      </c>
      <c r="L10136" t="s">
        <v>20551</v>
      </c>
      <c r="O10136" t="s">
        <v>20887</v>
      </c>
      <c r="P10136" t="s">
        <v>20919</v>
      </c>
      <c r="Q10136" t="s">
        <v>20989</v>
      </c>
      <c r="U10136" t="s">
        <v>22032</v>
      </c>
      <c r="W10136" t="s">
        <v>22917</v>
      </c>
      <c r="X10136" t="s">
        <v>23734</v>
      </c>
    </row>
    <row r="10137" spans="1:24">
      <c r="A10137" s="1">
        <v>10203</v>
      </c>
      <c r="C10137" t="s">
        <v>8454</v>
      </c>
      <c r="G10137" t="s">
        <v>10967</v>
      </c>
      <c r="H10137" t="s">
        <v>18009</v>
      </c>
      <c r="I10137" t="s">
        <v>18507</v>
      </c>
      <c r="J10137" t="s">
        <v>18509</v>
      </c>
      <c r="L10137" t="s">
        <v>20592</v>
      </c>
      <c r="O10137" t="s">
        <v>20887</v>
      </c>
      <c r="P10137" t="s">
        <v>20919</v>
      </c>
      <c r="Q10137" t="s">
        <v>20989</v>
      </c>
      <c r="U10137" t="s">
        <v>22032</v>
      </c>
      <c r="W10137" t="s">
        <v>22917</v>
      </c>
      <c r="X10137" t="s">
        <v>23787</v>
      </c>
    </row>
    <row r="10138" spans="1:24">
      <c r="A10138" s="1">
        <v>10204</v>
      </c>
      <c r="C10138" t="s">
        <v>8455</v>
      </c>
      <c r="G10138" t="s">
        <v>10967</v>
      </c>
      <c r="H10138" t="s">
        <v>18010</v>
      </c>
      <c r="I10138" t="s">
        <v>18507</v>
      </c>
      <c r="J10138" t="s">
        <v>18509</v>
      </c>
      <c r="L10138" t="s">
        <v>20527</v>
      </c>
      <c r="O10138" t="s">
        <v>20888</v>
      </c>
      <c r="P10138" t="s">
        <v>65</v>
      </c>
      <c r="Q10138" t="s">
        <v>20990</v>
      </c>
      <c r="R10138" t="s">
        <v>21118</v>
      </c>
      <c r="S10138" t="s">
        <v>21153</v>
      </c>
      <c r="T10138" t="s">
        <v>21955</v>
      </c>
      <c r="U10138" t="s">
        <v>22033</v>
      </c>
    </row>
    <row r="10139" spans="1:24">
      <c r="A10139" s="1">
        <v>10205</v>
      </c>
      <c r="C10139" t="s">
        <v>8456</v>
      </c>
      <c r="G10139" t="s">
        <v>10967</v>
      </c>
      <c r="H10139" t="s">
        <v>18010</v>
      </c>
      <c r="I10139" t="s">
        <v>18507</v>
      </c>
      <c r="J10139" t="s">
        <v>18509</v>
      </c>
      <c r="L10139" t="s">
        <v>20498</v>
      </c>
      <c r="O10139" t="s">
        <v>20887</v>
      </c>
      <c r="P10139" t="s">
        <v>20919</v>
      </c>
      <c r="Q10139" t="s">
        <v>20989</v>
      </c>
      <c r="U10139" t="s">
        <v>22032</v>
      </c>
      <c r="W10139" t="s">
        <v>22917</v>
      </c>
      <c r="X10139" t="s">
        <v>23788</v>
      </c>
    </row>
    <row r="10140" spans="1:24">
      <c r="A10140" s="1">
        <v>10206</v>
      </c>
      <c r="C10140" t="s">
        <v>8457</v>
      </c>
      <c r="G10140" t="s">
        <v>10967</v>
      </c>
      <c r="H10140" t="s">
        <v>18011</v>
      </c>
      <c r="I10140" t="s">
        <v>18507</v>
      </c>
      <c r="J10140" t="s">
        <v>18509</v>
      </c>
      <c r="L10140" t="s">
        <v>20528</v>
      </c>
      <c r="O10140" t="s">
        <v>20888</v>
      </c>
      <c r="P10140" t="s">
        <v>20920</v>
      </c>
      <c r="Q10140" t="s">
        <v>20991</v>
      </c>
      <c r="U10140" t="s">
        <v>22034</v>
      </c>
      <c r="W10140" t="s">
        <v>22918</v>
      </c>
    </row>
    <row r="10141" spans="1:24">
      <c r="A10141" s="1">
        <v>10207</v>
      </c>
      <c r="C10141" t="s">
        <v>8458</v>
      </c>
      <c r="G10141" t="s">
        <v>10967</v>
      </c>
      <c r="H10141" t="s">
        <v>18012</v>
      </c>
      <c r="I10141" t="s">
        <v>18507</v>
      </c>
      <c r="J10141" t="s">
        <v>18509</v>
      </c>
      <c r="L10141" t="s">
        <v>20527</v>
      </c>
      <c r="O10141" t="s">
        <v>20888</v>
      </c>
      <c r="P10141" t="s">
        <v>65</v>
      </c>
      <c r="Q10141" t="s">
        <v>20990</v>
      </c>
      <c r="R10141" t="s">
        <v>21118</v>
      </c>
      <c r="S10141" t="s">
        <v>21153</v>
      </c>
      <c r="T10141" t="s">
        <v>21955</v>
      </c>
      <c r="U10141" t="s">
        <v>22033</v>
      </c>
    </row>
    <row r="10142" spans="1:24">
      <c r="A10142" s="1">
        <v>10208</v>
      </c>
      <c r="C10142" t="s">
        <v>8459</v>
      </c>
      <c r="G10142" t="s">
        <v>10967</v>
      </c>
      <c r="H10142" t="s">
        <v>18012</v>
      </c>
      <c r="I10142" t="s">
        <v>18507</v>
      </c>
      <c r="J10142" t="s">
        <v>18509</v>
      </c>
      <c r="L10142" t="s">
        <v>20615</v>
      </c>
      <c r="O10142" t="s">
        <v>20887</v>
      </c>
      <c r="P10142" t="s">
        <v>20919</v>
      </c>
      <c r="Q10142" t="s">
        <v>20989</v>
      </c>
      <c r="U10142" t="s">
        <v>22032</v>
      </c>
      <c r="W10142" t="s">
        <v>22917</v>
      </c>
      <c r="X10142" t="s">
        <v>23788</v>
      </c>
    </row>
    <row r="10143" spans="1:24">
      <c r="A10143" s="1">
        <v>10209</v>
      </c>
      <c r="C10143" t="s">
        <v>8460</v>
      </c>
      <c r="G10143" t="s">
        <v>10967</v>
      </c>
      <c r="H10143" t="s">
        <v>18013</v>
      </c>
      <c r="I10143" t="s">
        <v>18507</v>
      </c>
      <c r="J10143" t="s">
        <v>18509</v>
      </c>
      <c r="L10143" t="s">
        <v>20528</v>
      </c>
      <c r="O10143" t="s">
        <v>20888</v>
      </c>
      <c r="P10143" t="s">
        <v>20920</v>
      </c>
      <c r="Q10143" t="s">
        <v>20991</v>
      </c>
      <c r="U10143" t="s">
        <v>22034</v>
      </c>
      <c r="W10143" t="s">
        <v>22918</v>
      </c>
    </row>
    <row r="10144" spans="1:24">
      <c r="A10144" s="1">
        <v>10210</v>
      </c>
      <c r="C10144" t="s">
        <v>8461</v>
      </c>
      <c r="G10144" t="s">
        <v>10967</v>
      </c>
      <c r="H10144" t="s">
        <v>18014</v>
      </c>
      <c r="I10144" t="s">
        <v>18507</v>
      </c>
      <c r="J10144" t="s">
        <v>18509</v>
      </c>
      <c r="L10144" t="s">
        <v>20647</v>
      </c>
      <c r="O10144" t="s">
        <v>20887</v>
      </c>
      <c r="P10144" t="s">
        <v>20919</v>
      </c>
      <c r="Q10144" t="s">
        <v>20989</v>
      </c>
      <c r="U10144" t="s">
        <v>22032</v>
      </c>
      <c r="W10144" t="s">
        <v>22917</v>
      </c>
      <c r="X10144" t="s">
        <v>23787</v>
      </c>
    </row>
    <row r="10145" spans="1:24">
      <c r="A10145" s="1">
        <v>10211</v>
      </c>
      <c r="C10145" t="s">
        <v>8462</v>
      </c>
      <c r="G10145" t="s">
        <v>10967</v>
      </c>
      <c r="H10145" t="s">
        <v>18015</v>
      </c>
      <c r="I10145" t="s">
        <v>18507</v>
      </c>
      <c r="J10145" t="s">
        <v>18509</v>
      </c>
      <c r="L10145" t="s">
        <v>20527</v>
      </c>
      <c r="O10145" t="s">
        <v>20888</v>
      </c>
      <c r="P10145" t="s">
        <v>65</v>
      </c>
      <c r="Q10145" t="s">
        <v>20990</v>
      </c>
      <c r="R10145" t="s">
        <v>21118</v>
      </c>
      <c r="S10145" t="s">
        <v>21153</v>
      </c>
      <c r="T10145" t="s">
        <v>21956</v>
      </c>
      <c r="U10145" t="s">
        <v>22033</v>
      </c>
    </row>
    <row r="10146" spans="1:24">
      <c r="A10146" s="1">
        <v>10212</v>
      </c>
      <c r="C10146" t="s">
        <v>8463</v>
      </c>
      <c r="G10146" t="s">
        <v>10967</v>
      </c>
      <c r="H10146" t="s">
        <v>18015</v>
      </c>
      <c r="I10146" t="s">
        <v>18507</v>
      </c>
      <c r="J10146" t="s">
        <v>18509</v>
      </c>
      <c r="L10146" t="s">
        <v>20528</v>
      </c>
      <c r="O10146" t="s">
        <v>20888</v>
      </c>
      <c r="P10146" t="s">
        <v>20920</v>
      </c>
      <c r="Q10146" t="s">
        <v>20991</v>
      </c>
      <c r="U10146" t="s">
        <v>22034</v>
      </c>
      <c r="W10146" t="s">
        <v>22918</v>
      </c>
    </row>
    <row r="10147" spans="1:24">
      <c r="A10147" s="1">
        <v>10213</v>
      </c>
      <c r="C10147" t="s">
        <v>8464</v>
      </c>
      <c r="G10147" t="s">
        <v>10967</v>
      </c>
      <c r="H10147" t="s">
        <v>18016</v>
      </c>
      <c r="I10147" t="s">
        <v>18507</v>
      </c>
      <c r="J10147" t="s">
        <v>18509</v>
      </c>
      <c r="L10147" t="s">
        <v>20679</v>
      </c>
      <c r="O10147" t="s">
        <v>20887</v>
      </c>
      <c r="P10147" t="s">
        <v>20919</v>
      </c>
      <c r="Q10147" t="s">
        <v>20989</v>
      </c>
      <c r="U10147" t="s">
        <v>22032</v>
      </c>
      <c r="W10147" t="s">
        <v>22917</v>
      </c>
      <c r="X10147" t="s">
        <v>23789</v>
      </c>
    </row>
    <row r="10148" spans="1:24">
      <c r="A10148" s="1">
        <v>10214</v>
      </c>
      <c r="C10148" t="s">
        <v>8465</v>
      </c>
      <c r="G10148" t="s">
        <v>10967</v>
      </c>
      <c r="H10148" t="s">
        <v>18017</v>
      </c>
      <c r="I10148" t="s">
        <v>18507</v>
      </c>
      <c r="J10148" t="s">
        <v>18511</v>
      </c>
      <c r="L10148" t="s">
        <v>20741</v>
      </c>
      <c r="O10148" t="s">
        <v>20889</v>
      </c>
      <c r="P10148" t="s">
        <v>20889</v>
      </c>
      <c r="Q10148" t="s">
        <v>20994</v>
      </c>
      <c r="U10148" t="s">
        <v>22899</v>
      </c>
      <c r="W10148" t="s">
        <v>22730</v>
      </c>
    </row>
    <row r="10149" spans="1:24">
      <c r="A10149" s="1">
        <v>10215</v>
      </c>
      <c r="C10149" t="s">
        <v>8466</v>
      </c>
      <c r="G10149" t="s">
        <v>10967</v>
      </c>
      <c r="H10149" t="s">
        <v>18018</v>
      </c>
      <c r="I10149" t="s">
        <v>18507</v>
      </c>
      <c r="J10149" t="s">
        <v>18511</v>
      </c>
      <c r="L10149" t="s">
        <v>20742</v>
      </c>
      <c r="O10149" t="s">
        <v>20889</v>
      </c>
      <c r="P10149" t="s">
        <v>20889</v>
      </c>
      <c r="Q10149" t="s">
        <v>20994</v>
      </c>
      <c r="U10149" t="s">
        <v>22899</v>
      </c>
      <c r="W10149" t="s">
        <v>22730</v>
      </c>
    </row>
    <row r="10150" spans="1:24">
      <c r="A10150" s="1">
        <v>10216</v>
      </c>
      <c r="C10150" t="s">
        <v>8467</v>
      </c>
      <c r="G10150" t="s">
        <v>10967</v>
      </c>
      <c r="H10150" t="s">
        <v>18019</v>
      </c>
      <c r="I10150" t="s">
        <v>18507</v>
      </c>
      <c r="J10150" t="s">
        <v>18509</v>
      </c>
      <c r="L10150" t="s">
        <v>20588</v>
      </c>
      <c r="O10150" t="s">
        <v>20887</v>
      </c>
      <c r="P10150" t="s">
        <v>20919</v>
      </c>
      <c r="Q10150" t="s">
        <v>20989</v>
      </c>
      <c r="U10150" t="s">
        <v>22032</v>
      </c>
      <c r="W10150" t="s">
        <v>22917</v>
      </c>
      <c r="X10150" t="s">
        <v>23790</v>
      </c>
    </row>
    <row r="10151" spans="1:24">
      <c r="A10151" s="1">
        <v>10217</v>
      </c>
      <c r="C10151" t="s">
        <v>8468</v>
      </c>
      <c r="G10151" t="s">
        <v>10967</v>
      </c>
      <c r="H10151" t="s">
        <v>18020</v>
      </c>
      <c r="I10151" t="s">
        <v>18507</v>
      </c>
      <c r="J10151" t="s">
        <v>18509</v>
      </c>
      <c r="L10151" t="s">
        <v>20527</v>
      </c>
      <c r="O10151" t="s">
        <v>20888</v>
      </c>
      <c r="P10151" t="s">
        <v>65</v>
      </c>
      <c r="Q10151" t="s">
        <v>20990</v>
      </c>
      <c r="R10151" t="s">
        <v>21118</v>
      </c>
      <c r="S10151" t="s">
        <v>21153</v>
      </c>
      <c r="T10151" t="s">
        <v>21957</v>
      </c>
      <c r="U10151" t="s">
        <v>22033</v>
      </c>
    </row>
    <row r="10152" spans="1:24">
      <c r="A10152" s="1">
        <v>10218</v>
      </c>
      <c r="C10152" t="s">
        <v>8469</v>
      </c>
      <c r="G10152" t="s">
        <v>10967</v>
      </c>
      <c r="H10152" t="s">
        <v>18021</v>
      </c>
      <c r="I10152" t="s">
        <v>18507</v>
      </c>
      <c r="J10152" t="s">
        <v>18509</v>
      </c>
      <c r="L10152" t="s">
        <v>20528</v>
      </c>
      <c r="O10152" t="s">
        <v>20888</v>
      </c>
      <c r="P10152" t="s">
        <v>20920</v>
      </c>
      <c r="Q10152" t="s">
        <v>20991</v>
      </c>
      <c r="U10152" t="s">
        <v>22034</v>
      </c>
      <c r="W10152" t="s">
        <v>22918</v>
      </c>
    </row>
    <row r="10153" spans="1:24">
      <c r="A10153" s="1">
        <v>10219</v>
      </c>
      <c r="C10153" t="s">
        <v>8470</v>
      </c>
      <c r="G10153" t="s">
        <v>10967</v>
      </c>
      <c r="H10153" t="s">
        <v>18022</v>
      </c>
      <c r="I10153" t="s">
        <v>18507</v>
      </c>
      <c r="J10153" t="s">
        <v>18509</v>
      </c>
      <c r="L10153" t="s">
        <v>20527</v>
      </c>
      <c r="O10153" t="s">
        <v>20888</v>
      </c>
      <c r="P10153" t="s">
        <v>65</v>
      </c>
      <c r="Q10153" t="s">
        <v>20990</v>
      </c>
      <c r="R10153" t="s">
        <v>21118</v>
      </c>
      <c r="S10153" t="s">
        <v>21153</v>
      </c>
      <c r="T10153" t="s">
        <v>21958</v>
      </c>
      <c r="U10153" t="s">
        <v>22033</v>
      </c>
    </row>
    <row r="10154" spans="1:24">
      <c r="A10154" s="1">
        <v>10220</v>
      </c>
      <c r="C10154" t="s">
        <v>8471</v>
      </c>
      <c r="G10154" t="s">
        <v>10967</v>
      </c>
      <c r="H10154" t="s">
        <v>18022</v>
      </c>
      <c r="I10154" t="s">
        <v>18507</v>
      </c>
      <c r="J10154" t="s">
        <v>18509</v>
      </c>
      <c r="L10154" t="s">
        <v>20671</v>
      </c>
      <c r="O10154" t="s">
        <v>20887</v>
      </c>
      <c r="P10154" t="s">
        <v>20919</v>
      </c>
      <c r="Q10154" t="s">
        <v>20989</v>
      </c>
      <c r="U10154" t="s">
        <v>22032</v>
      </c>
      <c r="W10154" t="s">
        <v>22917</v>
      </c>
      <c r="X10154" t="s">
        <v>23791</v>
      </c>
    </row>
    <row r="10155" spans="1:24">
      <c r="A10155" s="1">
        <v>10221</v>
      </c>
      <c r="C10155" t="s">
        <v>8472</v>
      </c>
      <c r="G10155" t="s">
        <v>10967</v>
      </c>
      <c r="H10155" t="s">
        <v>18022</v>
      </c>
      <c r="I10155" t="s">
        <v>18507</v>
      </c>
      <c r="J10155" t="s">
        <v>18509</v>
      </c>
      <c r="L10155" t="s">
        <v>20528</v>
      </c>
      <c r="O10155" t="s">
        <v>20888</v>
      </c>
      <c r="P10155" t="s">
        <v>20920</v>
      </c>
      <c r="Q10155" t="s">
        <v>20991</v>
      </c>
      <c r="U10155" t="s">
        <v>22034</v>
      </c>
      <c r="W10155" t="s">
        <v>22918</v>
      </c>
    </row>
    <row r="10156" spans="1:24">
      <c r="A10156" s="1">
        <v>10222</v>
      </c>
      <c r="C10156" t="s">
        <v>8473</v>
      </c>
      <c r="G10156" t="s">
        <v>10967</v>
      </c>
      <c r="H10156" t="s">
        <v>18023</v>
      </c>
      <c r="I10156" t="s">
        <v>18507</v>
      </c>
      <c r="J10156" t="s">
        <v>18509</v>
      </c>
      <c r="L10156" t="s">
        <v>20582</v>
      </c>
      <c r="O10156" t="s">
        <v>20887</v>
      </c>
      <c r="P10156" t="s">
        <v>20919</v>
      </c>
      <c r="Q10156" t="s">
        <v>20989</v>
      </c>
      <c r="U10156" t="s">
        <v>22032</v>
      </c>
      <c r="W10156" t="s">
        <v>22917</v>
      </c>
      <c r="X10156" t="s">
        <v>23792</v>
      </c>
    </row>
    <row r="10157" spans="1:24">
      <c r="A10157" s="1">
        <v>10223</v>
      </c>
      <c r="C10157" t="s">
        <v>8474</v>
      </c>
      <c r="G10157" t="s">
        <v>10967</v>
      </c>
      <c r="H10157" t="s">
        <v>18024</v>
      </c>
      <c r="I10157" t="s">
        <v>18507</v>
      </c>
      <c r="J10157" t="s">
        <v>18509</v>
      </c>
      <c r="L10157" t="s">
        <v>20527</v>
      </c>
      <c r="O10157" t="s">
        <v>20888</v>
      </c>
      <c r="P10157" t="s">
        <v>65</v>
      </c>
      <c r="Q10157" t="s">
        <v>20990</v>
      </c>
      <c r="R10157" t="s">
        <v>21118</v>
      </c>
      <c r="S10157" t="s">
        <v>21153</v>
      </c>
      <c r="T10157" t="s">
        <v>21959</v>
      </c>
      <c r="U10157" t="s">
        <v>22033</v>
      </c>
    </row>
    <row r="10158" spans="1:24">
      <c r="A10158" s="1">
        <v>10224</v>
      </c>
      <c r="C10158" t="s">
        <v>8475</v>
      </c>
      <c r="G10158" t="s">
        <v>10967</v>
      </c>
      <c r="H10158" t="s">
        <v>18025</v>
      </c>
      <c r="I10158" t="s">
        <v>18507</v>
      </c>
      <c r="J10158" t="s">
        <v>18509</v>
      </c>
      <c r="L10158" t="s">
        <v>20528</v>
      </c>
      <c r="O10158" t="s">
        <v>20888</v>
      </c>
      <c r="P10158" t="s">
        <v>20920</v>
      </c>
      <c r="Q10158" t="s">
        <v>20991</v>
      </c>
      <c r="U10158" t="s">
        <v>22034</v>
      </c>
      <c r="W10158" t="s">
        <v>22918</v>
      </c>
    </row>
    <row r="10159" spans="1:24">
      <c r="A10159" s="1">
        <v>10225</v>
      </c>
      <c r="C10159" t="s">
        <v>8476</v>
      </c>
      <c r="G10159" t="s">
        <v>10967</v>
      </c>
      <c r="H10159" t="s">
        <v>18026</v>
      </c>
      <c r="I10159" t="s">
        <v>18507</v>
      </c>
      <c r="J10159" t="s">
        <v>18509</v>
      </c>
      <c r="L10159" t="s">
        <v>20585</v>
      </c>
      <c r="O10159" t="s">
        <v>20887</v>
      </c>
      <c r="P10159" t="s">
        <v>20919</v>
      </c>
      <c r="Q10159" t="s">
        <v>20989</v>
      </c>
      <c r="U10159" t="s">
        <v>22032</v>
      </c>
      <c r="W10159" t="s">
        <v>22917</v>
      </c>
      <c r="X10159" t="s">
        <v>23792</v>
      </c>
    </row>
    <row r="10160" spans="1:24">
      <c r="A10160" s="1">
        <v>10226</v>
      </c>
      <c r="C10160" t="s">
        <v>8477</v>
      </c>
      <c r="G10160" t="s">
        <v>10967</v>
      </c>
      <c r="H10160" t="s">
        <v>18027</v>
      </c>
      <c r="I10160" t="s">
        <v>18507</v>
      </c>
      <c r="J10160" t="s">
        <v>18509</v>
      </c>
      <c r="L10160" t="s">
        <v>20527</v>
      </c>
      <c r="O10160" t="s">
        <v>20888</v>
      </c>
      <c r="P10160" t="s">
        <v>65</v>
      </c>
      <c r="Q10160" t="s">
        <v>20990</v>
      </c>
      <c r="R10160" t="s">
        <v>21118</v>
      </c>
      <c r="S10160" t="s">
        <v>21153</v>
      </c>
      <c r="T10160" t="s">
        <v>21959</v>
      </c>
      <c r="U10160" t="s">
        <v>22033</v>
      </c>
    </row>
    <row r="10161" spans="1:24">
      <c r="A10161" s="1">
        <v>10227</v>
      </c>
      <c r="C10161" t="s">
        <v>8478</v>
      </c>
      <c r="G10161" t="s">
        <v>10967</v>
      </c>
      <c r="H10161" t="s">
        <v>18027</v>
      </c>
      <c r="I10161" t="s">
        <v>18507</v>
      </c>
      <c r="J10161" t="s">
        <v>18509</v>
      </c>
      <c r="L10161" t="s">
        <v>20528</v>
      </c>
      <c r="O10161" t="s">
        <v>20888</v>
      </c>
      <c r="P10161" t="s">
        <v>20920</v>
      </c>
      <c r="Q10161" t="s">
        <v>20991</v>
      </c>
      <c r="U10161" t="s">
        <v>22034</v>
      </c>
      <c r="W10161" t="s">
        <v>22918</v>
      </c>
    </row>
    <row r="10162" spans="1:24">
      <c r="A10162" s="1">
        <v>10228</v>
      </c>
      <c r="C10162" t="s">
        <v>8479</v>
      </c>
      <c r="G10162" t="s">
        <v>10967</v>
      </c>
      <c r="H10162" t="s">
        <v>18028</v>
      </c>
      <c r="I10162" t="s">
        <v>18507</v>
      </c>
      <c r="J10162" t="s">
        <v>18509</v>
      </c>
      <c r="L10162" t="s">
        <v>20500</v>
      </c>
      <c r="O10162" t="s">
        <v>20887</v>
      </c>
      <c r="P10162" t="s">
        <v>20919</v>
      </c>
      <c r="Q10162" t="s">
        <v>20989</v>
      </c>
      <c r="U10162" t="s">
        <v>22032</v>
      </c>
      <c r="W10162" t="s">
        <v>22917</v>
      </c>
      <c r="X10162" t="s">
        <v>23793</v>
      </c>
    </row>
    <row r="10163" spans="1:24">
      <c r="A10163" s="1">
        <v>10229</v>
      </c>
      <c r="C10163" t="s">
        <v>8480</v>
      </c>
      <c r="G10163" t="s">
        <v>10967</v>
      </c>
      <c r="H10163" t="s">
        <v>18029</v>
      </c>
      <c r="I10163" t="s">
        <v>18507</v>
      </c>
      <c r="J10163" t="s">
        <v>18509</v>
      </c>
      <c r="L10163" t="s">
        <v>20527</v>
      </c>
      <c r="O10163" t="s">
        <v>20888</v>
      </c>
      <c r="P10163" t="s">
        <v>65</v>
      </c>
      <c r="Q10163" t="s">
        <v>20990</v>
      </c>
      <c r="R10163" t="s">
        <v>21118</v>
      </c>
      <c r="S10163" t="s">
        <v>21153</v>
      </c>
      <c r="T10163" t="s">
        <v>21960</v>
      </c>
      <c r="U10163" t="s">
        <v>22033</v>
      </c>
    </row>
    <row r="10164" spans="1:24">
      <c r="A10164" s="1">
        <v>10230</v>
      </c>
      <c r="C10164" t="s">
        <v>8481</v>
      </c>
      <c r="G10164" t="s">
        <v>10967</v>
      </c>
      <c r="H10164" t="s">
        <v>18030</v>
      </c>
      <c r="I10164" t="s">
        <v>18507</v>
      </c>
      <c r="J10164" t="s">
        <v>18509</v>
      </c>
      <c r="L10164" t="s">
        <v>20528</v>
      </c>
      <c r="O10164" t="s">
        <v>20888</v>
      </c>
      <c r="P10164" t="s">
        <v>20920</v>
      </c>
      <c r="Q10164" t="s">
        <v>20991</v>
      </c>
      <c r="U10164" t="s">
        <v>22034</v>
      </c>
      <c r="W10164" t="s">
        <v>22918</v>
      </c>
    </row>
    <row r="10165" spans="1:24">
      <c r="A10165" s="1">
        <v>10231</v>
      </c>
      <c r="C10165" t="s">
        <v>8482</v>
      </c>
      <c r="G10165" t="s">
        <v>10967</v>
      </c>
      <c r="H10165" t="s">
        <v>18031</v>
      </c>
      <c r="I10165" t="s">
        <v>18507</v>
      </c>
      <c r="J10165" t="s">
        <v>18509</v>
      </c>
      <c r="L10165" t="s">
        <v>20527</v>
      </c>
      <c r="O10165" t="s">
        <v>20888</v>
      </c>
      <c r="P10165" t="s">
        <v>65</v>
      </c>
      <c r="Q10165" t="s">
        <v>20990</v>
      </c>
      <c r="R10165" t="s">
        <v>21118</v>
      </c>
      <c r="S10165" t="s">
        <v>21153</v>
      </c>
      <c r="T10165" t="s">
        <v>21960</v>
      </c>
      <c r="U10165" t="s">
        <v>22033</v>
      </c>
    </row>
    <row r="10166" spans="1:24">
      <c r="A10166" s="1">
        <v>10232</v>
      </c>
      <c r="C10166" t="s">
        <v>8483</v>
      </c>
      <c r="G10166" t="s">
        <v>10967</v>
      </c>
      <c r="H10166" t="s">
        <v>18031</v>
      </c>
      <c r="I10166" t="s">
        <v>18507</v>
      </c>
      <c r="J10166" t="s">
        <v>18509</v>
      </c>
      <c r="L10166" t="s">
        <v>20528</v>
      </c>
      <c r="O10166" t="s">
        <v>20888</v>
      </c>
      <c r="P10166" t="s">
        <v>20920</v>
      </c>
      <c r="Q10166" t="s">
        <v>20991</v>
      </c>
      <c r="U10166" t="s">
        <v>22034</v>
      </c>
      <c r="W10166" t="s">
        <v>22918</v>
      </c>
    </row>
    <row r="10167" spans="1:24">
      <c r="A10167" s="1">
        <v>10233</v>
      </c>
      <c r="C10167" t="s">
        <v>8484</v>
      </c>
      <c r="G10167" t="s">
        <v>10967</v>
      </c>
      <c r="H10167" t="s">
        <v>18032</v>
      </c>
      <c r="I10167" t="s">
        <v>18507</v>
      </c>
      <c r="J10167" t="s">
        <v>18509</v>
      </c>
      <c r="L10167" t="s">
        <v>20584</v>
      </c>
      <c r="O10167" t="s">
        <v>20887</v>
      </c>
      <c r="P10167" t="s">
        <v>20919</v>
      </c>
      <c r="Q10167" t="s">
        <v>20989</v>
      </c>
      <c r="U10167" t="s">
        <v>22032</v>
      </c>
      <c r="W10167" t="s">
        <v>22917</v>
      </c>
      <c r="X10167" t="s">
        <v>23793</v>
      </c>
    </row>
    <row r="10168" spans="1:24">
      <c r="A10168" s="1">
        <v>10234</v>
      </c>
      <c r="C10168" t="s">
        <v>8485</v>
      </c>
      <c r="G10168" t="s">
        <v>10967</v>
      </c>
      <c r="H10168" t="s">
        <v>18033</v>
      </c>
      <c r="I10168" t="s">
        <v>18507</v>
      </c>
      <c r="J10168" t="s">
        <v>18509</v>
      </c>
      <c r="L10168" t="s">
        <v>20591</v>
      </c>
      <c r="O10168" t="s">
        <v>20887</v>
      </c>
      <c r="P10168" t="s">
        <v>20919</v>
      </c>
      <c r="Q10168" t="s">
        <v>20989</v>
      </c>
      <c r="U10168" t="s">
        <v>22032</v>
      </c>
      <c r="W10168" t="s">
        <v>22917</v>
      </c>
      <c r="X10168" t="s">
        <v>23794</v>
      </c>
    </row>
    <row r="10169" spans="1:24">
      <c r="A10169" s="1">
        <v>10235</v>
      </c>
      <c r="C10169" t="s">
        <v>8486</v>
      </c>
      <c r="G10169" t="s">
        <v>10967</v>
      </c>
      <c r="H10169" t="s">
        <v>18034</v>
      </c>
      <c r="I10169" t="s">
        <v>18507</v>
      </c>
      <c r="J10169" t="s">
        <v>18509</v>
      </c>
      <c r="L10169" t="s">
        <v>20527</v>
      </c>
      <c r="O10169" t="s">
        <v>20888</v>
      </c>
      <c r="P10169" t="s">
        <v>65</v>
      </c>
      <c r="Q10169" t="s">
        <v>20990</v>
      </c>
      <c r="R10169" t="s">
        <v>21118</v>
      </c>
      <c r="S10169" t="s">
        <v>21153</v>
      </c>
      <c r="T10169" t="s">
        <v>21961</v>
      </c>
      <c r="U10169" t="s">
        <v>22033</v>
      </c>
    </row>
    <row r="10170" spans="1:24">
      <c r="A10170" s="1">
        <v>10236</v>
      </c>
      <c r="C10170" t="s">
        <v>8487</v>
      </c>
      <c r="G10170" t="s">
        <v>10967</v>
      </c>
      <c r="H10170" t="s">
        <v>18034</v>
      </c>
      <c r="I10170" t="s">
        <v>18507</v>
      </c>
      <c r="J10170" t="s">
        <v>18509</v>
      </c>
      <c r="L10170" t="s">
        <v>20528</v>
      </c>
      <c r="O10170" t="s">
        <v>20888</v>
      </c>
      <c r="P10170" t="s">
        <v>20920</v>
      </c>
      <c r="Q10170" t="s">
        <v>20991</v>
      </c>
      <c r="U10170" t="s">
        <v>22034</v>
      </c>
      <c r="W10170" t="s">
        <v>22918</v>
      </c>
    </row>
    <row r="10171" spans="1:24">
      <c r="A10171" s="1">
        <v>10237</v>
      </c>
      <c r="C10171" t="s">
        <v>8488</v>
      </c>
      <c r="G10171" t="s">
        <v>10967</v>
      </c>
      <c r="H10171" t="s">
        <v>18035</v>
      </c>
      <c r="I10171" t="s">
        <v>18507</v>
      </c>
      <c r="J10171" t="s">
        <v>18509</v>
      </c>
      <c r="L10171" t="s">
        <v>20587</v>
      </c>
      <c r="O10171" t="s">
        <v>20887</v>
      </c>
      <c r="P10171" t="s">
        <v>20919</v>
      </c>
      <c r="Q10171" t="s">
        <v>20989</v>
      </c>
      <c r="U10171" t="s">
        <v>22032</v>
      </c>
      <c r="W10171" t="s">
        <v>22917</v>
      </c>
      <c r="X10171" t="s">
        <v>23794</v>
      </c>
    </row>
    <row r="10172" spans="1:24">
      <c r="A10172" s="1">
        <v>10238</v>
      </c>
      <c r="C10172" t="s">
        <v>8489</v>
      </c>
      <c r="G10172" t="s">
        <v>10967</v>
      </c>
      <c r="H10172" t="s">
        <v>18036</v>
      </c>
      <c r="I10172" t="s">
        <v>18507</v>
      </c>
      <c r="J10172" t="s">
        <v>18509</v>
      </c>
      <c r="L10172" t="s">
        <v>20527</v>
      </c>
      <c r="O10172" t="s">
        <v>20888</v>
      </c>
      <c r="P10172" t="s">
        <v>65</v>
      </c>
      <c r="Q10172" t="s">
        <v>20990</v>
      </c>
      <c r="R10172" t="s">
        <v>21118</v>
      </c>
      <c r="S10172" t="s">
        <v>21153</v>
      </c>
      <c r="T10172" t="s">
        <v>21961</v>
      </c>
      <c r="U10172" t="s">
        <v>22033</v>
      </c>
    </row>
    <row r="10173" spans="1:24">
      <c r="A10173" s="1">
        <v>10239</v>
      </c>
      <c r="C10173" t="s">
        <v>8490</v>
      </c>
      <c r="G10173" t="s">
        <v>10967</v>
      </c>
      <c r="H10173" t="s">
        <v>18036</v>
      </c>
      <c r="I10173" t="s">
        <v>18507</v>
      </c>
      <c r="J10173" t="s">
        <v>18509</v>
      </c>
      <c r="L10173" t="s">
        <v>20528</v>
      </c>
      <c r="O10173" t="s">
        <v>20888</v>
      </c>
      <c r="P10173" t="s">
        <v>20920</v>
      </c>
      <c r="Q10173" t="s">
        <v>20991</v>
      </c>
      <c r="U10173" t="s">
        <v>22034</v>
      </c>
      <c r="W10173" t="s">
        <v>22918</v>
      </c>
    </row>
    <row r="10174" spans="1:24">
      <c r="A10174" s="1">
        <v>10240</v>
      </c>
      <c r="C10174" t="s">
        <v>8491</v>
      </c>
      <c r="G10174" t="s">
        <v>10967</v>
      </c>
      <c r="H10174" t="s">
        <v>18037</v>
      </c>
      <c r="I10174" t="s">
        <v>18507</v>
      </c>
      <c r="J10174" t="s">
        <v>18509</v>
      </c>
      <c r="L10174" t="s">
        <v>20590</v>
      </c>
      <c r="O10174" t="s">
        <v>20887</v>
      </c>
      <c r="P10174" t="s">
        <v>20919</v>
      </c>
      <c r="Q10174" t="s">
        <v>20989</v>
      </c>
      <c r="U10174" t="s">
        <v>22032</v>
      </c>
      <c r="W10174" t="s">
        <v>22917</v>
      </c>
      <c r="X10174" t="s">
        <v>23795</v>
      </c>
    </row>
    <row r="10175" spans="1:24">
      <c r="A10175" s="1">
        <v>10241</v>
      </c>
      <c r="C10175" t="s">
        <v>8492</v>
      </c>
      <c r="G10175" t="s">
        <v>10967</v>
      </c>
      <c r="H10175" t="s">
        <v>18037</v>
      </c>
      <c r="I10175" t="s">
        <v>18507</v>
      </c>
      <c r="J10175" t="s">
        <v>18509</v>
      </c>
      <c r="L10175" t="s">
        <v>20551</v>
      </c>
      <c r="O10175" t="s">
        <v>20887</v>
      </c>
      <c r="P10175" t="s">
        <v>20919</v>
      </c>
      <c r="Q10175" t="s">
        <v>20989</v>
      </c>
      <c r="U10175" t="s">
        <v>22032</v>
      </c>
      <c r="W10175" t="s">
        <v>22917</v>
      </c>
      <c r="X10175" t="s">
        <v>23796</v>
      </c>
    </row>
    <row r="10176" spans="1:24">
      <c r="A10176" s="1">
        <v>10242</v>
      </c>
      <c r="C10176" t="s">
        <v>8493</v>
      </c>
      <c r="G10176" t="s">
        <v>10967</v>
      </c>
      <c r="H10176" t="s">
        <v>18038</v>
      </c>
      <c r="I10176" t="s">
        <v>18507</v>
      </c>
      <c r="J10176" t="s">
        <v>18509</v>
      </c>
      <c r="L10176" t="s">
        <v>20527</v>
      </c>
      <c r="O10176" t="s">
        <v>20888</v>
      </c>
      <c r="P10176" t="s">
        <v>65</v>
      </c>
      <c r="Q10176" t="s">
        <v>20990</v>
      </c>
      <c r="R10176" t="s">
        <v>21118</v>
      </c>
      <c r="S10176" t="s">
        <v>21153</v>
      </c>
      <c r="T10176" t="s">
        <v>21962</v>
      </c>
      <c r="U10176" t="s">
        <v>22033</v>
      </c>
    </row>
    <row r="10177" spans="1:25">
      <c r="A10177" s="1">
        <v>10243</v>
      </c>
      <c r="C10177" t="s">
        <v>8494</v>
      </c>
      <c r="G10177" t="s">
        <v>10967</v>
      </c>
      <c r="H10177" t="s">
        <v>18038</v>
      </c>
      <c r="I10177" t="s">
        <v>18507</v>
      </c>
      <c r="J10177" t="s">
        <v>18509</v>
      </c>
      <c r="L10177" t="s">
        <v>20528</v>
      </c>
      <c r="O10177" t="s">
        <v>20888</v>
      </c>
      <c r="P10177" t="s">
        <v>20920</v>
      </c>
      <c r="Q10177" t="s">
        <v>20991</v>
      </c>
      <c r="U10177" t="s">
        <v>22034</v>
      </c>
      <c r="W10177" t="s">
        <v>22918</v>
      </c>
    </row>
    <row r="10178" spans="1:25">
      <c r="A10178" s="1">
        <v>10244</v>
      </c>
      <c r="C10178" t="s">
        <v>8495</v>
      </c>
      <c r="G10178" t="s">
        <v>10967</v>
      </c>
      <c r="H10178" t="s">
        <v>18039</v>
      </c>
      <c r="I10178" t="s">
        <v>18507</v>
      </c>
      <c r="J10178" t="s">
        <v>18509</v>
      </c>
      <c r="L10178" t="s">
        <v>20527</v>
      </c>
      <c r="O10178" t="s">
        <v>20888</v>
      </c>
      <c r="P10178" t="s">
        <v>65</v>
      </c>
      <c r="Q10178" t="s">
        <v>20990</v>
      </c>
      <c r="R10178" t="s">
        <v>21118</v>
      </c>
      <c r="S10178" t="s">
        <v>21153</v>
      </c>
      <c r="T10178" t="s">
        <v>21963</v>
      </c>
      <c r="U10178" t="s">
        <v>22033</v>
      </c>
    </row>
    <row r="10179" spans="1:25">
      <c r="A10179" s="1">
        <v>10245</v>
      </c>
      <c r="C10179" t="s">
        <v>8496</v>
      </c>
      <c r="G10179" t="s">
        <v>10967</v>
      </c>
      <c r="H10179" t="s">
        <v>18040</v>
      </c>
      <c r="I10179" t="s">
        <v>18507</v>
      </c>
      <c r="J10179" t="s">
        <v>18509</v>
      </c>
      <c r="L10179" t="s">
        <v>20528</v>
      </c>
      <c r="O10179" t="s">
        <v>20888</v>
      </c>
      <c r="P10179" t="s">
        <v>20920</v>
      </c>
      <c r="Q10179" t="s">
        <v>20991</v>
      </c>
      <c r="U10179" t="s">
        <v>22034</v>
      </c>
      <c r="W10179" t="s">
        <v>22918</v>
      </c>
    </row>
    <row r="10180" spans="1:25">
      <c r="A10180" s="1">
        <v>10246</v>
      </c>
      <c r="C10180" t="s">
        <v>8497</v>
      </c>
      <c r="G10180" t="s">
        <v>10967</v>
      </c>
      <c r="H10180" t="s">
        <v>18041</v>
      </c>
      <c r="I10180" t="s">
        <v>18507</v>
      </c>
      <c r="J10180" t="s">
        <v>18510</v>
      </c>
      <c r="L10180" t="s">
        <v>20743</v>
      </c>
      <c r="N10180" t="s">
        <v>32</v>
      </c>
      <c r="P10180" t="s">
        <v>32</v>
      </c>
      <c r="Q10180" t="s">
        <v>20992</v>
      </c>
      <c r="R10180" t="s">
        <v>21119</v>
      </c>
      <c r="S10180" t="s">
        <v>21154</v>
      </c>
      <c r="U10180" t="s">
        <v>22035</v>
      </c>
      <c r="Y10180" t="s">
        <v>23859</v>
      </c>
    </row>
    <row r="10181" spans="1:25">
      <c r="A10181" s="1">
        <v>10247</v>
      </c>
      <c r="B10181" t="s">
        <v>32</v>
      </c>
      <c r="C10181" t="s">
        <v>8497</v>
      </c>
      <c r="D10181" t="s">
        <v>10789</v>
      </c>
      <c r="E10181" t="s">
        <v>10905</v>
      </c>
      <c r="F10181" t="s">
        <v>10906</v>
      </c>
      <c r="H10181" t="s">
        <v>18041</v>
      </c>
      <c r="V10181">
        <f>72864356 pm¡Ã2024041krissy_g4@hotmail.com                              ANMLFException as file currently locked by another user for an Acct no 840012230000</f>
        <v>0</v>
      </c>
    </row>
    <row r="10182" spans="1:25">
      <c r="A10182" s="1">
        <v>10248</v>
      </c>
      <c r="C10182" t="s">
        <v>8498</v>
      </c>
      <c r="G10182" t="s">
        <v>10967</v>
      </c>
      <c r="H10182" t="s">
        <v>18042</v>
      </c>
      <c r="I10182" t="s">
        <v>18507</v>
      </c>
      <c r="J10182" t="s">
        <v>18510</v>
      </c>
      <c r="L10182" t="s">
        <v>20744</v>
      </c>
      <c r="N10182" t="s">
        <v>32</v>
      </c>
      <c r="P10182" t="s">
        <v>32</v>
      </c>
      <c r="Q10182" t="s">
        <v>20992</v>
      </c>
      <c r="R10182" t="s">
        <v>21119</v>
      </c>
      <c r="S10182" t="s">
        <v>21154</v>
      </c>
      <c r="U10182" t="s">
        <v>22035</v>
      </c>
      <c r="Y10182" t="s">
        <v>23860</v>
      </c>
    </row>
    <row r="10183" spans="1:25">
      <c r="A10183" s="1">
        <v>10249</v>
      </c>
      <c r="B10183" t="s">
        <v>32</v>
      </c>
      <c r="C10183" t="s">
        <v>8498</v>
      </c>
      <c r="D10183" t="s">
        <v>10790</v>
      </c>
      <c r="E10183" t="s">
        <v>10905</v>
      </c>
      <c r="F10183" t="s">
        <v>10906</v>
      </c>
      <c r="H10183" t="s">
        <v>18042</v>
      </c>
      <c r="V10183">
        <f>72864357 0&lt;I2024041djturanda@yahoo.com                               ANMLFException as file currently locked by another user for an Acct no 313660030000</f>
        <v>0</v>
      </c>
    </row>
    <row r="10184" spans="1:25">
      <c r="A10184" s="1">
        <v>10250</v>
      </c>
      <c r="C10184" t="s">
        <v>8499</v>
      </c>
      <c r="G10184" t="s">
        <v>10967</v>
      </c>
      <c r="H10184" t="s">
        <v>18043</v>
      </c>
      <c r="I10184" t="s">
        <v>18507</v>
      </c>
      <c r="J10184" t="s">
        <v>18510</v>
      </c>
      <c r="L10184" t="s">
        <v>20745</v>
      </c>
      <c r="N10184" t="s">
        <v>32</v>
      </c>
      <c r="P10184" t="s">
        <v>32</v>
      </c>
      <c r="Q10184" t="s">
        <v>20992</v>
      </c>
      <c r="R10184" t="s">
        <v>21119</v>
      </c>
      <c r="S10184" t="s">
        <v>21154</v>
      </c>
      <c r="U10184" t="s">
        <v>22035</v>
      </c>
      <c r="Y10184" t="s">
        <v>23861</v>
      </c>
    </row>
    <row r="10185" spans="1:25">
      <c r="A10185" s="1">
        <v>10251</v>
      </c>
      <c r="B10185" t="s">
        <v>32</v>
      </c>
      <c r="C10185" t="s">
        <v>8499</v>
      </c>
      <c r="D10185" t="s">
        <v>10791</v>
      </c>
      <c r="E10185" t="s">
        <v>10905</v>
      </c>
      <c r="F10185" t="s">
        <v>10906</v>
      </c>
      <c r="H10185" t="s">
        <v>18043</v>
      </c>
      <c r="V10185">
        <f>72864358 &gt;#Q2024041tampat74@gmail.com                               ANMLFException as file currently locked by another user for an Acct no 348079210000</f>
        <v>0</v>
      </c>
    </row>
    <row r="10186" spans="1:25">
      <c r="A10186" s="1">
        <v>10252</v>
      </c>
      <c r="C10186" t="s">
        <v>8500</v>
      </c>
      <c r="G10186" t="s">
        <v>10967</v>
      </c>
      <c r="H10186" t="s">
        <v>18044</v>
      </c>
      <c r="I10186" t="s">
        <v>18507</v>
      </c>
      <c r="J10186" t="s">
        <v>18510</v>
      </c>
      <c r="L10186" t="s">
        <v>20746</v>
      </c>
      <c r="N10186" t="s">
        <v>32</v>
      </c>
      <c r="P10186" t="s">
        <v>32</v>
      </c>
      <c r="Q10186" t="s">
        <v>20992</v>
      </c>
      <c r="R10186" t="s">
        <v>21119</v>
      </c>
      <c r="S10186" t="s">
        <v>21154</v>
      </c>
      <c r="U10186" t="s">
        <v>22035</v>
      </c>
      <c r="Y10186" t="s">
        <v>23862</v>
      </c>
    </row>
    <row r="10187" spans="1:25">
      <c r="A10187" s="1">
        <v>10253</v>
      </c>
      <c r="B10187" t="s">
        <v>32</v>
      </c>
      <c r="C10187" t="s">
        <v>8500</v>
      </c>
      <c r="D10187" t="s">
        <v>10792</v>
      </c>
      <c r="E10187" t="s">
        <v>10905</v>
      </c>
      <c r="F10187" t="s">
        <v>10906</v>
      </c>
      <c r="H10187" t="s">
        <v>18045</v>
      </c>
      <c r="V10187">
        <f>72864359 Ð`²¤O2024031moriehinds2@gmail.com                              BNMLFException as file currently locked by another user for an Acct no 342065570000</f>
        <v>0</v>
      </c>
    </row>
    <row r="10188" spans="1:25">
      <c r="A10188" s="1">
        <v>10254</v>
      </c>
      <c r="C10188" t="s">
        <v>8501</v>
      </c>
      <c r="G10188" t="s">
        <v>10967</v>
      </c>
      <c r="H10188" t="s">
        <v>18046</v>
      </c>
      <c r="I10188" t="s">
        <v>18507</v>
      </c>
      <c r="J10188" t="s">
        <v>18510</v>
      </c>
      <c r="L10188" t="s">
        <v>20747</v>
      </c>
      <c r="N10188" t="s">
        <v>32</v>
      </c>
      <c r="P10188" t="s">
        <v>32</v>
      </c>
      <c r="Q10188" t="s">
        <v>20992</v>
      </c>
      <c r="R10188" t="s">
        <v>21119</v>
      </c>
      <c r="S10188" t="s">
        <v>21154</v>
      </c>
      <c r="U10188" t="s">
        <v>22035</v>
      </c>
      <c r="Y10188" t="s">
        <v>23863</v>
      </c>
    </row>
    <row r="10189" spans="1:25">
      <c r="A10189" s="1">
        <v>10255</v>
      </c>
      <c r="B10189" t="s">
        <v>32</v>
      </c>
      <c r="C10189" t="s">
        <v>8501</v>
      </c>
      <c r="D10189" t="s">
        <v>10793</v>
      </c>
      <c r="E10189" t="s">
        <v>10905</v>
      </c>
      <c r="F10189" t="s">
        <v>10906</v>
      </c>
      <c r="H10189" t="s">
        <v>18047</v>
      </c>
      <c r="V10189">
        <f>72864360 @Ü'E2024041cavrilleogarro@yahoo.com                            BNMLFException as file currently locked by another user for an Acct no 297021480000</f>
        <v>0</v>
      </c>
    </row>
    <row r="10190" spans="1:25">
      <c r="A10190" s="1">
        <v>10256</v>
      </c>
      <c r="C10190" t="s">
        <v>8502</v>
      </c>
      <c r="G10190" t="s">
        <v>10967</v>
      </c>
      <c r="H10190" t="s">
        <v>18048</v>
      </c>
      <c r="I10190" t="s">
        <v>18507</v>
      </c>
      <c r="J10190" t="s">
        <v>18510</v>
      </c>
      <c r="L10190" t="s">
        <v>20748</v>
      </c>
      <c r="N10190" t="s">
        <v>32</v>
      </c>
      <c r="P10190" t="s">
        <v>32</v>
      </c>
      <c r="Q10190" t="s">
        <v>20992</v>
      </c>
      <c r="R10190" t="s">
        <v>21119</v>
      </c>
      <c r="S10190" t="s">
        <v>21154</v>
      </c>
      <c r="U10190" t="s">
        <v>22035</v>
      </c>
      <c r="Y10190" t="s">
        <v>23864</v>
      </c>
    </row>
    <row r="10191" spans="1:25">
      <c r="A10191" s="1">
        <v>10257</v>
      </c>
      <c r="B10191" t="s">
        <v>32</v>
      </c>
      <c r="C10191" t="s">
        <v>8502</v>
      </c>
      <c r="D10191" t="s">
        <v>10794</v>
      </c>
      <c r="E10191" t="s">
        <v>10905</v>
      </c>
      <c r="F10191" t="s">
        <v>10906</v>
      </c>
      <c r="H10191" t="s">
        <v>18049</v>
      </c>
      <c r="V10191">
        <f>72864361 ø8æÌ2024031tamika.campbell@ksac.gov.jm                           CNMLFException as file currently locked by another user for an Acct no 880032561400</f>
        <v>0</v>
      </c>
    </row>
    <row r="10192" spans="1:25">
      <c r="A10192" s="1">
        <v>10258</v>
      </c>
      <c r="C10192" t="s">
        <v>8503</v>
      </c>
      <c r="G10192" t="s">
        <v>10967</v>
      </c>
      <c r="H10192" t="s">
        <v>18050</v>
      </c>
      <c r="I10192" t="s">
        <v>18507</v>
      </c>
      <c r="J10192" t="s">
        <v>18510</v>
      </c>
      <c r="L10192" t="s">
        <v>20749</v>
      </c>
      <c r="N10192" t="s">
        <v>32</v>
      </c>
      <c r="P10192" t="s">
        <v>32</v>
      </c>
      <c r="Q10192" t="s">
        <v>20992</v>
      </c>
      <c r="R10192" t="s">
        <v>21119</v>
      </c>
      <c r="S10192" t="s">
        <v>21154</v>
      </c>
      <c r="U10192" t="s">
        <v>22035</v>
      </c>
      <c r="Y10192" t="s">
        <v>23865</v>
      </c>
    </row>
    <row r="10193" spans="1:25">
      <c r="A10193" s="1">
        <v>10259</v>
      </c>
      <c r="B10193" t="s">
        <v>32</v>
      </c>
      <c r="C10193" t="s">
        <v>8503</v>
      </c>
      <c r="D10193" t="s">
        <v>10795</v>
      </c>
      <c r="E10193" t="s">
        <v>10905</v>
      </c>
      <c r="F10193" t="s">
        <v>10906</v>
      </c>
      <c r="H10193" t="s">
        <v>18051</v>
      </c>
      <c r="V10193">
        <f>72864362 0@2024031kededradennis@gmail.com                             CNMLFException as file currently locked by another user for an Acct no 277429760000</f>
        <v>0</v>
      </c>
    </row>
    <row r="10194" spans="1:25">
      <c r="A10194" s="1">
        <v>10260</v>
      </c>
      <c r="C10194" t="s">
        <v>8504</v>
      </c>
      <c r="G10194" t="s">
        <v>10967</v>
      </c>
      <c r="H10194" t="s">
        <v>18052</v>
      </c>
      <c r="I10194" t="s">
        <v>18507</v>
      </c>
      <c r="J10194" t="s">
        <v>18510</v>
      </c>
      <c r="L10194" t="s">
        <v>20750</v>
      </c>
      <c r="N10194" t="s">
        <v>32</v>
      </c>
      <c r="P10194" t="s">
        <v>32</v>
      </c>
      <c r="Q10194" t="s">
        <v>20992</v>
      </c>
      <c r="R10194" t="s">
        <v>21119</v>
      </c>
      <c r="S10194" t="s">
        <v>21154</v>
      </c>
      <c r="U10194" t="s">
        <v>22035</v>
      </c>
      <c r="Y10194" t="s">
        <v>23866</v>
      </c>
    </row>
    <row r="10195" spans="1:25">
      <c r="A10195" s="1">
        <v>10261</v>
      </c>
      <c r="B10195" t="s">
        <v>32</v>
      </c>
      <c r="C10195" t="s">
        <v>8504</v>
      </c>
      <c r="D10195" t="s">
        <v>10796</v>
      </c>
      <c r="E10195" t="s">
        <v>10905</v>
      </c>
      <c r="F10195" t="s">
        <v>10906</v>
      </c>
      <c r="H10195" t="s">
        <v>18053</v>
      </c>
      <c r="V10195">
        <f>72864363 ÐEá\$2024041faypetgrave@cwjamica.com                            DNMLFException as file currently locked by another user for an Acct no 156177090000</f>
        <v>0</v>
      </c>
    </row>
    <row r="10196" spans="1:25">
      <c r="A10196" s="1">
        <v>10262</v>
      </c>
      <c r="C10196" t="s">
        <v>8505</v>
      </c>
      <c r="G10196" t="s">
        <v>10967</v>
      </c>
      <c r="H10196" t="s">
        <v>18054</v>
      </c>
      <c r="I10196" t="s">
        <v>18507</v>
      </c>
      <c r="J10196" t="s">
        <v>18510</v>
      </c>
      <c r="L10196" t="s">
        <v>20751</v>
      </c>
      <c r="N10196" t="s">
        <v>32</v>
      </c>
      <c r="P10196" t="s">
        <v>32</v>
      </c>
      <c r="Q10196" t="s">
        <v>20992</v>
      </c>
      <c r="R10196" t="s">
        <v>21119</v>
      </c>
      <c r="S10196" t="s">
        <v>21154</v>
      </c>
      <c r="U10196" t="s">
        <v>22035</v>
      </c>
      <c r="Y10196" t="s">
        <v>23868</v>
      </c>
    </row>
    <row r="10197" spans="1:25">
      <c r="A10197" s="1">
        <v>10263</v>
      </c>
      <c r="B10197" t="s">
        <v>32</v>
      </c>
      <c r="C10197" t="s">
        <v>8505</v>
      </c>
      <c r="D10197" t="s">
        <v>10797</v>
      </c>
      <c r="E10197" t="s">
        <v>10905</v>
      </c>
      <c r="F10197" t="s">
        <v>10906</v>
      </c>
      <c r="H10197" t="s">
        <v>18054</v>
      </c>
      <c r="V10197">
        <f>72864364 ÐÈQ(B2024041stamic123@gmail.com                               DNMLFException as file currently locked by another user for an Acct no 284144290000</f>
        <v>0</v>
      </c>
    </row>
    <row r="10198" spans="1:25">
      <c r="A10198" s="1">
        <v>10264</v>
      </c>
      <c r="C10198" t="s">
        <v>8506</v>
      </c>
      <c r="G10198" t="s">
        <v>10967</v>
      </c>
      <c r="H10198" t="s">
        <v>18055</v>
      </c>
      <c r="I10198" t="s">
        <v>18507</v>
      </c>
      <c r="J10198" t="s">
        <v>18510</v>
      </c>
      <c r="L10198" t="s">
        <v>20752</v>
      </c>
      <c r="N10198" t="s">
        <v>32</v>
      </c>
      <c r="P10198" t="s">
        <v>32</v>
      </c>
      <c r="Q10198" t="s">
        <v>20992</v>
      </c>
      <c r="R10198" t="s">
        <v>21119</v>
      </c>
      <c r="S10198" t="s">
        <v>21154</v>
      </c>
      <c r="U10198" t="s">
        <v>22035</v>
      </c>
      <c r="Y10198" t="s">
        <v>23867</v>
      </c>
    </row>
    <row r="10199" spans="1:25">
      <c r="A10199" s="1">
        <v>10265</v>
      </c>
      <c r="B10199" t="s">
        <v>32</v>
      </c>
      <c r="C10199" t="s">
        <v>8506</v>
      </c>
      <c r="D10199" t="s">
        <v>10798</v>
      </c>
      <c r="E10199" t="s">
        <v>10905</v>
      </c>
      <c r="F10199" t="s">
        <v>10906</v>
      </c>
      <c r="H10199" t="s">
        <v>18055</v>
      </c>
      <c r="V10199">
        <f>72864365 p°7ÖD2024041christinacaine1@gmail.com                            DNMLFException as file currently locked by another user for an Acct no 295651750000</f>
        <v>0</v>
      </c>
    </row>
    <row r="10200" spans="1:25">
      <c r="A10200" s="1">
        <v>10266</v>
      </c>
      <c r="C10200" t="s">
        <v>8507</v>
      </c>
      <c r="G10200" t="s">
        <v>10967</v>
      </c>
      <c r="H10200" t="s">
        <v>18056</v>
      </c>
      <c r="I10200" t="s">
        <v>18507</v>
      </c>
      <c r="J10200" t="s">
        <v>18510</v>
      </c>
      <c r="L10200" t="s">
        <v>20753</v>
      </c>
      <c r="N10200" t="s">
        <v>32</v>
      </c>
      <c r="P10200" t="s">
        <v>32</v>
      </c>
      <c r="Q10200" t="s">
        <v>20992</v>
      </c>
      <c r="R10200" t="s">
        <v>21119</v>
      </c>
      <c r="S10200" t="s">
        <v>21154</v>
      </c>
      <c r="U10200" t="s">
        <v>22035</v>
      </c>
      <c r="Y10200" t="s">
        <v>23869</v>
      </c>
    </row>
    <row r="10201" spans="1:25">
      <c r="A10201" s="1">
        <v>10267</v>
      </c>
      <c r="B10201" t="s">
        <v>32</v>
      </c>
      <c r="C10201" t="s">
        <v>8507</v>
      </c>
      <c r="D10201" t="s">
        <v>10799</v>
      </c>
      <c r="E10201" t="s">
        <v>10905</v>
      </c>
      <c r="F10201" t="s">
        <v>10906</v>
      </c>
      <c r="H10201" t="s">
        <v>18056</v>
      </c>
      <c r="V10201">
        <f>72864366 0&amp;3&amp;P2024041DUNROBPRIM@GMAIL.COM                              DNMLFException as file currently locked by another user for an Acct no 344238270000</f>
        <v>0</v>
      </c>
    </row>
    <row r="10202" spans="1:25">
      <c r="A10202" s="1">
        <v>10268</v>
      </c>
      <c r="C10202" t="s">
        <v>8508</v>
      </c>
      <c r="G10202" t="s">
        <v>10967</v>
      </c>
      <c r="H10202" t="s">
        <v>18057</v>
      </c>
      <c r="I10202" t="s">
        <v>18507</v>
      </c>
      <c r="J10202" t="s">
        <v>18509</v>
      </c>
      <c r="L10202" t="s">
        <v>20588</v>
      </c>
      <c r="O10202" t="s">
        <v>20887</v>
      </c>
      <c r="P10202" t="s">
        <v>20919</v>
      </c>
      <c r="Q10202" t="s">
        <v>20989</v>
      </c>
      <c r="U10202" t="s">
        <v>22032</v>
      </c>
      <c r="W10202" t="s">
        <v>22917</v>
      </c>
      <c r="X10202" t="s">
        <v>23792</v>
      </c>
    </row>
    <row r="10203" spans="1:25">
      <c r="A10203" s="1">
        <v>10269</v>
      </c>
      <c r="C10203" t="s">
        <v>8509</v>
      </c>
      <c r="G10203" t="s">
        <v>10967</v>
      </c>
      <c r="H10203" t="s">
        <v>18058</v>
      </c>
      <c r="I10203" t="s">
        <v>18507</v>
      </c>
      <c r="J10203" t="s">
        <v>18509</v>
      </c>
      <c r="L10203" t="s">
        <v>20527</v>
      </c>
      <c r="O10203" t="s">
        <v>20888</v>
      </c>
      <c r="P10203" t="s">
        <v>65</v>
      </c>
      <c r="Q10203" t="s">
        <v>20990</v>
      </c>
      <c r="R10203" t="s">
        <v>21118</v>
      </c>
      <c r="S10203" t="s">
        <v>21153</v>
      </c>
      <c r="T10203" t="s">
        <v>21959</v>
      </c>
      <c r="U10203" t="s">
        <v>22033</v>
      </c>
    </row>
    <row r="10204" spans="1:25">
      <c r="A10204" s="1">
        <v>10270</v>
      </c>
      <c r="C10204" t="s">
        <v>8510</v>
      </c>
      <c r="G10204" t="s">
        <v>10967</v>
      </c>
      <c r="H10204" t="s">
        <v>18058</v>
      </c>
      <c r="I10204" t="s">
        <v>18507</v>
      </c>
      <c r="J10204" t="s">
        <v>18509</v>
      </c>
      <c r="L10204" t="s">
        <v>20528</v>
      </c>
      <c r="O10204" t="s">
        <v>20888</v>
      </c>
      <c r="P10204" t="s">
        <v>20920</v>
      </c>
      <c r="Q10204" t="s">
        <v>20991</v>
      </c>
      <c r="U10204" t="s">
        <v>22034</v>
      </c>
      <c r="W10204" t="s">
        <v>22918</v>
      </c>
    </row>
    <row r="10205" spans="1:25">
      <c r="A10205" s="1">
        <v>10271</v>
      </c>
      <c r="C10205" t="s">
        <v>8511</v>
      </c>
      <c r="G10205" t="s">
        <v>10967</v>
      </c>
      <c r="H10205" t="s">
        <v>18059</v>
      </c>
      <c r="I10205" t="s">
        <v>18507</v>
      </c>
      <c r="J10205" t="s">
        <v>18509</v>
      </c>
      <c r="L10205" t="s">
        <v>20527</v>
      </c>
      <c r="O10205" t="s">
        <v>20888</v>
      </c>
      <c r="P10205" t="s">
        <v>65</v>
      </c>
      <c r="Q10205" t="s">
        <v>20990</v>
      </c>
      <c r="R10205" t="s">
        <v>21118</v>
      </c>
      <c r="S10205" t="s">
        <v>21153</v>
      </c>
      <c r="T10205" t="s">
        <v>21959</v>
      </c>
      <c r="U10205" t="s">
        <v>22033</v>
      </c>
    </row>
    <row r="10206" spans="1:25">
      <c r="A10206" s="1">
        <v>10272</v>
      </c>
      <c r="C10206" t="s">
        <v>8512</v>
      </c>
      <c r="G10206" t="s">
        <v>10967</v>
      </c>
      <c r="H10206" t="s">
        <v>18060</v>
      </c>
      <c r="I10206" t="s">
        <v>18507</v>
      </c>
      <c r="J10206" t="s">
        <v>18509</v>
      </c>
      <c r="L10206" t="s">
        <v>20528</v>
      </c>
      <c r="O10206" t="s">
        <v>20888</v>
      </c>
      <c r="P10206" t="s">
        <v>20920</v>
      </c>
      <c r="Q10206" t="s">
        <v>20991</v>
      </c>
      <c r="U10206" t="s">
        <v>22034</v>
      </c>
      <c r="W10206" t="s">
        <v>22918</v>
      </c>
    </row>
    <row r="10207" spans="1:25">
      <c r="A10207" s="1">
        <v>10273</v>
      </c>
      <c r="C10207" t="s">
        <v>8513</v>
      </c>
      <c r="G10207" t="s">
        <v>10967</v>
      </c>
      <c r="H10207" t="s">
        <v>18061</v>
      </c>
      <c r="I10207" t="s">
        <v>18507</v>
      </c>
      <c r="J10207" t="s">
        <v>18509</v>
      </c>
      <c r="L10207" t="s">
        <v>20581</v>
      </c>
      <c r="O10207" t="s">
        <v>20887</v>
      </c>
      <c r="P10207" t="s">
        <v>20919</v>
      </c>
      <c r="Q10207" t="s">
        <v>20989</v>
      </c>
      <c r="U10207" t="s">
        <v>22032</v>
      </c>
      <c r="W10207" t="s">
        <v>22917</v>
      </c>
      <c r="X10207" t="s">
        <v>23792</v>
      </c>
    </row>
    <row r="10208" spans="1:25">
      <c r="A10208" s="1">
        <v>10274</v>
      </c>
      <c r="C10208" t="s">
        <v>8514</v>
      </c>
      <c r="G10208" t="s">
        <v>10967</v>
      </c>
      <c r="H10208" t="s">
        <v>18062</v>
      </c>
      <c r="I10208" t="s">
        <v>18507</v>
      </c>
      <c r="J10208" t="s">
        <v>18510</v>
      </c>
      <c r="L10208" t="s">
        <v>20754</v>
      </c>
      <c r="N10208" t="s">
        <v>32</v>
      </c>
      <c r="P10208" t="s">
        <v>32</v>
      </c>
      <c r="Q10208" t="s">
        <v>20992</v>
      </c>
      <c r="R10208" t="s">
        <v>21119</v>
      </c>
      <c r="S10208" t="s">
        <v>21154</v>
      </c>
      <c r="U10208" t="s">
        <v>22035</v>
      </c>
      <c r="Y10208" t="s">
        <v>23872</v>
      </c>
    </row>
    <row r="10209" spans="1:31">
      <c r="A10209" s="1">
        <v>10275</v>
      </c>
      <c r="B10209" t="s">
        <v>32</v>
      </c>
      <c r="C10209" t="s">
        <v>8514</v>
      </c>
      <c r="D10209" t="s">
        <v>10800</v>
      </c>
      <c r="E10209" t="s">
        <v>10905</v>
      </c>
      <c r="F10209" t="s">
        <v>10906</v>
      </c>
      <c r="H10209" t="s">
        <v>18063</v>
      </c>
      <c r="V10209">
        <f>72864373 °7úA2024041ANDREHEPBURN_88@YAHOO.COM                            ENMLFException as file currently locked by another user for an Acct no 283368110000</f>
        <v>0</v>
      </c>
    </row>
    <row r="10210" spans="1:31">
      <c r="A10210" s="1">
        <v>10276</v>
      </c>
      <c r="C10210" t="s">
        <v>8515</v>
      </c>
      <c r="G10210" t="s">
        <v>10967</v>
      </c>
      <c r="H10210" t="s">
        <v>18064</v>
      </c>
      <c r="I10210" t="s">
        <v>18507</v>
      </c>
      <c r="J10210" t="s">
        <v>18510</v>
      </c>
      <c r="L10210" t="s">
        <v>20755</v>
      </c>
      <c r="N10210" t="s">
        <v>32</v>
      </c>
      <c r="P10210" t="s">
        <v>32</v>
      </c>
      <c r="Q10210" t="s">
        <v>20992</v>
      </c>
      <c r="R10210" t="s">
        <v>21119</v>
      </c>
      <c r="S10210" t="s">
        <v>21154</v>
      </c>
      <c r="U10210" t="s">
        <v>22035</v>
      </c>
      <c r="Y10210" t="s">
        <v>23871</v>
      </c>
    </row>
    <row r="10211" spans="1:31">
      <c r="A10211" s="1">
        <v>10277</v>
      </c>
      <c r="B10211" t="s">
        <v>32</v>
      </c>
      <c r="C10211" t="s">
        <v>8515</v>
      </c>
      <c r="D10211" t="s">
        <v>10801</v>
      </c>
      <c r="E10211" t="s">
        <v>10905</v>
      </c>
      <c r="F10211" t="s">
        <v>10906</v>
      </c>
      <c r="H10211" t="s">
        <v>18064</v>
      </c>
      <c r="V10211">
        <f>72864374 @å~\J2024041sexychrisann1@gmail.com                             ENMLFException as file currently locked by another user for an Acct no 319379400000</f>
        <v>0</v>
      </c>
    </row>
    <row r="10212" spans="1:31">
      <c r="A10212" s="1">
        <v>10278</v>
      </c>
      <c r="C10212" t="s">
        <v>8516</v>
      </c>
      <c r="G10212" t="s">
        <v>10967</v>
      </c>
      <c r="H10212" t="s">
        <v>18065</v>
      </c>
      <c r="I10212" t="s">
        <v>18507</v>
      </c>
      <c r="J10212" t="s">
        <v>18510</v>
      </c>
      <c r="L10212" t="s">
        <v>20756</v>
      </c>
      <c r="N10212" t="s">
        <v>32</v>
      </c>
      <c r="P10212" t="s">
        <v>32</v>
      </c>
      <c r="Q10212" t="s">
        <v>20992</v>
      </c>
      <c r="R10212" t="s">
        <v>21119</v>
      </c>
      <c r="S10212" t="s">
        <v>21154</v>
      </c>
      <c r="U10212" t="s">
        <v>22035</v>
      </c>
      <c r="Y10212" t="s">
        <v>23870</v>
      </c>
    </row>
    <row r="10213" spans="1:31">
      <c r="A10213" s="1">
        <v>10279</v>
      </c>
      <c r="B10213" t="s">
        <v>32</v>
      </c>
      <c r="C10213" t="s">
        <v>8516</v>
      </c>
      <c r="D10213" t="s">
        <v>10802</v>
      </c>
      <c r="E10213" t="s">
        <v>10905</v>
      </c>
      <c r="F10213" t="s">
        <v>10906</v>
      </c>
      <c r="H10213" t="s">
        <v>18066</v>
      </c>
      <c r="V10213">
        <f>72864375 @äçNJ2024041romainbrown023@gmail.com                            ENMLFException as file currently locked by another user for an Acct no 319151400000</f>
        <v>0</v>
      </c>
    </row>
    <row r="10214" spans="1:31">
      <c r="A10214" s="1">
        <v>10280</v>
      </c>
      <c r="C10214" t="s">
        <v>8517</v>
      </c>
      <c r="G10214" t="s">
        <v>10967</v>
      </c>
      <c r="H10214" t="s">
        <v>18067</v>
      </c>
      <c r="I10214" t="s">
        <v>18507</v>
      </c>
      <c r="J10214" t="s">
        <v>18510</v>
      </c>
      <c r="L10214" t="s">
        <v>20757</v>
      </c>
      <c r="N10214" t="s">
        <v>32</v>
      </c>
      <c r="P10214" t="s">
        <v>32</v>
      </c>
      <c r="Q10214" t="s">
        <v>20992</v>
      </c>
      <c r="R10214" t="s">
        <v>21119</v>
      </c>
      <c r="S10214" t="s">
        <v>21154</v>
      </c>
      <c r="U10214" t="s">
        <v>22035</v>
      </c>
      <c r="Y10214" t="s">
        <v>23873</v>
      </c>
    </row>
    <row r="10215" spans="1:31">
      <c r="A10215" s="1">
        <v>10281</v>
      </c>
      <c r="B10215" t="s">
        <v>32</v>
      </c>
      <c r="C10215" t="s">
        <v>8517</v>
      </c>
      <c r="D10215" t="s">
        <v>10803</v>
      </c>
      <c r="E10215" t="s">
        <v>10905</v>
      </c>
      <c r="F10215" t="s">
        <v>10906</v>
      </c>
      <c r="H10215" t="s">
        <v>18067</v>
      </c>
      <c r="V10215">
        <f>72864376 @ÝEÆI2024041orainthomas@gmail.com                              GNMLFException as file currently locked by another user for an Acct no 316859080000</f>
        <v>0</v>
      </c>
    </row>
    <row r="10216" spans="1:31">
      <c r="A10216" s="1">
        <v>10282</v>
      </c>
      <c r="C10216" t="s">
        <v>8518</v>
      </c>
      <c r="G10216" t="s">
        <v>10967</v>
      </c>
      <c r="H10216" t="s">
        <v>18068</v>
      </c>
      <c r="I10216" t="s">
        <v>18507</v>
      </c>
      <c r="J10216" t="s">
        <v>18509</v>
      </c>
      <c r="L10216" t="s">
        <v>20582</v>
      </c>
      <c r="O10216" t="s">
        <v>20887</v>
      </c>
      <c r="P10216" t="s">
        <v>20919</v>
      </c>
      <c r="Q10216" t="s">
        <v>20989</v>
      </c>
      <c r="U10216" t="s">
        <v>22032</v>
      </c>
      <c r="W10216" t="s">
        <v>22917</v>
      </c>
      <c r="X10216" t="s">
        <v>23792</v>
      </c>
    </row>
    <row r="10217" spans="1:31">
      <c r="A10217" s="1">
        <v>10283</v>
      </c>
      <c r="C10217" t="s">
        <v>8519</v>
      </c>
      <c r="G10217" t="s">
        <v>10967</v>
      </c>
      <c r="H10217" t="s">
        <v>18069</v>
      </c>
      <c r="I10217" t="s">
        <v>18507</v>
      </c>
      <c r="J10217" t="s">
        <v>18509</v>
      </c>
      <c r="L10217" t="s">
        <v>20527</v>
      </c>
      <c r="O10217" t="s">
        <v>20888</v>
      </c>
      <c r="P10217" t="s">
        <v>65</v>
      </c>
      <c r="Q10217" t="s">
        <v>20990</v>
      </c>
      <c r="R10217" t="s">
        <v>21118</v>
      </c>
      <c r="S10217" t="s">
        <v>21153</v>
      </c>
      <c r="T10217" t="s">
        <v>21959</v>
      </c>
      <c r="U10217" t="s">
        <v>22033</v>
      </c>
    </row>
    <row r="10218" spans="1:31">
      <c r="A10218" s="1">
        <v>10284</v>
      </c>
      <c r="C10218" t="s">
        <v>8520</v>
      </c>
      <c r="G10218" t="s">
        <v>10967</v>
      </c>
      <c r="H10218" t="s">
        <v>18069</v>
      </c>
      <c r="I10218" t="s">
        <v>18507</v>
      </c>
      <c r="J10218" t="s">
        <v>18509</v>
      </c>
      <c r="L10218" t="s">
        <v>20528</v>
      </c>
      <c r="O10218" t="s">
        <v>20888</v>
      </c>
      <c r="P10218" t="s">
        <v>20920</v>
      </c>
      <c r="Q10218" t="s">
        <v>20991</v>
      </c>
      <c r="U10218" t="s">
        <v>22034</v>
      </c>
      <c r="W10218" t="s">
        <v>22918</v>
      </c>
    </row>
    <row r="10219" spans="1:31">
      <c r="A10219" s="1">
        <v>10285</v>
      </c>
      <c r="C10219" t="s">
        <v>8521</v>
      </c>
      <c r="G10219" t="s">
        <v>10967</v>
      </c>
      <c r="H10219" t="s">
        <v>18070</v>
      </c>
      <c r="I10219" t="s">
        <v>18507</v>
      </c>
      <c r="J10219" t="s">
        <v>18509</v>
      </c>
      <c r="L10219" t="s">
        <v>20647</v>
      </c>
      <c r="O10219" t="s">
        <v>20887</v>
      </c>
      <c r="P10219" t="s">
        <v>20919</v>
      </c>
      <c r="Q10219" t="s">
        <v>20989</v>
      </c>
      <c r="U10219" t="s">
        <v>22032</v>
      </c>
      <c r="W10219" t="s">
        <v>22917</v>
      </c>
      <c r="X10219" t="s">
        <v>23792</v>
      </c>
    </row>
    <row r="10220" spans="1:31">
      <c r="A10220" s="1">
        <v>10286</v>
      </c>
      <c r="C10220" t="s">
        <v>8522</v>
      </c>
      <c r="G10220" t="s">
        <v>10967</v>
      </c>
      <c r="H10220" t="s">
        <v>18071</v>
      </c>
      <c r="I10220" t="s">
        <v>18507</v>
      </c>
      <c r="J10220" t="s">
        <v>18509</v>
      </c>
      <c r="L10220" t="s">
        <v>20527</v>
      </c>
      <c r="O10220" t="s">
        <v>20888</v>
      </c>
      <c r="P10220" t="s">
        <v>65</v>
      </c>
      <c r="Q10220" t="s">
        <v>20990</v>
      </c>
      <c r="R10220" t="s">
        <v>21118</v>
      </c>
      <c r="S10220" t="s">
        <v>21153</v>
      </c>
      <c r="T10220" t="s">
        <v>21959</v>
      </c>
      <c r="U10220" t="s">
        <v>22033</v>
      </c>
    </row>
    <row r="10221" spans="1:31">
      <c r="A10221" s="1">
        <v>10287</v>
      </c>
      <c r="C10221" t="s">
        <v>8523</v>
      </c>
      <c r="G10221" t="s">
        <v>10967</v>
      </c>
      <c r="H10221" t="s">
        <v>18072</v>
      </c>
      <c r="I10221" t="s">
        <v>18507</v>
      </c>
      <c r="J10221" t="s">
        <v>18509</v>
      </c>
      <c r="L10221" t="s">
        <v>20528</v>
      </c>
      <c r="O10221" t="s">
        <v>20888</v>
      </c>
      <c r="P10221" t="s">
        <v>20920</v>
      </c>
      <c r="Q10221" t="s">
        <v>20991</v>
      </c>
      <c r="U10221" t="s">
        <v>22034</v>
      </c>
      <c r="W10221" t="s">
        <v>22918</v>
      </c>
    </row>
    <row r="10222" spans="1:31">
      <c r="A10222" s="1">
        <v>10288</v>
      </c>
      <c r="C10222" t="s">
        <v>8524</v>
      </c>
      <c r="G10222" t="s">
        <v>10967</v>
      </c>
      <c r="H10222" t="s">
        <v>18073</v>
      </c>
      <c r="I10222" t="s">
        <v>18507</v>
      </c>
      <c r="J10222" t="s">
        <v>18543</v>
      </c>
      <c r="K10222" t="s">
        <v>18535</v>
      </c>
      <c r="L10222" t="s">
        <v>20758</v>
      </c>
      <c r="N10222" t="s">
        <v>38</v>
      </c>
      <c r="P10222" t="s">
        <v>38</v>
      </c>
      <c r="Q10222" t="s">
        <v>21038</v>
      </c>
      <c r="U10222" t="s">
        <v>22900</v>
      </c>
      <c r="W10222" t="s">
        <v>22730</v>
      </c>
      <c r="AE10222" t="s">
        <v>23887</v>
      </c>
    </row>
    <row r="10223" spans="1:31">
      <c r="A10223" s="1">
        <v>10289</v>
      </c>
      <c r="B10223" t="s">
        <v>38</v>
      </c>
      <c r="C10223" t="s">
        <v>8524</v>
      </c>
      <c r="D10223" t="s">
        <v>10804</v>
      </c>
      <c r="E10223" t="s">
        <v>10905</v>
      </c>
      <c r="F10223" t="s">
        <v>10913</v>
      </c>
      <c r="H10223" t="s">
        <v>18074</v>
      </c>
      <c r="V10223">
        <f>72864383 Üg &amp;^PRHQ3843EKNS                                                                                           KNS N  MR Jonathan Walker           8766254364     N                                                                                                                                                                         PASSLEY_NIY YD     N                                                         </f>
        <v>0</v>
      </c>
    </row>
    <row r="10224" spans="1:31">
      <c r="A10224" s="1">
        <v>10290</v>
      </c>
      <c r="C10224" t="s">
        <v>8525</v>
      </c>
      <c r="G10224" t="s">
        <v>10967</v>
      </c>
      <c r="H10224" t="s">
        <v>18075</v>
      </c>
      <c r="I10224" t="s">
        <v>18507</v>
      </c>
      <c r="J10224" t="s">
        <v>18509</v>
      </c>
      <c r="L10224" t="s">
        <v>20551</v>
      </c>
      <c r="O10224" t="s">
        <v>20887</v>
      </c>
      <c r="P10224" t="s">
        <v>20919</v>
      </c>
      <c r="Q10224" t="s">
        <v>20989</v>
      </c>
      <c r="U10224" t="s">
        <v>22032</v>
      </c>
      <c r="W10224" t="s">
        <v>22917</v>
      </c>
      <c r="X10224" t="s">
        <v>23797</v>
      </c>
    </row>
    <row r="10225" spans="1:24">
      <c r="A10225" s="1">
        <v>10291</v>
      </c>
      <c r="C10225" t="s">
        <v>8526</v>
      </c>
      <c r="G10225" t="s">
        <v>10967</v>
      </c>
      <c r="H10225" t="s">
        <v>18076</v>
      </c>
      <c r="I10225" t="s">
        <v>18507</v>
      </c>
      <c r="J10225" t="s">
        <v>18509</v>
      </c>
      <c r="L10225" t="s">
        <v>20527</v>
      </c>
      <c r="O10225" t="s">
        <v>20888</v>
      </c>
      <c r="P10225" t="s">
        <v>65</v>
      </c>
      <c r="Q10225" t="s">
        <v>20990</v>
      </c>
      <c r="R10225" t="s">
        <v>21118</v>
      </c>
      <c r="S10225" t="s">
        <v>21153</v>
      </c>
      <c r="T10225" t="s">
        <v>21879</v>
      </c>
      <c r="U10225" t="s">
        <v>22033</v>
      </c>
    </row>
    <row r="10226" spans="1:24">
      <c r="A10226" s="1">
        <v>10292</v>
      </c>
      <c r="C10226" t="s">
        <v>8527</v>
      </c>
      <c r="G10226" t="s">
        <v>10967</v>
      </c>
      <c r="H10226" t="s">
        <v>18077</v>
      </c>
      <c r="I10226" t="s">
        <v>18507</v>
      </c>
      <c r="J10226" t="s">
        <v>18509</v>
      </c>
      <c r="L10226" t="s">
        <v>20679</v>
      </c>
      <c r="O10226" t="s">
        <v>20887</v>
      </c>
      <c r="P10226" t="s">
        <v>20919</v>
      </c>
      <c r="Q10226" t="s">
        <v>20989</v>
      </c>
      <c r="U10226" t="s">
        <v>22032</v>
      </c>
      <c r="W10226" t="s">
        <v>22917</v>
      </c>
      <c r="X10226" t="s">
        <v>23691</v>
      </c>
    </row>
    <row r="10227" spans="1:24">
      <c r="A10227" s="1">
        <v>10293</v>
      </c>
      <c r="C10227" t="s">
        <v>8528</v>
      </c>
      <c r="G10227" t="s">
        <v>10967</v>
      </c>
      <c r="H10227" t="s">
        <v>18077</v>
      </c>
      <c r="I10227" t="s">
        <v>18507</v>
      </c>
      <c r="J10227" t="s">
        <v>18509</v>
      </c>
      <c r="L10227" t="s">
        <v>20528</v>
      </c>
      <c r="O10227" t="s">
        <v>20888</v>
      </c>
      <c r="P10227" t="s">
        <v>20920</v>
      </c>
      <c r="Q10227" t="s">
        <v>20991</v>
      </c>
      <c r="U10227" t="s">
        <v>22034</v>
      </c>
      <c r="W10227" t="s">
        <v>22918</v>
      </c>
    </row>
    <row r="10228" spans="1:24">
      <c r="A10228" s="1">
        <v>10294</v>
      </c>
      <c r="C10228" t="s">
        <v>8529</v>
      </c>
      <c r="G10228" t="s">
        <v>10967</v>
      </c>
      <c r="H10228" t="s">
        <v>18078</v>
      </c>
      <c r="I10228" t="s">
        <v>18507</v>
      </c>
      <c r="J10228" t="s">
        <v>18509</v>
      </c>
      <c r="L10228" t="s">
        <v>20619</v>
      </c>
      <c r="O10228" t="s">
        <v>20887</v>
      </c>
      <c r="P10228" t="s">
        <v>20919</v>
      </c>
      <c r="Q10228" t="s">
        <v>20989</v>
      </c>
      <c r="U10228" t="s">
        <v>22032</v>
      </c>
      <c r="W10228" t="s">
        <v>22917</v>
      </c>
      <c r="X10228" t="s">
        <v>23797</v>
      </c>
    </row>
    <row r="10229" spans="1:24">
      <c r="A10229" s="1">
        <v>10295</v>
      </c>
      <c r="C10229" t="s">
        <v>8530</v>
      </c>
      <c r="G10229" t="s">
        <v>10967</v>
      </c>
      <c r="H10229" t="s">
        <v>18079</v>
      </c>
      <c r="I10229" t="s">
        <v>18507</v>
      </c>
      <c r="J10229" t="s">
        <v>18509</v>
      </c>
      <c r="L10229" t="s">
        <v>20589</v>
      </c>
      <c r="O10229" t="s">
        <v>20887</v>
      </c>
      <c r="P10229" t="s">
        <v>20919</v>
      </c>
      <c r="Q10229" t="s">
        <v>20989</v>
      </c>
      <c r="U10229" t="s">
        <v>22032</v>
      </c>
      <c r="W10229" t="s">
        <v>22917</v>
      </c>
      <c r="X10229" t="s">
        <v>23264</v>
      </c>
    </row>
    <row r="10230" spans="1:24">
      <c r="A10230" s="1">
        <v>10296</v>
      </c>
      <c r="C10230" t="s">
        <v>8531</v>
      </c>
      <c r="G10230" t="s">
        <v>10967</v>
      </c>
      <c r="H10230" t="s">
        <v>18079</v>
      </c>
      <c r="I10230" t="s">
        <v>18507</v>
      </c>
      <c r="J10230" t="s">
        <v>18509</v>
      </c>
      <c r="L10230" t="s">
        <v>20527</v>
      </c>
      <c r="O10230" t="s">
        <v>20888</v>
      </c>
      <c r="P10230" t="s">
        <v>65</v>
      </c>
      <c r="Q10230" t="s">
        <v>20990</v>
      </c>
      <c r="R10230" t="s">
        <v>21118</v>
      </c>
      <c r="S10230" t="s">
        <v>21153</v>
      </c>
      <c r="T10230" t="s">
        <v>21429</v>
      </c>
      <c r="U10230" t="s">
        <v>22033</v>
      </c>
    </row>
    <row r="10231" spans="1:24">
      <c r="A10231" s="1">
        <v>10297</v>
      </c>
      <c r="C10231" t="s">
        <v>8532</v>
      </c>
      <c r="G10231" t="s">
        <v>10967</v>
      </c>
      <c r="H10231" t="s">
        <v>18079</v>
      </c>
      <c r="I10231" t="s">
        <v>18507</v>
      </c>
      <c r="J10231" t="s">
        <v>18509</v>
      </c>
      <c r="L10231" t="s">
        <v>20528</v>
      </c>
      <c r="O10231" t="s">
        <v>20888</v>
      </c>
      <c r="P10231" t="s">
        <v>20920</v>
      </c>
      <c r="Q10231" t="s">
        <v>20991</v>
      </c>
      <c r="U10231" t="s">
        <v>22034</v>
      </c>
      <c r="W10231" t="s">
        <v>22918</v>
      </c>
    </row>
    <row r="10232" spans="1:24">
      <c r="A10232" s="1">
        <v>10298</v>
      </c>
      <c r="C10232" t="s">
        <v>8533</v>
      </c>
      <c r="G10232" t="s">
        <v>10967</v>
      </c>
      <c r="H10232" t="s">
        <v>18080</v>
      </c>
      <c r="I10232" t="s">
        <v>18507</v>
      </c>
      <c r="J10232" t="s">
        <v>18509</v>
      </c>
      <c r="L10232" t="s">
        <v>20552</v>
      </c>
      <c r="O10232" t="s">
        <v>20887</v>
      </c>
      <c r="P10232" t="s">
        <v>20919</v>
      </c>
      <c r="Q10232" t="s">
        <v>20989</v>
      </c>
      <c r="U10232" t="s">
        <v>22032</v>
      </c>
      <c r="W10232" t="s">
        <v>22917</v>
      </c>
      <c r="X10232" t="s">
        <v>23264</v>
      </c>
    </row>
    <row r="10233" spans="1:24">
      <c r="A10233" s="1">
        <v>10299</v>
      </c>
      <c r="C10233" t="s">
        <v>8534</v>
      </c>
      <c r="G10233" t="s">
        <v>10967</v>
      </c>
      <c r="H10233" t="s">
        <v>18081</v>
      </c>
      <c r="I10233" t="s">
        <v>18507</v>
      </c>
      <c r="J10233" t="s">
        <v>18509</v>
      </c>
      <c r="L10233" t="s">
        <v>20527</v>
      </c>
      <c r="O10233" t="s">
        <v>20888</v>
      </c>
      <c r="P10233" t="s">
        <v>65</v>
      </c>
      <c r="Q10233" t="s">
        <v>20990</v>
      </c>
      <c r="R10233" t="s">
        <v>21118</v>
      </c>
      <c r="S10233" t="s">
        <v>21153</v>
      </c>
      <c r="T10233" t="s">
        <v>21429</v>
      </c>
      <c r="U10233" t="s">
        <v>22033</v>
      </c>
    </row>
    <row r="10234" spans="1:24">
      <c r="A10234" s="1">
        <v>10300</v>
      </c>
      <c r="C10234" t="s">
        <v>8535</v>
      </c>
      <c r="G10234" t="s">
        <v>10967</v>
      </c>
      <c r="H10234" t="s">
        <v>18081</v>
      </c>
      <c r="I10234" t="s">
        <v>18507</v>
      </c>
      <c r="J10234" t="s">
        <v>18509</v>
      </c>
      <c r="L10234" t="s">
        <v>20528</v>
      </c>
      <c r="O10234" t="s">
        <v>20888</v>
      </c>
      <c r="P10234" t="s">
        <v>20920</v>
      </c>
      <c r="Q10234" t="s">
        <v>20991</v>
      </c>
      <c r="U10234" t="s">
        <v>22034</v>
      </c>
      <c r="W10234" t="s">
        <v>22918</v>
      </c>
    </row>
    <row r="10235" spans="1:24">
      <c r="A10235" s="1">
        <v>10301</v>
      </c>
      <c r="C10235" t="s">
        <v>8536</v>
      </c>
      <c r="G10235" t="s">
        <v>10967</v>
      </c>
      <c r="H10235" t="s">
        <v>18082</v>
      </c>
      <c r="I10235" t="s">
        <v>18507</v>
      </c>
      <c r="J10235" t="s">
        <v>18509</v>
      </c>
      <c r="L10235" t="s">
        <v>20527</v>
      </c>
      <c r="O10235" t="s">
        <v>20888</v>
      </c>
      <c r="P10235" t="s">
        <v>65</v>
      </c>
      <c r="Q10235" t="s">
        <v>20990</v>
      </c>
      <c r="R10235" t="s">
        <v>21118</v>
      </c>
      <c r="S10235" t="s">
        <v>21153</v>
      </c>
      <c r="T10235" t="s">
        <v>21964</v>
      </c>
      <c r="U10235" t="s">
        <v>22033</v>
      </c>
    </row>
    <row r="10236" spans="1:24">
      <c r="A10236" s="1">
        <v>10302</v>
      </c>
      <c r="C10236" t="s">
        <v>8537</v>
      </c>
      <c r="G10236" t="s">
        <v>10967</v>
      </c>
      <c r="H10236" t="s">
        <v>18082</v>
      </c>
      <c r="I10236" t="s">
        <v>18507</v>
      </c>
      <c r="J10236" t="s">
        <v>18509</v>
      </c>
      <c r="L10236" t="s">
        <v>20528</v>
      </c>
      <c r="O10236" t="s">
        <v>20888</v>
      </c>
      <c r="P10236" t="s">
        <v>20920</v>
      </c>
      <c r="Q10236" t="s">
        <v>20991</v>
      </c>
      <c r="U10236" t="s">
        <v>22034</v>
      </c>
      <c r="W10236" t="s">
        <v>22918</v>
      </c>
    </row>
    <row r="10237" spans="1:24">
      <c r="A10237" s="1">
        <v>10303</v>
      </c>
      <c r="C10237" t="s">
        <v>8538</v>
      </c>
      <c r="G10237" t="s">
        <v>10967</v>
      </c>
      <c r="H10237" t="s">
        <v>18083</v>
      </c>
      <c r="I10237" t="s">
        <v>18507</v>
      </c>
      <c r="J10237" t="s">
        <v>18509</v>
      </c>
      <c r="L10237" t="s">
        <v>20551</v>
      </c>
      <c r="O10237" t="s">
        <v>20887</v>
      </c>
      <c r="P10237" t="s">
        <v>20919</v>
      </c>
      <c r="Q10237" t="s">
        <v>20989</v>
      </c>
      <c r="U10237" t="s">
        <v>22032</v>
      </c>
      <c r="W10237" t="s">
        <v>22917</v>
      </c>
      <c r="X10237" t="s">
        <v>23798</v>
      </c>
    </row>
    <row r="10238" spans="1:24">
      <c r="A10238" s="1">
        <v>10304</v>
      </c>
      <c r="C10238" t="s">
        <v>8539</v>
      </c>
      <c r="G10238" t="s">
        <v>10967</v>
      </c>
      <c r="H10238" t="s">
        <v>18084</v>
      </c>
      <c r="I10238" t="s">
        <v>18507</v>
      </c>
      <c r="J10238" t="s">
        <v>18509</v>
      </c>
      <c r="L10238" t="s">
        <v>20591</v>
      </c>
      <c r="O10238" t="s">
        <v>20887</v>
      </c>
      <c r="P10238" t="s">
        <v>20919</v>
      </c>
      <c r="Q10238" t="s">
        <v>20989</v>
      </c>
      <c r="U10238" t="s">
        <v>22032</v>
      </c>
      <c r="W10238" t="s">
        <v>22917</v>
      </c>
      <c r="X10238" t="s">
        <v>23799</v>
      </c>
    </row>
    <row r="10239" spans="1:24">
      <c r="A10239" s="1">
        <v>10305</v>
      </c>
      <c r="C10239" t="s">
        <v>8540</v>
      </c>
      <c r="G10239" t="s">
        <v>10967</v>
      </c>
      <c r="H10239" t="s">
        <v>18085</v>
      </c>
      <c r="I10239" t="s">
        <v>18507</v>
      </c>
      <c r="J10239" t="s">
        <v>18509</v>
      </c>
      <c r="L10239" t="s">
        <v>20527</v>
      </c>
      <c r="O10239" t="s">
        <v>20888</v>
      </c>
      <c r="P10239" t="s">
        <v>65</v>
      </c>
      <c r="Q10239" t="s">
        <v>20990</v>
      </c>
      <c r="R10239" t="s">
        <v>21118</v>
      </c>
      <c r="S10239" t="s">
        <v>21153</v>
      </c>
      <c r="T10239" t="s">
        <v>21965</v>
      </c>
      <c r="U10239" t="s">
        <v>22033</v>
      </c>
    </row>
    <row r="10240" spans="1:24">
      <c r="A10240" s="1">
        <v>10306</v>
      </c>
      <c r="C10240" t="s">
        <v>8541</v>
      </c>
      <c r="G10240" t="s">
        <v>10967</v>
      </c>
      <c r="H10240" t="s">
        <v>18085</v>
      </c>
      <c r="I10240" t="s">
        <v>18507</v>
      </c>
      <c r="J10240" t="s">
        <v>18509</v>
      </c>
      <c r="L10240" t="s">
        <v>20528</v>
      </c>
      <c r="O10240" t="s">
        <v>20888</v>
      </c>
      <c r="P10240" t="s">
        <v>20920</v>
      </c>
      <c r="Q10240" t="s">
        <v>20991</v>
      </c>
      <c r="U10240" t="s">
        <v>22034</v>
      </c>
      <c r="W10240" t="s">
        <v>22918</v>
      </c>
    </row>
    <row r="10241" spans="1:24">
      <c r="A10241" s="1">
        <v>10307</v>
      </c>
      <c r="C10241" t="s">
        <v>8542</v>
      </c>
      <c r="G10241" t="s">
        <v>10967</v>
      </c>
      <c r="H10241" t="s">
        <v>18086</v>
      </c>
      <c r="I10241" t="s">
        <v>18507</v>
      </c>
      <c r="J10241" t="s">
        <v>18509</v>
      </c>
      <c r="L10241" t="s">
        <v>20527</v>
      </c>
      <c r="O10241" t="s">
        <v>20888</v>
      </c>
      <c r="P10241" t="s">
        <v>65</v>
      </c>
      <c r="Q10241" t="s">
        <v>20990</v>
      </c>
      <c r="R10241" t="s">
        <v>21118</v>
      </c>
      <c r="S10241" t="s">
        <v>21153</v>
      </c>
      <c r="T10241" t="s">
        <v>21966</v>
      </c>
      <c r="U10241" t="s">
        <v>22033</v>
      </c>
    </row>
    <row r="10242" spans="1:24">
      <c r="A10242" s="1">
        <v>10308</v>
      </c>
      <c r="C10242" t="s">
        <v>8543</v>
      </c>
      <c r="G10242" t="s">
        <v>10967</v>
      </c>
      <c r="H10242" t="s">
        <v>18086</v>
      </c>
      <c r="I10242" t="s">
        <v>18507</v>
      </c>
      <c r="J10242" t="s">
        <v>18509</v>
      </c>
      <c r="L10242" t="s">
        <v>20528</v>
      </c>
      <c r="O10242" t="s">
        <v>20888</v>
      </c>
      <c r="P10242" t="s">
        <v>20920</v>
      </c>
      <c r="Q10242" t="s">
        <v>20991</v>
      </c>
      <c r="U10242" t="s">
        <v>22034</v>
      </c>
      <c r="W10242" t="s">
        <v>22918</v>
      </c>
    </row>
    <row r="10243" spans="1:24">
      <c r="A10243" s="1">
        <v>10309</v>
      </c>
      <c r="C10243" t="s">
        <v>8544</v>
      </c>
      <c r="G10243" t="s">
        <v>10967</v>
      </c>
      <c r="H10243" t="s">
        <v>18086</v>
      </c>
      <c r="I10243" t="s">
        <v>18507</v>
      </c>
      <c r="J10243" t="s">
        <v>18509</v>
      </c>
      <c r="L10243" t="s">
        <v>20614</v>
      </c>
      <c r="O10243" t="s">
        <v>20887</v>
      </c>
      <c r="P10243" t="s">
        <v>20919</v>
      </c>
      <c r="Q10243" t="s">
        <v>20989</v>
      </c>
      <c r="U10243" t="s">
        <v>22032</v>
      </c>
      <c r="W10243" t="s">
        <v>22917</v>
      </c>
      <c r="X10243" t="s">
        <v>23800</v>
      </c>
    </row>
    <row r="10244" spans="1:24">
      <c r="A10244" s="1">
        <v>10310</v>
      </c>
      <c r="C10244" t="s">
        <v>8545</v>
      </c>
      <c r="G10244" t="s">
        <v>10967</v>
      </c>
      <c r="H10244" t="s">
        <v>18087</v>
      </c>
      <c r="I10244" t="s">
        <v>18507</v>
      </c>
      <c r="J10244" t="s">
        <v>18509</v>
      </c>
      <c r="L10244" t="s">
        <v>20527</v>
      </c>
      <c r="O10244" t="s">
        <v>20888</v>
      </c>
      <c r="P10244" t="s">
        <v>65</v>
      </c>
      <c r="Q10244" t="s">
        <v>20990</v>
      </c>
      <c r="R10244" t="s">
        <v>21118</v>
      </c>
      <c r="S10244" t="s">
        <v>21153</v>
      </c>
      <c r="T10244" t="s">
        <v>21967</v>
      </c>
      <c r="U10244" t="s">
        <v>22033</v>
      </c>
    </row>
    <row r="10245" spans="1:24">
      <c r="A10245" s="1">
        <v>10311</v>
      </c>
      <c r="C10245" t="s">
        <v>8546</v>
      </c>
      <c r="G10245" t="s">
        <v>10967</v>
      </c>
      <c r="H10245" t="s">
        <v>18087</v>
      </c>
      <c r="I10245" t="s">
        <v>18507</v>
      </c>
      <c r="J10245" t="s">
        <v>18509</v>
      </c>
      <c r="L10245" t="s">
        <v>20528</v>
      </c>
      <c r="O10245" t="s">
        <v>20888</v>
      </c>
      <c r="P10245" t="s">
        <v>20920</v>
      </c>
      <c r="Q10245" t="s">
        <v>20991</v>
      </c>
      <c r="U10245" t="s">
        <v>22034</v>
      </c>
      <c r="W10245" t="s">
        <v>22918</v>
      </c>
    </row>
    <row r="10246" spans="1:24">
      <c r="A10246" s="1">
        <v>10312</v>
      </c>
      <c r="C10246" t="s">
        <v>8547</v>
      </c>
      <c r="G10246" t="s">
        <v>10967</v>
      </c>
      <c r="H10246" t="s">
        <v>18088</v>
      </c>
      <c r="I10246" t="s">
        <v>18507</v>
      </c>
      <c r="J10246" t="s">
        <v>18509</v>
      </c>
      <c r="L10246" t="s">
        <v>20643</v>
      </c>
      <c r="O10246" t="s">
        <v>20887</v>
      </c>
      <c r="P10246" t="s">
        <v>20919</v>
      </c>
      <c r="Q10246" t="s">
        <v>20989</v>
      </c>
      <c r="U10246" t="s">
        <v>22032</v>
      </c>
      <c r="W10246" t="s">
        <v>22917</v>
      </c>
      <c r="X10246" t="s">
        <v>23799</v>
      </c>
    </row>
    <row r="10247" spans="1:24">
      <c r="A10247" s="1">
        <v>10313</v>
      </c>
      <c r="C10247" t="s">
        <v>8548</v>
      </c>
      <c r="G10247" t="s">
        <v>10967</v>
      </c>
      <c r="H10247" t="s">
        <v>18089</v>
      </c>
      <c r="I10247" t="s">
        <v>18507</v>
      </c>
      <c r="J10247" t="s">
        <v>18509</v>
      </c>
      <c r="L10247" t="s">
        <v>20527</v>
      </c>
      <c r="O10247" t="s">
        <v>20888</v>
      </c>
      <c r="P10247" t="s">
        <v>65</v>
      </c>
      <c r="Q10247" t="s">
        <v>20990</v>
      </c>
      <c r="R10247" t="s">
        <v>21118</v>
      </c>
      <c r="S10247" t="s">
        <v>21153</v>
      </c>
      <c r="T10247" t="s">
        <v>21965</v>
      </c>
      <c r="U10247" t="s">
        <v>22033</v>
      </c>
    </row>
    <row r="10248" spans="1:24">
      <c r="A10248" s="1">
        <v>10314</v>
      </c>
      <c r="C10248" t="s">
        <v>8549</v>
      </c>
      <c r="G10248" t="s">
        <v>10967</v>
      </c>
      <c r="H10248" t="s">
        <v>18090</v>
      </c>
      <c r="I10248" t="s">
        <v>18507</v>
      </c>
      <c r="J10248" t="s">
        <v>18509</v>
      </c>
      <c r="L10248" t="s">
        <v>20528</v>
      </c>
      <c r="O10248" t="s">
        <v>20888</v>
      </c>
      <c r="P10248" t="s">
        <v>20920</v>
      </c>
      <c r="Q10248" t="s">
        <v>20991</v>
      </c>
      <c r="U10248" t="s">
        <v>22034</v>
      </c>
      <c r="W10248" t="s">
        <v>22918</v>
      </c>
    </row>
    <row r="10249" spans="1:24">
      <c r="A10249" s="1">
        <v>10315</v>
      </c>
      <c r="C10249" t="s">
        <v>8550</v>
      </c>
      <c r="G10249" t="s">
        <v>10967</v>
      </c>
      <c r="H10249" t="s">
        <v>18091</v>
      </c>
      <c r="I10249" t="s">
        <v>18507</v>
      </c>
      <c r="J10249" t="s">
        <v>18510</v>
      </c>
      <c r="L10249" t="s">
        <v>20759</v>
      </c>
      <c r="N10249" t="s">
        <v>67</v>
      </c>
      <c r="P10249" t="s">
        <v>67</v>
      </c>
      <c r="Q10249" t="s">
        <v>21108</v>
      </c>
      <c r="W10249" t="s">
        <v>22950</v>
      </c>
    </row>
    <row r="10250" spans="1:24">
      <c r="A10250" s="1">
        <v>10316</v>
      </c>
      <c r="B10250" t="s">
        <v>67</v>
      </c>
      <c r="C10250" t="s">
        <v>8550</v>
      </c>
      <c r="D10250" t="s">
        <v>10805</v>
      </c>
      <c r="E10250" t="s">
        <v>10905</v>
      </c>
      <c r="F10250" t="s">
        <v>10959</v>
      </c>
      <c r="H10250" t="s">
        <v>18091</v>
      </c>
      <c r="V10250">
        <f>72864409 ¯xz38EPORT1&lt;Äa¹N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1ý</f>
        <v>0</v>
      </c>
    </row>
    <row r="10251" spans="1:24">
      <c r="A10251" s="1">
        <v>10317</v>
      </c>
      <c r="C10251" t="s">
        <v>8551</v>
      </c>
      <c r="G10251" t="s">
        <v>10967</v>
      </c>
      <c r="H10251" t="s">
        <v>18092</v>
      </c>
      <c r="I10251" t="s">
        <v>18507</v>
      </c>
      <c r="J10251" t="s">
        <v>18510</v>
      </c>
      <c r="L10251" t="s">
        <v>20760</v>
      </c>
      <c r="N10251" t="s">
        <v>67</v>
      </c>
      <c r="P10251" t="s">
        <v>67</v>
      </c>
      <c r="Q10251" t="s">
        <v>21108</v>
      </c>
      <c r="W10251" t="s">
        <v>22950</v>
      </c>
    </row>
    <row r="10252" spans="1:24">
      <c r="A10252" s="1">
        <v>10318</v>
      </c>
      <c r="B10252" t="s">
        <v>67</v>
      </c>
      <c r="C10252" t="s">
        <v>8551</v>
      </c>
      <c r="D10252" t="s">
        <v>10806</v>
      </c>
      <c r="E10252" t="s">
        <v>10905</v>
      </c>
      <c r="F10252" t="s">
        <v>10959</v>
      </c>
      <c r="H10252" t="s">
        <v>18092</v>
      </c>
      <c r="V10252">
        <f>72864410 ¯xz319DPSCL HBXAYr¹04010356                                    M                ò)</f>
        <v>0</v>
      </c>
    </row>
    <row r="10253" spans="1:24">
      <c r="A10253" s="1">
        <v>10320</v>
      </c>
      <c r="C10253" t="s">
        <v>8552</v>
      </c>
      <c r="G10253" t="s">
        <v>10967</v>
      </c>
      <c r="H10253" t="s">
        <v>18093</v>
      </c>
      <c r="I10253" t="s">
        <v>18507</v>
      </c>
      <c r="J10253" t="s">
        <v>18509</v>
      </c>
      <c r="L10253" t="s">
        <v>20527</v>
      </c>
      <c r="O10253" t="s">
        <v>20888</v>
      </c>
      <c r="P10253" t="s">
        <v>65</v>
      </c>
      <c r="Q10253" t="s">
        <v>20990</v>
      </c>
      <c r="R10253" t="s">
        <v>21118</v>
      </c>
      <c r="S10253" t="s">
        <v>21153</v>
      </c>
      <c r="T10253" t="s">
        <v>21968</v>
      </c>
      <c r="U10253" t="s">
        <v>22033</v>
      </c>
    </row>
    <row r="10254" spans="1:24">
      <c r="A10254" s="1">
        <v>10321</v>
      </c>
      <c r="C10254" t="s">
        <v>8553</v>
      </c>
      <c r="G10254" t="s">
        <v>10967</v>
      </c>
      <c r="H10254" t="s">
        <v>18094</v>
      </c>
      <c r="I10254" t="s">
        <v>18507</v>
      </c>
      <c r="J10254" t="s">
        <v>18509</v>
      </c>
      <c r="L10254" t="s">
        <v>20528</v>
      </c>
      <c r="O10254" t="s">
        <v>20888</v>
      </c>
      <c r="P10254" t="s">
        <v>20920</v>
      </c>
      <c r="Q10254" t="s">
        <v>20991</v>
      </c>
      <c r="U10254" t="s">
        <v>22034</v>
      </c>
      <c r="W10254" t="s">
        <v>22918</v>
      </c>
    </row>
    <row r="10255" spans="1:24">
      <c r="A10255" s="1">
        <v>10322</v>
      </c>
      <c r="C10255" t="s">
        <v>8554</v>
      </c>
      <c r="G10255" t="s">
        <v>10967</v>
      </c>
      <c r="H10255" t="s">
        <v>18095</v>
      </c>
      <c r="I10255" t="s">
        <v>18507</v>
      </c>
      <c r="J10255" t="s">
        <v>18509</v>
      </c>
      <c r="L10255" t="s">
        <v>20584</v>
      </c>
      <c r="O10255" t="s">
        <v>20887</v>
      </c>
      <c r="P10255" t="s">
        <v>20919</v>
      </c>
      <c r="Q10255" t="s">
        <v>20989</v>
      </c>
      <c r="U10255" t="s">
        <v>22032</v>
      </c>
      <c r="W10255" t="s">
        <v>22917</v>
      </c>
      <c r="X10255" t="s">
        <v>23801</v>
      </c>
    </row>
    <row r="10256" spans="1:24">
      <c r="A10256" s="1">
        <v>10323</v>
      </c>
      <c r="C10256" t="s">
        <v>8555</v>
      </c>
      <c r="G10256" t="s">
        <v>10967</v>
      </c>
      <c r="H10256" t="s">
        <v>18095</v>
      </c>
      <c r="I10256" t="s">
        <v>18507</v>
      </c>
      <c r="J10256" t="s">
        <v>18509</v>
      </c>
      <c r="L10256" t="s">
        <v>20551</v>
      </c>
      <c r="O10256" t="s">
        <v>20887</v>
      </c>
      <c r="P10256" t="s">
        <v>20919</v>
      </c>
      <c r="Q10256" t="s">
        <v>20989</v>
      </c>
      <c r="U10256" t="s">
        <v>22032</v>
      </c>
      <c r="W10256" t="s">
        <v>22917</v>
      </c>
      <c r="X10256" t="s">
        <v>23802</v>
      </c>
    </row>
    <row r="10257" spans="1:24">
      <c r="A10257" s="1">
        <v>10324</v>
      </c>
      <c r="C10257" t="s">
        <v>8556</v>
      </c>
      <c r="G10257" t="s">
        <v>10967</v>
      </c>
      <c r="H10257" t="s">
        <v>18095</v>
      </c>
      <c r="I10257" t="s">
        <v>18507</v>
      </c>
      <c r="J10257" t="s">
        <v>18509</v>
      </c>
      <c r="L10257" t="s">
        <v>20527</v>
      </c>
      <c r="O10257" t="s">
        <v>20888</v>
      </c>
      <c r="P10257" t="s">
        <v>65</v>
      </c>
      <c r="Q10257" t="s">
        <v>20990</v>
      </c>
      <c r="R10257" t="s">
        <v>21118</v>
      </c>
      <c r="S10257" t="s">
        <v>21153</v>
      </c>
      <c r="T10257" t="s">
        <v>21969</v>
      </c>
      <c r="U10257" t="s">
        <v>22033</v>
      </c>
    </row>
    <row r="10258" spans="1:24">
      <c r="A10258" s="1">
        <v>10325</v>
      </c>
      <c r="C10258" t="s">
        <v>8557</v>
      </c>
      <c r="G10258" t="s">
        <v>10967</v>
      </c>
      <c r="H10258" t="s">
        <v>18096</v>
      </c>
      <c r="I10258" t="s">
        <v>18507</v>
      </c>
      <c r="J10258" t="s">
        <v>18509</v>
      </c>
      <c r="L10258" t="s">
        <v>20528</v>
      </c>
      <c r="O10258" t="s">
        <v>20888</v>
      </c>
      <c r="P10258" t="s">
        <v>20920</v>
      </c>
      <c r="Q10258" t="s">
        <v>20991</v>
      </c>
      <c r="U10258" t="s">
        <v>22034</v>
      </c>
      <c r="W10258" t="s">
        <v>22918</v>
      </c>
    </row>
    <row r="10259" spans="1:24">
      <c r="A10259" s="1">
        <v>10326</v>
      </c>
      <c r="C10259" t="s">
        <v>8558</v>
      </c>
      <c r="G10259" t="s">
        <v>10967</v>
      </c>
      <c r="H10259" t="s">
        <v>18097</v>
      </c>
      <c r="I10259" t="s">
        <v>18507</v>
      </c>
      <c r="J10259" t="s">
        <v>18510</v>
      </c>
      <c r="L10259" t="s">
        <v>20761</v>
      </c>
      <c r="N10259" t="s">
        <v>43</v>
      </c>
      <c r="P10259" t="s">
        <v>43</v>
      </c>
      <c r="Q10259" t="s">
        <v>21047</v>
      </c>
      <c r="U10259" t="s">
        <v>22901</v>
      </c>
      <c r="W10259" t="s">
        <v>22931</v>
      </c>
    </row>
    <row r="10260" spans="1:24">
      <c r="A10260" s="1">
        <v>10327</v>
      </c>
      <c r="B10260" t="s">
        <v>43</v>
      </c>
      <c r="C10260" t="s">
        <v>8558</v>
      </c>
      <c r="D10260" t="s">
        <v>10807</v>
      </c>
      <c r="E10260" t="s">
        <v>10905</v>
      </c>
      <c r="F10260" t="s">
        <v>10918</v>
      </c>
      <c r="H10260" t="s">
        <v>18097</v>
      </c>
      <c r="V10260">
        <f>72864417 1@éjL=é?8768171839   CACS CAC kÃPGFPN          R V©f¹                                                                                                                                                        NlÃPGFPN          R V©f¹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10261" spans="1:24">
      <c r="A10261" s="1">
        <v>10328</v>
      </c>
      <c r="C10261" t="s">
        <v>8559</v>
      </c>
      <c r="G10261" t="s">
        <v>10967</v>
      </c>
      <c r="H10261" t="s">
        <v>18098</v>
      </c>
      <c r="I10261" t="s">
        <v>18507</v>
      </c>
      <c r="J10261" t="s">
        <v>18509</v>
      </c>
      <c r="L10261" t="s">
        <v>20619</v>
      </c>
      <c r="O10261" t="s">
        <v>20887</v>
      </c>
      <c r="P10261" t="s">
        <v>20919</v>
      </c>
      <c r="Q10261" t="s">
        <v>20989</v>
      </c>
      <c r="U10261" t="s">
        <v>22032</v>
      </c>
      <c r="W10261" t="s">
        <v>22917</v>
      </c>
      <c r="X10261" t="s">
        <v>23798</v>
      </c>
    </row>
    <row r="10262" spans="1:24">
      <c r="A10262" s="1">
        <v>10329</v>
      </c>
      <c r="C10262" t="s">
        <v>8560</v>
      </c>
      <c r="G10262" t="s">
        <v>10967</v>
      </c>
      <c r="H10262" t="s">
        <v>18098</v>
      </c>
      <c r="I10262" t="s">
        <v>18507</v>
      </c>
      <c r="J10262" t="s">
        <v>18509</v>
      </c>
      <c r="L10262" t="s">
        <v>20527</v>
      </c>
      <c r="O10262" t="s">
        <v>20888</v>
      </c>
      <c r="P10262" t="s">
        <v>65</v>
      </c>
      <c r="Q10262" t="s">
        <v>20990</v>
      </c>
      <c r="R10262" t="s">
        <v>21118</v>
      </c>
      <c r="S10262" t="s">
        <v>21153</v>
      </c>
      <c r="T10262" t="s">
        <v>21964</v>
      </c>
      <c r="U10262" t="s">
        <v>22033</v>
      </c>
    </row>
    <row r="10263" spans="1:24">
      <c r="A10263" s="1">
        <v>10330</v>
      </c>
      <c r="C10263" t="s">
        <v>8561</v>
      </c>
      <c r="G10263" t="s">
        <v>10967</v>
      </c>
      <c r="H10263" t="s">
        <v>18099</v>
      </c>
      <c r="I10263" t="s">
        <v>18507</v>
      </c>
      <c r="J10263" t="s">
        <v>18509</v>
      </c>
      <c r="L10263" t="s">
        <v>20528</v>
      </c>
      <c r="O10263" t="s">
        <v>20888</v>
      </c>
      <c r="P10263" t="s">
        <v>20920</v>
      </c>
      <c r="Q10263" t="s">
        <v>20991</v>
      </c>
      <c r="U10263" t="s">
        <v>22034</v>
      </c>
      <c r="W10263" t="s">
        <v>22918</v>
      </c>
    </row>
    <row r="10264" spans="1:24">
      <c r="A10264" s="1">
        <v>10331</v>
      </c>
      <c r="C10264" t="s">
        <v>8562</v>
      </c>
      <c r="G10264" t="s">
        <v>10967</v>
      </c>
      <c r="H10264" t="s">
        <v>18100</v>
      </c>
      <c r="I10264" t="s">
        <v>18507</v>
      </c>
      <c r="J10264" t="s">
        <v>18509</v>
      </c>
      <c r="L10264" t="s">
        <v>20619</v>
      </c>
      <c r="O10264" t="s">
        <v>20887</v>
      </c>
      <c r="P10264" t="s">
        <v>20919</v>
      </c>
      <c r="Q10264" t="s">
        <v>20989</v>
      </c>
      <c r="U10264" t="s">
        <v>22032</v>
      </c>
      <c r="W10264" t="s">
        <v>22917</v>
      </c>
      <c r="X10264" t="s">
        <v>23803</v>
      </c>
    </row>
    <row r="10265" spans="1:24">
      <c r="A10265" s="1">
        <v>10332</v>
      </c>
      <c r="C10265" t="s">
        <v>8563</v>
      </c>
      <c r="G10265" t="s">
        <v>10967</v>
      </c>
      <c r="H10265" t="s">
        <v>18101</v>
      </c>
      <c r="I10265" t="s">
        <v>18507</v>
      </c>
      <c r="J10265" t="s">
        <v>18509</v>
      </c>
      <c r="L10265" t="s">
        <v>20497</v>
      </c>
      <c r="O10265" t="s">
        <v>20887</v>
      </c>
      <c r="P10265" t="s">
        <v>20919</v>
      </c>
      <c r="Q10265" t="s">
        <v>20989</v>
      </c>
      <c r="U10265" t="s">
        <v>22032</v>
      </c>
      <c r="W10265" t="s">
        <v>22917</v>
      </c>
      <c r="X10265" t="s">
        <v>23803</v>
      </c>
    </row>
    <row r="10266" spans="1:24">
      <c r="A10266" s="1">
        <v>10333</v>
      </c>
      <c r="C10266" t="s">
        <v>8564</v>
      </c>
      <c r="G10266" t="s">
        <v>10967</v>
      </c>
      <c r="H10266" t="s">
        <v>18102</v>
      </c>
      <c r="I10266" t="s">
        <v>18507</v>
      </c>
      <c r="J10266" t="s">
        <v>18509</v>
      </c>
      <c r="L10266" t="s">
        <v>20527</v>
      </c>
      <c r="O10266" t="s">
        <v>20888</v>
      </c>
      <c r="P10266" t="s">
        <v>65</v>
      </c>
      <c r="Q10266" t="s">
        <v>20990</v>
      </c>
      <c r="R10266" t="s">
        <v>21118</v>
      </c>
      <c r="S10266" t="s">
        <v>21153</v>
      </c>
      <c r="T10266" t="s">
        <v>21970</v>
      </c>
      <c r="U10266" t="s">
        <v>22033</v>
      </c>
    </row>
    <row r="10267" spans="1:24">
      <c r="A10267" s="1">
        <v>10334</v>
      </c>
      <c r="C10267" t="s">
        <v>8565</v>
      </c>
      <c r="G10267" t="s">
        <v>10967</v>
      </c>
      <c r="H10267" t="s">
        <v>18103</v>
      </c>
      <c r="I10267" t="s">
        <v>18507</v>
      </c>
      <c r="J10267" t="s">
        <v>18509</v>
      </c>
      <c r="L10267" t="s">
        <v>20528</v>
      </c>
      <c r="O10267" t="s">
        <v>20888</v>
      </c>
      <c r="P10267" t="s">
        <v>20920</v>
      </c>
      <c r="Q10267" t="s">
        <v>20991</v>
      </c>
      <c r="U10267" t="s">
        <v>22034</v>
      </c>
      <c r="W10267" t="s">
        <v>22918</v>
      </c>
    </row>
    <row r="10268" spans="1:24">
      <c r="A10268" s="1">
        <v>10335</v>
      </c>
      <c r="C10268" t="s">
        <v>8566</v>
      </c>
      <c r="G10268" t="s">
        <v>10967</v>
      </c>
      <c r="H10268" t="s">
        <v>18104</v>
      </c>
      <c r="I10268" t="s">
        <v>18507</v>
      </c>
      <c r="J10268" t="s">
        <v>18509</v>
      </c>
      <c r="L10268" t="s">
        <v>20527</v>
      </c>
      <c r="O10268" t="s">
        <v>20888</v>
      </c>
      <c r="P10268" t="s">
        <v>65</v>
      </c>
      <c r="Q10268" t="s">
        <v>20990</v>
      </c>
      <c r="R10268" t="s">
        <v>21118</v>
      </c>
      <c r="S10268" t="s">
        <v>21153</v>
      </c>
      <c r="T10268" t="s">
        <v>21970</v>
      </c>
      <c r="U10268" t="s">
        <v>22033</v>
      </c>
    </row>
    <row r="10269" spans="1:24">
      <c r="A10269" s="1">
        <v>10336</v>
      </c>
      <c r="C10269" t="s">
        <v>8567</v>
      </c>
      <c r="G10269" t="s">
        <v>10967</v>
      </c>
      <c r="H10269" t="s">
        <v>18105</v>
      </c>
      <c r="I10269" t="s">
        <v>18507</v>
      </c>
      <c r="J10269" t="s">
        <v>18509</v>
      </c>
      <c r="L10269" t="s">
        <v>20528</v>
      </c>
      <c r="O10269" t="s">
        <v>20888</v>
      </c>
      <c r="P10269" t="s">
        <v>20920</v>
      </c>
      <c r="Q10269" t="s">
        <v>20991</v>
      </c>
      <c r="U10269" t="s">
        <v>22034</v>
      </c>
      <c r="W10269" t="s">
        <v>22918</v>
      </c>
    </row>
    <row r="10270" spans="1:24">
      <c r="A10270" s="1">
        <v>10337</v>
      </c>
      <c r="C10270" t="s">
        <v>8568</v>
      </c>
      <c r="G10270" t="s">
        <v>10967</v>
      </c>
      <c r="H10270" t="s">
        <v>18106</v>
      </c>
      <c r="I10270" t="s">
        <v>18507</v>
      </c>
      <c r="J10270" t="s">
        <v>18509</v>
      </c>
      <c r="L10270" t="s">
        <v>20581</v>
      </c>
      <c r="O10270" t="s">
        <v>20887</v>
      </c>
      <c r="P10270" t="s">
        <v>20919</v>
      </c>
      <c r="Q10270" t="s">
        <v>20989</v>
      </c>
      <c r="U10270" t="s">
        <v>22032</v>
      </c>
      <c r="W10270" t="s">
        <v>22917</v>
      </c>
      <c r="X10270" t="s">
        <v>23803</v>
      </c>
    </row>
    <row r="10271" spans="1:24">
      <c r="A10271" s="1">
        <v>10338</v>
      </c>
      <c r="C10271" t="s">
        <v>8569</v>
      </c>
      <c r="G10271" t="s">
        <v>10967</v>
      </c>
      <c r="H10271" t="s">
        <v>18107</v>
      </c>
      <c r="I10271" t="s">
        <v>18507</v>
      </c>
      <c r="J10271" t="s">
        <v>18509</v>
      </c>
      <c r="L10271" t="s">
        <v>20527</v>
      </c>
      <c r="O10271" t="s">
        <v>20888</v>
      </c>
      <c r="P10271" t="s">
        <v>65</v>
      </c>
      <c r="Q10271" t="s">
        <v>20990</v>
      </c>
      <c r="R10271" t="s">
        <v>21118</v>
      </c>
      <c r="S10271" t="s">
        <v>21153</v>
      </c>
      <c r="T10271" t="s">
        <v>21970</v>
      </c>
      <c r="U10271" t="s">
        <v>22033</v>
      </c>
    </row>
    <row r="10272" spans="1:24">
      <c r="A10272" s="1">
        <v>10339</v>
      </c>
      <c r="C10272" t="s">
        <v>8570</v>
      </c>
      <c r="G10272" t="s">
        <v>10967</v>
      </c>
      <c r="H10272" t="s">
        <v>18107</v>
      </c>
      <c r="I10272" t="s">
        <v>18507</v>
      </c>
      <c r="J10272" t="s">
        <v>18509</v>
      </c>
      <c r="L10272" t="s">
        <v>20528</v>
      </c>
      <c r="O10272" t="s">
        <v>20888</v>
      </c>
      <c r="P10272" t="s">
        <v>20920</v>
      </c>
      <c r="Q10272" t="s">
        <v>20991</v>
      </c>
      <c r="U10272" t="s">
        <v>22034</v>
      </c>
      <c r="W10272" t="s">
        <v>22918</v>
      </c>
    </row>
    <row r="10273" spans="1:31">
      <c r="A10273" s="1">
        <v>10340</v>
      </c>
      <c r="C10273" t="s">
        <v>8571</v>
      </c>
      <c r="G10273" t="s">
        <v>10967</v>
      </c>
      <c r="H10273" t="s">
        <v>18108</v>
      </c>
      <c r="I10273" t="s">
        <v>18507</v>
      </c>
      <c r="J10273" t="s">
        <v>18510</v>
      </c>
      <c r="L10273" t="s">
        <v>20762</v>
      </c>
      <c r="N10273" t="s">
        <v>44</v>
      </c>
      <c r="P10273" t="s">
        <v>20952</v>
      </c>
      <c r="Q10273" t="s">
        <v>21050</v>
      </c>
      <c r="R10273" t="s">
        <v>21135</v>
      </c>
      <c r="S10273" t="s">
        <v>21153</v>
      </c>
      <c r="T10273" t="s">
        <v>21971</v>
      </c>
      <c r="U10273" t="s">
        <v>22033</v>
      </c>
    </row>
    <row r="10274" spans="1:31">
      <c r="A10274" s="1">
        <v>10341</v>
      </c>
      <c r="C10274" t="s">
        <v>8572</v>
      </c>
      <c r="G10274" t="s">
        <v>10967</v>
      </c>
      <c r="H10274" t="s">
        <v>18109</v>
      </c>
      <c r="I10274" t="s">
        <v>18507</v>
      </c>
      <c r="J10274" t="s">
        <v>18510</v>
      </c>
      <c r="L10274" t="s">
        <v>20763</v>
      </c>
      <c r="N10274" t="s">
        <v>44</v>
      </c>
      <c r="P10274" t="s">
        <v>44</v>
      </c>
      <c r="Q10274" t="s">
        <v>21051</v>
      </c>
      <c r="U10274" t="s">
        <v>22724</v>
      </c>
      <c r="W10274" t="s">
        <v>22918</v>
      </c>
    </row>
    <row r="10275" spans="1:31">
      <c r="A10275" s="1">
        <v>10342</v>
      </c>
      <c r="B10275" t="s">
        <v>44</v>
      </c>
      <c r="C10275" t="s">
        <v>8572</v>
      </c>
      <c r="D10275" t="s">
        <v>10808</v>
      </c>
      <c r="E10275" t="s">
        <v>10905</v>
      </c>
      <c r="F10275" t="s">
        <v>10920</v>
      </c>
      <c r="H10275" t="s">
        <v>18110</v>
      </c>
      <c r="V10275">
        <f>72864431 ÀDg¹Y        HZ3810e</f>
        <v>0</v>
      </c>
    </row>
    <row r="10276" spans="1:31">
      <c r="A10276" s="1">
        <v>10343</v>
      </c>
      <c r="C10276" t="s">
        <v>8573</v>
      </c>
      <c r="G10276" t="s">
        <v>10967</v>
      </c>
      <c r="H10276" t="s">
        <v>18111</v>
      </c>
      <c r="I10276" t="s">
        <v>18507</v>
      </c>
      <c r="J10276" t="s">
        <v>18509</v>
      </c>
      <c r="L10276" t="s">
        <v>20497</v>
      </c>
      <c r="O10276" t="s">
        <v>20887</v>
      </c>
      <c r="P10276" t="s">
        <v>20919</v>
      </c>
      <c r="Q10276" t="s">
        <v>20989</v>
      </c>
      <c r="U10276" t="s">
        <v>22032</v>
      </c>
      <c r="W10276" t="s">
        <v>22917</v>
      </c>
      <c r="X10276" t="s">
        <v>23745</v>
      </c>
    </row>
    <row r="10277" spans="1:31">
      <c r="A10277" s="1">
        <v>10344</v>
      </c>
      <c r="C10277" t="s">
        <v>8574</v>
      </c>
      <c r="G10277" t="s">
        <v>10967</v>
      </c>
      <c r="H10277" t="s">
        <v>18112</v>
      </c>
      <c r="I10277" t="s">
        <v>18507</v>
      </c>
      <c r="J10277" t="s">
        <v>18509</v>
      </c>
      <c r="L10277" t="s">
        <v>20551</v>
      </c>
      <c r="O10277" t="s">
        <v>20887</v>
      </c>
      <c r="P10277" t="s">
        <v>20919</v>
      </c>
      <c r="Q10277" t="s">
        <v>20989</v>
      </c>
      <c r="U10277" t="s">
        <v>22032</v>
      </c>
      <c r="W10277" t="s">
        <v>22917</v>
      </c>
      <c r="X10277" t="s">
        <v>23804</v>
      </c>
    </row>
    <row r="10278" spans="1:31">
      <c r="A10278" s="1">
        <v>10345</v>
      </c>
      <c r="C10278" t="s">
        <v>8575</v>
      </c>
      <c r="G10278" t="s">
        <v>10967</v>
      </c>
      <c r="H10278" t="s">
        <v>18113</v>
      </c>
      <c r="I10278" t="s">
        <v>18507</v>
      </c>
      <c r="J10278" t="s">
        <v>18509</v>
      </c>
      <c r="L10278" t="s">
        <v>20498</v>
      </c>
      <c r="O10278" t="s">
        <v>20887</v>
      </c>
      <c r="P10278" t="s">
        <v>20919</v>
      </c>
      <c r="Q10278" t="s">
        <v>20989</v>
      </c>
      <c r="U10278" t="s">
        <v>22032</v>
      </c>
      <c r="W10278" t="s">
        <v>22917</v>
      </c>
      <c r="X10278" t="s">
        <v>23304</v>
      </c>
    </row>
    <row r="10279" spans="1:31">
      <c r="A10279" s="1">
        <v>10346</v>
      </c>
      <c r="C10279" t="s">
        <v>8576</v>
      </c>
      <c r="G10279" t="s">
        <v>10967</v>
      </c>
      <c r="H10279" t="s">
        <v>18113</v>
      </c>
      <c r="I10279" t="s">
        <v>18507</v>
      </c>
      <c r="J10279" t="s">
        <v>18509</v>
      </c>
      <c r="L10279" t="s">
        <v>20527</v>
      </c>
      <c r="O10279" t="s">
        <v>20888</v>
      </c>
      <c r="P10279" t="s">
        <v>65</v>
      </c>
      <c r="Q10279" t="s">
        <v>20990</v>
      </c>
      <c r="R10279" t="s">
        <v>21118</v>
      </c>
      <c r="S10279" t="s">
        <v>21153</v>
      </c>
      <c r="T10279" t="s">
        <v>21463</v>
      </c>
      <c r="U10279" t="s">
        <v>22033</v>
      </c>
    </row>
    <row r="10280" spans="1:31">
      <c r="A10280" s="1">
        <v>10347</v>
      </c>
      <c r="C10280" t="s">
        <v>8577</v>
      </c>
      <c r="G10280" t="s">
        <v>10967</v>
      </c>
      <c r="H10280" t="s">
        <v>18114</v>
      </c>
      <c r="I10280" t="s">
        <v>18507</v>
      </c>
      <c r="J10280" t="s">
        <v>18509</v>
      </c>
      <c r="L10280" t="s">
        <v>20528</v>
      </c>
      <c r="O10280" t="s">
        <v>20888</v>
      </c>
      <c r="P10280" t="s">
        <v>20920</v>
      </c>
      <c r="Q10280" t="s">
        <v>20991</v>
      </c>
      <c r="U10280" t="s">
        <v>22034</v>
      </c>
      <c r="W10280" t="s">
        <v>22918</v>
      </c>
    </row>
    <row r="10281" spans="1:31">
      <c r="A10281" s="1">
        <v>10348</v>
      </c>
      <c r="C10281" t="s">
        <v>8578</v>
      </c>
      <c r="G10281" t="s">
        <v>10967</v>
      </c>
      <c r="H10281" t="s">
        <v>18115</v>
      </c>
      <c r="I10281" t="s">
        <v>18507</v>
      </c>
      <c r="J10281" t="s">
        <v>18509</v>
      </c>
      <c r="L10281" t="s">
        <v>20527</v>
      </c>
      <c r="O10281" t="s">
        <v>20888</v>
      </c>
      <c r="P10281" t="s">
        <v>65</v>
      </c>
      <c r="Q10281" t="s">
        <v>20990</v>
      </c>
      <c r="R10281" t="s">
        <v>21118</v>
      </c>
      <c r="S10281" t="s">
        <v>21153</v>
      </c>
      <c r="T10281" t="s">
        <v>21463</v>
      </c>
      <c r="U10281" t="s">
        <v>22033</v>
      </c>
    </row>
    <row r="10282" spans="1:31">
      <c r="A10282" s="1">
        <v>10349</v>
      </c>
      <c r="C10282" t="s">
        <v>8579</v>
      </c>
      <c r="G10282" t="s">
        <v>10967</v>
      </c>
      <c r="H10282" t="s">
        <v>18115</v>
      </c>
      <c r="I10282" t="s">
        <v>18507</v>
      </c>
      <c r="J10282" t="s">
        <v>18509</v>
      </c>
      <c r="L10282" t="s">
        <v>20647</v>
      </c>
      <c r="O10282" t="s">
        <v>20887</v>
      </c>
      <c r="P10282" t="s">
        <v>20919</v>
      </c>
      <c r="Q10282" t="s">
        <v>20989</v>
      </c>
      <c r="U10282" t="s">
        <v>22032</v>
      </c>
      <c r="W10282" t="s">
        <v>22917</v>
      </c>
      <c r="X10282" t="s">
        <v>23304</v>
      </c>
    </row>
    <row r="10283" spans="1:31">
      <c r="A10283" s="1">
        <v>10350</v>
      </c>
      <c r="C10283" t="s">
        <v>8580</v>
      </c>
      <c r="G10283" t="s">
        <v>10967</v>
      </c>
      <c r="H10283" t="s">
        <v>18115</v>
      </c>
      <c r="I10283" t="s">
        <v>18507</v>
      </c>
      <c r="J10283" t="s">
        <v>18509</v>
      </c>
      <c r="L10283" t="s">
        <v>20528</v>
      </c>
      <c r="O10283" t="s">
        <v>20888</v>
      </c>
      <c r="P10283" t="s">
        <v>20920</v>
      </c>
      <c r="Q10283" t="s">
        <v>20991</v>
      </c>
      <c r="U10283" t="s">
        <v>22034</v>
      </c>
      <c r="W10283" t="s">
        <v>22918</v>
      </c>
    </row>
    <row r="10284" spans="1:31">
      <c r="A10284" s="1">
        <v>10351</v>
      </c>
      <c r="C10284" t="s">
        <v>8581</v>
      </c>
      <c r="G10284" t="s">
        <v>10967</v>
      </c>
      <c r="H10284" t="s">
        <v>18116</v>
      </c>
      <c r="I10284" t="s">
        <v>18507</v>
      </c>
      <c r="J10284" t="s">
        <v>18509</v>
      </c>
      <c r="L10284" t="s">
        <v>20592</v>
      </c>
      <c r="O10284" t="s">
        <v>20887</v>
      </c>
      <c r="P10284" t="s">
        <v>20919</v>
      </c>
      <c r="Q10284" t="s">
        <v>20989</v>
      </c>
      <c r="U10284" t="s">
        <v>22032</v>
      </c>
      <c r="W10284" t="s">
        <v>22917</v>
      </c>
      <c r="X10284" t="s">
        <v>23734</v>
      </c>
    </row>
    <row r="10285" spans="1:31">
      <c r="A10285" s="1">
        <v>10352</v>
      </c>
      <c r="C10285" t="s">
        <v>8582</v>
      </c>
      <c r="G10285" t="s">
        <v>10967</v>
      </c>
      <c r="H10285" t="s">
        <v>18117</v>
      </c>
      <c r="I10285" t="s">
        <v>18507</v>
      </c>
      <c r="J10285" t="s">
        <v>18576</v>
      </c>
      <c r="K10285" t="s">
        <v>18535</v>
      </c>
      <c r="L10285" t="s">
        <v>20764</v>
      </c>
      <c r="N10285" t="s">
        <v>38</v>
      </c>
      <c r="P10285" t="s">
        <v>38</v>
      </c>
      <c r="Q10285" t="s">
        <v>21038</v>
      </c>
      <c r="U10285" t="s">
        <v>22902</v>
      </c>
      <c r="W10285" t="s">
        <v>22730</v>
      </c>
      <c r="AE10285" t="s">
        <v>23888</v>
      </c>
    </row>
    <row r="10286" spans="1:31">
      <c r="A10286" s="1">
        <v>10353</v>
      </c>
      <c r="B10286" t="s">
        <v>38</v>
      </c>
      <c r="C10286" t="s">
        <v>8582</v>
      </c>
      <c r="D10286" t="s">
        <v>10809</v>
      </c>
      <c r="E10286" t="s">
        <v>10905</v>
      </c>
      <c r="F10286" t="s">
        <v>10913</v>
      </c>
      <c r="H10286" t="s">
        <v>18117</v>
      </c>
      <c r="V10286">
        <f>72864441 1@éjL=RHS3844ECACS                                                                                           CACS N  Krishana bent              8768171839     N                                                                                                                                                                         PASSLEY_NIY YD     N                                                         </f>
        <v>0</v>
      </c>
    </row>
    <row r="10287" spans="1:31">
      <c r="A10287" s="1">
        <v>10354</v>
      </c>
      <c r="C10287" t="s">
        <v>8583</v>
      </c>
      <c r="G10287" t="s">
        <v>10967</v>
      </c>
      <c r="H10287" t="s">
        <v>18118</v>
      </c>
      <c r="I10287" t="s">
        <v>18507</v>
      </c>
      <c r="J10287" t="s">
        <v>18509</v>
      </c>
      <c r="L10287" t="s">
        <v>20500</v>
      </c>
      <c r="O10287" t="s">
        <v>20887</v>
      </c>
      <c r="P10287" t="s">
        <v>20919</v>
      </c>
      <c r="Q10287" t="s">
        <v>20989</v>
      </c>
      <c r="U10287" t="s">
        <v>22032</v>
      </c>
      <c r="W10287" t="s">
        <v>22917</v>
      </c>
      <c r="X10287" t="s">
        <v>22954</v>
      </c>
    </row>
    <row r="10288" spans="1:31">
      <c r="A10288" s="1">
        <v>10355</v>
      </c>
      <c r="C10288" t="s">
        <v>8584</v>
      </c>
      <c r="G10288" t="s">
        <v>10967</v>
      </c>
      <c r="H10288" t="s">
        <v>18119</v>
      </c>
      <c r="I10288" t="s">
        <v>18507</v>
      </c>
      <c r="J10288" t="s">
        <v>18509</v>
      </c>
      <c r="L10288" t="s">
        <v>20593</v>
      </c>
      <c r="O10288" t="s">
        <v>20887</v>
      </c>
      <c r="P10288" t="s">
        <v>20919</v>
      </c>
      <c r="Q10288" t="s">
        <v>20989</v>
      </c>
      <c r="U10288" t="s">
        <v>22032</v>
      </c>
      <c r="W10288" t="s">
        <v>22917</v>
      </c>
      <c r="X10288" t="s">
        <v>22955</v>
      </c>
    </row>
    <row r="10289" spans="1:25">
      <c r="A10289" s="1">
        <v>10356</v>
      </c>
      <c r="C10289" t="s">
        <v>8585</v>
      </c>
      <c r="G10289" t="s">
        <v>10967</v>
      </c>
      <c r="H10289" t="s">
        <v>18120</v>
      </c>
      <c r="I10289" t="s">
        <v>18507</v>
      </c>
      <c r="J10289" t="s">
        <v>18509</v>
      </c>
      <c r="L10289" t="s">
        <v>20527</v>
      </c>
      <c r="O10289" t="s">
        <v>20888</v>
      </c>
      <c r="P10289" t="s">
        <v>65</v>
      </c>
      <c r="Q10289" t="s">
        <v>20990</v>
      </c>
      <c r="R10289" t="s">
        <v>21118</v>
      </c>
      <c r="S10289" t="s">
        <v>21153</v>
      </c>
      <c r="T10289" t="s">
        <v>21161</v>
      </c>
      <c r="U10289" t="s">
        <v>22033</v>
      </c>
    </row>
    <row r="10290" spans="1:25">
      <c r="A10290" s="1">
        <v>10357</v>
      </c>
      <c r="C10290" t="s">
        <v>8586</v>
      </c>
      <c r="G10290" t="s">
        <v>10967</v>
      </c>
      <c r="H10290" t="s">
        <v>18121</v>
      </c>
      <c r="I10290" t="s">
        <v>18507</v>
      </c>
      <c r="J10290" t="s">
        <v>18509</v>
      </c>
      <c r="L10290" t="s">
        <v>20528</v>
      </c>
      <c r="O10290" t="s">
        <v>20888</v>
      </c>
      <c r="P10290" t="s">
        <v>20920</v>
      </c>
      <c r="Q10290" t="s">
        <v>20991</v>
      </c>
      <c r="U10290" t="s">
        <v>22034</v>
      </c>
      <c r="W10290" t="s">
        <v>22918</v>
      </c>
    </row>
    <row r="10291" spans="1:25">
      <c r="A10291" s="1">
        <v>10358</v>
      </c>
      <c r="C10291" t="s">
        <v>8587</v>
      </c>
      <c r="G10291" t="s">
        <v>10967</v>
      </c>
      <c r="H10291" t="s">
        <v>18122</v>
      </c>
      <c r="I10291" t="s">
        <v>18507</v>
      </c>
      <c r="J10291" t="s">
        <v>18510</v>
      </c>
      <c r="L10291" t="s">
        <v>20765</v>
      </c>
      <c r="N10291" t="s">
        <v>32</v>
      </c>
      <c r="P10291" t="s">
        <v>32</v>
      </c>
      <c r="Q10291" t="s">
        <v>20992</v>
      </c>
      <c r="R10291" t="s">
        <v>21119</v>
      </c>
      <c r="S10291" t="s">
        <v>21154</v>
      </c>
      <c r="U10291" t="s">
        <v>22035</v>
      </c>
      <c r="Y10291" t="s">
        <v>23859</v>
      </c>
    </row>
    <row r="10292" spans="1:25">
      <c r="A10292" s="1">
        <v>10359</v>
      </c>
      <c r="B10292" t="s">
        <v>32</v>
      </c>
      <c r="C10292" t="s">
        <v>8587</v>
      </c>
      <c r="D10292" t="s">
        <v>10810</v>
      </c>
      <c r="E10292" t="s">
        <v>10905</v>
      </c>
      <c r="F10292" t="s">
        <v>10906</v>
      </c>
      <c r="H10292" t="s">
        <v>18123</v>
      </c>
      <c r="V10292">
        <f>72864446 pm¡Ã2024041krissy_g4@hotmail.com                              ANMLFException as file currently locked by another user for an Acct no 840012230000</f>
        <v>0</v>
      </c>
    </row>
    <row r="10293" spans="1:25">
      <c r="A10293" s="1">
        <v>10360</v>
      </c>
      <c r="C10293" t="s">
        <v>8588</v>
      </c>
      <c r="G10293" t="s">
        <v>10967</v>
      </c>
      <c r="H10293" t="s">
        <v>18124</v>
      </c>
      <c r="I10293" t="s">
        <v>18507</v>
      </c>
      <c r="J10293" t="s">
        <v>18510</v>
      </c>
      <c r="L10293" t="s">
        <v>20766</v>
      </c>
      <c r="N10293" t="s">
        <v>32</v>
      </c>
      <c r="P10293" t="s">
        <v>32</v>
      </c>
      <c r="Q10293" t="s">
        <v>20992</v>
      </c>
      <c r="R10293" t="s">
        <v>21119</v>
      </c>
      <c r="S10293" t="s">
        <v>21154</v>
      </c>
      <c r="U10293" t="s">
        <v>22035</v>
      </c>
      <c r="Y10293" t="s">
        <v>23860</v>
      </c>
    </row>
    <row r="10294" spans="1:25">
      <c r="A10294" s="1">
        <v>10361</v>
      </c>
      <c r="B10294" t="s">
        <v>32</v>
      </c>
      <c r="C10294" t="s">
        <v>8588</v>
      </c>
      <c r="D10294" t="s">
        <v>10811</v>
      </c>
      <c r="E10294" t="s">
        <v>10905</v>
      </c>
      <c r="F10294" t="s">
        <v>10906</v>
      </c>
      <c r="H10294" t="s">
        <v>18124</v>
      </c>
      <c r="V10294">
        <f>72864447 0&lt;I2024041djturanda@yahoo.com                               ANMLFException as file currently locked by another user for an Acct no 313660030000</f>
        <v>0</v>
      </c>
    </row>
    <row r="10295" spans="1:25">
      <c r="A10295" s="1">
        <v>10362</v>
      </c>
      <c r="C10295" t="s">
        <v>8589</v>
      </c>
      <c r="G10295" t="s">
        <v>10967</v>
      </c>
      <c r="H10295" t="s">
        <v>18125</v>
      </c>
      <c r="I10295" t="s">
        <v>18507</v>
      </c>
      <c r="J10295" t="s">
        <v>18510</v>
      </c>
      <c r="L10295" t="s">
        <v>20767</v>
      </c>
      <c r="N10295" t="s">
        <v>32</v>
      </c>
      <c r="P10295" t="s">
        <v>32</v>
      </c>
      <c r="Q10295" t="s">
        <v>20992</v>
      </c>
      <c r="R10295" t="s">
        <v>21119</v>
      </c>
      <c r="S10295" t="s">
        <v>21154</v>
      </c>
      <c r="U10295" t="s">
        <v>22035</v>
      </c>
      <c r="Y10295" t="s">
        <v>23861</v>
      </c>
    </row>
    <row r="10296" spans="1:25">
      <c r="A10296" s="1">
        <v>10363</v>
      </c>
      <c r="B10296" t="s">
        <v>32</v>
      </c>
      <c r="C10296" t="s">
        <v>8589</v>
      </c>
      <c r="D10296" t="s">
        <v>10812</v>
      </c>
      <c r="E10296" t="s">
        <v>10905</v>
      </c>
      <c r="F10296" t="s">
        <v>10906</v>
      </c>
      <c r="H10296" t="s">
        <v>18125</v>
      </c>
      <c r="V10296">
        <f>72864448 &gt;#Q2024041tampat74@gmail.com                               ANMLFException as file currently locked by another user for an Acct no 348079210000</f>
        <v>0</v>
      </c>
    </row>
    <row r="10297" spans="1:25">
      <c r="A10297" s="1">
        <v>10364</v>
      </c>
      <c r="C10297" t="s">
        <v>8590</v>
      </c>
      <c r="G10297" t="s">
        <v>10967</v>
      </c>
      <c r="H10297" t="s">
        <v>18126</v>
      </c>
      <c r="I10297" t="s">
        <v>18507</v>
      </c>
      <c r="J10297" t="s">
        <v>18510</v>
      </c>
      <c r="L10297" t="s">
        <v>20768</v>
      </c>
      <c r="N10297" t="s">
        <v>32</v>
      </c>
      <c r="P10297" t="s">
        <v>32</v>
      </c>
      <c r="Q10297" t="s">
        <v>20992</v>
      </c>
      <c r="R10297" t="s">
        <v>21119</v>
      </c>
      <c r="S10297" t="s">
        <v>21154</v>
      </c>
      <c r="U10297" t="s">
        <v>22035</v>
      </c>
      <c r="Y10297" t="s">
        <v>23862</v>
      </c>
    </row>
    <row r="10298" spans="1:25">
      <c r="A10298" s="1">
        <v>10365</v>
      </c>
      <c r="B10298" t="s">
        <v>32</v>
      </c>
      <c r="C10298" t="s">
        <v>8590</v>
      </c>
      <c r="D10298" t="s">
        <v>10813</v>
      </c>
      <c r="E10298" t="s">
        <v>10905</v>
      </c>
      <c r="F10298" t="s">
        <v>10906</v>
      </c>
      <c r="H10298" t="s">
        <v>18127</v>
      </c>
      <c r="V10298">
        <f>72864449 Ð`²¤O2024031moriehinds2@gmail.com                              BNMLFException as file currently locked by another user for an Acct no 342065570000</f>
        <v>0</v>
      </c>
    </row>
    <row r="10299" spans="1:25">
      <c r="A10299" s="1">
        <v>10366</v>
      </c>
      <c r="C10299" t="s">
        <v>8591</v>
      </c>
      <c r="G10299" t="s">
        <v>10967</v>
      </c>
      <c r="H10299" t="s">
        <v>18128</v>
      </c>
      <c r="I10299" t="s">
        <v>18507</v>
      </c>
      <c r="J10299" t="s">
        <v>18510</v>
      </c>
      <c r="L10299" t="s">
        <v>20769</v>
      </c>
      <c r="N10299" t="s">
        <v>32</v>
      </c>
      <c r="P10299" t="s">
        <v>32</v>
      </c>
      <c r="Q10299" t="s">
        <v>20992</v>
      </c>
      <c r="R10299" t="s">
        <v>21119</v>
      </c>
      <c r="S10299" t="s">
        <v>21154</v>
      </c>
      <c r="U10299" t="s">
        <v>22035</v>
      </c>
      <c r="Y10299" t="s">
        <v>23863</v>
      </c>
    </row>
    <row r="10300" spans="1:25">
      <c r="A10300" s="1">
        <v>10367</v>
      </c>
      <c r="B10300" t="s">
        <v>32</v>
      </c>
      <c r="C10300" t="s">
        <v>8591</v>
      </c>
      <c r="D10300" t="s">
        <v>10814</v>
      </c>
      <c r="E10300" t="s">
        <v>10905</v>
      </c>
      <c r="F10300" t="s">
        <v>10906</v>
      </c>
      <c r="H10300" t="s">
        <v>18128</v>
      </c>
      <c r="V10300">
        <f>72864450 @Ü'E2024041cavrilleogarro@yahoo.com                            BNMLFException as file currently locked by another user for an Acct no 297021480000</f>
        <v>0</v>
      </c>
    </row>
    <row r="10301" spans="1:25">
      <c r="A10301" s="1">
        <v>10368</v>
      </c>
      <c r="C10301" t="s">
        <v>8592</v>
      </c>
      <c r="G10301" t="s">
        <v>10967</v>
      </c>
      <c r="H10301" t="s">
        <v>18129</v>
      </c>
      <c r="I10301" t="s">
        <v>18507</v>
      </c>
      <c r="J10301" t="s">
        <v>18510</v>
      </c>
      <c r="L10301" t="s">
        <v>20770</v>
      </c>
      <c r="N10301" t="s">
        <v>32</v>
      </c>
      <c r="P10301" t="s">
        <v>32</v>
      </c>
      <c r="Q10301" t="s">
        <v>20992</v>
      </c>
      <c r="R10301" t="s">
        <v>21119</v>
      </c>
      <c r="S10301" t="s">
        <v>21154</v>
      </c>
      <c r="U10301" t="s">
        <v>22035</v>
      </c>
      <c r="Y10301" t="s">
        <v>23864</v>
      </c>
    </row>
    <row r="10302" spans="1:25">
      <c r="A10302" s="1">
        <v>10369</v>
      </c>
      <c r="B10302" t="s">
        <v>32</v>
      </c>
      <c r="C10302" t="s">
        <v>8592</v>
      </c>
      <c r="D10302" t="s">
        <v>10815</v>
      </c>
      <c r="E10302" t="s">
        <v>10905</v>
      </c>
      <c r="F10302" t="s">
        <v>10906</v>
      </c>
      <c r="H10302" t="s">
        <v>18130</v>
      </c>
      <c r="V10302">
        <f>72864451 ø8æÌ2024031tamika.campbell@ksac.gov.jm                           CNMLFException as file currently locked by another user for an Acct no 880032561400</f>
        <v>0</v>
      </c>
    </row>
    <row r="10303" spans="1:25">
      <c r="A10303" s="1">
        <v>10370</v>
      </c>
      <c r="C10303" t="s">
        <v>8593</v>
      </c>
      <c r="G10303" t="s">
        <v>10967</v>
      </c>
      <c r="H10303" t="s">
        <v>18131</v>
      </c>
      <c r="I10303" t="s">
        <v>18507</v>
      </c>
      <c r="J10303" t="s">
        <v>18509</v>
      </c>
      <c r="L10303" t="s">
        <v>20527</v>
      </c>
      <c r="O10303" t="s">
        <v>20888</v>
      </c>
      <c r="P10303" t="s">
        <v>65</v>
      </c>
      <c r="Q10303" t="s">
        <v>20990</v>
      </c>
      <c r="R10303" t="s">
        <v>21118</v>
      </c>
      <c r="S10303" t="s">
        <v>21153</v>
      </c>
      <c r="T10303" t="s">
        <v>21972</v>
      </c>
      <c r="U10303" t="s">
        <v>22033</v>
      </c>
    </row>
    <row r="10304" spans="1:25">
      <c r="A10304" s="1">
        <v>10371</v>
      </c>
      <c r="C10304" t="s">
        <v>8594</v>
      </c>
      <c r="G10304" t="s">
        <v>10967</v>
      </c>
      <c r="H10304" t="s">
        <v>18131</v>
      </c>
      <c r="I10304" t="s">
        <v>18507</v>
      </c>
      <c r="J10304" t="s">
        <v>18509</v>
      </c>
      <c r="L10304" t="s">
        <v>20587</v>
      </c>
      <c r="O10304" t="s">
        <v>20887</v>
      </c>
      <c r="P10304" t="s">
        <v>20919</v>
      </c>
      <c r="Q10304" t="s">
        <v>20989</v>
      </c>
      <c r="U10304" t="s">
        <v>22032</v>
      </c>
      <c r="W10304" t="s">
        <v>22917</v>
      </c>
      <c r="X10304" t="s">
        <v>23805</v>
      </c>
    </row>
    <row r="10305" spans="1:25">
      <c r="A10305" s="1">
        <v>10372</v>
      </c>
      <c r="C10305" t="s">
        <v>8595</v>
      </c>
      <c r="G10305" t="s">
        <v>10967</v>
      </c>
      <c r="H10305" t="s">
        <v>18132</v>
      </c>
      <c r="I10305" t="s">
        <v>18507</v>
      </c>
      <c r="J10305" t="s">
        <v>18509</v>
      </c>
      <c r="L10305" t="s">
        <v>20528</v>
      </c>
      <c r="O10305" t="s">
        <v>20888</v>
      </c>
      <c r="P10305" t="s">
        <v>20920</v>
      </c>
      <c r="Q10305" t="s">
        <v>20991</v>
      </c>
      <c r="U10305" t="s">
        <v>22034</v>
      </c>
      <c r="W10305" t="s">
        <v>22918</v>
      </c>
    </row>
    <row r="10306" spans="1:25">
      <c r="A10306" s="1">
        <v>10373</v>
      </c>
      <c r="C10306" t="s">
        <v>8596</v>
      </c>
      <c r="G10306" t="s">
        <v>10967</v>
      </c>
      <c r="H10306" t="s">
        <v>18133</v>
      </c>
      <c r="I10306" t="s">
        <v>18507</v>
      </c>
      <c r="J10306" t="s">
        <v>18510</v>
      </c>
      <c r="L10306" t="s">
        <v>20771</v>
      </c>
      <c r="N10306" t="s">
        <v>32</v>
      </c>
      <c r="P10306" t="s">
        <v>32</v>
      </c>
      <c r="Q10306" t="s">
        <v>20992</v>
      </c>
      <c r="R10306" t="s">
        <v>21119</v>
      </c>
      <c r="S10306" t="s">
        <v>21154</v>
      </c>
      <c r="U10306" t="s">
        <v>22035</v>
      </c>
      <c r="Y10306" t="s">
        <v>23865</v>
      </c>
    </row>
    <row r="10307" spans="1:25">
      <c r="A10307" s="1">
        <v>10374</v>
      </c>
      <c r="B10307" t="s">
        <v>32</v>
      </c>
      <c r="C10307" t="s">
        <v>8596</v>
      </c>
      <c r="D10307" t="s">
        <v>10816</v>
      </c>
      <c r="E10307" t="s">
        <v>10905</v>
      </c>
      <c r="F10307" t="s">
        <v>10906</v>
      </c>
      <c r="H10307" t="s">
        <v>18134</v>
      </c>
      <c r="V10307">
        <f>72864455 0@2024031kededradennis@gmail.com                             CNMLFException as file currently locked by another user for an Acct no 277429760000</f>
        <v>0</v>
      </c>
    </row>
    <row r="10308" spans="1:25">
      <c r="A10308" s="1">
        <v>10375</v>
      </c>
      <c r="C10308" t="s">
        <v>8597</v>
      </c>
      <c r="G10308" t="s">
        <v>10967</v>
      </c>
      <c r="H10308" t="s">
        <v>18135</v>
      </c>
      <c r="I10308" t="s">
        <v>18507</v>
      </c>
      <c r="J10308" t="s">
        <v>18511</v>
      </c>
      <c r="L10308" t="s">
        <v>20772</v>
      </c>
      <c r="O10308" t="s">
        <v>20889</v>
      </c>
      <c r="P10308" t="s">
        <v>20889</v>
      </c>
      <c r="Q10308" t="s">
        <v>20994</v>
      </c>
      <c r="U10308" t="s">
        <v>22903</v>
      </c>
      <c r="W10308" t="s">
        <v>22730</v>
      </c>
    </row>
    <row r="10309" spans="1:25">
      <c r="A10309" s="1">
        <v>10376</v>
      </c>
      <c r="C10309" t="s">
        <v>8598</v>
      </c>
      <c r="G10309" t="s">
        <v>10967</v>
      </c>
      <c r="H10309" t="s">
        <v>18136</v>
      </c>
      <c r="I10309" t="s">
        <v>18507</v>
      </c>
      <c r="J10309" t="s">
        <v>18510</v>
      </c>
      <c r="L10309" t="s">
        <v>20773</v>
      </c>
      <c r="N10309" t="s">
        <v>32</v>
      </c>
      <c r="P10309" t="s">
        <v>32</v>
      </c>
      <c r="Q10309" t="s">
        <v>20992</v>
      </c>
      <c r="R10309" t="s">
        <v>21119</v>
      </c>
      <c r="S10309" t="s">
        <v>21154</v>
      </c>
      <c r="U10309" t="s">
        <v>22035</v>
      </c>
      <c r="Y10309" t="s">
        <v>23866</v>
      </c>
    </row>
    <row r="10310" spans="1:25">
      <c r="A10310" s="1">
        <v>10377</v>
      </c>
      <c r="B10310" t="s">
        <v>32</v>
      </c>
      <c r="C10310" t="s">
        <v>8598</v>
      </c>
      <c r="D10310" t="s">
        <v>10817</v>
      </c>
      <c r="E10310" t="s">
        <v>10905</v>
      </c>
      <c r="F10310" t="s">
        <v>10906</v>
      </c>
      <c r="H10310" t="s">
        <v>18137</v>
      </c>
      <c r="V10310">
        <f>72864457 ÐEá\$2024041faypetgrave@cwjamica.com                            DNMLFException as file currently locked by another user for an Acct no 156177090000</f>
        <v>0</v>
      </c>
    </row>
    <row r="10311" spans="1:25">
      <c r="A10311" s="1">
        <v>10378</v>
      </c>
      <c r="C10311" t="s">
        <v>8599</v>
      </c>
      <c r="G10311" t="s">
        <v>10967</v>
      </c>
      <c r="H10311" t="s">
        <v>18138</v>
      </c>
      <c r="I10311" t="s">
        <v>18507</v>
      </c>
      <c r="J10311" t="s">
        <v>18510</v>
      </c>
      <c r="L10311" t="s">
        <v>20774</v>
      </c>
      <c r="N10311" t="s">
        <v>32</v>
      </c>
      <c r="P10311" t="s">
        <v>32</v>
      </c>
      <c r="Q10311" t="s">
        <v>20992</v>
      </c>
      <c r="R10311" t="s">
        <v>21119</v>
      </c>
      <c r="S10311" t="s">
        <v>21154</v>
      </c>
      <c r="U10311" t="s">
        <v>22035</v>
      </c>
      <c r="Y10311" t="s">
        <v>23868</v>
      </c>
    </row>
    <row r="10312" spans="1:25">
      <c r="A10312" s="1">
        <v>10379</v>
      </c>
      <c r="B10312" t="s">
        <v>32</v>
      </c>
      <c r="C10312" t="s">
        <v>8599</v>
      </c>
      <c r="D10312" t="s">
        <v>10818</v>
      </c>
      <c r="E10312" t="s">
        <v>10905</v>
      </c>
      <c r="F10312" t="s">
        <v>10906</v>
      </c>
      <c r="H10312" t="s">
        <v>18139</v>
      </c>
      <c r="V10312">
        <f>72864458 ÐÈQ(B2024041stamic123@gmail.com                               DNMLFException as file currently locked by another user for an Acct no 284144290000</f>
        <v>0</v>
      </c>
    </row>
    <row r="10313" spans="1:25">
      <c r="A10313" s="1">
        <v>10380</v>
      </c>
      <c r="C10313" t="s">
        <v>8600</v>
      </c>
      <c r="G10313" t="s">
        <v>10967</v>
      </c>
      <c r="H10313" t="s">
        <v>18140</v>
      </c>
      <c r="I10313" t="s">
        <v>18507</v>
      </c>
      <c r="J10313" t="s">
        <v>18510</v>
      </c>
      <c r="L10313" t="s">
        <v>20775</v>
      </c>
      <c r="N10313" t="s">
        <v>32</v>
      </c>
      <c r="P10313" t="s">
        <v>32</v>
      </c>
      <c r="Q10313" t="s">
        <v>20992</v>
      </c>
      <c r="R10313" t="s">
        <v>21119</v>
      </c>
      <c r="S10313" t="s">
        <v>21154</v>
      </c>
      <c r="U10313" t="s">
        <v>22035</v>
      </c>
      <c r="Y10313" t="s">
        <v>23867</v>
      </c>
    </row>
    <row r="10314" spans="1:25">
      <c r="A10314" s="1">
        <v>10381</v>
      </c>
      <c r="B10314" t="s">
        <v>32</v>
      </c>
      <c r="C10314" t="s">
        <v>8600</v>
      </c>
      <c r="D10314" t="s">
        <v>10819</v>
      </c>
      <c r="E10314" t="s">
        <v>10905</v>
      </c>
      <c r="F10314" t="s">
        <v>10906</v>
      </c>
      <c r="H10314" t="s">
        <v>18141</v>
      </c>
      <c r="V10314">
        <f>72864459 p°7ÖD2024041christinacaine1@gmail.com                            DNMLFException as file currently locked by another user for an Acct no 295651750000</f>
        <v>0</v>
      </c>
    </row>
    <row r="10315" spans="1:25">
      <c r="A10315" s="1">
        <v>10382</v>
      </c>
      <c r="C10315" t="s">
        <v>8601</v>
      </c>
      <c r="G10315" t="s">
        <v>10967</v>
      </c>
      <c r="H10315" t="s">
        <v>18142</v>
      </c>
      <c r="I10315" t="s">
        <v>18507</v>
      </c>
      <c r="J10315" t="s">
        <v>18510</v>
      </c>
      <c r="L10315" t="s">
        <v>20776</v>
      </c>
      <c r="N10315" t="s">
        <v>32</v>
      </c>
      <c r="P10315" t="s">
        <v>32</v>
      </c>
      <c r="Q10315" t="s">
        <v>20992</v>
      </c>
      <c r="R10315" t="s">
        <v>21119</v>
      </c>
      <c r="S10315" t="s">
        <v>21154</v>
      </c>
      <c r="U10315" t="s">
        <v>22035</v>
      </c>
      <c r="Y10315" t="s">
        <v>23869</v>
      </c>
    </row>
    <row r="10316" spans="1:25">
      <c r="A10316" s="1">
        <v>10383</v>
      </c>
      <c r="B10316" t="s">
        <v>32</v>
      </c>
      <c r="C10316" t="s">
        <v>8601</v>
      </c>
      <c r="D10316" t="s">
        <v>10820</v>
      </c>
      <c r="E10316" t="s">
        <v>10905</v>
      </c>
      <c r="F10316" t="s">
        <v>10906</v>
      </c>
      <c r="H10316" t="s">
        <v>18142</v>
      </c>
      <c r="V10316">
        <f>72864460 0&amp;3&amp;P2024041DUNROBPRIM@GMAIL.COM                              DNMLFException as file currently locked by another user for an Acct no 344238270000</f>
        <v>0</v>
      </c>
    </row>
    <row r="10317" spans="1:25">
      <c r="A10317" s="1">
        <v>10384</v>
      </c>
      <c r="C10317" t="s">
        <v>8602</v>
      </c>
      <c r="G10317" t="s">
        <v>10967</v>
      </c>
      <c r="H10317" t="s">
        <v>18143</v>
      </c>
      <c r="I10317" t="s">
        <v>18507</v>
      </c>
      <c r="J10317" t="s">
        <v>18510</v>
      </c>
      <c r="L10317" t="s">
        <v>20777</v>
      </c>
      <c r="N10317" t="s">
        <v>32</v>
      </c>
      <c r="P10317" t="s">
        <v>32</v>
      </c>
      <c r="Q10317" t="s">
        <v>20992</v>
      </c>
      <c r="R10317" t="s">
        <v>21119</v>
      </c>
      <c r="S10317" t="s">
        <v>21154</v>
      </c>
      <c r="U10317" t="s">
        <v>22035</v>
      </c>
      <c r="Y10317" t="s">
        <v>23872</v>
      </c>
    </row>
    <row r="10318" spans="1:25">
      <c r="A10318" s="1">
        <v>10385</v>
      </c>
      <c r="B10318" t="s">
        <v>32</v>
      </c>
      <c r="C10318" t="s">
        <v>8602</v>
      </c>
      <c r="D10318" t="s">
        <v>10821</v>
      </c>
      <c r="E10318" t="s">
        <v>10905</v>
      </c>
      <c r="F10318" t="s">
        <v>10906</v>
      </c>
      <c r="H10318" t="s">
        <v>18144</v>
      </c>
      <c r="V10318">
        <f>72864461 °7úA2024041ANDREHEPBURN_88@YAHOO.COM                            ENMLFException as file currently locked by another user for an Acct no 283368110000</f>
        <v>0</v>
      </c>
    </row>
    <row r="10319" spans="1:25">
      <c r="A10319" s="1">
        <v>10386</v>
      </c>
      <c r="C10319" t="s">
        <v>8603</v>
      </c>
      <c r="G10319" t="s">
        <v>10967</v>
      </c>
      <c r="H10319" t="s">
        <v>18145</v>
      </c>
      <c r="I10319" t="s">
        <v>18507</v>
      </c>
      <c r="J10319" t="s">
        <v>18509</v>
      </c>
      <c r="L10319" t="s">
        <v>20586</v>
      </c>
      <c r="O10319" t="s">
        <v>20887</v>
      </c>
      <c r="P10319" t="s">
        <v>20919</v>
      </c>
      <c r="Q10319" t="s">
        <v>20989</v>
      </c>
      <c r="U10319" t="s">
        <v>22032</v>
      </c>
      <c r="W10319" t="s">
        <v>22917</v>
      </c>
      <c r="X10319" t="s">
        <v>23734</v>
      </c>
    </row>
    <row r="10320" spans="1:25">
      <c r="A10320" s="1">
        <v>10387</v>
      </c>
      <c r="C10320" t="s">
        <v>8604</v>
      </c>
      <c r="G10320" t="s">
        <v>10967</v>
      </c>
      <c r="H10320" t="s">
        <v>18146</v>
      </c>
      <c r="I10320" t="s">
        <v>18507</v>
      </c>
      <c r="J10320" t="s">
        <v>18510</v>
      </c>
      <c r="L10320" t="s">
        <v>20778</v>
      </c>
      <c r="N10320" t="s">
        <v>32</v>
      </c>
      <c r="P10320" t="s">
        <v>32</v>
      </c>
      <c r="Q10320" t="s">
        <v>20992</v>
      </c>
      <c r="R10320" t="s">
        <v>21119</v>
      </c>
      <c r="S10320" t="s">
        <v>21154</v>
      </c>
      <c r="U10320" t="s">
        <v>22035</v>
      </c>
      <c r="Y10320" t="s">
        <v>23871</v>
      </c>
    </row>
    <row r="10321" spans="1:25">
      <c r="A10321" s="1">
        <v>10388</v>
      </c>
      <c r="B10321" t="s">
        <v>32</v>
      </c>
      <c r="C10321" t="s">
        <v>8604</v>
      </c>
      <c r="D10321" t="s">
        <v>10822</v>
      </c>
      <c r="E10321" t="s">
        <v>10905</v>
      </c>
      <c r="F10321" t="s">
        <v>10906</v>
      </c>
      <c r="H10321" t="s">
        <v>18147</v>
      </c>
      <c r="V10321">
        <f>72864463 @å~\J2024041sexychrisann1@gmail.com                             ENMLFException as file currently locked by another user for an Acct no 319379400000</f>
        <v>0</v>
      </c>
    </row>
    <row r="10322" spans="1:25">
      <c r="A10322" s="1">
        <v>10389</v>
      </c>
      <c r="C10322" t="s">
        <v>8605</v>
      </c>
      <c r="G10322" t="s">
        <v>10967</v>
      </c>
      <c r="H10322" t="s">
        <v>18148</v>
      </c>
      <c r="I10322" t="s">
        <v>18507</v>
      </c>
      <c r="J10322" t="s">
        <v>18510</v>
      </c>
      <c r="L10322" t="s">
        <v>20779</v>
      </c>
      <c r="N10322" t="s">
        <v>32</v>
      </c>
      <c r="P10322" t="s">
        <v>32</v>
      </c>
      <c r="Q10322" t="s">
        <v>20992</v>
      </c>
      <c r="R10322" t="s">
        <v>21119</v>
      </c>
      <c r="S10322" t="s">
        <v>21154</v>
      </c>
      <c r="U10322" t="s">
        <v>22035</v>
      </c>
      <c r="Y10322" t="s">
        <v>23870</v>
      </c>
    </row>
    <row r="10323" spans="1:25">
      <c r="A10323" s="1">
        <v>10390</v>
      </c>
      <c r="B10323" t="s">
        <v>32</v>
      </c>
      <c r="C10323" t="s">
        <v>8605</v>
      </c>
      <c r="D10323" t="s">
        <v>10823</v>
      </c>
      <c r="E10323" t="s">
        <v>10905</v>
      </c>
      <c r="F10323" t="s">
        <v>10906</v>
      </c>
      <c r="H10323" t="s">
        <v>18149</v>
      </c>
      <c r="V10323">
        <f>72864464 @äçNJ2024041romainbrown023@gmail.com                            ENMLFException as file currently locked by another user for an Acct no 319151400000</f>
        <v>0</v>
      </c>
    </row>
    <row r="10324" spans="1:25">
      <c r="A10324" s="1">
        <v>10391</v>
      </c>
      <c r="C10324" t="s">
        <v>8606</v>
      </c>
      <c r="G10324" t="s">
        <v>10967</v>
      </c>
      <c r="H10324" t="s">
        <v>18150</v>
      </c>
      <c r="I10324" t="s">
        <v>18507</v>
      </c>
      <c r="J10324" t="s">
        <v>18510</v>
      </c>
      <c r="L10324" t="s">
        <v>20780</v>
      </c>
      <c r="N10324" t="s">
        <v>32</v>
      </c>
      <c r="P10324" t="s">
        <v>32</v>
      </c>
      <c r="Q10324" t="s">
        <v>20992</v>
      </c>
      <c r="R10324" t="s">
        <v>21119</v>
      </c>
      <c r="S10324" t="s">
        <v>21154</v>
      </c>
      <c r="U10324" t="s">
        <v>22035</v>
      </c>
      <c r="Y10324" t="s">
        <v>23873</v>
      </c>
    </row>
    <row r="10325" spans="1:25">
      <c r="A10325" s="1">
        <v>10392</v>
      </c>
      <c r="B10325" t="s">
        <v>32</v>
      </c>
      <c r="C10325" t="s">
        <v>8606</v>
      </c>
      <c r="D10325" t="s">
        <v>10824</v>
      </c>
      <c r="E10325" t="s">
        <v>10905</v>
      </c>
      <c r="F10325" t="s">
        <v>10906</v>
      </c>
      <c r="H10325" t="s">
        <v>18150</v>
      </c>
      <c r="V10325">
        <f>72864465 @ÝEÆI2024041orainthomas@gmail.com                              GNMLFException as file currently locked by another user for an Acct no 316859080000</f>
        <v>0</v>
      </c>
    </row>
    <row r="10326" spans="1:25">
      <c r="A10326" s="1">
        <v>10393</v>
      </c>
      <c r="C10326" t="s">
        <v>8607</v>
      </c>
      <c r="G10326" t="s">
        <v>10967</v>
      </c>
      <c r="H10326" t="s">
        <v>18151</v>
      </c>
      <c r="I10326" t="s">
        <v>18507</v>
      </c>
      <c r="J10326" t="s">
        <v>18509</v>
      </c>
      <c r="L10326" t="s">
        <v>20527</v>
      </c>
      <c r="O10326" t="s">
        <v>20888</v>
      </c>
      <c r="P10326" t="s">
        <v>65</v>
      </c>
      <c r="Q10326" t="s">
        <v>20990</v>
      </c>
      <c r="R10326" t="s">
        <v>21118</v>
      </c>
      <c r="S10326" t="s">
        <v>21153</v>
      </c>
      <c r="T10326" t="s">
        <v>21973</v>
      </c>
      <c r="U10326" t="s">
        <v>22033</v>
      </c>
    </row>
    <row r="10327" spans="1:25">
      <c r="A10327" s="1">
        <v>10394</v>
      </c>
      <c r="C10327" t="s">
        <v>8608</v>
      </c>
      <c r="G10327" t="s">
        <v>10967</v>
      </c>
      <c r="H10327" t="s">
        <v>18151</v>
      </c>
      <c r="I10327" t="s">
        <v>18507</v>
      </c>
      <c r="J10327" t="s">
        <v>18509</v>
      </c>
      <c r="L10327" t="s">
        <v>20615</v>
      </c>
      <c r="O10327" t="s">
        <v>20887</v>
      </c>
      <c r="P10327" t="s">
        <v>20919</v>
      </c>
      <c r="Q10327" t="s">
        <v>20989</v>
      </c>
      <c r="U10327" t="s">
        <v>22032</v>
      </c>
      <c r="W10327" t="s">
        <v>22917</v>
      </c>
      <c r="X10327" t="s">
        <v>23806</v>
      </c>
    </row>
    <row r="10328" spans="1:25">
      <c r="A10328" s="1">
        <v>10395</v>
      </c>
      <c r="C10328" t="s">
        <v>8609</v>
      </c>
      <c r="G10328" t="s">
        <v>10967</v>
      </c>
      <c r="H10328" t="s">
        <v>18151</v>
      </c>
      <c r="I10328" t="s">
        <v>18507</v>
      </c>
      <c r="J10328" t="s">
        <v>18509</v>
      </c>
      <c r="L10328" t="s">
        <v>20528</v>
      </c>
      <c r="O10328" t="s">
        <v>20888</v>
      </c>
      <c r="P10328" t="s">
        <v>20920</v>
      </c>
      <c r="Q10328" t="s">
        <v>20991</v>
      </c>
      <c r="U10328" t="s">
        <v>22034</v>
      </c>
      <c r="W10328" t="s">
        <v>22918</v>
      </c>
    </row>
    <row r="10329" spans="1:25">
      <c r="A10329" s="1">
        <v>10396</v>
      </c>
      <c r="C10329" t="s">
        <v>8610</v>
      </c>
      <c r="G10329" t="s">
        <v>10967</v>
      </c>
      <c r="H10329" t="s">
        <v>18152</v>
      </c>
      <c r="I10329" t="s">
        <v>18507</v>
      </c>
      <c r="J10329" t="s">
        <v>18509</v>
      </c>
      <c r="L10329" t="s">
        <v>20527</v>
      </c>
      <c r="O10329" t="s">
        <v>20888</v>
      </c>
      <c r="P10329" t="s">
        <v>65</v>
      </c>
      <c r="Q10329" t="s">
        <v>20990</v>
      </c>
      <c r="R10329" t="s">
        <v>21118</v>
      </c>
      <c r="S10329" t="s">
        <v>21153</v>
      </c>
      <c r="T10329" t="s">
        <v>21965</v>
      </c>
      <c r="U10329" t="s">
        <v>22033</v>
      </c>
    </row>
    <row r="10330" spans="1:25">
      <c r="A10330" s="1">
        <v>10397</v>
      </c>
      <c r="C10330" t="s">
        <v>8611</v>
      </c>
      <c r="G10330" t="s">
        <v>10967</v>
      </c>
      <c r="H10330" t="s">
        <v>18153</v>
      </c>
      <c r="I10330" t="s">
        <v>18507</v>
      </c>
      <c r="J10330" t="s">
        <v>18509</v>
      </c>
      <c r="L10330" t="s">
        <v>20590</v>
      </c>
      <c r="O10330" t="s">
        <v>20887</v>
      </c>
      <c r="P10330" t="s">
        <v>20919</v>
      </c>
      <c r="Q10330" t="s">
        <v>20989</v>
      </c>
      <c r="U10330" t="s">
        <v>22032</v>
      </c>
      <c r="W10330" t="s">
        <v>22917</v>
      </c>
      <c r="X10330" t="s">
        <v>23799</v>
      </c>
    </row>
    <row r="10331" spans="1:25">
      <c r="A10331" s="1">
        <v>10398</v>
      </c>
      <c r="C10331" t="s">
        <v>8612</v>
      </c>
      <c r="G10331" t="s">
        <v>10967</v>
      </c>
      <c r="H10331" t="s">
        <v>18153</v>
      </c>
      <c r="I10331" t="s">
        <v>18507</v>
      </c>
      <c r="J10331" t="s">
        <v>18509</v>
      </c>
      <c r="L10331" t="s">
        <v>20528</v>
      </c>
      <c r="O10331" t="s">
        <v>20888</v>
      </c>
      <c r="P10331" t="s">
        <v>20920</v>
      </c>
      <c r="Q10331" t="s">
        <v>20991</v>
      </c>
      <c r="U10331" t="s">
        <v>22034</v>
      </c>
      <c r="W10331" t="s">
        <v>22918</v>
      </c>
    </row>
    <row r="10332" spans="1:25">
      <c r="A10332" s="1">
        <v>10399</v>
      </c>
      <c r="C10332" t="s">
        <v>8613</v>
      </c>
      <c r="G10332" t="s">
        <v>10967</v>
      </c>
      <c r="H10332" t="s">
        <v>18154</v>
      </c>
      <c r="I10332" t="s">
        <v>18507</v>
      </c>
      <c r="J10332" t="s">
        <v>18509</v>
      </c>
      <c r="L10332" t="s">
        <v>20593</v>
      </c>
      <c r="O10332" t="s">
        <v>20887</v>
      </c>
      <c r="P10332" t="s">
        <v>20919</v>
      </c>
      <c r="Q10332" t="s">
        <v>20989</v>
      </c>
      <c r="U10332" t="s">
        <v>22032</v>
      </c>
      <c r="W10332" t="s">
        <v>22917</v>
      </c>
      <c r="X10332" t="s">
        <v>23807</v>
      </c>
    </row>
    <row r="10333" spans="1:25">
      <c r="A10333" s="1">
        <v>10400</v>
      </c>
      <c r="C10333" t="s">
        <v>8614</v>
      </c>
      <c r="G10333" t="s">
        <v>10967</v>
      </c>
      <c r="H10333" t="s">
        <v>18155</v>
      </c>
      <c r="I10333" t="s">
        <v>18507</v>
      </c>
      <c r="J10333" t="s">
        <v>18509</v>
      </c>
      <c r="L10333" t="s">
        <v>20527</v>
      </c>
      <c r="O10333" t="s">
        <v>20888</v>
      </c>
      <c r="P10333" t="s">
        <v>65</v>
      </c>
      <c r="Q10333" t="s">
        <v>20990</v>
      </c>
      <c r="R10333" t="s">
        <v>21118</v>
      </c>
      <c r="S10333" t="s">
        <v>21153</v>
      </c>
      <c r="T10333" t="s">
        <v>21974</v>
      </c>
      <c r="U10333" t="s">
        <v>22033</v>
      </c>
    </row>
    <row r="10334" spans="1:25">
      <c r="A10334" s="1">
        <v>10401</v>
      </c>
      <c r="C10334" t="s">
        <v>8615</v>
      </c>
      <c r="G10334" t="s">
        <v>10967</v>
      </c>
      <c r="H10334" t="s">
        <v>18155</v>
      </c>
      <c r="I10334" t="s">
        <v>18507</v>
      </c>
      <c r="J10334" t="s">
        <v>18509</v>
      </c>
      <c r="L10334" t="s">
        <v>20528</v>
      </c>
      <c r="O10334" t="s">
        <v>20888</v>
      </c>
      <c r="P10334" t="s">
        <v>20920</v>
      </c>
      <c r="Q10334" t="s">
        <v>20991</v>
      </c>
      <c r="U10334" t="s">
        <v>22034</v>
      </c>
      <c r="W10334" t="s">
        <v>22918</v>
      </c>
    </row>
    <row r="10335" spans="1:25">
      <c r="A10335" s="1">
        <v>10402</v>
      </c>
      <c r="C10335" t="s">
        <v>8616</v>
      </c>
      <c r="G10335" t="s">
        <v>10967</v>
      </c>
      <c r="H10335" t="s">
        <v>18156</v>
      </c>
      <c r="I10335" t="s">
        <v>18507</v>
      </c>
      <c r="J10335" t="s">
        <v>18510</v>
      </c>
      <c r="L10335" t="s">
        <v>20781</v>
      </c>
      <c r="N10335" t="s">
        <v>44</v>
      </c>
      <c r="P10335" t="s">
        <v>20952</v>
      </c>
      <c r="Q10335" t="s">
        <v>21050</v>
      </c>
      <c r="R10335" t="s">
        <v>21135</v>
      </c>
      <c r="S10335" t="s">
        <v>21153</v>
      </c>
      <c r="T10335" t="s">
        <v>21975</v>
      </c>
      <c r="U10335" t="s">
        <v>22033</v>
      </c>
    </row>
    <row r="10336" spans="1:25">
      <c r="A10336" s="1">
        <v>10403</v>
      </c>
      <c r="C10336" t="s">
        <v>8617</v>
      </c>
      <c r="G10336" t="s">
        <v>10967</v>
      </c>
      <c r="H10336" t="s">
        <v>18156</v>
      </c>
      <c r="I10336" t="s">
        <v>18507</v>
      </c>
      <c r="J10336" t="s">
        <v>18510</v>
      </c>
      <c r="L10336" t="s">
        <v>20782</v>
      </c>
      <c r="N10336" t="s">
        <v>44</v>
      </c>
      <c r="P10336" t="s">
        <v>44</v>
      </c>
      <c r="Q10336" t="s">
        <v>21051</v>
      </c>
      <c r="U10336" t="s">
        <v>22724</v>
      </c>
      <c r="W10336" t="s">
        <v>22918</v>
      </c>
    </row>
    <row r="10337" spans="1:24">
      <c r="A10337" s="1">
        <v>10404</v>
      </c>
      <c r="B10337" t="s">
        <v>44</v>
      </c>
      <c r="C10337" t="s">
        <v>8617</v>
      </c>
      <c r="D10337" t="s">
        <v>10825</v>
      </c>
      <c r="E10337" t="s">
        <v>10905</v>
      </c>
      <c r="F10337" t="s">
        <v>10920</v>
      </c>
      <c r="H10337" t="s">
        <v>18156</v>
      </c>
      <c r="V10337">
        <f>72864476 @Æßg¹Y        HT3511e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10338" spans="1:24">
      <c r="A10338" s="1">
        <v>10405</v>
      </c>
      <c r="C10338" t="s">
        <v>8618</v>
      </c>
      <c r="G10338" t="s">
        <v>10967</v>
      </c>
      <c r="H10338" t="s">
        <v>18157</v>
      </c>
      <c r="I10338" t="s">
        <v>18507</v>
      </c>
      <c r="J10338" t="s">
        <v>18510</v>
      </c>
      <c r="L10338" t="s">
        <v>20783</v>
      </c>
      <c r="N10338" t="s">
        <v>44</v>
      </c>
      <c r="P10338" t="s">
        <v>20952</v>
      </c>
      <c r="Q10338" t="s">
        <v>21050</v>
      </c>
      <c r="R10338" t="s">
        <v>21135</v>
      </c>
      <c r="S10338" t="s">
        <v>21153</v>
      </c>
      <c r="T10338" t="s">
        <v>21975</v>
      </c>
      <c r="U10338" t="s">
        <v>22033</v>
      </c>
    </row>
    <row r="10339" spans="1:24">
      <c r="A10339" s="1">
        <v>10406</v>
      </c>
      <c r="C10339" t="s">
        <v>8619</v>
      </c>
      <c r="G10339" t="s">
        <v>10967</v>
      </c>
      <c r="H10339" t="s">
        <v>18157</v>
      </c>
      <c r="I10339" t="s">
        <v>18507</v>
      </c>
      <c r="J10339" t="s">
        <v>18510</v>
      </c>
      <c r="L10339" t="s">
        <v>20784</v>
      </c>
      <c r="N10339" t="s">
        <v>44</v>
      </c>
      <c r="P10339" t="s">
        <v>44</v>
      </c>
      <c r="Q10339" t="s">
        <v>21051</v>
      </c>
      <c r="U10339" t="s">
        <v>22724</v>
      </c>
      <c r="W10339" t="s">
        <v>22918</v>
      </c>
    </row>
    <row r="10340" spans="1:24">
      <c r="A10340" s="1">
        <v>10407</v>
      </c>
      <c r="B10340" t="s">
        <v>44</v>
      </c>
      <c r="C10340" t="s">
        <v>8619</v>
      </c>
      <c r="D10340" t="s">
        <v>10826</v>
      </c>
      <c r="E10340" t="s">
        <v>10905</v>
      </c>
      <c r="F10340" t="s">
        <v>10920</v>
      </c>
      <c r="H10340" t="s">
        <v>18157</v>
      </c>
      <c r="V10340">
        <f>72864478  »ïÞg¹Y        HT3511e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10341" spans="1:24">
      <c r="A10341" s="1">
        <v>10408</v>
      </c>
      <c r="C10341" t="s">
        <v>8620</v>
      </c>
      <c r="G10341" t="s">
        <v>10967</v>
      </c>
      <c r="H10341" t="s">
        <v>18158</v>
      </c>
      <c r="I10341" t="s">
        <v>18507</v>
      </c>
      <c r="J10341" t="s">
        <v>18509</v>
      </c>
      <c r="L10341" t="s">
        <v>20527</v>
      </c>
      <c r="O10341" t="s">
        <v>20888</v>
      </c>
      <c r="P10341" t="s">
        <v>65</v>
      </c>
      <c r="Q10341" t="s">
        <v>20990</v>
      </c>
      <c r="R10341" t="s">
        <v>21118</v>
      </c>
      <c r="S10341" t="s">
        <v>21153</v>
      </c>
      <c r="T10341" t="s">
        <v>21964</v>
      </c>
      <c r="U10341" t="s">
        <v>22033</v>
      </c>
    </row>
    <row r="10342" spans="1:24">
      <c r="A10342" s="1">
        <v>10409</v>
      </c>
      <c r="C10342" t="s">
        <v>8621</v>
      </c>
      <c r="G10342" t="s">
        <v>10967</v>
      </c>
      <c r="H10342" t="s">
        <v>18158</v>
      </c>
      <c r="I10342" t="s">
        <v>18507</v>
      </c>
      <c r="J10342" t="s">
        <v>18509</v>
      </c>
      <c r="L10342" t="s">
        <v>20583</v>
      </c>
      <c r="O10342" t="s">
        <v>20887</v>
      </c>
      <c r="P10342" t="s">
        <v>20919</v>
      </c>
      <c r="Q10342" t="s">
        <v>20989</v>
      </c>
      <c r="U10342" t="s">
        <v>22032</v>
      </c>
      <c r="W10342" t="s">
        <v>22917</v>
      </c>
      <c r="X10342" t="s">
        <v>23798</v>
      </c>
    </row>
    <row r="10343" spans="1:24">
      <c r="A10343" s="1">
        <v>10410</v>
      </c>
      <c r="C10343" t="s">
        <v>8622</v>
      </c>
      <c r="G10343" t="s">
        <v>10967</v>
      </c>
      <c r="H10343" t="s">
        <v>18158</v>
      </c>
      <c r="I10343" t="s">
        <v>18507</v>
      </c>
      <c r="J10343" t="s">
        <v>18509</v>
      </c>
      <c r="L10343" t="s">
        <v>20528</v>
      </c>
      <c r="O10343" t="s">
        <v>20888</v>
      </c>
      <c r="P10343" t="s">
        <v>20920</v>
      </c>
      <c r="Q10343" t="s">
        <v>20991</v>
      </c>
      <c r="U10343" t="s">
        <v>22034</v>
      </c>
      <c r="W10343" t="s">
        <v>22918</v>
      </c>
    </row>
    <row r="10344" spans="1:24">
      <c r="A10344" s="1">
        <v>10411</v>
      </c>
      <c r="C10344" t="s">
        <v>8623</v>
      </c>
      <c r="G10344" t="s">
        <v>10967</v>
      </c>
      <c r="H10344" t="s">
        <v>18159</v>
      </c>
      <c r="I10344" t="s">
        <v>18507</v>
      </c>
      <c r="J10344" t="s">
        <v>18511</v>
      </c>
      <c r="L10344" t="s">
        <v>19561</v>
      </c>
      <c r="O10344" t="s">
        <v>20908</v>
      </c>
      <c r="P10344" t="s">
        <v>20937</v>
      </c>
      <c r="Q10344" t="s">
        <v>21025</v>
      </c>
      <c r="R10344" t="s">
        <v>21129</v>
      </c>
      <c r="S10344" t="s">
        <v>21157</v>
      </c>
      <c r="T10344" t="s">
        <v>21976</v>
      </c>
      <c r="U10344" t="s">
        <v>22904</v>
      </c>
    </row>
    <row r="10345" spans="1:24">
      <c r="A10345" s="1">
        <v>10412</v>
      </c>
      <c r="C10345" t="s">
        <v>8624</v>
      </c>
      <c r="G10345" t="s">
        <v>10967</v>
      </c>
      <c r="H10345" t="s">
        <v>18160</v>
      </c>
      <c r="I10345" t="s">
        <v>18507</v>
      </c>
      <c r="J10345" t="s">
        <v>18509</v>
      </c>
      <c r="L10345" t="s">
        <v>20527</v>
      </c>
      <c r="O10345" t="s">
        <v>20888</v>
      </c>
      <c r="P10345" t="s">
        <v>65</v>
      </c>
      <c r="Q10345" t="s">
        <v>20990</v>
      </c>
      <c r="R10345" t="s">
        <v>21118</v>
      </c>
      <c r="S10345" t="s">
        <v>21153</v>
      </c>
      <c r="T10345" t="s">
        <v>21977</v>
      </c>
      <c r="U10345" t="s">
        <v>22033</v>
      </c>
    </row>
    <row r="10346" spans="1:24">
      <c r="A10346" s="1">
        <v>10413</v>
      </c>
      <c r="C10346" t="s">
        <v>8625</v>
      </c>
      <c r="G10346" t="s">
        <v>10967</v>
      </c>
      <c r="H10346" t="s">
        <v>18160</v>
      </c>
      <c r="I10346" t="s">
        <v>18507</v>
      </c>
      <c r="J10346" t="s">
        <v>18509</v>
      </c>
      <c r="L10346" t="s">
        <v>20589</v>
      </c>
      <c r="O10346" t="s">
        <v>20887</v>
      </c>
      <c r="P10346" t="s">
        <v>20919</v>
      </c>
      <c r="Q10346" t="s">
        <v>20989</v>
      </c>
      <c r="U10346" t="s">
        <v>22032</v>
      </c>
      <c r="W10346" t="s">
        <v>22917</v>
      </c>
      <c r="X10346" t="s">
        <v>23808</v>
      </c>
    </row>
    <row r="10347" spans="1:24">
      <c r="A10347" s="1">
        <v>10414</v>
      </c>
      <c r="C10347" t="s">
        <v>8626</v>
      </c>
      <c r="G10347" t="s">
        <v>10967</v>
      </c>
      <c r="H10347" t="s">
        <v>18160</v>
      </c>
      <c r="I10347" t="s">
        <v>18507</v>
      </c>
      <c r="J10347" t="s">
        <v>18509</v>
      </c>
      <c r="L10347" t="s">
        <v>20528</v>
      </c>
      <c r="O10347" t="s">
        <v>20888</v>
      </c>
      <c r="P10347" t="s">
        <v>20920</v>
      </c>
      <c r="Q10347" t="s">
        <v>20991</v>
      </c>
      <c r="U10347" t="s">
        <v>22034</v>
      </c>
      <c r="W10347" t="s">
        <v>22918</v>
      </c>
    </row>
    <row r="10348" spans="1:24">
      <c r="A10348" s="1">
        <v>10415</v>
      </c>
      <c r="C10348" t="s">
        <v>8627</v>
      </c>
      <c r="G10348" t="s">
        <v>10967</v>
      </c>
      <c r="H10348" t="s">
        <v>18161</v>
      </c>
      <c r="I10348" t="s">
        <v>18507</v>
      </c>
      <c r="J10348" t="s">
        <v>18509</v>
      </c>
      <c r="L10348" t="s">
        <v>20591</v>
      </c>
      <c r="O10348" t="s">
        <v>20887</v>
      </c>
      <c r="P10348" t="s">
        <v>20919</v>
      </c>
      <c r="Q10348" t="s">
        <v>20989</v>
      </c>
      <c r="U10348" t="s">
        <v>22032</v>
      </c>
      <c r="W10348" t="s">
        <v>22917</v>
      </c>
      <c r="X10348" t="s">
        <v>23809</v>
      </c>
    </row>
    <row r="10349" spans="1:24">
      <c r="A10349" s="1">
        <v>10416</v>
      </c>
      <c r="C10349" t="s">
        <v>8628</v>
      </c>
      <c r="G10349" t="s">
        <v>10967</v>
      </c>
      <c r="H10349" t="s">
        <v>18161</v>
      </c>
      <c r="I10349" t="s">
        <v>18507</v>
      </c>
      <c r="J10349" t="s">
        <v>18509</v>
      </c>
      <c r="L10349" t="s">
        <v>20527</v>
      </c>
      <c r="O10349" t="s">
        <v>20888</v>
      </c>
      <c r="P10349" t="s">
        <v>65</v>
      </c>
      <c r="Q10349" t="s">
        <v>20990</v>
      </c>
      <c r="R10349" t="s">
        <v>21118</v>
      </c>
      <c r="S10349" t="s">
        <v>21153</v>
      </c>
      <c r="T10349" t="s">
        <v>21978</v>
      </c>
      <c r="U10349" t="s">
        <v>22033</v>
      </c>
    </row>
    <row r="10350" spans="1:24">
      <c r="A10350" s="1">
        <v>10417</v>
      </c>
      <c r="C10350" t="s">
        <v>8629</v>
      </c>
      <c r="G10350" t="s">
        <v>10967</v>
      </c>
      <c r="H10350" t="s">
        <v>18161</v>
      </c>
      <c r="I10350" t="s">
        <v>18507</v>
      </c>
      <c r="J10350" t="s">
        <v>18509</v>
      </c>
      <c r="L10350" t="s">
        <v>20528</v>
      </c>
      <c r="O10350" t="s">
        <v>20888</v>
      </c>
      <c r="P10350" t="s">
        <v>20920</v>
      </c>
      <c r="Q10350" t="s">
        <v>20991</v>
      </c>
      <c r="U10350" t="s">
        <v>22034</v>
      </c>
      <c r="W10350" t="s">
        <v>22918</v>
      </c>
    </row>
    <row r="10351" spans="1:24">
      <c r="A10351" s="1">
        <v>10418</v>
      </c>
      <c r="C10351" t="s">
        <v>8630</v>
      </c>
      <c r="G10351" t="s">
        <v>10967</v>
      </c>
      <c r="H10351" t="s">
        <v>18162</v>
      </c>
      <c r="I10351" t="s">
        <v>18507</v>
      </c>
      <c r="J10351" t="s">
        <v>18509</v>
      </c>
      <c r="L10351" t="s">
        <v>20527</v>
      </c>
      <c r="O10351" t="s">
        <v>20888</v>
      </c>
      <c r="P10351" t="s">
        <v>65</v>
      </c>
      <c r="Q10351" t="s">
        <v>20990</v>
      </c>
      <c r="R10351" t="s">
        <v>21118</v>
      </c>
      <c r="S10351" t="s">
        <v>21153</v>
      </c>
      <c r="T10351" t="s">
        <v>21979</v>
      </c>
      <c r="U10351" t="s">
        <v>22033</v>
      </c>
    </row>
    <row r="10352" spans="1:24">
      <c r="A10352" s="1">
        <v>10419</v>
      </c>
      <c r="C10352" t="s">
        <v>8631</v>
      </c>
      <c r="G10352" t="s">
        <v>10967</v>
      </c>
      <c r="H10352" t="s">
        <v>18162</v>
      </c>
      <c r="I10352" t="s">
        <v>18507</v>
      </c>
      <c r="J10352" t="s">
        <v>18509</v>
      </c>
      <c r="L10352" t="s">
        <v>20590</v>
      </c>
      <c r="O10352" t="s">
        <v>20887</v>
      </c>
      <c r="P10352" t="s">
        <v>20919</v>
      </c>
      <c r="Q10352" t="s">
        <v>20989</v>
      </c>
      <c r="U10352" t="s">
        <v>22032</v>
      </c>
      <c r="W10352" t="s">
        <v>22917</v>
      </c>
      <c r="X10352" t="s">
        <v>23810</v>
      </c>
    </row>
    <row r="10353" spans="1:24">
      <c r="A10353" s="1">
        <v>10420</v>
      </c>
      <c r="C10353" t="s">
        <v>8632</v>
      </c>
      <c r="G10353" t="s">
        <v>10967</v>
      </c>
      <c r="H10353" t="s">
        <v>18163</v>
      </c>
      <c r="I10353" t="s">
        <v>18507</v>
      </c>
      <c r="J10353" t="s">
        <v>18509</v>
      </c>
      <c r="L10353" t="s">
        <v>20528</v>
      </c>
      <c r="O10353" t="s">
        <v>20888</v>
      </c>
      <c r="P10353" t="s">
        <v>20920</v>
      </c>
      <c r="Q10353" t="s">
        <v>20991</v>
      </c>
      <c r="U10353" t="s">
        <v>22034</v>
      </c>
      <c r="W10353" t="s">
        <v>22918</v>
      </c>
    </row>
    <row r="10354" spans="1:24">
      <c r="A10354" s="1">
        <v>10421</v>
      </c>
      <c r="C10354" t="s">
        <v>8633</v>
      </c>
      <c r="G10354" t="s">
        <v>10967</v>
      </c>
      <c r="H10354" t="s">
        <v>18164</v>
      </c>
      <c r="I10354" t="s">
        <v>18507</v>
      </c>
      <c r="J10354" t="s">
        <v>18509</v>
      </c>
      <c r="L10354" t="s">
        <v>20527</v>
      </c>
      <c r="O10354" t="s">
        <v>20888</v>
      </c>
      <c r="P10354" t="s">
        <v>65</v>
      </c>
      <c r="Q10354" t="s">
        <v>20990</v>
      </c>
      <c r="R10354" t="s">
        <v>21118</v>
      </c>
      <c r="S10354" t="s">
        <v>21153</v>
      </c>
      <c r="T10354" t="s">
        <v>21947</v>
      </c>
      <c r="U10354" t="s">
        <v>22033</v>
      </c>
    </row>
    <row r="10355" spans="1:24">
      <c r="A10355" s="1">
        <v>10422</v>
      </c>
      <c r="C10355" t="s">
        <v>8634</v>
      </c>
      <c r="G10355" t="s">
        <v>10967</v>
      </c>
      <c r="H10355" t="s">
        <v>18165</v>
      </c>
      <c r="I10355" t="s">
        <v>18507</v>
      </c>
      <c r="J10355" t="s">
        <v>18509</v>
      </c>
      <c r="L10355" t="s">
        <v>20595</v>
      </c>
      <c r="O10355" t="s">
        <v>20887</v>
      </c>
      <c r="P10355" t="s">
        <v>20919</v>
      </c>
      <c r="Q10355" t="s">
        <v>20989</v>
      </c>
      <c r="U10355" t="s">
        <v>22032</v>
      </c>
      <c r="W10355" t="s">
        <v>22917</v>
      </c>
      <c r="X10355" t="s">
        <v>23778</v>
      </c>
    </row>
    <row r="10356" spans="1:24">
      <c r="A10356" s="1">
        <v>10423</v>
      </c>
      <c r="C10356" t="s">
        <v>8635</v>
      </c>
      <c r="G10356" t="s">
        <v>10967</v>
      </c>
      <c r="H10356" t="s">
        <v>18165</v>
      </c>
      <c r="I10356" t="s">
        <v>18507</v>
      </c>
      <c r="J10356" t="s">
        <v>18509</v>
      </c>
      <c r="L10356" t="s">
        <v>20528</v>
      </c>
      <c r="O10356" t="s">
        <v>20888</v>
      </c>
      <c r="P10356" t="s">
        <v>20920</v>
      </c>
      <c r="Q10356" t="s">
        <v>20991</v>
      </c>
      <c r="U10356" t="s">
        <v>22034</v>
      </c>
      <c r="W10356" t="s">
        <v>22918</v>
      </c>
    </row>
    <row r="10357" spans="1:24">
      <c r="A10357" s="1">
        <v>10424</v>
      </c>
      <c r="C10357" t="s">
        <v>8636</v>
      </c>
      <c r="G10357" t="s">
        <v>10967</v>
      </c>
      <c r="H10357" t="s">
        <v>18166</v>
      </c>
      <c r="I10357" t="s">
        <v>18507</v>
      </c>
      <c r="J10357" t="s">
        <v>18509</v>
      </c>
      <c r="L10357" t="s">
        <v>20614</v>
      </c>
      <c r="O10357" t="s">
        <v>20887</v>
      </c>
      <c r="P10357" t="s">
        <v>20919</v>
      </c>
      <c r="Q10357" t="s">
        <v>20989</v>
      </c>
      <c r="U10357" t="s">
        <v>22032</v>
      </c>
      <c r="W10357" t="s">
        <v>22917</v>
      </c>
      <c r="X10357" t="s">
        <v>23776</v>
      </c>
    </row>
    <row r="10358" spans="1:24">
      <c r="A10358" s="1">
        <v>10425</v>
      </c>
      <c r="C10358" t="s">
        <v>8637</v>
      </c>
      <c r="G10358" t="s">
        <v>10967</v>
      </c>
      <c r="H10358" t="s">
        <v>18167</v>
      </c>
      <c r="I10358" t="s">
        <v>18507</v>
      </c>
      <c r="J10358" t="s">
        <v>18509</v>
      </c>
      <c r="L10358" t="s">
        <v>20527</v>
      </c>
      <c r="O10358" t="s">
        <v>20888</v>
      </c>
      <c r="P10358" t="s">
        <v>65</v>
      </c>
      <c r="Q10358" t="s">
        <v>20990</v>
      </c>
      <c r="R10358" t="s">
        <v>21118</v>
      </c>
      <c r="S10358" t="s">
        <v>21153</v>
      </c>
      <c r="T10358" t="s">
        <v>21946</v>
      </c>
      <c r="U10358" t="s">
        <v>22033</v>
      </c>
    </row>
    <row r="10359" spans="1:24">
      <c r="A10359" s="1">
        <v>10426</v>
      </c>
      <c r="C10359" t="s">
        <v>8638</v>
      </c>
      <c r="G10359" t="s">
        <v>10967</v>
      </c>
      <c r="H10359" t="s">
        <v>18167</v>
      </c>
      <c r="I10359" t="s">
        <v>18507</v>
      </c>
      <c r="J10359" t="s">
        <v>18509</v>
      </c>
      <c r="L10359" t="s">
        <v>20528</v>
      </c>
      <c r="O10359" t="s">
        <v>20888</v>
      </c>
      <c r="P10359" t="s">
        <v>20920</v>
      </c>
      <c r="Q10359" t="s">
        <v>20991</v>
      </c>
      <c r="U10359" t="s">
        <v>22034</v>
      </c>
      <c r="W10359" t="s">
        <v>22918</v>
      </c>
    </row>
    <row r="10360" spans="1:24">
      <c r="A10360" s="1">
        <v>10427</v>
      </c>
      <c r="C10360" t="s">
        <v>8639</v>
      </c>
      <c r="G10360" t="s">
        <v>10967</v>
      </c>
      <c r="H10360" t="s">
        <v>18168</v>
      </c>
      <c r="I10360" t="s">
        <v>18507</v>
      </c>
      <c r="J10360" t="s">
        <v>18509</v>
      </c>
      <c r="L10360" t="s">
        <v>20583</v>
      </c>
      <c r="O10360" t="s">
        <v>20887</v>
      </c>
      <c r="P10360" t="s">
        <v>20919</v>
      </c>
      <c r="Q10360" t="s">
        <v>20989</v>
      </c>
      <c r="U10360" t="s">
        <v>22032</v>
      </c>
      <c r="W10360" t="s">
        <v>22917</v>
      </c>
      <c r="X10360" t="s">
        <v>23777</v>
      </c>
    </row>
    <row r="10361" spans="1:24">
      <c r="A10361" s="1">
        <v>10428</v>
      </c>
      <c r="C10361" t="s">
        <v>8640</v>
      </c>
      <c r="G10361" t="s">
        <v>10967</v>
      </c>
      <c r="H10361" t="s">
        <v>18169</v>
      </c>
      <c r="I10361" t="s">
        <v>18507</v>
      </c>
      <c r="J10361" t="s">
        <v>18509</v>
      </c>
      <c r="L10361" t="s">
        <v>20587</v>
      </c>
      <c r="O10361" t="s">
        <v>20887</v>
      </c>
      <c r="P10361" t="s">
        <v>20919</v>
      </c>
      <c r="Q10361" t="s">
        <v>20989</v>
      </c>
      <c r="U10361" t="s">
        <v>22032</v>
      </c>
      <c r="W10361" t="s">
        <v>22917</v>
      </c>
      <c r="X10361" t="s">
        <v>23777</v>
      </c>
    </row>
    <row r="10362" spans="1:24">
      <c r="A10362" s="1">
        <v>10429</v>
      </c>
      <c r="C10362" t="s">
        <v>8641</v>
      </c>
      <c r="G10362" t="s">
        <v>10967</v>
      </c>
      <c r="H10362" t="s">
        <v>18170</v>
      </c>
      <c r="I10362" t="s">
        <v>18507</v>
      </c>
      <c r="J10362" t="s">
        <v>18509</v>
      </c>
      <c r="L10362" t="s">
        <v>20498</v>
      </c>
      <c r="O10362" t="s">
        <v>20887</v>
      </c>
      <c r="P10362" t="s">
        <v>20919</v>
      </c>
      <c r="Q10362" t="s">
        <v>20989</v>
      </c>
      <c r="U10362" t="s">
        <v>22032</v>
      </c>
      <c r="W10362" t="s">
        <v>22917</v>
      </c>
      <c r="X10362" t="s">
        <v>23778</v>
      </c>
    </row>
    <row r="10363" spans="1:24">
      <c r="A10363" s="1">
        <v>10430</v>
      </c>
      <c r="C10363" t="s">
        <v>8642</v>
      </c>
      <c r="G10363" t="s">
        <v>10967</v>
      </c>
      <c r="H10363" t="s">
        <v>18170</v>
      </c>
      <c r="I10363" t="s">
        <v>18507</v>
      </c>
      <c r="J10363" t="s">
        <v>18509</v>
      </c>
      <c r="L10363" t="s">
        <v>20593</v>
      </c>
      <c r="O10363" t="s">
        <v>20887</v>
      </c>
      <c r="P10363" t="s">
        <v>20919</v>
      </c>
      <c r="Q10363" t="s">
        <v>20989</v>
      </c>
      <c r="U10363" t="s">
        <v>22032</v>
      </c>
      <c r="W10363" t="s">
        <v>22917</v>
      </c>
      <c r="X10363" t="s">
        <v>23776</v>
      </c>
    </row>
    <row r="10364" spans="1:24">
      <c r="A10364" s="1">
        <v>10431</v>
      </c>
      <c r="C10364" t="s">
        <v>8643</v>
      </c>
      <c r="G10364" t="s">
        <v>10967</v>
      </c>
      <c r="H10364" t="s">
        <v>18171</v>
      </c>
      <c r="I10364" t="s">
        <v>18507</v>
      </c>
      <c r="J10364" t="s">
        <v>18509</v>
      </c>
      <c r="L10364" t="s">
        <v>20527</v>
      </c>
      <c r="O10364" t="s">
        <v>20888</v>
      </c>
      <c r="P10364" t="s">
        <v>65</v>
      </c>
      <c r="Q10364" t="s">
        <v>20990</v>
      </c>
      <c r="R10364" t="s">
        <v>21118</v>
      </c>
      <c r="S10364" t="s">
        <v>21153</v>
      </c>
      <c r="T10364" t="s">
        <v>21947</v>
      </c>
      <c r="U10364" t="s">
        <v>22033</v>
      </c>
    </row>
    <row r="10365" spans="1:24">
      <c r="A10365" s="1">
        <v>10432</v>
      </c>
      <c r="C10365" t="s">
        <v>8644</v>
      </c>
      <c r="G10365" t="s">
        <v>10967</v>
      </c>
      <c r="H10365" t="s">
        <v>18171</v>
      </c>
      <c r="I10365" t="s">
        <v>18507</v>
      </c>
      <c r="J10365" t="s">
        <v>18509</v>
      </c>
      <c r="L10365" t="s">
        <v>20528</v>
      </c>
      <c r="O10365" t="s">
        <v>20888</v>
      </c>
      <c r="P10365" t="s">
        <v>20920</v>
      </c>
      <c r="Q10365" t="s">
        <v>20991</v>
      </c>
      <c r="U10365" t="s">
        <v>22034</v>
      </c>
      <c r="W10365" t="s">
        <v>22918</v>
      </c>
    </row>
    <row r="10366" spans="1:24">
      <c r="A10366" s="1">
        <v>10433</v>
      </c>
      <c r="C10366" t="s">
        <v>8645</v>
      </c>
      <c r="G10366" t="s">
        <v>10967</v>
      </c>
      <c r="H10366" t="s">
        <v>18172</v>
      </c>
      <c r="I10366" t="s">
        <v>18507</v>
      </c>
      <c r="J10366" t="s">
        <v>18509</v>
      </c>
      <c r="L10366" t="s">
        <v>20527</v>
      </c>
      <c r="O10366" t="s">
        <v>20888</v>
      </c>
      <c r="P10366" t="s">
        <v>65</v>
      </c>
      <c r="Q10366" t="s">
        <v>20990</v>
      </c>
      <c r="R10366" t="s">
        <v>21118</v>
      </c>
      <c r="S10366" t="s">
        <v>21153</v>
      </c>
      <c r="T10366" t="s">
        <v>21946</v>
      </c>
      <c r="U10366" t="s">
        <v>22033</v>
      </c>
    </row>
    <row r="10367" spans="1:24">
      <c r="A10367" s="1">
        <v>10434</v>
      </c>
      <c r="C10367" t="s">
        <v>8646</v>
      </c>
      <c r="G10367" t="s">
        <v>10967</v>
      </c>
      <c r="H10367" t="s">
        <v>18172</v>
      </c>
      <c r="I10367" t="s">
        <v>18507</v>
      </c>
      <c r="J10367" t="s">
        <v>18509</v>
      </c>
      <c r="L10367" t="s">
        <v>20528</v>
      </c>
      <c r="O10367" t="s">
        <v>20888</v>
      </c>
      <c r="P10367" t="s">
        <v>20920</v>
      </c>
      <c r="Q10367" t="s">
        <v>20991</v>
      </c>
      <c r="U10367" t="s">
        <v>22034</v>
      </c>
      <c r="W10367" t="s">
        <v>22918</v>
      </c>
    </row>
    <row r="10368" spans="1:24">
      <c r="A10368" s="1">
        <v>10435</v>
      </c>
      <c r="C10368" t="s">
        <v>8647</v>
      </c>
      <c r="G10368" t="s">
        <v>10967</v>
      </c>
      <c r="H10368" t="s">
        <v>18173</v>
      </c>
      <c r="I10368" t="s">
        <v>18507</v>
      </c>
      <c r="J10368" t="s">
        <v>18509</v>
      </c>
      <c r="L10368" t="s">
        <v>20679</v>
      </c>
      <c r="O10368" t="s">
        <v>20887</v>
      </c>
      <c r="P10368" t="s">
        <v>20919</v>
      </c>
      <c r="Q10368" t="s">
        <v>20989</v>
      </c>
      <c r="U10368" t="s">
        <v>22032</v>
      </c>
      <c r="W10368" t="s">
        <v>22917</v>
      </c>
      <c r="X10368" t="s">
        <v>23811</v>
      </c>
    </row>
    <row r="10369" spans="1:24">
      <c r="A10369" s="1">
        <v>10436</v>
      </c>
      <c r="C10369" t="s">
        <v>8648</v>
      </c>
      <c r="G10369" t="s">
        <v>10967</v>
      </c>
      <c r="H10369" t="s">
        <v>18173</v>
      </c>
      <c r="I10369" t="s">
        <v>18507</v>
      </c>
      <c r="J10369" t="s">
        <v>18509</v>
      </c>
      <c r="L10369" t="s">
        <v>20527</v>
      </c>
      <c r="O10369" t="s">
        <v>20888</v>
      </c>
      <c r="P10369" t="s">
        <v>65</v>
      </c>
      <c r="Q10369" t="s">
        <v>20990</v>
      </c>
      <c r="R10369" t="s">
        <v>21118</v>
      </c>
      <c r="S10369" t="s">
        <v>21153</v>
      </c>
      <c r="T10369" t="s">
        <v>21980</v>
      </c>
      <c r="U10369" t="s">
        <v>22033</v>
      </c>
    </row>
    <row r="10370" spans="1:24">
      <c r="A10370" s="1">
        <v>10437</v>
      </c>
      <c r="C10370" t="s">
        <v>8649</v>
      </c>
      <c r="G10370" t="s">
        <v>10967</v>
      </c>
      <c r="H10370" t="s">
        <v>18174</v>
      </c>
      <c r="I10370" t="s">
        <v>18507</v>
      </c>
      <c r="J10370" t="s">
        <v>18509</v>
      </c>
      <c r="L10370" t="s">
        <v>20528</v>
      </c>
      <c r="O10370" t="s">
        <v>20888</v>
      </c>
      <c r="P10370" t="s">
        <v>20920</v>
      </c>
      <c r="Q10370" t="s">
        <v>20991</v>
      </c>
      <c r="U10370" t="s">
        <v>22034</v>
      </c>
      <c r="W10370" t="s">
        <v>22918</v>
      </c>
    </row>
    <row r="10371" spans="1:24">
      <c r="A10371" s="1">
        <v>10438</v>
      </c>
      <c r="C10371" t="s">
        <v>8650</v>
      </c>
      <c r="G10371" t="s">
        <v>10967</v>
      </c>
      <c r="H10371" t="s">
        <v>18175</v>
      </c>
      <c r="I10371" t="s">
        <v>18507</v>
      </c>
      <c r="J10371" t="s">
        <v>18553</v>
      </c>
      <c r="K10371" t="s">
        <v>18588</v>
      </c>
      <c r="L10371" t="s">
        <v>20785</v>
      </c>
      <c r="N10371" t="s">
        <v>38</v>
      </c>
      <c r="P10371" t="s">
        <v>20955</v>
      </c>
      <c r="Q10371" t="s">
        <v>21055</v>
      </c>
      <c r="U10371" t="s">
        <v>22838</v>
      </c>
      <c r="W10371" t="s">
        <v>22730</v>
      </c>
    </row>
    <row r="10372" spans="1:24">
      <c r="A10372" s="1">
        <v>10439</v>
      </c>
      <c r="C10372" t="s">
        <v>8651</v>
      </c>
      <c r="G10372" t="s">
        <v>10967</v>
      </c>
      <c r="H10372" t="s">
        <v>18176</v>
      </c>
      <c r="I10372" t="s">
        <v>18507</v>
      </c>
      <c r="J10372" t="s">
        <v>18553</v>
      </c>
      <c r="K10372" t="s">
        <v>18588</v>
      </c>
      <c r="L10372" t="s">
        <v>20785</v>
      </c>
      <c r="N10372" t="s">
        <v>38</v>
      </c>
      <c r="P10372" t="s">
        <v>20956</v>
      </c>
      <c r="Q10372" t="s">
        <v>21056</v>
      </c>
      <c r="U10372" t="s">
        <v>22839</v>
      </c>
      <c r="W10372" t="s">
        <v>22934</v>
      </c>
    </row>
    <row r="10373" spans="1:24">
      <c r="A10373" s="1">
        <v>10440</v>
      </c>
      <c r="B10373" t="s">
        <v>38</v>
      </c>
      <c r="C10373" t="s">
        <v>8651</v>
      </c>
      <c r="D10373" t="s">
        <v>10827</v>
      </c>
      <c r="E10373" t="s">
        <v>10905</v>
      </c>
      <c r="F10373" t="s">
        <v>10963</v>
      </c>
      <c r="H10373" t="s">
        <v>18176</v>
      </c>
    </row>
    <row r="10374" spans="1:24">
      <c r="A10374" s="1">
        <v>10441</v>
      </c>
      <c r="C10374" t="s">
        <v>8652</v>
      </c>
      <c r="G10374" t="s">
        <v>10967</v>
      </c>
      <c r="H10374" t="s">
        <v>18177</v>
      </c>
      <c r="I10374" t="s">
        <v>18507</v>
      </c>
      <c r="J10374" t="s">
        <v>18509</v>
      </c>
      <c r="L10374" t="s">
        <v>20527</v>
      </c>
      <c r="O10374" t="s">
        <v>20888</v>
      </c>
      <c r="P10374" t="s">
        <v>65</v>
      </c>
      <c r="Q10374" t="s">
        <v>20990</v>
      </c>
      <c r="R10374" t="s">
        <v>21118</v>
      </c>
      <c r="S10374" t="s">
        <v>21153</v>
      </c>
      <c r="T10374" t="s">
        <v>21981</v>
      </c>
      <c r="U10374" t="s">
        <v>22033</v>
      </c>
    </row>
    <row r="10375" spans="1:24">
      <c r="A10375" s="1">
        <v>10442</v>
      </c>
      <c r="C10375" t="s">
        <v>8653</v>
      </c>
      <c r="G10375" t="s">
        <v>10967</v>
      </c>
      <c r="H10375" t="s">
        <v>18178</v>
      </c>
      <c r="I10375" t="s">
        <v>18507</v>
      </c>
      <c r="J10375" t="s">
        <v>18509</v>
      </c>
      <c r="L10375" t="s">
        <v>20647</v>
      </c>
      <c r="O10375" t="s">
        <v>20887</v>
      </c>
      <c r="P10375" t="s">
        <v>20919</v>
      </c>
      <c r="Q10375" t="s">
        <v>20989</v>
      </c>
      <c r="U10375" t="s">
        <v>22032</v>
      </c>
      <c r="W10375" t="s">
        <v>22917</v>
      </c>
      <c r="X10375" t="s">
        <v>23812</v>
      </c>
    </row>
    <row r="10376" spans="1:24">
      <c r="A10376" s="1">
        <v>10443</v>
      </c>
      <c r="C10376" t="s">
        <v>8654</v>
      </c>
      <c r="G10376" t="s">
        <v>10967</v>
      </c>
      <c r="H10376" t="s">
        <v>18178</v>
      </c>
      <c r="I10376" t="s">
        <v>18507</v>
      </c>
      <c r="J10376" t="s">
        <v>18509</v>
      </c>
      <c r="L10376" t="s">
        <v>20528</v>
      </c>
      <c r="O10376" t="s">
        <v>20888</v>
      </c>
      <c r="P10376" t="s">
        <v>20920</v>
      </c>
      <c r="Q10376" t="s">
        <v>20991</v>
      </c>
      <c r="U10376" t="s">
        <v>22034</v>
      </c>
      <c r="W10376" t="s">
        <v>22918</v>
      </c>
    </row>
    <row r="10377" spans="1:24">
      <c r="A10377" s="1">
        <v>10444</v>
      </c>
      <c r="C10377" t="s">
        <v>8655</v>
      </c>
      <c r="G10377" t="s">
        <v>10967</v>
      </c>
      <c r="H10377" t="s">
        <v>18179</v>
      </c>
      <c r="I10377" t="s">
        <v>18507</v>
      </c>
      <c r="J10377" t="s">
        <v>18509</v>
      </c>
      <c r="L10377" t="s">
        <v>20527</v>
      </c>
      <c r="O10377" t="s">
        <v>20888</v>
      </c>
      <c r="P10377" t="s">
        <v>65</v>
      </c>
      <c r="Q10377" t="s">
        <v>20990</v>
      </c>
      <c r="R10377" t="s">
        <v>21118</v>
      </c>
      <c r="S10377" t="s">
        <v>21153</v>
      </c>
      <c r="T10377" t="s">
        <v>21981</v>
      </c>
      <c r="U10377" t="s">
        <v>22033</v>
      </c>
    </row>
    <row r="10378" spans="1:24">
      <c r="A10378" s="1">
        <v>10445</v>
      </c>
      <c r="C10378" t="s">
        <v>8656</v>
      </c>
      <c r="G10378" t="s">
        <v>10967</v>
      </c>
      <c r="H10378" t="s">
        <v>18179</v>
      </c>
      <c r="I10378" t="s">
        <v>18507</v>
      </c>
      <c r="J10378" t="s">
        <v>18509</v>
      </c>
      <c r="L10378" t="s">
        <v>20497</v>
      </c>
      <c r="O10378" t="s">
        <v>20887</v>
      </c>
      <c r="P10378" t="s">
        <v>20919</v>
      </c>
      <c r="Q10378" t="s">
        <v>20989</v>
      </c>
      <c r="U10378" t="s">
        <v>22032</v>
      </c>
      <c r="W10378" t="s">
        <v>22917</v>
      </c>
      <c r="X10378" t="s">
        <v>23812</v>
      </c>
    </row>
    <row r="10379" spans="1:24">
      <c r="A10379" s="1">
        <v>10446</v>
      </c>
      <c r="C10379" t="s">
        <v>8657</v>
      </c>
      <c r="G10379" t="s">
        <v>10967</v>
      </c>
      <c r="H10379" t="s">
        <v>18179</v>
      </c>
      <c r="I10379" t="s">
        <v>18507</v>
      </c>
      <c r="J10379" t="s">
        <v>18509</v>
      </c>
      <c r="L10379" t="s">
        <v>20528</v>
      </c>
      <c r="O10379" t="s">
        <v>20888</v>
      </c>
      <c r="P10379" t="s">
        <v>20920</v>
      </c>
      <c r="Q10379" t="s">
        <v>20991</v>
      </c>
      <c r="U10379" t="s">
        <v>22034</v>
      </c>
      <c r="W10379" t="s">
        <v>22918</v>
      </c>
    </row>
    <row r="10380" spans="1:24">
      <c r="A10380" s="1">
        <v>10447</v>
      </c>
      <c r="C10380" t="s">
        <v>8658</v>
      </c>
      <c r="G10380" t="s">
        <v>10967</v>
      </c>
      <c r="H10380" t="s">
        <v>18180</v>
      </c>
      <c r="I10380" t="s">
        <v>18507</v>
      </c>
      <c r="J10380" t="s">
        <v>18509</v>
      </c>
      <c r="L10380" t="s">
        <v>20592</v>
      </c>
      <c r="O10380" t="s">
        <v>20887</v>
      </c>
      <c r="P10380" t="s">
        <v>20919</v>
      </c>
      <c r="Q10380" t="s">
        <v>20989</v>
      </c>
      <c r="U10380" t="s">
        <v>22032</v>
      </c>
      <c r="W10380" t="s">
        <v>22917</v>
      </c>
      <c r="X10380" t="s">
        <v>23813</v>
      </c>
    </row>
    <row r="10381" spans="1:24">
      <c r="A10381" s="1">
        <v>10448</v>
      </c>
      <c r="C10381" t="s">
        <v>8659</v>
      </c>
      <c r="G10381" t="s">
        <v>10967</v>
      </c>
      <c r="H10381" t="s">
        <v>18181</v>
      </c>
      <c r="I10381" t="s">
        <v>18507</v>
      </c>
      <c r="J10381" t="s">
        <v>18509</v>
      </c>
      <c r="L10381" t="s">
        <v>20527</v>
      </c>
      <c r="O10381" t="s">
        <v>20888</v>
      </c>
      <c r="P10381" t="s">
        <v>65</v>
      </c>
      <c r="Q10381" t="s">
        <v>20990</v>
      </c>
      <c r="R10381" t="s">
        <v>21118</v>
      </c>
      <c r="S10381" t="s">
        <v>21153</v>
      </c>
      <c r="T10381" t="s">
        <v>21982</v>
      </c>
      <c r="U10381" t="s">
        <v>22033</v>
      </c>
    </row>
    <row r="10382" spans="1:24">
      <c r="A10382" s="1">
        <v>10449</v>
      </c>
      <c r="C10382" t="s">
        <v>8660</v>
      </c>
      <c r="G10382" t="s">
        <v>10967</v>
      </c>
      <c r="H10382" t="s">
        <v>18182</v>
      </c>
      <c r="I10382" t="s">
        <v>18507</v>
      </c>
      <c r="J10382" t="s">
        <v>18509</v>
      </c>
      <c r="L10382" t="s">
        <v>20528</v>
      </c>
      <c r="O10382" t="s">
        <v>20888</v>
      </c>
      <c r="P10382" t="s">
        <v>20920</v>
      </c>
      <c r="Q10382" t="s">
        <v>20991</v>
      </c>
      <c r="U10382" t="s">
        <v>22034</v>
      </c>
      <c r="W10382" t="s">
        <v>22918</v>
      </c>
    </row>
    <row r="10383" spans="1:24">
      <c r="A10383" s="1">
        <v>10450</v>
      </c>
      <c r="C10383" t="s">
        <v>8661</v>
      </c>
      <c r="G10383" t="s">
        <v>10967</v>
      </c>
      <c r="H10383" t="s">
        <v>18183</v>
      </c>
      <c r="I10383" t="s">
        <v>18507</v>
      </c>
      <c r="J10383" t="s">
        <v>18509</v>
      </c>
      <c r="L10383" t="s">
        <v>20679</v>
      </c>
      <c r="O10383" t="s">
        <v>20887</v>
      </c>
      <c r="P10383" t="s">
        <v>20919</v>
      </c>
      <c r="Q10383" t="s">
        <v>20989</v>
      </c>
      <c r="U10383" t="s">
        <v>22032</v>
      </c>
      <c r="W10383" t="s">
        <v>22917</v>
      </c>
      <c r="X10383" t="s">
        <v>23798</v>
      </c>
    </row>
    <row r="10384" spans="1:24">
      <c r="A10384" s="1">
        <v>10451</v>
      </c>
      <c r="C10384" t="s">
        <v>8662</v>
      </c>
      <c r="G10384" t="s">
        <v>10967</v>
      </c>
      <c r="H10384" t="s">
        <v>18184</v>
      </c>
      <c r="I10384" t="s">
        <v>18507</v>
      </c>
      <c r="J10384" t="s">
        <v>18509</v>
      </c>
      <c r="L10384" t="s">
        <v>20527</v>
      </c>
      <c r="O10384" t="s">
        <v>20888</v>
      </c>
      <c r="P10384" t="s">
        <v>65</v>
      </c>
      <c r="Q10384" t="s">
        <v>20990</v>
      </c>
      <c r="R10384" t="s">
        <v>21118</v>
      </c>
      <c r="S10384" t="s">
        <v>21153</v>
      </c>
      <c r="T10384" t="s">
        <v>21964</v>
      </c>
      <c r="U10384" t="s">
        <v>22033</v>
      </c>
    </row>
    <row r="10385" spans="1:24">
      <c r="A10385" s="1">
        <v>10452</v>
      </c>
      <c r="C10385" t="s">
        <v>8663</v>
      </c>
      <c r="G10385" t="s">
        <v>10967</v>
      </c>
      <c r="H10385" t="s">
        <v>18185</v>
      </c>
      <c r="I10385" t="s">
        <v>18507</v>
      </c>
      <c r="J10385" t="s">
        <v>18509</v>
      </c>
      <c r="L10385" t="s">
        <v>20528</v>
      </c>
      <c r="O10385" t="s">
        <v>20888</v>
      </c>
      <c r="P10385" t="s">
        <v>20920</v>
      </c>
      <c r="Q10385" t="s">
        <v>20991</v>
      </c>
      <c r="U10385" t="s">
        <v>22034</v>
      </c>
      <c r="W10385" t="s">
        <v>22918</v>
      </c>
    </row>
    <row r="10386" spans="1:24">
      <c r="A10386" s="1">
        <v>10453</v>
      </c>
      <c r="C10386" t="s">
        <v>8664</v>
      </c>
      <c r="G10386" t="s">
        <v>10967</v>
      </c>
      <c r="H10386" t="s">
        <v>18186</v>
      </c>
      <c r="I10386" t="s">
        <v>18507</v>
      </c>
      <c r="J10386" t="s">
        <v>18509</v>
      </c>
      <c r="L10386" t="s">
        <v>20591</v>
      </c>
      <c r="O10386" t="s">
        <v>20887</v>
      </c>
      <c r="P10386" t="s">
        <v>20919</v>
      </c>
      <c r="Q10386" t="s">
        <v>20989</v>
      </c>
      <c r="U10386" t="s">
        <v>22032</v>
      </c>
      <c r="W10386" t="s">
        <v>22917</v>
      </c>
      <c r="X10386" t="s">
        <v>23814</v>
      </c>
    </row>
    <row r="10387" spans="1:24">
      <c r="A10387" s="1">
        <v>10454</v>
      </c>
      <c r="C10387" t="s">
        <v>8665</v>
      </c>
      <c r="G10387" t="s">
        <v>10967</v>
      </c>
      <c r="H10387" t="s">
        <v>18187</v>
      </c>
      <c r="I10387" t="s">
        <v>18507</v>
      </c>
      <c r="J10387" t="s">
        <v>18509</v>
      </c>
      <c r="L10387" t="s">
        <v>20527</v>
      </c>
      <c r="O10387" t="s">
        <v>20888</v>
      </c>
      <c r="P10387" t="s">
        <v>65</v>
      </c>
      <c r="Q10387" t="s">
        <v>20990</v>
      </c>
      <c r="R10387" t="s">
        <v>21118</v>
      </c>
      <c r="S10387" t="s">
        <v>21153</v>
      </c>
      <c r="T10387" t="s">
        <v>21983</v>
      </c>
      <c r="U10387" t="s">
        <v>22033</v>
      </c>
    </row>
    <row r="10388" spans="1:24">
      <c r="A10388" s="1">
        <v>10455</v>
      </c>
      <c r="C10388" t="s">
        <v>8666</v>
      </c>
      <c r="G10388" t="s">
        <v>10967</v>
      </c>
      <c r="H10388" t="s">
        <v>18186</v>
      </c>
      <c r="I10388" t="s">
        <v>18507</v>
      </c>
      <c r="J10388" t="s">
        <v>18509</v>
      </c>
      <c r="L10388" t="s">
        <v>20588</v>
      </c>
      <c r="O10388" t="s">
        <v>20887</v>
      </c>
      <c r="P10388" t="s">
        <v>20919</v>
      </c>
      <c r="Q10388" t="s">
        <v>20989</v>
      </c>
      <c r="U10388" t="s">
        <v>22032</v>
      </c>
      <c r="W10388" t="s">
        <v>22917</v>
      </c>
      <c r="X10388" t="s">
        <v>23814</v>
      </c>
    </row>
    <row r="10389" spans="1:24">
      <c r="A10389" s="1">
        <v>10456</v>
      </c>
      <c r="C10389" t="s">
        <v>8667</v>
      </c>
      <c r="G10389" t="s">
        <v>10967</v>
      </c>
      <c r="H10389" t="s">
        <v>18186</v>
      </c>
      <c r="I10389" t="s">
        <v>18507</v>
      </c>
      <c r="J10389" t="s">
        <v>18509</v>
      </c>
      <c r="L10389" t="s">
        <v>20528</v>
      </c>
      <c r="O10389" t="s">
        <v>20888</v>
      </c>
      <c r="P10389" t="s">
        <v>20920</v>
      </c>
      <c r="Q10389" t="s">
        <v>20991</v>
      </c>
      <c r="U10389" t="s">
        <v>22034</v>
      </c>
      <c r="W10389" t="s">
        <v>22918</v>
      </c>
    </row>
    <row r="10390" spans="1:24">
      <c r="A10390" s="1">
        <v>10457</v>
      </c>
      <c r="C10390" t="s">
        <v>8668</v>
      </c>
      <c r="G10390" t="s">
        <v>10967</v>
      </c>
      <c r="H10390" t="s">
        <v>18188</v>
      </c>
      <c r="I10390" t="s">
        <v>18507</v>
      </c>
      <c r="J10390" t="s">
        <v>18509</v>
      </c>
      <c r="L10390" t="s">
        <v>20527</v>
      </c>
      <c r="O10390" t="s">
        <v>20888</v>
      </c>
      <c r="P10390" t="s">
        <v>65</v>
      </c>
      <c r="Q10390" t="s">
        <v>20990</v>
      </c>
      <c r="R10390" t="s">
        <v>21118</v>
      </c>
      <c r="S10390" t="s">
        <v>21153</v>
      </c>
      <c r="T10390" t="s">
        <v>21983</v>
      </c>
      <c r="U10390" t="s">
        <v>22033</v>
      </c>
    </row>
    <row r="10391" spans="1:24">
      <c r="A10391" s="1">
        <v>10458</v>
      </c>
      <c r="C10391" t="s">
        <v>8669</v>
      </c>
      <c r="G10391" t="s">
        <v>10967</v>
      </c>
      <c r="H10391" t="s">
        <v>18189</v>
      </c>
      <c r="I10391" t="s">
        <v>18507</v>
      </c>
      <c r="J10391" t="s">
        <v>18509</v>
      </c>
      <c r="L10391" t="s">
        <v>20528</v>
      </c>
      <c r="O10391" t="s">
        <v>20888</v>
      </c>
      <c r="P10391" t="s">
        <v>20920</v>
      </c>
      <c r="Q10391" t="s">
        <v>20991</v>
      </c>
      <c r="U10391" t="s">
        <v>22034</v>
      </c>
      <c r="W10391" t="s">
        <v>22918</v>
      </c>
    </row>
    <row r="10392" spans="1:24">
      <c r="A10392" s="1">
        <v>10459</v>
      </c>
      <c r="C10392" t="s">
        <v>8670</v>
      </c>
      <c r="G10392" t="s">
        <v>10967</v>
      </c>
      <c r="H10392" t="s">
        <v>18190</v>
      </c>
      <c r="I10392" t="s">
        <v>18507</v>
      </c>
      <c r="J10392" t="s">
        <v>18509</v>
      </c>
      <c r="L10392" t="s">
        <v>20527</v>
      </c>
      <c r="O10392" t="s">
        <v>20888</v>
      </c>
      <c r="P10392" t="s">
        <v>65</v>
      </c>
      <c r="Q10392" t="s">
        <v>20990</v>
      </c>
      <c r="R10392" t="s">
        <v>21118</v>
      </c>
      <c r="S10392" t="s">
        <v>21153</v>
      </c>
      <c r="T10392" t="s">
        <v>21984</v>
      </c>
      <c r="U10392" t="s">
        <v>22033</v>
      </c>
    </row>
    <row r="10393" spans="1:24">
      <c r="A10393" s="1">
        <v>10460</v>
      </c>
      <c r="C10393" t="s">
        <v>8671</v>
      </c>
      <c r="G10393" t="s">
        <v>10967</v>
      </c>
      <c r="H10393" t="s">
        <v>18190</v>
      </c>
      <c r="I10393" t="s">
        <v>18507</v>
      </c>
      <c r="J10393" t="s">
        <v>18509</v>
      </c>
      <c r="L10393" t="s">
        <v>20501</v>
      </c>
      <c r="O10393" t="s">
        <v>20887</v>
      </c>
      <c r="P10393" t="s">
        <v>20919</v>
      </c>
      <c r="Q10393" t="s">
        <v>20989</v>
      </c>
      <c r="U10393" t="s">
        <v>22032</v>
      </c>
      <c r="W10393" t="s">
        <v>22917</v>
      </c>
      <c r="X10393" t="s">
        <v>23815</v>
      </c>
    </row>
    <row r="10394" spans="1:24">
      <c r="A10394" s="1">
        <v>10461</v>
      </c>
      <c r="C10394" t="s">
        <v>8672</v>
      </c>
      <c r="G10394" t="s">
        <v>10967</v>
      </c>
      <c r="H10394" t="s">
        <v>18190</v>
      </c>
      <c r="I10394" t="s">
        <v>18507</v>
      </c>
      <c r="J10394" t="s">
        <v>18509</v>
      </c>
      <c r="L10394" t="s">
        <v>20528</v>
      </c>
      <c r="O10394" t="s">
        <v>20888</v>
      </c>
      <c r="P10394" t="s">
        <v>20920</v>
      </c>
      <c r="Q10394" t="s">
        <v>20991</v>
      </c>
      <c r="U10394" t="s">
        <v>22034</v>
      </c>
      <c r="W10394" t="s">
        <v>22918</v>
      </c>
    </row>
    <row r="10395" spans="1:24">
      <c r="A10395" s="1">
        <v>10462</v>
      </c>
      <c r="C10395" t="s">
        <v>8673</v>
      </c>
      <c r="G10395" t="s">
        <v>10967</v>
      </c>
      <c r="H10395" t="s">
        <v>18191</v>
      </c>
      <c r="I10395" t="s">
        <v>18507</v>
      </c>
      <c r="J10395" t="s">
        <v>18509</v>
      </c>
      <c r="L10395" t="s">
        <v>20527</v>
      </c>
      <c r="O10395" t="s">
        <v>20888</v>
      </c>
      <c r="P10395" t="s">
        <v>65</v>
      </c>
      <c r="Q10395" t="s">
        <v>20990</v>
      </c>
      <c r="R10395" t="s">
        <v>21118</v>
      </c>
      <c r="S10395" t="s">
        <v>21153</v>
      </c>
      <c r="T10395" t="s">
        <v>21985</v>
      </c>
      <c r="U10395" t="s">
        <v>22033</v>
      </c>
    </row>
    <row r="10396" spans="1:24">
      <c r="A10396" s="1">
        <v>10463</v>
      </c>
      <c r="C10396" t="s">
        <v>8674</v>
      </c>
      <c r="G10396" t="s">
        <v>10967</v>
      </c>
      <c r="H10396" t="s">
        <v>18191</v>
      </c>
      <c r="I10396" t="s">
        <v>18507</v>
      </c>
      <c r="J10396" t="s">
        <v>18509</v>
      </c>
      <c r="L10396" t="s">
        <v>20582</v>
      </c>
      <c r="O10396" t="s">
        <v>20887</v>
      </c>
      <c r="P10396" t="s">
        <v>20919</v>
      </c>
      <c r="Q10396" t="s">
        <v>20989</v>
      </c>
      <c r="U10396" t="s">
        <v>22032</v>
      </c>
      <c r="W10396" t="s">
        <v>22917</v>
      </c>
      <c r="X10396" t="s">
        <v>23816</v>
      </c>
    </row>
    <row r="10397" spans="1:24">
      <c r="A10397" s="1">
        <v>10464</v>
      </c>
      <c r="C10397" t="s">
        <v>8675</v>
      </c>
      <c r="G10397" t="s">
        <v>10967</v>
      </c>
      <c r="H10397" t="s">
        <v>18191</v>
      </c>
      <c r="I10397" t="s">
        <v>18507</v>
      </c>
      <c r="J10397" t="s">
        <v>18509</v>
      </c>
      <c r="L10397" t="s">
        <v>20528</v>
      </c>
      <c r="O10397" t="s">
        <v>20888</v>
      </c>
      <c r="P10397" t="s">
        <v>20920</v>
      </c>
      <c r="Q10397" t="s">
        <v>20991</v>
      </c>
      <c r="U10397" t="s">
        <v>22034</v>
      </c>
      <c r="W10397" t="s">
        <v>22918</v>
      </c>
    </row>
    <row r="10398" spans="1:24">
      <c r="A10398" s="1">
        <v>10465</v>
      </c>
      <c r="C10398" t="s">
        <v>8676</v>
      </c>
      <c r="G10398" t="s">
        <v>10967</v>
      </c>
      <c r="H10398" t="s">
        <v>18192</v>
      </c>
      <c r="I10398" t="s">
        <v>18507</v>
      </c>
      <c r="J10398" t="s">
        <v>18509</v>
      </c>
      <c r="L10398" t="s">
        <v>20527</v>
      </c>
      <c r="O10398" t="s">
        <v>20888</v>
      </c>
      <c r="P10398" t="s">
        <v>65</v>
      </c>
      <c r="Q10398" t="s">
        <v>20990</v>
      </c>
      <c r="R10398" t="s">
        <v>21118</v>
      </c>
      <c r="S10398" t="s">
        <v>21153</v>
      </c>
      <c r="T10398" t="s">
        <v>21562</v>
      </c>
      <c r="U10398" t="s">
        <v>22033</v>
      </c>
    </row>
    <row r="10399" spans="1:24">
      <c r="A10399" s="1">
        <v>10466</v>
      </c>
      <c r="C10399" t="s">
        <v>8677</v>
      </c>
      <c r="G10399" t="s">
        <v>10967</v>
      </c>
      <c r="H10399" t="s">
        <v>18193</v>
      </c>
      <c r="I10399" t="s">
        <v>18507</v>
      </c>
      <c r="J10399" t="s">
        <v>18509</v>
      </c>
      <c r="L10399" t="s">
        <v>20528</v>
      </c>
      <c r="O10399" t="s">
        <v>20888</v>
      </c>
      <c r="P10399" t="s">
        <v>20920</v>
      </c>
      <c r="Q10399" t="s">
        <v>20991</v>
      </c>
      <c r="U10399" t="s">
        <v>22034</v>
      </c>
      <c r="W10399" t="s">
        <v>22918</v>
      </c>
    </row>
    <row r="10400" spans="1:24">
      <c r="A10400" s="1">
        <v>10467</v>
      </c>
      <c r="C10400" t="s">
        <v>8678</v>
      </c>
      <c r="G10400" t="s">
        <v>10967</v>
      </c>
      <c r="H10400" t="s">
        <v>18193</v>
      </c>
      <c r="I10400" t="s">
        <v>18507</v>
      </c>
      <c r="J10400" t="s">
        <v>18509</v>
      </c>
      <c r="L10400" t="s">
        <v>20643</v>
      </c>
      <c r="O10400" t="s">
        <v>20887</v>
      </c>
      <c r="P10400" t="s">
        <v>20919</v>
      </c>
      <c r="Q10400" t="s">
        <v>20989</v>
      </c>
      <c r="U10400" t="s">
        <v>22032</v>
      </c>
      <c r="W10400" t="s">
        <v>22917</v>
      </c>
      <c r="X10400" t="s">
        <v>23402</v>
      </c>
    </row>
    <row r="10401" spans="1:24">
      <c r="A10401" s="1">
        <v>10468</v>
      </c>
      <c r="C10401" t="s">
        <v>8679</v>
      </c>
      <c r="G10401" t="s">
        <v>10967</v>
      </c>
      <c r="H10401" t="s">
        <v>18194</v>
      </c>
      <c r="I10401" t="s">
        <v>18507</v>
      </c>
      <c r="J10401" t="s">
        <v>18510</v>
      </c>
      <c r="L10401" t="s">
        <v>20786</v>
      </c>
      <c r="N10401" t="s">
        <v>44</v>
      </c>
      <c r="P10401" t="s">
        <v>20952</v>
      </c>
      <c r="Q10401" t="s">
        <v>21050</v>
      </c>
      <c r="R10401" t="s">
        <v>21135</v>
      </c>
      <c r="S10401" t="s">
        <v>21153</v>
      </c>
      <c r="T10401" t="s">
        <v>21986</v>
      </c>
      <c r="U10401" t="s">
        <v>22033</v>
      </c>
    </row>
    <row r="10402" spans="1:24">
      <c r="A10402" s="1">
        <v>10469</v>
      </c>
      <c r="C10402" t="s">
        <v>8680</v>
      </c>
      <c r="G10402" t="s">
        <v>10967</v>
      </c>
      <c r="H10402" t="s">
        <v>18195</v>
      </c>
      <c r="I10402" t="s">
        <v>18507</v>
      </c>
      <c r="J10402" t="s">
        <v>18510</v>
      </c>
      <c r="L10402" t="s">
        <v>20787</v>
      </c>
      <c r="N10402" t="s">
        <v>44</v>
      </c>
      <c r="P10402" t="s">
        <v>44</v>
      </c>
      <c r="Q10402" t="s">
        <v>21051</v>
      </c>
      <c r="U10402" t="s">
        <v>22724</v>
      </c>
      <c r="W10402" t="s">
        <v>22918</v>
      </c>
    </row>
    <row r="10403" spans="1:24">
      <c r="A10403" s="1">
        <v>10470</v>
      </c>
      <c r="B10403" t="s">
        <v>44</v>
      </c>
      <c r="C10403" t="s">
        <v>8680</v>
      </c>
      <c r="D10403" t="s">
        <v>10828</v>
      </c>
      <c r="E10403" t="s">
        <v>10905</v>
      </c>
      <c r="F10403" t="s">
        <v>10920</v>
      </c>
      <c r="H10403" t="s">
        <v>18195</v>
      </c>
      <c r="V10403">
        <f>72864539 @¾½h¹Y        HX3843e XPOUP           R `ykHç=§#C1_WAIVEACTIVATION N                    C1_WAIVETERMINATION N                    C1_WAIVECOMMITMENT N                                                                                Y NXPOPCN          R `ykHç=§#C1_OFFERSWAP    Y                    C1_WAIVEACTIVATION N                    C1_WAIVETERMINATION N                    C1_WAIVECOMMITMENT N                                                  Y NXPOPP           R `ykHç=§#C1_WAIVEACTIVATION N                    C1_WAIVETERMINATION N                    C1_WAIVECOMMITMENT N                                                                                Y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                                                                                                                                                         N             R `ykHç=§#</f>
        <v>0</v>
      </c>
    </row>
    <row r="10404" spans="1:24">
      <c r="A10404" s="1">
        <v>10471</v>
      </c>
      <c r="C10404" t="s">
        <v>8681</v>
      </c>
      <c r="G10404" t="s">
        <v>10967</v>
      </c>
      <c r="H10404" t="s">
        <v>18196</v>
      </c>
      <c r="I10404" t="s">
        <v>18507</v>
      </c>
      <c r="J10404" t="s">
        <v>18510</v>
      </c>
      <c r="L10404" t="s">
        <v>20788</v>
      </c>
      <c r="N10404" t="s">
        <v>44</v>
      </c>
      <c r="P10404" t="s">
        <v>20952</v>
      </c>
      <c r="Q10404" t="s">
        <v>21050</v>
      </c>
      <c r="R10404" t="s">
        <v>21135</v>
      </c>
      <c r="S10404" t="s">
        <v>21153</v>
      </c>
      <c r="T10404" t="s">
        <v>21986</v>
      </c>
      <c r="U10404" t="s">
        <v>22033</v>
      </c>
    </row>
    <row r="10405" spans="1:24">
      <c r="A10405" s="1">
        <v>10472</v>
      </c>
      <c r="C10405" t="s">
        <v>8682</v>
      </c>
      <c r="G10405" t="s">
        <v>10967</v>
      </c>
      <c r="H10405" t="s">
        <v>18197</v>
      </c>
      <c r="I10405" t="s">
        <v>18507</v>
      </c>
      <c r="J10405" t="s">
        <v>18510</v>
      </c>
      <c r="L10405" t="s">
        <v>20789</v>
      </c>
      <c r="N10405" t="s">
        <v>44</v>
      </c>
      <c r="P10405" t="s">
        <v>44</v>
      </c>
      <c r="Q10405" t="s">
        <v>21051</v>
      </c>
      <c r="U10405" t="s">
        <v>22724</v>
      </c>
      <c r="W10405" t="s">
        <v>22918</v>
      </c>
    </row>
    <row r="10406" spans="1:24">
      <c r="A10406" s="1">
        <v>10473</v>
      </c>
      <c r="B10406" t="s">
        <v>44</v>
      </c>
      <c r="C10406" t="s">
        <v>8682</v>
      </c>
      <c r="D10406" t="s">
        <v>10829</v>
      </c>
      <c r="E10406" t="s">
        <v>10905</v>
      </c>
      <c r="F10406" t="s">
        <v>10920</v>
      </c>
      <c r="H10406" t="s">
        <v>18197</v>
      </c>
      <c r="V10406">
        <f>72864541 @@ÍÄh¹Y        HX3843e</f>
        <v>0</v>
      </c>
    </row>
    <row r="10407" spans="1:24">
      <c r="A10407" s="1">
        <v>10474</v>
      </c>
      <c r="C10407" t="s">
        <v>8683</v>
      </c>
      <c r="G10407" t="s">
        <v>10967</v>
      </c>
      <c r="H10407" t="s">
        <v>18198</v>
      </c>
      <c r="I10407" t="s">
        <v>18507</v>
      </c>
      <c r="J10407" t="s">
        <v>18509</v>
      </c>
      <c r="L10407" t="s">
        <v>20587</v>
      </c>
      <c r="O10407" t="s">
        <v>20887</v>
      </c>
      <c r="P10407" t="s">
        <v>20919</v>
      </c>
      <c r="Q10407" t="s">
        <v>20989</v>
      </c>
      <c r="U10407" t="s">
        <v>22032</v>
      </c>
      <c r="W10407" t="s">
        <v>22917</v>
      </c>
      <c r="X10407" t="s">
        <v>23817</v>
      </c>
    </row>
    <row r="10408" spans="1:24">
      <c r="A10408" s="1">
        <v>10475</v>
      </c>
      <c r="C10408" t="s">
        <v>8684</v>
      </c>
      <c r="G10408" t="s">
        <v>10967</v>
      </c>
      <c r="H10408" t="s">
        <v>18199</v>
      </c>
      <c r="I10408" t="s">
        <v>18507</v>
      </c>
      <c r="J10408" t="s">
        <v>18509</v>
      </c>
      <c r="L10408" t="s">
        <v>20527</v>
      </c>
      <c r="O10408" t="s">
        <v>20888</v>
      </c>
      <c r="P10408" t="s">
        <v>65</v>
      </c>
      <c r="Q10408" t="s">
        <v>20990</v>
      </c>
      <c r="R10408" t="s">
        <v>21118</v>
      </c>
      <c r="S10408" t="s">
        <v>21153</v>
      </c>
      <c r="T10408" t="s">
        <v>21987</v>
      </c>
      <c r="U10408" t="s">
        <v>22033</v>
      </c>
    </row>
    <row r="10409" spans="1:24">
      <c r="A10409" s="1">
        <v>10476</v>
      </c>
      <c r="C10409" t="s">
        <v>8685</v>
      </c>
      <c r="G10409" t="s">
        <v>10967</v>
      </c>
      <c r="H10409" t="s">
        <v>18199</v>
      </c>
      <c r="I10409" t="s">
        <v>18507</v>
      </c>
      <c r="J10409" t="s">
        <v>18509</v>
      </c>
      <c r="L10409" t="s">
        <v>20528</v>
      </c>
      <c r="O10409" t="s">
        <v>20888</v>
      </c>
      <c r="P10409" t="s">
        <v>20920</v>
      </c>
      <c r="Q10409" t="s">
        <v>20991</v>
      </c>
      <c r="U10409" t="s">
        <v>22034</v>
      </c>
      <c r="W10409" t="s">
        <v>22918</v>
      </c>
    </row>
    <row r="10410" spans="1:24">
      <c r="A10410" s="1">
        <v>10477</v>
      </c>
      <c r="C10410" t="s">
        <v>8686</v>
      </c>
      <c r="G10410" t="s">
        <v>10967</v>
      </c>
      <c r="H10410" t="s">
        <v>18200</v>
      </c>
      <c r="I10410" t="s">
        <v>18507</v>
      </c>
      <c r="J10410" t="s">
        <v>18509</v>
      </c>
      <c r="L10410" t="s">
        <v>20527</v>
      </c>
      <c r="O10410" t="s">
        <v>20888</v>
      </c>
      <c r="P10410" t="s">
        <v>65</v>
      </c>
      <c r="Q10410" t="s">
        <v>20990</v>
      </c>
      <c r="R10410" t="s">
        <v>21118</v>
      </c>
      <c r="S10410" t="s">
        <v>21153</v>
      </c>
      <c r="T10410" t="s">
        <v>21981</v>
      </c>
      <c r="U10410" t="s">
        <v>22033</v>
      </c>
    </row>
    <row r="10411" spans="1:24">
      <c r="A10411" s="1">
        <v>10478</v>
      </c>
      <c r="C10411" t="s">
        <v>8687</v>
      </c>
      <c r="G10411" t="s">
        <v>10967</v>
      </c>
      <c r="H10411" t="s">
        <v>18200</v>
      </c>
      <c r="I10411" t="s">
        <v>18507</v>
      </c>
      <c r="J10411" t="s">
        <v>18509</v>
      </c>
      <c r="L10411" t="s">
        <v>20528</v>
      </c>
      <c r="O10411" t="s">
        <v>20888</v>
      </c>
      <c r="P10411" t="s">
        <v>20920</v>
      </c>
      <c r="Q10411" t="s">
        <v>20991</v>
      </c>
      <c r="U10411" t="s">
        <v>22034</v>
      </c>
      <c r="W10411" t="s">
        <v>22918</v>
      </c>
    </row>
    <row r="10412" spans="1:24">
      <c r="A10412" s="1">
        <v>10479</v>
      </c>
      <c r="C10412" t="s">
        <v>8688</v>
      </c>
      <c r="G10412" t="s">
        <v>10967</v>
      </c>
      <c r="H10412" t="s">
        <v>18201</v>
      </c>
      <c r="I10412" t="s">
        <v>18507</v>
      </c>
      <c r="J10412" t="s">
        <v>18509</v>
      </c>
      <c r="L10412" t="s">
        <v>20591</v>
      </c>
      <c r="O10412" t="s">
        <v>20887</v>
      </c>
      <c r="P10412" t="s">
        <v>20919</v>
      </c>
      <c r="Q10412" t="s">
        <v>20989</v>
      </c>
      <c r="U10412" t="s">
        <v>22032</v>
      </c>
      <c r="W10412" t="s">
        <v>22917</v>
      </c>
      <c r="X10412" t="s">
        <v>23812</v>
      </c>
    </row>
    <row r="10413" spans="1:24">
      <c r="A10413" s="1">
        <v>10480</v>
      </c>
      <c r="C10413" t="s">
        <v>8689</v>
      </c>
      <c r="G10413" t="s">
        <v>10967</v>
      </c>
      <c r="H10413" t="s">
        <v>18202</v>
      </c>
      <c r="I10413" t="s">
        <v>18507</v>
      </c>
      <c r="J10413" t="s">
        <v>18509</v>
      </c>
      <c r="L10413" t="s">
        <v>20619</v>
      </c>
      <c r="O10413" t="s">
        <v>20887</v>
      </c>
      <c r="P10413" t="s">
        <v>20919</v>
      </c>
      <c r="Q10413" t="s">
        <v>20989</v>
      </c>
      <c r="U10413" t="s">
        <v>22032</v>
      </c>
      <c r="W10413" t="s">
        <v>22917</v>
      </c>
      <c r="X10413" t="s">
        <v>23812</v>
      </c>
    </row>
    <row r="10414" spans="1:24">
      <c r="A10414" s="1">
        <v>10481</v>
      </c>
      <c r="C10414" t="s">
        <v>8690</v>
      </c>
      <c r="G10414" t="s">
        <v>10967</v>
      </c>
      <c r="H10414" t="s">
        <v>18203</v>
      </c>
      <c r="I10414" t="s">
        <v>18507</v>
      </c>
      <c r="J10414" t="s">
        <v>18509</v>
      </c>
      <c r="L10414" t="s">
        <v>20527</v>
      </c>
      <c r="O10414" t="s">
        <v>20888</v>
      </c>
      <c r="P10414" t="s">
        <v>65</v>
      </c>
      <c r="Q10414" t="s">
        <v>20990</v>
      </c>
      <c r="R10414" t="s">
        <v>21118</v>
      </c>
      <c r="S10414" t="s">
        <v>21153</v>
      </c>
      <c r="T10414" t="s">
        <v>21981</v>
      </c>
      <c r="U10414" t="s">
        <v>22033</v>
      </c>
    </row>
    <row r="10415" spans="1:24">
      <c r="A10415" s="1">
        <v>10482</v>
      </c>
      <c r="C10415" t="s">
        <v>8691</v>
      </c>
      <c r="G10415" t="s">
        <v>10967</v>
      </c>
      <c r="H10415" t="s">
        <v>18204</v>
      </c>
      <c r="I10415" t="s">
        <v>18507</v>
      </c>
      <c r="J10415" t="s">
        <v>18509</v>
      </c>
      <c r="L10415" t="s">
        <v>20528</v>
      </c>
      <c r="O10415" t="s">
        <v>20888</v>
      </c>
      <c r="P10415" t="s">
        <v>20920</v>
      </c>
      <c r="Q10415" t="s">
        <v>20991</v>
      </c>
      <c r="U10415" t="s">
        <v>22034</v>
      </c>
      <c r="W10415" t="s">
        <v>22918</v>
      </c>
    </row>
    <row r="10416" spans="1:24">
      <c r="A10416" s="1">
        <v>10483</v>
      </c>
      <c r="C10416" t="s">
        <v>8692</v>
      </c>
      <c r="G10416" t="s">
        <v>10967</v>
      </c>
      <c r="H10416" t="s">
        <v>18205</v>
      </c>
      <c r="I10416" t="s">
        <v>18507</v>
      </c>
      <c r="J10416" t="s">
        <v>18509</v>
      </c>
      <c r="L10416" t="s">
        <v>20527</v>
      </c>
      <c r="O10416" t="s">
        <v>20888</v>
      </c>
      <c r="P10416" t="s">
        <v>65</v>
      </c>
      <c r="Q10416" t="s">
        <v>20990</v>
      </c>
      <c r="R10416" t="s">
        <v>21118</v>
      </c>
      <c r="S10416" t="s">
        <v>21153</v>
      </c>
      <c r="T10416" t="s">
        <v>21981</v>
      </c>
      <c r="U10416" t="s">
        <v>22033</v>
      </c>
    </row>
    <row r="10417" spans="1:25">
      <c r="A10417" s="1">
        <v>10484</v>
      </c>
      <c r="C10417" t="s">
        <v>8693</v>
      </c>
      <c r="G10417" t="s">
        <v>10967</v>
      </c>
      <c r="H10417" t="s">
        <v>18205</v>
      </c>
      <c r="I10417" t="s">
        <v>18507</v>
      </c>
      <c r="J10417" t="s">
        <v>18509</v>
      </c>
      <c r="L10417" t="s">
        <v>20552</v>
      </c>
      <c r="O10417" t="s">
        <v>20887</v>
      </c>
      <c r="P10417" t="s">
        <v>20919</v>
      </c>
      <c r="Q10417" t="s">
        <v>20989</v>
      </c>
      <c r="U10417" t="s">
        <v>22032</v>
      </c>
      <c r="W10417" t="s">
        <v>22917</v>
      </c>
      <c r="X10417" t="s">
        <v>23812</v>
      </c>
    </row>
    <row r="10418" spans="1:25">
      <c r="A10418" s="1">
        <v>10485</v>
      </c>
      <c r="C10418" t="s">
        <v>8694</v>
      </c>
      <c r="G10418" t="s">
        <v>10967</v>
      </c>
      <c r="H10418" t="s">
        <v>18205</v>
      </c>
      <c r="I10418" t="s">
        <v>18507</v>
      </c>
      <c r="J10418" t="s">
        <v>18509</v>
      </c>
      <c r="L10418" t="s">
        <v>20528</v>
      </c>
      <c r="O10418" t="s">
        <v>20888</v>
      </c>
      <c r="P10418" t="s">
        <v>20920</v>
      </c>
      <c r="Q10418" t="s">
        <v>20991</v>
      </c>
      <c r="U10418" t="s">
        <v>22034</v>
      </c>
      <c r="W10418" t="s">
        <v>22918</v>
      </c>
    </row>
    <row r="10419" spans="1:25">
      <c r="A10419" s="1">
        <v>10486</v>
      </c>
      <c r="C10419" t="s">
        <v>8695</v>
      </c>
      <c r="G10419" t="s">
        <v>10967</v>
      </c>
      <c r="H10419" t="s">
        <v>18206</v>
      </c>
      <c r="I10419" t="s">
        <v>18507</v>
      </c>
      <c r="J10419" t="s">
        <v>18509</v>
      </c>
      <c r="L10419" t="s">
        <v>20497</v>
      </c>
      <c r="O10419" t="s">
        <v>20887</v>
      </c>
      <c r="P10419" t="s">
        <v>20919</v>
      </c>
      <c r="Q10419" t="s">
        <v>20989</v>
      </c>
      <c r="U10419" t="s">
        <v>22032</v>
      </c>
      <c r="W10419" t="s">
        <v>22917</v>
      </c>
      <c r="X10419" t="s">
        <v>23581</v>
      </c>
    </row>
    <row r="10420" spans="1:25">
      <c r="A10420" s="1">
        <v>10487</v>
      </c>
      <c r="C10420" t="s">
        <v>8696</v>
      </c>
      <c r="G10420" t="s">
        <v>10967</v>
      </c>
      <c r="H10420" t="s">
        <v>18207</v>
      </c>
      <c r="I10420" t="s">
        <v>18507</v>
      </c>
      <c r="J10420" t="s">
        <v>18509</v>
      </c>
      <c r="L10420" t="s">
        <v>20527</v>
      </c>
      <c r="O10420" t="s">
        <v>20888</v>
      </c>
      <c r="P10420" t="s">
        <v>65</v>
      </c>
      <c r="Q10420" t="s">
        <v>20990</v>
      </c>
      <c r="R10420" t="s">
        <v>21118</v>
      </c>
      <c r="S10420" t="s">
        <v>21153</v>
      </c>
      <c r="T10420" t="s">
        <v>21766</v>
      </c>
      <c r="U10420" t="s">
        <v>22033</v>
      </c>
    </row>
    <row r="10421" spans="1:25">
      <c r="A10421" s="1">
        <v>10488</v>
      </c>
      <c r="C10421" t="s">
        <v>8697</v>
      </c>
      <c r="G10421" t="s">
        <v>10967</v>
      </c>
      <c r="H10421" t="s">
        <v>18207</v>
      </c>
      <c r="I10421" t="s">
        <v>18507</v>
      </c>
      <c r="J10421" t="s">
        <v>18509</v>
      </c>
      <c r="L10421" t="s">
        <v>20528</v>
      </c>
      <c r="O10421" t="s">
        <v>20888</v>
      </c>
      <c r="P10421" t="s">
        <v>20920</v>
      </c>
      <c r="Q10421" t="s">
        <v>20991</v>
      </c>
      <c r="U10421" t="s">
        <v>22034</v>
      </c>
      <c r="W10421" t="s">
        <v>22918</v>
      </c>
    </row>
    <row r="10422" spans="1:25">
      <c r="A10422" s="1">
        <v>10489</v>
      </c>
      <c r="C10422" t="s">
        <v>8698</v>
      </c>
      <c r="G10422" t="s">
        <v>10967</v>
      </c>
      <c r="H10422" t="s">
        <v>18208</v>
      </c>
      <c r="I10422" t="s">
        <v>18507</v>
      </c>
      <c r="J10422" t="s">
        <v>18509</v>
      </c>
      <c r="L10422" t="s">
        <v>20587</v>
      </c>
      <c r="O10422" t="s">
        <v>20887</v>
      </c>
      <c r="P10422" t="s">
        <v>20919</v>
      </c>
      <c r="Q10422" t="s">
        <v>20989</v>
      </c>
      <c r="U10422" t="s">
        <v>22032</v>
      </c>
      <c r="W10422" t="s">
        <v>22917</v>
      </c>
      <c r="X10422" t="s">
        <v>23060</v>
      </c>
    </row>
    <row r="10423" spans="1:25">
      <c r="A10423" s="1">
        <v>10490</v>
      </c>
      <c r="C10423" t="s">
        <v>8699</v>
      </c>
      <c r="G10423" t="s">
        <v>10967</v>
      </c>
      <c r="H10423" t="s">
        <v>18209</v>
      </c>
      <c r="I10423" t="s">
        <v>18507</v>
      </c>
      <c r="J10423" t="s">
        <v>18509</v>
      </c>
      <c r="L10423" t="s">
        <v>20590</v>
      </c>
      <c r="O10423" t="s">
        <v>20887</v>
      </c>
      <c r="P10423" t="s">
        <v>20919</v>
      </c>
      <c r="Q10423" t="s">
        <v>20989</v>
      </c>
      <c r="U10423" t="s">
        <v>22032</v>
      </c>
      <c r="W10423" t="s">
        <v>22917</v>
      </c>
      <c r="X10423" t="s">
        <v>23060</v>
      </c>
    </row>
    <row r="10424" spans="1:25">
      <c r="A10424" s="1">
        <v>10491</v>
      </c>
      <c r="C10424" t="s">
        <v>8700</v>
      </c>
      <c r="G10424" t="s">
        <v>10967</v>
      </c>
      <c r="H10424" t="s">
        <v>18210</v>
      </c>
      <c r="I10424" t="s">
        <v>18507</v>
      </c>
      <c r="J10424" t="s">
        <v>18509</v>
      </c>
      <c r="L10424" t="s">
        <v>20527</v>
      </c>
      <c r="O10424" t="s">
        <v>20888</v>
      </c>
      <c r="P10424" t="s">
        <v>65</v>
      </c>
      <c r="Q10424" t="s">
        <v>20990</v>
      </c>
      <c r="R10424" t="s">
        <v>21118</v>
      </c>
      <c r="S10424" t="s">
        <v>21153</v>
      </c>
      <c r="T10424" t="s">
        <v>21988</v>
      </c>
      <c r="U10424" t="s">
        <v>22033</v>
      </c>
    </row>
    <row r="10425" spans="1:25">
      <c r="A10425" s="1">
        <v>10492</v>
      </c>
      <c r="C10425" t="s">
        <v>8701</v>
      </c>
      <c r="G10425" t="s">
        <v>10967</v>
      </c>
      <c r="H10425" t="s">
        <v>18210</v>
      </c>
      <c r="I10425" t="s">
        <v>18507</v>
      </c>
      <c r="J10425" t="s">
        <v>18509</v>
      </c>
      <c r="L10425" t="s">
        <v>20498</v>
      </c>
      <c r="O10425" t="s">
        <v>20887</v>
      </c>
      <c r="P10425" t="s">
        <v>20919</v>
      </c>
      <c r="Q10425" t="s">
        <v>20989</v>
      </c>
      <c r="U10425" t="s">
        <v>22032</v>
      </c>
      <c r="W10425" t="s">
        <v>22917</v>
      </c>
      <c r="X10425" t="s">
        <v>23818</v>
      </c>
    </row>
    <row r="10426" spans="1:25">
      <c r="A10426" s="1">
        <v>10493</v>
      </c>
      <c r="C10426" t="s">
        <v>8702</v>
      </c>
      <c r="G10426" t="s">
        <v>10967</v>
      </c>
      <c r="H10426" t="s">
        <v>18210</v>
      </c>
      <c r="I10426" t="s">
        <v>18507</v>
      </c>
      <c r="J10426" t="s">
        <v>18509</v>
      </c>
      <c r="L10426" t="s">
        <v>20528</v>
      </c>
      <c r="O10426" t="s">
        <v>20888</v>
      </c>
      <c r="P10426" t="s">
        <v>20920</v>
      </c>
      <c r="Q10426" t="s">
        <v>20991</v>
      </c>
      <c r="U10426" t="s">
        <v>22034</v>
      </c>
      <c r="W10426" t="s">
        <v>22918</v>
      </c>
    </row>
    <row r="10427" spans="1:25">
      <c r="A10427" s="1">
        <v>10494</v>
      </c>
      <c r="C10427" t="s">
        <v>8703</v>
      </c>
      <c r="G10427" t="s">
        <v>10967</v>
      </c>
      <c r="H10427" t="s">
        <v>18211</v>
      </c>
      <c r="I10427" t="s">
        <v>18507</v>
      </c>
      <c r="J10427" t="s">
        <v>18509</v>
      </c>
      <c r="L10427" t="s">
        <v>20502</v>
      </c>
      <c r="O10427" t="s">
        <v>20887</v>
      </c>
      <c r="P10427" t="s">
        <v>20919</v>
      </c>
      <c r="Q10427" t="s">
        <v>20989</v>
      </c>
      <c r="U10427" t="s">
        <v>22032</v>
      </c>
      <c r="W10427" t="s">
        <v>22917</v>
      </c>
      <c r="X10427" t="s">
        <v>23060</v>
      </c>
    </row>
    <row r="10428" spans="1:25">
      <c r="A10428" s="1">
        <v>10495</v>
      </c>
      <c r="C10428" t="s">
        <v>8704</v>
      </c>
      <c r="G10428" t="s">
        <v>10967</v>
      </c>
      <c r="H10428" t="s">
        <v>18212</v>
      </c>
      <c r="I10428" t="s">
        <v>18507</v>
      </c>
      <c r="J10428" t="s">
        <v>18510</v>
      </c>
      <c r="L10428" t="s">
        <v>20790</v>
      </c>
      <c r="N10428" t="s">
        <v>32</v>
      </c>
      <c r="P10428" t="s">
        <v>32</v>
      </c>
      <c r="Q10428" t="s">
        <v>20992</v>
      </c>
      <c r="R10428" t="s">
        <v>21119</v>
      </c>
      <c r="S10428" t="s">
        <v>21154</v>
      </c>
      <c r="U10428" t="s">
        <v>22035</v>
      </c>
      <c r="Y10428" t="s">
        <v>23859</v>
      </c>
    </row>
    <row r="10429" spans="1:25">
      <c r="A10429" s="1">
        <v>10496</v>
      </c>
      <c r="B10429" t="s">
        <v>32</v>
      </c>
      <c r="C10429" t="s">
        <v>8704</v>
      </c>
      <c r="D10429" t="s">
        <v>10830</v>
      </c>
      <c r="E10429" t="s">
        <v>10905</v>
      </c>
      <c r="F10429" t="s">
        <v>10906</v>
      </c>
      <c r="H10429" t="s">
        <v>18213</v>
      </c>
      <c r="V10429">
        <f>72864563 pm¡Ã2024041krissy_g4@hotmail.com                              ANMLFException as file currently locked by another user for an Acct no 840012230000</f>
        <v>0</v>
      </c>
    </row>
    <row r="10430" spans="1:25">
      <c r="A10430" s="1">
        <v>10497</v>
      </c>
      <c r="C10430" t="s">
        <v>8705</v>
      </c>
      <c r="G10430" t="s">
        <v>10967</v>
      </c>
      <c r="H10430" t="s">
        <v>18214</v>
      </c>
      <c r="I10430" t="s">
        <v>18507</v>
      </c>
      <c r="J10430" t="s">
        <v>18510</v>
      </c>
      <c r="L10430" t="s">
        <v>20791</v>
      </c>
      <c r="N10430" t="s">
        <v>32</v>
      </c>
      <c r="P10430" t="s">
        <v>32</v>
      </c>
      <c r="Q10430" t="s">
        <v>20992</v>
      </c>
      <c r="R10430" t="s">
        <v>21119</v>
      </c>
      <c r="S10430" t="s">
        <v>21154</v>
      </c>
      <c r="U10430" t="s">
        <v>22035</v>
      </c>
      <c r="Y10430" t="s">
        <v>23860</v>
      </c>
    </row>
    <row r="10431" spans="1:25">
      <c r="A10431" s="1">
        <v>10498</v>
      </c>
      <c r="B10431" t="s">
        <v>32</v>
      </c>
      <c r="C10431" t="s">
        <v>8705</v>
      </c>
      <c r="D10431" t="s">
        <v>10831</v>
      </c>
      <c r="E10431" t="s">
        <v>10905</v>
      </c>
      <c r="F10431" t="s">
        <v>10906</v>
      </c>
      <c r="H10431" t="s">
        <v>18214</v>
      </c>
      <c r="V10431">
        <f>72864564 0&lt;I2024041djturanda@yahoo.com                               ANMLFException as file currently locked by another user for an Acct no 313660030000</f>
        <v>0</v>
      </c>
    </row>
    <row r="10432" spans="1:25">
      <c r="A10432" s="1">
        <v>10499</v>
      </c>
      <c r="C10432" t="s">
        <v>8706</v>
      </c>
      <c r="G10432" t="s">
        <v>10967</v>
      </c>
      <c r="H10432" t="s">
        <v>18215</v>
      </c>
      <c r="I10432" t="s">
        <v>18507</v>
      </c>
      <c r="J10432" t="s">
        <v>18510</v>
      </c>
      <c r="L10432" t="s">
        <v>20792</v>
      </c>
      <c r="N10432" t="s">
        <v>32</v>
      </c>
      <c r="P10432" t="s">
        <v>32</v>
      </c>
      <c r="Q10432" t="s">
        <v>20992</v>
      </c>
      <c r="R10432" t="s">
        <v>21119</v>
      </c>
      <c r="S10432" t="s">
        <v>21154</v>
      </c>
      <c r="U10432" t="s">
        <v>22035</v>
      </c>
      <c r="Y10432" t="s">
        <v>23861</v>
      </c>
    </row>
    <row r="10433" spans="1:25">
      <c r="A10433" s="1">
        <v>10500</v>
      </c>
      <c r="B10433" t="s">
        <v>32</v>
      </c>
      <c r="C10433" t="s">
        <v>8706</v>
      </c>
      <c r="D10433" t="s">
        <v>10832</v>
      </c>
      <c r="E10433" t="s">
        <v>10905</v>
      </c>
      <c r="F10433" t="s">
        <v>10906</v>
      </c>
      <c r="H10433" t="s">
        <v>18215</v>
      </c>
      <c r="V10433">
        <f>72864565 &gt;#Q2024041tampat74@gmail.com                               ANMLFException as file currently locked by another user for an Acct no 348079210000</f>
        <v>0</v>
      </c>
    </row>
    <row r="10434" spans="1:25">
      <c r="A10434" s="1">
        <v>10501</v>
      </c>
      <c r="C10434" t="s">
        <v>8707</v>
      </c>
      <c r="G10434" t="s">
        <v>10967</v>
      </c>
      <c r="H10434" t="s">
        <v>18216</v>
      </c>
      <c r="I10434" t="s">
        <v>18507</v>
      </c>
      <c r="J10434" t="s">
        <v>18510</v>
      </c>
      <c r="L10434" t="s">
        <v>20793</v>
      </c>
      <c r="N10434" t="s">
        <v>32</v>
      </c>
      <c r="P10434" t="s">
        <v>32</v>
      </c>
      <c r="Q10434" t="s">
        <v>20992</v>
      </c>
      <c r="R10434" t="s">
        <v>21119</v>
      </c>
      <c r="S10434" t="s">
        <v>21154</v>
      </c>
      <c r="U10434" t="s">
        <v>22035</v>
      </c>
      <c r="Y10434" t="s">
        <v>23862</v>
      </c>
    </row>
    <row r="10435" spans="1:25">
      <c r="A10435" s="1">
        <v>10502</v>
      </c>
      <c r="B10435" t="s">
        <v>32</v>
      </c>
      <c r="C10435" t="s">
        <v>8707</v>
      </c>
      <c r="D10435" t="s">
        <v>10833</v>
      </c>
      <c r="E10435" t="s">
        <v>10905</v>
      </c>
      <c r="F10435" t="s">
        <v>10906</v>
      </c>
      <c r="H10435" t="s">
        <v>18216</v>
      </c>
      <c r="V10435">
        <f>72864566 Ð`²¤O2024031moriehinds2@gmail.com                              BNMLFException as file currently locked by another user for an Acct no 342065570000</f>
        <v>0</v>
      </c>
    </row>
    <row r="10436" spans="1:25">
      <c r="A10436" s="1">
        <v>10503</v>
      </c>
      <c r="C10436" t="s">
        <v>8708</v>
      </c>
      <c r="G10436" t="s">
        <v>10967</v>
      </c>
      <c r="H10436" t="s">
        <v>18217</v>
      </c>
      <c r="I10436" t="s">
        <v>18507</v>
      </c>
      <c r="J10436" t="s">
        <v>18510</v>
      </c>
      <c r="L10436" t="s">
        <v>20794</v>
      </c>
      <c r="N10436" t="s">
        <v>32</v>
      </c>
      <c r="P10436" t="s">
        <v>32</v>
      </c>
      <c r="Q10436" t="s">
        <v>20992</v>
      </c>
      <c r="R10436" t="s">
        <v>21119</v>
      </c>
      <c r="S10436" t="s">
        <v>21154</v>
      </c>
      <c r="U10436" t="s">
        <v>22035</v>
      </c>
      <c r="Y10436" t="s">
        <v>23863</v>
      </c>
    </row>
    <row r="10437" spans="1:25">
      <c r="A10437" s="1">
        <v>10504</v>
      </c>
      <c r="B10437" t="s">
        <v>32</v>
      </c>
      <c r="C10437" t="s">
        <v>8708</v>
      </c>
      <c r="D10437" t="s">
        <v>10834</v>
      </c>
      <c r="E10437" t="s">
        <v>10905</v>
      </c>
      <c r="F10437" t="s">
        <v>10906</v>
      </c>
      <c r="H10437" t="s">
        <v>18218</v>
      </c>
      <c r="V10437">
        <f>72864567 @Ü'E2024041cavrilleogarro@yahoo.com                            BNMLFException as file currently locked by another user for an Acct no 297021480000</f>
        <v>0</v>
      </c>
    </row>
    <row r="10438" spans="1:25">
      <c r="A10438" s="1">
        <v>10505</v>
      </c>
      <c r="C10438" t="s">
        <v>8709</v>
      </c>
      <c r="G10438" t="s">
        <v>10967</v>
      </c>
      <c r="H10438" t="s">
        <v>18219</v>
      </c>
      <c r="I10438" t="s">
        <v>18507</v>
      </c>
      <c r="J10438" t="s">
        <v>18510</v>
      </c>
      <c r="L10438" t="s">
        <v>20795</v>
      </c>
      <c r="N10438" t="s">
        <v>32</v>
      </c>
      <c r="P10438" t="s">
        <v>32</v>
      </c>
      <c r="Q10438" t="s">
        <v>20992</v>
      </c>
      <c r="R10438" t="s">
        <v>21119</v>
      </c>
      <c r="S10438" t="s">
        <v>21154</v>
      </c>
      <c r="U10438" t="s">
        <v>22035</v>
      </c>
      <c r="Y10438" t="s">
        <v>23864</v>
      </c>
    </row>
    <row r="10439" spans="1:25">
      <c r="A10439" s="1">
        <v>10506</v>
      </c>
      <c r="B10439" t="s">
        <v>32</v>
      </c>
      <c r="C10439" t="s">
        <v>8709</v>
      </c>
      <c r="D10439" t="s">
        <v>10835</v>
      </c>
      <c r="E10439" t="s">
        <v>10905</v>
      </c>
      <c r="F10439" t="s">
        <v>10906</v>
      </c>
      <c r="H10439" t="s">
        <v>18220</v>
      </c>
      <c r="V10439">
        <f>72864568 ø8æÌ2024031tamika.campbell@ksac.gov.jm                           CNMLFException as file currently locked by another user for an Acct no 880032561400</f>
        <v>0</v>
      </c>
    </row>
    <row r="10440" spans="1:25">
      <c r="A10440" s="1">
        <v>10507</v>
      </c>
      <c r="C10440" t="s">
        <v>8710</v>
      </c>
      <c r="G10440" t="s">
        <v>10967</v>
      </c>
      <c r="H10440" t="s">
        <v>18221</v>
      </c>
      <c r="I10440" t="s">
        <v>18507</v>
      </c>
      <c r="J10440" t="s">
        <v>18510</v>
      </c>
      <c r="L10440" t="s">
        <v>20796</v>
      </c>
      <c r="N10440" t="s">
        <v>32</v>
      </c>
      <c r="P10440" t="s">
        <v>32</v>
      </c>
      <c r="Q10440" t="s">
        <v>20992</v>
      </c>
      <c r="R10440" t="s">
        <v>21119</v>
      </c>
      <c r="S10440" t="s">
        <v>21154</v>
      </c>
      <c r="U10440" t="s">
        <v>22035</v>
      </c>
      <c r="Y10440" t="s">
        <v>23865</v>
      </c>
    </row>
    <row r="10441" spans="1:25">
      <c r="A10441" s="1">
        <v>10508</v>
      </c>
      <c r="B10441" t="s">
        <v>32</v>
      </c>
      <c r="C10441" t="s">
        <v>8710</v>
      </c>
      <c r="D10441" t="s">
        <v>10836</v>
      </c>
      <c r="E10441" t="s">
        <v>10905</v>
      </c>
      <c r="F10441" t="s">
        <v>10906</v>
      </c>
      <c r="H10441" t="s">
        <v>18222</v>
      </c>
      <c r="V10441">
        <f>72864569 0@2024031kededradennis@gmail.com                             CNMLFException as file currently locked by another user for an Acct no 277429760000</f>
        <v>0</v>
      </c>
    </row>
    <row r="10442" spans="1:25">
      <c r="A10442" s="1">
        <v>10509</v>
      </c>
      <c r="C10442" t="s">
        <v>8711</v>
      </c>
      <c r="G10442" t="s">
        <v>10967</v>
      </c>
      <c r="H10442" t="s">
        <v>18223</v>
      </c>
      <c r="I10442" t="s">
        <v>18507</v>
      </c>
      <c r="J10442" t="s">
        <v>18510</v>
      </c>
      <c r="L10442" t="s">
        <v>20797</v>
      </c>
      <c r="N10442" t="s">
        <v>32</v>
      </c>
      <c r="P10442" t="s">
        <v>32</v>
      </c>
      <c r="Q10442" t="s">
        <v>20992</v>
      </c>
      <c r="R10442" t="s">
        <v>21119</v>
      </c>
      <c r="S10442" t="s">
        <v>21154</v>
      </c>
      <c r="U10442" t="s">
        <v>22035</v>
      </c>
      <c r="Y10442" t="s">
        <v>23866</v>
      </c>
    </row>
    <row r="10443" spans="1:25">
      <c r="A10443" s="1">
        <v>10510</v>
      </c>
      <c r="B10443" t="s">
        <v>32</v>
      </c>
      <c r="C10443" t="s">
        <v>8711</v>
      </c>
      <c r="D10443" t="s">
        <v>10837</v>
      </c>
      <c r="E10443" t="s">
        <v>10905</v>
      </c>
      <c r="F10443" t="s">
        <v>10906</v>
      </c>
      <c r="H10443" t="s">
        <v>18223</v>
      </c>
      <c r="V10443">
        <f>72864570 ÐEá\$2024041faypetgrave@cwjamica.com                            DNMLFException as file currently locked by another user for an Acct no 156177090000</f>
        <v>0</v>
      </c>
    </row>
    <row r="10444" spans="1:25">
      <c r="A10444" s="1">
        <v>10511</v>
      </c>
      <c r="C10444" t="s">
        <v>8712</v>
      </c>
      <c r="G10444" t="s">
        <v>10967</v>
      </c>
      <c r="H10444" t="s">
        <v>18224</v>
      </c>
      <c r="I10444" t="s">
        <v>18507</v>
      </c>
      <c r="J10444" t="s">
        <v>18510</v>
      </c>
      <c r="L10444" t="s">
        <v>20798</v>
      </c>
      <c r="N10444" t="s">
        <v>32</v>
      </c>
      <c r="P10444" t="s">
        <v>32</v>
      </c>
      <c r="Q10444" t="s">
        <v>20992</v>
      </c>
      <c r="R10444" t="s">
        <v>21119</v>
      </c>
      <c r="S10444" t="s">
        <v>21154</v>
      </c>
      <c r="U10444" t="s">
        <v>22035</v>
      </c>
      <c r="Y10444" t="s">
        <v>23868</v>
      </c>
    </row>
    <row r="10445" spans="1:25">
      <c r="A10445" s="1">
        <v>10512</v>
      </c>
      <c r="B10445" t="s">
        <v>32</v>
      </c>
      <c r="C10445" t="s">
        <v>8712</v>
      </c>
      <c r="D10445" t="s">
        <v>10838</v>
      </c>
      <c r="E10445" t="s">
        <v>10905</v>
      </c>
      <c r="F10445" t="s">
        <v>10906</v>
      </c>
      <c r="H10445" t="s">
        <v>18224</v>
      </c>
      <c r="V10445">
        <f>72864571 ÐÈQ(B2024041stamic123@gmail.com                               DNMLFException as file currently locked by another user for an Acct no 284144290000</f>
        <v>0</v>
      </c>
    </row>
    <row r="10446" spans="1:25">
      <c r="A10446" s="1">
        <v>10513</v>
      </c>
      <c r="C10446" t="s">
        <v>8713</v>
      </c>
      <c r="G10446" t="s">
        <v>10967</v>
      </c>
      <c r="H10446" t="s">
        <v>18225</v>
      </c>
      <c r="I10446" t="s">
        <v>18507</v>
      </c>
      <c r="J10446" t="s">
        <v>18510</v>
      </c>
      <c r="L10446" t="s">
        <v>20799</v>
      </c>
      <c r="N10446" t="s">
        <v>32</v>
      </c>
      <c r="P10446" t="s">
        <v>32</v>
      </c>
      <c r="Q10446" t="s">
        <v>20992</v>
      </c>
      <c r="R10446" t="s">
        <v>21119</v>
      </c>
      <c r="S10446" t="s">
        <v>21154</v>
      </c>
      <c r="U10446" t="s">
        <v>22035</v>
      </c>
      <c r="Y10446" t="s">
        <v>23867</v>
      </c>
    </row>
    <row r="10447" spans="1:25">
      <c r="A10447" s="1">
        <v>10514</v>
      </c>
      <c r="B10447" t="s">
        <v>32</v>
      </c>
      <c r="C10447" t="s">
        <v>8713</v>
      </c>
      <c r="D10447" t="s">
        <v>10839</v>
      </c>
      <c r="E10447" t="s">
        <v>10905</v>
      </c>
      <c r="F10447" t="s">
        <v>10906</v>
      </c>
      <c r="H10447" t="s">
        <v>18225</v>
      </c>
      <c r="V10447">
        <f>72864572 p°7ÖD2024041christinacaine1@gmail.com                            DNMLFException as file currently locked by another user for an Acct no 295651750000</f>
        <v>0</v>
      </c>
    </row>
    <row r="10448" spans="1:25">
      <c r="A10448" s="1">
        <v>10515</v>
      </c>
      <c r="C10448" t="s">
        <v>8714</v>
      </c>
      <c r="G10448" t="s">
        <v>10967</v>
      </c>
      <c r="H10448" t="s">
        <v>18226</v>
      </c>
      <c r="I10448" t="s">
        <v>18507</v>
      </c>
      <c r="J10448" t="s">
        <v>18509</v>
      </c>
      <c r="L10448" t="s">
        <v>20614</v>
      </c>
      <c r="O10448" t="s">
        <v>20887</v>
      </c>
      <c r="P10448" t="s">
        <v>20919</v>
      </c>
      <c r="Q10448" t="s">
        <v>20989</v>
      </c>
      <c r="U10448" t="s">
        <v>22032</v>
      </c>
      <c r="W10448" t="s">
        <v>22917</v>
      </c>
      <c r="X10448" t="s">
        <v>23029</v>
      </c>
    </row>
    <row r="10449" spans="1:25">
      <c r="A10449" s="1">
        <v>10516</v>
      </c>
      <c r="C10449" t="s">
        <v>8715</v>
      </c>
      <c r="G10449" t="s">
        <v>10967</v>
      </c>
      <c r="H10449" t="s">
        <v>18226</v>
      </c>
      <c r="I10449" t="s">
        <v>18507</v>
      </c>
      <c r="J10449" t="s">
        <v>18509</v>
      </c>
      <c r="L10449" t="s">
        <v>20527</v>
      </c>
      <c r="O10449" t="s">
        <v>20888</v>
      </c>
      <c r="P10449" t="s">
        <v>65</v>
      </c>
      <c r="Q10449" t="s">
        <v>20990</v>
      </c>
      <c r="R10449" t="s">
        <v>21118</v>
      </c>
      <c r="S10449" t="s">
        <v>21153</v>
      </c>
      <c r="T10449" t="s">
        <v>21224</v>
      </c>
      <c r="U10449" t="s">
        <v>22033</v>
      </c>
    </row>
    <row r="10450" spans="1:25">
      <c r="A10450" s="1">
        <v>10517</v>
      </c>
      <c r="C10450" t="s">
        <v>8716</v>
      </c>
      <c r="G10450" t="s">
        <v>10967</v>
      </c>
      <c r="H10450" t="s">
        <v>18227</v>
      </c>
      <c r="I10450" t="s">
        <v>18507</v>
      </c>
      <c r="J10450" t="s">
        <v>18509</v>
      </c>
      <c r="L10450" t="s">
        <v>20528</v>
      </c>
      <c r="O10450" t="s">
        <v>20888</v>
      </c>
      <c r="P10450" t="s">
        <v>20920</v>
      </c>
      <c r="Q10450" t="s">
        <v>20991</v>
      </c>
      <c r="U10450" t="s">
        <v>22034</v>
      </c>
      <c r="W10450" t="s">
        <v>22918</v>
      </c>
    </row>
    <row r="10451" spans="1:25">
      <c r="A10451" s="1">
        <v>10518</v>
      </c>
      <c r="C10451" t="s">
        <v>8717</v>
      </c>
      <c r="G10451" t="s">
        <v>10967</v>
      </c>
      <c r="H10451" t="s">
        <v>18228</v>
      </c>
      <c r="I10451" t="s">
        <v>18507</v>
      </c>
      <c r="J10451" t="s">
        <v>18509</v>
      </c>
      <c r="L10451" t="s">
        <v>20527</v>
      </c>
      <c r="O10451" t="s">
        <v>20888</v>
      </c>
      <c r="P10451" t="s">
        <v>65</v>
      </c>
      <c r="Q10451" t="s">
        <v>20990</v>
      </c>
      <c r="R10451" t="s">
        <v>21118</v>
      </c>
      <c r="S10451" t="s">
        <v>21153</v>
      </c>
      <c r="T10451" t="s">
        <v>21224</v>
      </c>
      <c r="U10451" t="s">
        <v>22033</v>
      </c>
    </row>
    <row r="10452" spans="1:25">
      <c r="A10452" s="1">
        <v>10519</v>
      </c>
      <c r="C10452" t="s">
        <v>8718</v>
      </c>
      <c r="G10452" t="s">
        <v>10967</v>
      </c>
      <c r="H10452" t="s">
        <v>18228</v>
      </c>
      <c r="I10452" t="s">
        <v>18507</v>
      </c>
      <c r="J10452" t="s">
        <v>18509</v>
      </c>
      <c r="L10452" t="s">
        <v>20498</v>
      </c>
      <c r="O10452" t="s">
        <v>20887</v>
      </c>
      <c r="P10452" t="s">
        <v>20919</v>
      </c>
      <c r="Q10452" t="s">
        <v>20989</v>
      </c>
      <c r="U10452" t="s">
        <v>22032</v>
      </c>
      <c r="W10452" t="s">
        <v>22917</v>
      </c>
      <c r="X10452" t="s">
        <v>23029</v>
      </c>
    </row>
    <row r="10453" spans="1:25">
      <c r="A10453" s="1">
        <v>10520</v>
      </c>
      <c r="C10453" t="s">
        <v>8719</v>
      </c>
      <c r="G10453" t="s">
        <v>10967</v>
      </c>
      <c r="H10453" t="s">
        <v>18229</v>
      </c>
      <c r="I10453" t="s">
        <v>18507</v>
      </c>
      <c r="J10453" t="s">
        <v>18509</v>
      </c>
      <c r="L10453" t="s">
        <v>20528</v>
      </c>
      <c r="O10453" t="s">
        <v>20888</v>
      </c>
      <c r="P10453" t="s">
        <v>20920</v>
      </c>
      <c r="Q10453" t="s">
        <v>20991</v>
      </c>
      <c r="U10453" t="s">
        <v>22034</v>
      </c>
      <c r="W10453" t="s">
        <v>22918</v>
      </c>
    </row>
    <row r="10454" spans="1:25">
      <c r="A10454" s="1">
        <v>10521</v>
      </c>
      <c r="C10454" t="s">
        <v>8720</v>
      </c>
      <c r="G10454" t="s">
        <v>10967</v>
      </c>
      <c r="H10454" t="s">
        <v>18230</v>
      </c>
      <c r="I10454" t="s">
        <v>18507</v>
      </c>
      <c r="J10454" t="s">
        <v>18510</v>
      </c>
      <c r="L10454" t="s">
        <v>20800</v>
      </c>
      <c r="N10454" t="s">
        <v>32</v>
      </c>
      <c r="P10454" t="s">
        <v>32</v>
      </c>
      <c r="Q10454" t="s">
        <v>20992</v>
      </c>
      <c r="R10454" t="s">
        <v>21119</v>
      </c>
      <c r="S10454" t="s">
        <v>21154</v>
      </c>
      <c r="U10454" t="s">
        <v>22035</v>
      </c>
      <c r="Y10454" t="s">
        <v>23869</v>
      </c>
    </row>
    <row r="10455" spans="1:25">
      <c r="A10455" s="1">
        <v>10522</v>
      </c>
      <c r="B10455" t="s">
        <v>32</v>
      </c>
      <c r="C10455" t="s">
        <v>8720</v>
      </c>
      <c r="D10455" t="s">
        <v>10840</v>
      </c>
      <c r="E10455" t="s">
        <v>10905</v>
      </c>
      <c r="F10455" t="s">
        <v>10906</v>
      </c>
      <c r="H10455" t="s">
        <v>18231</v>
      </c>
      <c r="V10455">
        <f>72864579 0&amp;3&amp;P2024041DUNROBPRIM@GMAIL.COM                              DNMLFException as file currently locked by another user for an Acct no 344238270000</f>
        <v>0</v>
      </c>
    </row>
    <row r="10456" spans="1:25">
      <c r="A10456" s="1">
        <v>10523</v>
      </c>
      <c r="C10456" t="s">
        <v>8721</v>
      </c>
      <c r="G10456" t="s">
        <v>10967</v>
      </c>
      <c r="H10456" t="s">
        <v>18232</v>
      </c>
      <c r="I10456" t="s">
        <v>18507</v>
      </c>
      <c r="J10456" t="s">
        <v>18510</v>
      </c>
      <c r="L10456" t="s">
        <v>20801</v>
      </c>
      <c r="N10456" t="s">
        <v>32</v>
      </c>
      <c r="P10456" t="s">
        <v>32</v>
      </c>
      <c r="Q10456" t="s">
        <v>20992</v>
      </c>
      <c r="R10456" t="s">
        <v>21119</v>
      </c>
      <c r="S10456" t="s">
        <v>21154</v>
      </c>
      <c r="U10456" t="s">
        <v>22035</v>
      </c>
      <c r="Y10456" t="s">
        <v>23872</v>
      </c>
    </row>
    <row r="10457" spans="1:25">
      <c r="A10457" s="1">
        <v>10524</v>
      </c>
      <c r="B10457" t="s">
        <v>32</v>
      </c>
      <c r="C10457" t="s">
        <v>8721</v>
      </c>
      <c r="D10457" t="s">
        <v>10841</v>
      </c>
      <c r="E10457" t="s">
        <v>10905</v>
      </c>
      <c r="F10457" t="s">
        <v>10906</v>
      </c>
      <c r="H10457" t="s">
        <v>18233</v>
      </c>
      <c r="V10457">
        <f>72864580 °7úA2024041ANDREHEPBURN_88@YAHOO.COM                            ENMLFException as file currently locked by another user for an Acct no 283368110000</f>
        <v>0</v>
      </c>
    </row>
    <row r="10458" spans="1:25">
      <c r="A10458" s="1">
        <v>10525</v>
      </c>
      <c r="C10458" t="s">
        <v>8722</v>
      </c>
      <c r="G10458" t="s">
        <v>10967</v>
      </c>
      <c r="H10458" t="s">
        <v>18234</v>
      </c>
      <c r="I10458" t="s">
        <v>18507</v>
      </c>
      <c r="J10458" t="s">
        <v>18510</v>
      </c>
      <c r="L10458" t="s">
        <v>20802</v>
      </c>
      <c r="N10458" t="s">
        <v>32</v>
      </c>
      <c r="P10458" t="s">
        <v>32</v>
      </c>
      <c r="Q10458" t="s">
        <v>20992</v>
      </c>
      <c r="R10458" t="s">
        <v>21119</v>
      </c>
      <c r="S10458" t="s">
        <v>21154</v>
      </c>
      <c r="U10458" t="s">
        <v>22035</v>
      </c>
      <c r="Y10458" t="s">
        <v>23871</v>
      </c>
    </row>
    <row r="10459" spans="1:25">
      <c r="A10459" s="1">
        <v>10526</v>
      </c>
      <c r="B10459" t="s">
        <v>32</v>
      </c>
      <c r="C10459" t="s">
        <v>8722</v>
      </c>
      <c r="D10459" t="s">
        <v>10842</v>
      </c>
      <c r="E10459" t="s">
        <v>10905</v>
      </c>
      <c r="F10459" t="s">
        <v>10906</v>
      </c>
      <c r="H10459" t="s">
        <v>18235</v>
      </c>
      <c r="V10459">
        <f>72864581 @å~\J2024041sexychrisann1@gmail.com                             ENMLFException as file currently locked by another user for an Acct no 319379400000</f>
        <v>0</v>
      </c>
    </row>
    <row r="10460" spans="1:25">
      <c r="A10460" s="1">
        <v>10527</v>
      </c>
      <c r="C10460" t="s">
        <v>8723</v>
      </c>
      <c r="G10460" t="s">
        <v>10967</v>
      </c>
      <c r="H10460" t="s">
        <v>18236</v>
      </c>
      <c r="I10460" t="s">
        <v>18507</v>
      </c>
      <c r="J10460" t="s">
        <v>18510</v>
      </c>
      <c r="L10460" t="s">
        <v>20803</v>
      </c>
      <c r="N10460" t="s">
        <v>32</v>
      </c>
      <c r="P10460" t="s">
        <v>32</v>
      </c>
      <c r="Q10460" t="s">
        <v>20992</v>
      </c>
      <c r="R10460" t="s">
        <v>21119</v>
      </c>
      <c r="S10460" t="s">
        <v>21154</v>
      </c>
      <c r="U10460" t="s">
        <v>22035</v>
      </c>
      <c r="Y10460" t="s">
        <v>23870</v>
      </c>
    </row>
    <row r="10461" spans="1:25">
      <c r="A10461" s="1">
        <v>10528</v>
      </c>
      <c r="B10461" t="s">
        <v>32</v>
      </c>
      <c r="C10461" t="s">
        <v>8723</v>
      </c>
      <c r="D10461" t="s">
        <v>10843</v>
      </c>
      <c r="E10461" t="s">
        <v>10905</v>
      </c>
      <c r="F10461" t="s">
        <v>10906</v>
      </c>
      <c r="H10461" t="s">
        <v>18237</v>
      </c>
      <c r="V10461">
        <f>72864582 @äçNJ2024041romainbrown023@gmail.com                            ENMLFException as file currently locked by another user for an Acct no 319151400000</f>
        <v>0</v>
      </c>
    </row>
    <row r="10462" spans="1:25">
      <c r="A10462" s="1">
        <v>10529</v>
      </c>
      <c r="C10462" t="s">
        <v>8724</v>
      </c>
      <c r="G10462" t="s">
        <v>10967</v>
      </c>
      <c r="H10462" t="s">
        <v>18238</v>
      </c>
      <c r="I10462" t="s">
        <v>18507</v>
      </c>
      <c r="J10462" t="s">
        <v>18510</v>
      </c>
      <c r="L10462" t="s">
        <v>20804</v>
      </c>
      <c r="N10462" t="s">
        <v>32</v>
      </c>
      <c r="P10462" t="s">
        <v>32</v>
      </c>
      <c r="Q10462" t="s">
        <v>20992</v>
      </c>
      <c r="R10462" t="s">
        <v>21119</v>
      </c>
      <c r="S10462" t="s">
        <v>21154</v>
      </c>
      <c r="U10462" t="s">
        <v>22035</v>
      </c>
      <c r="Y10462" t="s">
        <v>23873</v>
      </c>
    </row>
    <row r="10463" spans="1:25">
      <c r="A10463" s="1">
        <v>10530</v>
      </c>
      <c r="B10463" t="s">
        <v>32</v>
      </c>
      <c r="C10463" t="s">
        <v>8724</v>
      </c>
      <c r="D10463" t="s">
        <v>10844</v>
      </c>
      <c r="E10463" t="s">
        <v>10905</v>
      </c>
      <c r="F10463" t="s">
        <v>10906</v>
      </c>
      <c r="H10463" t="s">
        <v>18239</v>
      </c>
      <c r="V10463">
        <f>72864583 @ÝEÆI2024041orainthomas@gmail.com                              GNMLFException as file currently locked by another user for an Acct no 316859080000</f>
        <v>0</v>
      </c>
    </row>
    <row r="10464" spans="1:25">
      <c r="A10464" s="1">
        <v>10531</v>
      </c>
      <c r="C10464" t="s">
        <v>8725</v>
      </c>
      <c r="G10464" t="s">
        <v>10967</v>
      </c>
      <c r="H10464" t="s">
        <v>18240</v>
      </c>
      <c r="I10464" t="s">
        <v>18507</v>
      </c>
      <c r="J10464" t="s">
        <v>18509</v>
      </c>
      <c r="L10464" t="s">
        <v>20593</v>
      </c>
      <c r="O10464" t="s">
        <v>20887</v>
      </c>
      <c r="P10464" t="s">
        <v>20919</v>
      </c>
      <c r="Q10464" t="s">
        <v>20989</v>
      </c>
      <c r="U10464" t="s">
        <v>22032</v>
      </c>
      <c r="W10464" t="s">
        <v>22917</v>
      </c>
      <c r="X10464" t="s">
        <v>23037</v>
      </c>
    </row>
    <row r="10465" spans="1:24">
      <c r="A10465" s="1">
        <v>10532</v>
      </c>
      <c r="C10465" t="s">
        <v>8726</v>
      </c>
      <c r="G10465" t="s">
        <v>10967</v>
      </c>
      <c r="H10465" t="s">
        <v>18241</v>
      </c>
      <c r="I10465" t="s">
        <v>18507</v>
      </c>
      <c r="J10465" t="s">
        <v>18509</v>
      </c>
      <c r="L10465" t="s">
        <v>20527</v>
      </c>
      <c r="O10465" t="s">
        <v>20888</v>
      </c>
      <c r="P10465" t="s">
        <v>65</v>
      </c>
      <c r="Q10465" t="s">
        <v>20990</v>
      </c>
      <c r="R10465" t="s">
        <v>21118</v>
      </c>
      <c r="S10465" t="s">
        <v>21153</v>
      </c>
      <c r="T10465" t="s">
        <v>21230</v>
      </c>
      <c r="U10465" t="s">
        <v>22033</v>
      </c>
    </row>
    <row r="10466" spans="1:24">
      <c r="A10466" s="1">
        <v>10533</v>
      </c>
      <c r="C10466" t="s">
        <v>8727</v>
      </c>
      <c r="G10466" t="s">
        <v>10967</v>
      </c>
      <c r="H10466" t="s">
        <v>18241</v>
      </c>
      <c r="I10466" t="s">
        <v>18507</v>
      </c>
      <c r="J10466" t="s">
        <v>18509</v>
      </c>
      <c r="L10466" t="s">
        <v>20528</v>
      </c>
      <c r="O10466" t="s">
        <v>20888</v>
      </c>
      <c r="P10466" t="s">
        <v>20920</v>
      </c>
      <c r="Q10466" t="s">
        <v>20991</v>
      </c>
      <c r="U10466" t="s">
        <v>22034</v>
      </c>
      <c r="W10466" t="s">
        <v>22918</v>
      </c>
    </row>
    <row r="10467" spans="1:24">
      <c r="A10467" s="1">
        <v>10534</v>
      </c>
      <c r="C10467" t="s">
        <v>8728</v>
      </c>
      <c r="G10467" t="s">
        <v>10967</v>
      </c>
      <c r="H10467" t="s">
        <v>18242</v>
      </c>
      <c r="I10467" t="s">
        <v>18507</v>
      </c>
      <c r="J10467" t="s">
        <v>18509</v>
      </c>
      <c r="L10467" t="s">
        <v>20527</v>
      </c>
      <c r="O10467" t="s">
        <v>20888</v>
      </c>
      <c r="P10467" t="s">
        <v>65</v>
      </c>
      <c r="Q10467" t="s">
        <v>20990</v>
      </c>
      <c r="R10467" t="s">
        <v>21118</v>
      </c>
      <c r="S10467" t="s">
        <v>21153</v>
      </c>
      <c r="T10467" t="s">
        <v>21230</v>
      </c>
      <c r="U10467" t="s">
        <v>22033</v>
      </c>
    </row>
    <row r="10468" spans="1:24">
      <c r="A10468" s="1">
        <v>10535</v>
      </c>
      <c r="C10468" t="s">
        <v>8729</v>
      </c>
      <c r="G10468" t="s">
        <v>10967</v>
      </c>
      <c r="H10468" t="s">
        <v>18242</v>
      </c>
      <c r="I10468" t="s">
        <v>18507</v>
      </c>
      <c r="J10468" t="s">
        <v>18509</v>
      </c>
      <c r="L10468" t="s">
        <v>20552</v>
      </c>
      <c r="O10468" t="s">
        <v>20887</v>
      </c>
      <c r="P10468" t="s">
        <v>20919</v>
      </c>
      <c r="Q10468" t="s">
        <v>20989</v>
      </c>
      <c r="U10468" t="s">
        <v>22032</v>
      </c>
      <c r="W10468" t="s">
        <v>22917</v>
      </c>
      <c r="X10468" t="s">
        <v>23037</v>
      </c>
    </row>
    <row r="10469" spans="1:24">
      <c r="A10469" s="1">
        <v>10536</v>
      </c>
      <c r="C10469" t="s">
        <v>8730</v>
      </c>
      <c r="G10469" t="s">
        <v>10967</v>
      </c>
      <c r="H10469" t="s">
        <v>18242</v>
      </c>
      <c r="I10469" t="s">
        <v>18507</v>
      </c>
      <c r="J10469" t="s">
        <v>18509</v>
      </c>
      <c r="L10469" t="s">
        <v>20528</v>
      </c>
      <c r="O10469" t="s">
        <v>20888</v>
      </c>
      <c r="P10469" t="s">
        <v>20920</v>
      </c>
      <c r="Q10469" t="s">
        <v>20991</v>
      </c>
      <c r="U10469" t="s">
        <v>22034</v>
      </c>
      <c r="W10469" t="s">
        <v>22918</v>
      </c>
    </row>
    <row r="10470" spans="1:24">
      <c r="A10470" s="1">
        <v>10537</v>
      </c>
      <c r="C10470" t="s">
        <v>8731</v>
      </c>
      <c r="G10470" t="s">
        <v>10967</v>
      </c>
      <c r="H10470" t="s">
        <v>18243</v>
      </c>
      <c r="I10470" t="s">
        <v>18507</v>
      </c>
      <c r="J10470" t="s">
        <v>18509</v>
      </c>
      <c r="L10470" t="s">
        <v>20527</v>
      </c>
      <c r="O10470" t="s">
        <v>20888</v>
      </c>
      <c r="P10470" t="s">
        <v>65</v>
      </c>
      <c r="Q10470" t="s">
        <v>20990</v>
      </c>
      <c r="R10470" t="s">
        <v>21118</v>
      </c>
      <c r="S10470" t="s">
        <v>21153</v>
      </c>
      <c r="T10470" t="s">
        <v>21989</v>
      </c>
      <c r="U10470" t="s">
        <v>22033</v>
      </c>
    </row>
    <row r="10471" spans="1:24">
      <c r="A10471" s="1">
        <v>10538</v>
      </c>
      <c r="C10471" t="s">
        <v>8732</v>
      </c>
      <c r="G10471" t="s">
        <v>10967</v>
      </c>
      <c r="H10471" t="s">
        <v>18243</v>
      </c>
      <c r="I10471" t="s">
        <v>18507</v>
      </c>
      <c r="J10471" t="s">
        <v>18509</v>
      </c>
      <c r="L10471" t="s">
        <v>20528</v>
      </c>
      <c r="O10471" t="s">
        <v>20888</v>
      </c>
      <c r="P10471" t="s">
        <v>20920</v>
      </c>
      <c r="Q10471" t="s">
        <v>20991</v>
      </c>
      <c r="U10471" t="s">
        <v>22034</v>
      </c>
      <c r="W10471" t="s">
        <v>22918</v>
      </c>
    </row>
    <row r="10472" spans="1:24">
      <c r="A10472" s="1">
        <v>10539</v>
      </c>
      <c r="C10472" t="s">
        <v>8733</v>
      </c>
      <c r="G10472" t="s">
        <v>10967</v>
      </c>
      <c r="H10472" t="s">
        <v>18244</v>
      </c>
      <c r="I10472" t="s">
        <v>18507</v>
      </c>
      <c r="J10472" t="s">
        <v>18509</v>
      </c>
      <c r="L10472" t="s">
        <v>20527</v>
      </c>
      <c r="O10472" t="s">
        <v>20888</v>
      </c>
      <c r="P10472" t="s">
        <v>65</v>
      </c>
      <c r="Q10472" t="s">
        <v>20990</v>
      </c>
      <c r="R10472" t="s">
        <v>21118</v>
      </c>
      <c r="S10472" t="s">
        <v>21153</v>
      </c>
      <c r="T10472" t="s">
        <v>21990</v>
      </c>
      <c r="U10472" t="s">
        <v>22033</v>
      </c>
    </row>
    <row r="10473" spans="1:24">
      <c r="A10473" s="1">
        <v>10540</v>
      </c>
      <c r="C10473" t="s">
        <v>8734</v>
      </c>
      <c r="G10473" t="s">
        <v>10967</v>
      </c>
      <c r="H10473" t="s">
        <v>18244</v>
      </c>
      <c r="I10473" t="s">
        <v>18507</v>
      </c>
      <c r="J10473" t="s">
        <v>18509</v>
      </c>
      <c r="L10473" t="s">
        <v>20643</v>
      </c>
      <c r="O10473" t="s">
        <v>20887</v>
      </c>
      <c r="P10473" t="s">
        <v>20919</v>
      </c>
      <c r="Q10473" t="s">
        <v>20989</v>
      </c>
      <c r="U10473" t="s">
        <v>22032</v>
      </c>
      <c r="W10473" t="s">
        <v>22917</v>
      </c>
      <c r="X10473" t="s">
        <v>23819</v>
      </c>
    </row>
    <row r="10474" spans="1:24">
      <c r="A10474" s="1">
        <v>10541</v>
      </c>
      <c r="C10474" t="s">
        <v>8735</v>
      </c>
      <c r="G10474" t="s">
        <v>10967</v>
      </c>
      <c r="H10474" t="s">
        <v>18244</v>
      </c>
      <c r="I10474" t="s">
        <v>18507</v>
      </c>
      <c r="J10474" t="s">
        <v>18509</v>
      </c>
      <c r="L10474" t="s">
        <v>20502</v>
      </c>
      <c r="O10474" t="s">
        <v>20887</v>
      </c>
      <c r="P10474" t="s">
        <v>20919</v>
      </c>
      <c r="Q10474" t="s">
        <v>20989</v>
      </c>
      <c r="U10474" t="s">
        <v>22032</v>
      </c>
      <c r="W10474" t="s">
        <v>22917</v>
      </c>
      <c r="X10474" t="s">
        <v>23820</v>
      </c>
    </row>
    <row r="10475" spans="1:24">
      <c r="A10475" s="1">
        <v>10542</v>
      </c>
      <c r="C10475" t="s">
        <v>8736</v>
      </c>
      <c r="G10475" t="s">
        <v>10967</v>
      </c>
      <c r="H10475" t="s">
        <v>18244</v>
      </c>
      <c r="I10475" t="s">
        <v>18507</v>
      </c>
      <c r="J10475" t="s">
        <v>18509</v>
      </c>
      <c r="L10475" t="s">
        <v>20528</v>
      </c>
      <c r="O10475" t="s">
        <v>20888</v>
      </c>
      <c r="P10475" t="s">
        <v>20920</v>
      </c>
      <c r="Q10475" t="s">
        <v>20991</v>
      </c>
      <c r="U10475" t="s">
        <v>22034</v>
      </c>
      <c r="W10475" t="s">
        <v>22918</v>
      </c>
    </row>
    <row r="10476" spans="1:24">
      <c r="A10476" s="1">
        <v>10543</v>
      </c>
      <c r="C10476" t="s">
        <v>8737</v>
      </c>
      <c r="G10476" t="s">
        <v>10967</v>
      </c>
      <c r="H10476" t="s">
        <v>18245</v>
      </c>
      <c r="I10476" t="s">
        <v>18507</v>
      </c>
      <c r="J10476" t="s">
        <v>18509</v>
      </c>
      <c r="L10476" t="s">
        <v>20647</v>
      </c>
      <c r="O10476" t="s">
        <v>20887</v>
      </c>
      <c r="P10476" t="s">
        <v>20919</v>
      </c>
      <c r="Q10476" t="s">
        <v>20989</v>
      </c>
      <c r="U10476" t="s">
        <v>22032</v>
      </c>
      <c r="W10476" t="s">
        <v>22917</v>
      </c>
      <c r="X10476" t="s">
        <v>23821</v>
      </c>
    </row>
    <row r="10477" spans="1:24">
      <c r="A10477" s="1">
        <v>10544</v>
      </c>
      <c r="C10477" t="s">
        <v>8738</v>
      </c>
      <c r="G10477" t="s">
        <v>10967</v>
      </c>
      <c r="H10477" t="s">
        <v>18246</v>
      </c>
      <c r="I10477" t="s">
        <v>18507</v>
      </c>
      <c r="J10477" t="s">
        <v>18509</v>
      </c>
      <c r="L10477" t="s">
        <v>20527</v>
      </c>
      <c r="O10477" t="s">
        <v>20888</v>
      </c>
      <c r="P10477" t="s">
        <v>65</v>
      </c>
      <c r="Q10477" t="s">
        <v>20990</v>
      </c>
      <c r="R10477" t="s">
        <v>21118</v>
      </c>
      <c r="S10477" t="s">
        <v>21153</v>
      </c>
      <c r="T10477" t="s">
        <v>21991</v>
      </c>
      <c r="U10477" t="s">
        <v>22033</v>
      </c>
    </row>
    <row r="10478" spans="1:24">
      <c r="A10478" s="1">
        <v>10545</v>
      </c>
      <c r="C10478" t="s">
        <v>8739</v>
      </c>
      <c r="G10478" t="s">
        <v>10967</v>
      </c>
      <c r="H10478" t="s">
        <v>18247</v>
      </c>
      <c r="I10478" t="s">
        <v>18507</v>
      </c>
      <c r="J10478" t="s">
        <v>18509</v>
      </c>
      <c r="L10478" t="s">
        <v>20528</v>
      </c>
      <c r="O10478" t="s">
        <v>20888</v>
      </c>
      <c r="P10478" t="s">
        <v>20920</v>
      </c>
      <c r="Q10478" t="s">
        <v>20991</v>
      </c>
      <c r="U10478" t="s">
        <v>22034</v>
      </c>
      <c r="W10478" t="s">
        <v>22918</v>
      </c>
    </row>
    <row r="10479" spans="1:24">
      <c r="A10479" s="1">
        <v>10546</v>
      </c>
      <c r="C10479" t="s">
        <v>8740</v>
      </c>
      <c r="G10479" t="s">
        <v>10967</v>
      </c>
      <c r="H10479" t="s">
        <v>18248</v>
      </c>
      <c r="I10479" t="s">
        <v>18507</v>
      </c>
      <c r="J10479" t="s">
        <v>18509</v>
      </c>
      <c r="L10479" t="s">
        <v>20527</v>
      </c>
      <c r="O10479" t="s">
        <v>20888</v>
      </c>
      <c r="P10479" t="s">
        <v>65</v>
      </c>
      <c r="Q10479" t="s">
        <v>20990</v>
      </c>
      <c r="R10479" t="s">
        <v>21118</v>
      </c>
      <c r="S10479" t="s">
        <v>21153</v>
      </c>
      <c r="T10479" t="s">
        <v>21992</v>
      </c>
      <c r="U10479" t="s">
        <v>22033</v>
      </c>
    </row>
    <row r="10480" spans="1:24">
      <c r="A10480" s="1">
        <v>10547</v>
      </c>
      <c r="C10480" t="s">
        <v>8741</v>
      </c>
      <c r="G10480" t="s">
        <v>10967</v>
      </c>
      <c r="H10480" t="s">
        <v>18248</v>
      </c>
      <c r="I10480" t="s">
        <v>18507</v>
      </c>
      <c r="J10480" t="s">
        <v>18509</v>
      </c>
      <c r="L10480" t="s">
        <v>20528</v>
      </c>
      <c r="O10480" t="s">
        <v>20888</v>
      </c>
      <c r="P10480" t="s">
        <v>20920</v>
      </c>
      <c r="Q10480" t="s">
        <v>20991</v>
      </c>
      <c r="U10480" t="s">
        <v>22034</v>
      </c>
      <c r="W10480" t="s">
        <v>22918</v>
      </c>
    </row>
    <row r="10481" spans="1:24">
      <c r="A10481" s="1">
        <v>10548</v>
      </c>
      <c r="C10481" t="s">
        <v>8742</v>
      </c>
      <c r="G10481" t="s">
        <v>10967</v>
      </c>
      <c r="H10481" t="s">
        <v>18249</v>
      </c>
      <c r="I10481" t="s">
        <v>18507</v>
      </c>
      <c r="J10481" t="s">
        <v>18509</v>
      </c>
      <c r="L10481" t="s">
        <v>20582</v>
      </c>
      <c r="O10481" t="s">
        <v>20887</v>
      </c>
      <c r="P10481" t="s">
        <v>20919</v>
      </c>
      <c r="Q10481" t="s">
        <v>20989</v>
      </c>
      <c r="U10481" t="s">
        <v>22032</v>
      </c>
      <c r="W10481" t="s">
        <v>22917</v>
      </c>
      <c r="X10481" t="s">
        <v>23822</v>
      </c>
    </row>
    <row r="10482" spans="1:24">
      <c r="A10482" s="1">
        <v>10549</v>
      </c>
      <c r="C10482" t="s">
        <v>8743</v>
      </c>
      <c r="G10482" t="s">
        <v>10967</v>
      </c>
      <c r="H10482" t="s">
        <v>18250</v>
      </c>
      <c r="I10482" t="s">
        <v>18507</v>
      </c>
      <c r="J10482" t="s">
        <v>18509</v>
      </c>
      <c r="L10482" t="s">
        <v>20614</v>
      </c>
      <c r="O10482" t="s">
        <v>20887</v>
      </c>
      <c r="P10482" t="s">
        <v>20919</v>
      </c>
      <c r="Q10482" t="s">
        <v>20989</v>
      </c>
      <c r="U10482" t="s">
        <v>22032</v>
      </c>
      <c r="W10482" t="s">
        <v>22917</v>
      </c>
      <c r="X10482" t="s">
        <v>23823</v>
      </c>
    </row>
    <row r="10483" spans="1:24">
      <c r="A10483" s="1">
        <v>10550</v>
      </c>
      <c r="C10483" t="s">
        <v>8744</v>
      </c>
      <c r="G10483" t="s">
        <v>10967</v>
      </c>
      <c r="H10483" t="s">
        <v>18251</v>
      </c>
      <c r="I10483" t="s">
        <v>18507</v>
      </c>
      <c r="J10483" t="s">
        <v>18510</v>
      </c>
      <c r="L10483" t="s">
        <v>20805</v>
      </c>
      <c r="N10483" t="s">
        <v>33</v>
      </c>
      <c r="P10483" t="s">
        <v>20921</v>
      </c>
      <c r="Q10483" t="s">
        <v>20993</v>
      </c>
      <c r="U10483" t="s">
        <v>22036</v>
      </c>
      <c r="W10483" t="s">
        <v>22920</v>
      </c>
    </row>
    <row r="10484" spans="1:24">
      <c r="A10484" s="1">
        <v>10551</v>
      </c>
      <c r="B10484" t="s">
        <v>33</v>
      </c>
      <c r="C10484" t="s">
        <v>8744</v>
      </c>
      <c r="D10484" t="s">
        <v>10845</v>
      </c>
      <c r="E10484" t="s">
        <v>10905</v>
      </c>
      <c r="F10484" t="s">
        <v>10908</v>
      </c>
      <c r="H10484" t="s">
        <v>18252</v>
      </c>
      <c r="V10484">
        <f>72864603 SCI HM3599E                                             M                ×    </f>
        <v>0</v>
      </c>
    </row>
    <row r="10485" spans="1:24">
      <c r="A10485" s="1">
        <v>10552</v>
      </c>
      <c r="C10485" t="s">
        <v>8745</v>
      </c>
      <c r="G10485" t="s">
        <v>10967</v>
      </c>
      <c r="H10485" t="s">
        <v>18253</v>
      </c>
      <c r="I10485" t="s">
        <v>18507</v>
      </c>
      <c r="J10485" t="s">
        <v>18510</v>
      </c>
      <c r="L10485" t="s">
        <v>20806</v>
      </c>
      <c r="N10485" t="s">
        <v>33</v>
      </c>
      <c r="P10485" t="s">
        <v>20921</v>
      </c>
      <c r="Q10485" t="s">
        <v>20993</v>
      </c>
      <c r="U10485" t="s">
        <v>22036</v>
      </c>
      <c r="W10485" t="s">
        <v>22920</v>
      </c>
    </row>
    <row r="10486" spans="1:24">
      <c r="A10486" s="1">
        <v>10553</v>
      </c>
      <c r="B10486" t="s">
        <v>33</v>
      </c>
      <c r="C10486" t="s">
        <v>8745</v>
      </c>
      <c r="D10486" t="s">
        <v>10846</v>
      </c>
      <c r="E10486" t="s">
        <v>10905</v>
      </c>
      <c r="F10486" t="s">
        <v>10908</v>
      </c>
      <c r="H10486" t="s">
        <v>18254</v>
      </c>
      <c r="V10486">
        <f>72864604 CNI HX3810E                                             M</f>
        <v>0</v>
      </c>
    </row>
    <row r="10487" spans="1:24">
      <c r="A10487" s="1">
        <v>10555</v>
      </c>
      <c r="C10487" t="s">
        <v>8746</v>
      </c>
      <c r="G10487" t="s">
        <v>10967</v>
      </c>
      <c r="H10487" t="s">
        <v>18255</v>
      </c>
      <c r="I10487" t="s">
        <v>18507</v>
      </c>
      <c r="J10487" t="s">
        <v>18509</v>
      </c>
      <c r="L10487" t="s">
        <v>20807</v>
      </c>
      <c r="O10487" t="s">
        <v>20887</v>
      </c>
      <c r="P10487" t="s">
        <v>20919</v>
      </c>
      <c r="Q10487" t="s">
        <v>20989</v>
      </c>
      <c r="U10487" t="s">
        <v>22032</v>
      </c>
      <c r="W10487" t="s">
        <v>22917</v>
      </c>
      <c r="X10487" t="s">
        <v>23824</v>
      </c>
    </row>
    <row r="10488" spans="1:24">
      <c r="A10488" s="1">
        <v>10556</v>
      </c>
      <c r="C10488" t="s">
        <v>8747</v>
      </c>
      <c r="G10488" t="s">
        <v>10967</v>
      </c>
      <c r="H10488" t="s">
        <v>18256</v>
      </c>
      <c r="I10488" t="s">
        <v>18507</v>
      </c>
      <c r="J10488" t="s">
        <v>18509</v>
      </c>
      <c r="L10488" t="s">
        <v>20527</v>
      </c>
      <c r="O10488" t="s">
        <v>20888</v>
      </c>
      <c r="P10488" t="s">
        <v>65</v>
      </c>
      <c r="Q10488" t="s">
        <v>20990</v>
      </c>
      <c r="R10488" t="s">
        <v>21118</v>
      </c>
      <c r="S10488" t="s">
        <v>21153</v>
      </c>
      <c r="T10488" t="s">
        <v>21993</v>
      </c>
      <c r="U10488" t="s">
        <v>22033</v>
      </c>
    </row>
    <row r="10489" spans="1:24">
      <c r="A10489" s="1">
        <v>10557</v>
      </c>
      <c r="C10489" t="s">
        <v>8748</v>
      </c>
      <c r="G10489" t="s">
        <v>10967</v>
      </c>
      <c r="H10489" t="s">
        <v>18256</v>
      </c>
      <c r="I10489" t="s">
        <v>18507</v>
      </c>
      <c r="J10489" t="s">
        <v>18509</v>
      </c>
      <c r="L10489" t="s">
        <v>20808</v>
      </c>
      <c r="O10489" t="s">
        <v>20887</v>
      </c>
      <c r="P10489" t="s">
        <v>20919</v>
      </c>
      <c r="Q10489" t="s">
        <v>20989</v>
      </c>
      <c r="U10489" t="s">
        <v>22032</v>
      </c>
      <c r="W10489" t="s">
        <v>22917</v>
      </c>
      <c r="X10489" t="s">
        <v>23825</v>
      </c>
    </row>
    <row r="10490" spans="1:24">
      <c r="A10490" s="1">
        <v>10558</v>
      </c>
      <c r="C10490" t="s">
        <v>8749</v>
      </c>
      <c r="G10490" t="s">
        <v>10967</v>
      </c>
      <c r="H10490" t="s">
        <v>18256</v>
      </c>
      <c r="I10490" t="s">
        <v>18507</v>
      </c>
      <c r="J10490" t="s">
        <v>18509</v>
      </c>
      <c r="L10490" t="s">
        <v>20528</v>
      </c>
      <c r="O10490" t="s">
        <v>20888</v>
      </c>
      <c r="P10490" t="s">
        <v>20920</v>
      </c>
      <c r="Q10490" t="s">
        <v>20991</v>
      </c>
      <c r="U10490" t="s">
        <v>22034</v>
      </c>
      <c r="W10490" t="s">
        <v>22918</v>
      </c>
    </row>
    <row r="10491" spans="1:24">
      <c r="A10491" s="1">
        <v>10559</v>
      </c>
      <c r="C10491" t="s">
        <v>8750</v>
      </c>
      <c r="G10491" t="s">
        <v>10967</v>
      </c>
      <c r="H10491" t="s">
        <v>18257</v>
      </c>
      <c r="I10491" t="s">
        <v>18507</v>
      </c>
      <c r="J10491" t="s">
        <v>18509</v>
      </c>
      <c r="L10491" t="s">
        <v>20527</v>
      </c>
      <c r="O10491" t="s">
        <v>20888</v>
      </c>
      <c r="P10491" t="s">
        <v>65</v>
      </c>
      <c r="Q10491" t="s">
        <v>20990</v>
      </c>
      <c r="R10491" t="s">
        <v>21118</v>
      </c>
      <c r="S10491" t="s">
        <v>21153</v>
      </c>
      <c r="T10491" t="s">
        <v>21993</v>
      </c>
      <c r="U10491" t="s">
        <v>22033</v>
      </c>
    </row>
    <row r="10492" spans="1:24">
      <c r="A10492" s="1">
        <v>10560</v>
      </c>
      <c r="C10492" t="s">
        <v>8751</v>
      </c>
      <c r="G10492" t="s">
        <v>10967</v>
      </c>
      <c r="H10492" t="s">
        <v>18257</v>
      </c>
      <c r="I10492" t="s">
        <v>18507</v>
      </c>
      <c r="J10492" t="s">
        <v>18509</v>
      </c>
      <c r="L10492" t="s">
        <v>20809</v>
      </c>
      <c r="O10492" t="s">
        <v>20887</v>
      </c>
      <c r="P10492" t="s">
        <v>20919</v>
      </c>
      <c r="Q10492" t="s">
        <v>20989</v>
      </c>
      <c r="U10492" t="s">
        <v>22032</v>
      </c>
      <c r="W10492" t="s">
        <v>22917</v>
      </c>
      <c r="X10492" t="s">
        <v>23825</v>
      </c>
    </row>
    <row r="10493" spans="1:24">
      <c r="A10493" s="1">
        <v>10561</v>
      </c>
      <c r="C10493" t="s">
        <v>8752</v>
      </c>
      <c r="G10493" t="s">
        <v>10967</v>
      </c>
      <c r="H10493" t="s">
        <v>18258</v>
      </c>
      <c r="I10493" t="s">
        <v>18507</v>
      </c>
      <c r="J10493" t="s">
        <v>18509</v>
      </c>
      <c r="L10493" t="s">
        <v>20528</v>
      </c>
      <c r="O10493" t="s">
        <v>20888</v>
      </c>
      <c r="P10493" t="s">
        <v>20920</v>
      </c>
      <c r="Q10493" t="s">
        <v>20991</v>
      </c>
      <c r="U10493" t="s">
        <v>22034</v>
      </c>
      <c r="W10493" t="s">
        <v>22918</v>
      </c>
    </row>
    <row r="10494" spans="1:24">
      <c r="A10494" s="1">
        <v>10562</v>
      </c>
      <c r="C10494" t="s">
        <v>8753</v>
      </c>
      <c r="G10494" t="s">
        <v>10967</v>
      </c>
      <c r="H10494" t="s">
        <v>18259</v>
      </c>
      <c r="I10494" t="s">
        <v>18507</v>
      </c>
      <c r="J10494" t="s">
        <v>18509</v>
      </c>
      <c r="L10494" t="s">
        <v>20527</v>
      </c>
      <c r="O10494" t="s">
        <v>20888</v>
      </c>
      <c r="P10494" t="s">
        <v>65</v>
      </c>
      <c r="Q10494" t="s">
        <v>20990</v>
      </c>
      <c r="R10494" t="s">
        <v>21118</v>
      </c>
      <c r="S10494" t="s">
        <v>21153</v>
      </c>
      <c r="T10494" t="s">
        <v>21994</v>
      </c>
      <c r="U10494" t="s">
        <v>22033</v>
      </c>
    </row>
    <row r="10495" spans="1:24">
      <c r="A10495" s="1">
        <v>10563</v>
      </c>
      <c r="C10495" t="s">
        <v>8754</v>
      </c>
      <c r="G10495" t="s">
        <v>10967</v>
      </c>
      <c r="H10495" t="s">
        <v>18259</v>
      </c>
      <c r="I10495" t="s">
        <v>18507</v>
      </c>
      <c r="J10495" t="s">
        <v>18509</v>
      </c>
      <c r="L10495" t="s">
        <v>20810</v>
      </c>
      <c r="O10495" t="s">
        <v>20887</v>
      </c>
      <c r="P10495" t="s">
        <v>20919</v>
      </c>
      <c r="Q10495" t="s">
        <v>20989</v>
      </c>
      <c r="U10495" t="s">
        <v>22032</v>
      </c>
      <c r="W10495" t="s">
        <v>22917</v>
      </c>
      <c r="X10495" t="s">
        <v>23826</v>
      </c>
    </row>
    <row r="10496" spans="1:24">
      <c r="A10496" s="1">
        <v>10564</v>
      </c>
      <c r="C10496" t="s">
        <v>8755</v>
      </c>
      <c r="G10496" t="s">
        <v>10967</v>
      </c>
      <c r="H10496" t="s">
        <v>18260</v>
      </c>
      <c r="I10496" t="s">
        <v>18507</v>
      </c>
      <c r="J10496" t="s">
        <v>18509</v>
      </c>
      <c r="L10496" t="s">
        <v>20528</v>
      </c>
      <c r="O10496" t="s">
        <v>20888</v>
      </c>
      <c r="P10496" t="s">
        <v>20920</v>
      </c>
      <c r="Q10496" t="s">
        <v>20991</v>
      </c>
      <c r="U10496" t="s">
        <v>22034</v>
      </c>
      <c r="W10496" t="s">
        <v>22918</v>
      </c>
    </row>
    <row r="10497" spans="1:25">
      <c r="A10497" s="1">
        <v>10565</v>
      </c>
      <c r="C10497" t="s">
        <v>8756</v>
      </c>
      <c r="G10497" t="s">
        <v>10967</v>
      </c>
      <c r="H10497" t="s">
        <v>18261</v>
      </c>
      <c r="I10497" t="s">
        <v>18507</v>
      </c>
      <c r="J10497" t="s">
        <v>18509</v>
      </c>
      <c r="L10497" t="s">
        <v>20527</v>
      </c>
      <c r="O10497" t="s">
        <v>20888</v>
      </c>
      <c r="P10497" t="s">
        <v>65</v>
      </c>
      <c r="Q10497" t="s">
        <v>20990</v>
      </c>
      <c r="R10497" t="s">
        <v>21118</v>
      </c>
      <c r="S10497" t="s">
        <v>21153</v>
      </c>
      <c r="T10497" t="s">
        <v>21995</v>
      </c>
      <c r="U10497" t="s">
        <v>22033</v>
      </c>
    </row>
    <row r="10498" spans="1:25">
      <c r="A10498" s="1">
        <v>10566</v>
      </c>
      <c r="C10498" t="s">
        <v>8757</v>
      </c>
      <c r="G10498" t="s">
        <v>10967</v>
      </c>
      <c r="H10498" t="s">
        <v>18261</v>
      </c>
      <c r="I10498" t="s">
        <v>18507</v>
      </c>
      <c r="J10498" t="s">
        <v>18509</v>
      </c>
      <c r="L10498" t="s">
        <v>20811</v>
      </c>
      <c r="O10498" t="s">
        <v>20887</v>
      </c>
      <c r="P10498" t="s">
        <v>20919</v>
      </c>
      <c r="Q10498" t="s">
        <v>20989</v>
      </c>
      <c r="U10498" t="s">
        <v>22032</v>
      </c>
      <c r="W10498" t="s">
        <v>22917</v>
      </c>
      <c r="X10498" t="s">
        <v>23827</v>
      </c>
    </row>
    <row r="10499" spans="1:25">
      <c r="A10499" s="1">
        <v>10567</v>
      </c>
      <c r="C10499" t="s">
        <v>8758</v>
      </c>
      <c r="G10499" t="s">
        <v>10967</v>
      </c>
      <c r="H10499" t="s">
        <v>18261</v>
      </c>
      <c r="I10499" t="s">
        <v>18507</v>
      </c>
      <c r="J10499" t="s">
        <v>18509</v>
      </c>
      <c r="L10499" t="s">
        <v>20528</v>
      </c>
      <c r="O10499" t="s">
        <v>20888</v>
      </c>
      <c r="P10499" t="s">
        <v>20920</v>
      </c>
      <c r="Q10499" t="s">
        <v>20991</v>
      </c>
      <c r="U10499" t="s">
        <v>22034</v>
      </c>
      <c r="W10499" t="s">
        <v>22918</v>
      </c>
    </row>
    <row r="10500" spans="1:25">
      <c r="A10500" s="1">
        <v>10568</v>
      </c>
      <c r="C10500" t="s">
        <v>8759</v>
      </c>
      <c r="G10500" t="s">
        <v>10967</v>
      </c>
      <c r="H10500" t="s">
        <v>18262</v>
      </c>
      <c r="I10500" t="s">
        <v>18507</v>
      </c>
      <c r="J10500" t="s">
        <v>18510</v>
      </c>
      <c r="L10500" t="s">
        <v>20812</v>
      </c>
      <c r="N10500" t="s">
        <v>37</v>
      </c>
      <c r="P10500" t="s">
        <v>20927</v>
      </c>
      <c r="Q10500" t="s">
        <v>21053</v>
      </c>
      <c r="U10500" t="s">
        <v>22905</v>
      </c>
      <c r="W10500" t="s">
        <v>22918</v>
      </c>
    </row>
    <row r="10501" spans="1:25">
      <c r="A10501" s="1">
        <v>10569</v>
      </c>
      <c r="C10501" t="s">
        <v>8760</v>
      </c>
      <c r="G10501" t="s">
        <v>10967</v>
      </c>
      <c r="H10501" t="s">
        <v>18263</v>
      </c>
      <c r="I10501" t="s">
        <v>18507</v>
      </c>
      <c r="J10501" t="s">
        <v>18510</v>
      </c>
      <c r="L10501" t="s">
        <v>20812</v>
      </c>
      <c r="N10501" t="s">
        <v>37</v>
      </c>
      <c r="P10501" t="s">
        <v>37</v>
      </c>
      <c r="Q10501" t="s">
        <v>21005</v>
      </c>
      <c r="U10501" t="s">
        <v>22906</v>
      </c>
      <c r="W10501" t="s">
        <v>22921</v>
      </c>
    </row>
    <row r="10502" spans="1:25">
      <c r="A10502" s="1">
        <v>10570</v>
      </c>
      <c r="B10502" t="s">
        <v>37</v>
      </c>
      <c r="C10502" t="s">
        <v>8760</v>
      </c>
      <c r="D10502" t="s">
        <v>10847</v>
      </c>
      <c r="E10502" t="s">
        <v>10905</v>
      </c>
      <c r="F10502" t="s">
        <v>10912</v>
      </c>
      <c r="H10502" t="s">
        <v>18263</v>
      </c>
      <c r="V10502">
        <f>72864619 ô)ou8769559282   YY YYYYY</f>
        <v>0</v>
      </c>
    </row>
    <row r="10503" spans="1:25">
      <c r="A10503" s="1">
        <v>10571</v>
      </c>
      <c r="C10503" t="s">
        <v>8761</v>
      </c>
      <c r="G10503" t="s">
        <v>10967</v>
      </c>
      <c r="H10503" t="s">
        <v>18264</v>
      </c>
      <c r="I10503" t="s">
        <v>18507</v>
      </c>
      <c r="J10503" t="s">
        <v>18510</v>
      </c>
      <c r="L10503" t="s">
        <v>20813</v>
      </c>
      <c r="N10503" t="s">
        <v>37</v>
      </c>
      <c r="P10503" t="s">
        <v>20927</v>
      </c>
      <c r="Q10503" t="s">
        <v>21053</v>
      </c>
      <c r="U10503" t="s">
        <v>22905</v>
      </c>
      <c r="W10503" t="s">
        <v>22918</v>
      </c>
    </row>
    <row r="10504" spans="1:25">
      <c r="A10504" s="1">
        <v>10572</v>
      </c>
      <c r="C10504" t="s">
        <v>8762</v>
      </c>
      <c r="G10504" t="s">
        <v>10967</v>
      </c>
      <c r="H10504" t="s">
        <v>18265</v>
      </c>
      <c r="I10504" t="s">
        <v>18507</v>
      </c>
      <c r="J10504" t="s">
        <v>18510</v>
      </c>
      <c r="L10504" t="s">
        <v>20813</v>
      </c>
      <c r="N10504" t="s">
        <v>37</v>
      </c>
      <c r="P10504" t="s">
        <v>37</v>
      </c>
      <c r="Q10504" t="s">
        <v>21005</v>
      </c>
      <c r="U10504" t="s">
        <v>22906</v>
      </c>
      <c r="W10504" t="s">
        <v>22921</v>
      </c>
    </row>
    <row r="10505" spans="1:25">
      <c r="A10505" s="1">
        <v>10573</v>
      </c>
      <c r="B10505" t="s">
        <v>37</v>
      </c>
      <c r="C10505" t="s">
        <v>8762</v>
      </c>
      <c r="D10505" t="s">
        <v>10848</v>
      </c>
      <c r="E10505" t="s">
        <v>10905</v>
      </c>
      <c r="F10505" t="s">
        <v>10912</v>
      </c>
      <c r="H10505" t="s">
        <v>18265</v>
      </c>
      <c r="V10505">
        <f>72864621 ô)ou8769559282   YN    </f>
        <v>0</v>
      </c>
    </row>
    <row r="10506" spans="1:25">
      <c r="A10506" s="1">
        <v>10574</v>
      </c>
      <c r="C10506" t="s">
        <v>8763</v>
      </c>
      <c r="G10506" t="s">
        <v>10967</v>
      </c>
      <c r="H10506" t="s">
        <v>18266</v>
      </c>
      <c r="I10506" t="s">
        <v>18507</v>
      </c>
      <c r="J10506" t="s">
        <v>18510</v>
      </c>
      <c r="L10506" t="s">
        <v>20814</v>
      </c>
      <c r="N10506" t="s">
        <v>37</v>
      </c>
      <c r="P10506" t="s">
        <v>20927</v>
      </c>
      <c r="Q10506" t="s">
        <v>21053</v>
      </c>
      <c r="U10506" t="s">
        <v>22905</v>
      </c>
      <c r="W10506" t="s">
        <v>22918</v>
      </c>
    </row>
    <row r="10507" spans="1:25">
      <c r="A10507" s="1">
        <v>10575</v>
      </c>
      <c r="C10507" t="s">
        <v>8764</v>
      </c>
      <c r="G10507" t="s">
        <v>10967</v>
      </c>
      <c r="H10507" t="s">
        <v>18267</v>
      </c>
      <c r="I10507" t="s">
        <v>18507</v>
      </c>
      <c r="J10507" t="s">
        <v>18510</v>
      </c>
      <c r="L10507" t="s">
        <v>20814</v>
      </c>
      <c r="N10507" t="s">
        <v>37</v>
      </c>
      <c r="P10507" t="s">
        <v>37</v>
      </c>
      <c r="Q10507" t="s">
        <v>21005</v>
      </c>
      <c r="U10507" t="s">
        <v>22906</v>
      </c>
      <c r="W10507" t="s">
        <v>22921</v>
      </c>
    </row>
    <row r="10508" spans="1:25">
      <c r="A10508" s="1">
        <v>10576</v>
      </c>
      <c r="B10508" t="s">
        <v>37</v>
      </c>
      <c r="C10508" t="s">
        <v>8764</v>
      </c>
      <c r="D10508" t="s">
        <v>10849</v>
      </c>
      <c r="E10508" t="s">
        <v>10905</v>
      </c>
      <c r="F10508" t="s">
        <v>10912</v>
      </c>
      <c r="H10508" t="s">
        <v>18267</v>
      </c>
      <c r="V10508">
        <f>72864623 ô)ou8769559282   YN    </f>
        <v>0</v>
      </c>
    </row>
    <row r="10509" spans="1:25">
      <c r="A10509" s="1">
        <v>10577</v>
      </c>
      <c r="C10509" t="s">
        <v>8765</v>
      </c>
      <c r="G10509" t="s">
        <v>10967</v>
      </c>
      <c r="H10509" t="s">
        <v>18268</v>
      </c>
      <c r="I10509" t="s">
        <v>18507</v>
      </c>
      <c r="J10509" t="s">
        <v>18510</v>
      </c>
      <c r="L10509" t="s">
        <v>20815</v>
      </c>
      <c r="N10509" t="s">
        <v>32</v>
      </c>
      <c r="P10509" t="s">
        <v>32</v>
      </c>
      <c r="Q10509" t="s">
        <v>20992</v>
      </c>
      <c r="R10509" t="s">
        <v>21119</v>
      </c>
      <c r="S10509" t="s">
        <v>21154</v>
      </c>
      <c r="U10509" t="s">
        <v>22035</v>
      </c>
      <c r="Y10509" t="s">
        <v>23859</v>
      </c>
    </row>
    <row r="10510" spans="1:25">
      <c r="A10510" s="1">
        <v>10578</v>
      </c>
      <c r="B10510" t="s">
        <v>32</v>
      </c>
      <c r="C10510" t="s">
        <v>8765</v>
      </c>
      <c r="D10510" t="s">
        <v>10850</v>
      </c>
      <c r="E10510" t="s">
        <v>10905</v>
      </c>
      <c r="F10510" t="s">
        <v>10906</v>
      </c>
      <c r="H10510" t="s">
        <v>18269</v>
      </c>
      <c r="V10510">
        <f>72864624 pm¡Ã2024041krissy_g4@hotmail.com                              ANMLFException as file currently locked by another user for an Acct no 840012230000</f>
        <v>0</v>
      </c>
    </row>
    <row r="10511" spans="1:25">
      <c r="A10511" s="1">
        <v>10579</v>
      </c>
      <c r="C10511" t="s">
        <v>8766</v>
      </c>
      <c r="G10511" t="s">
        <v>10967</v>
      </c>
      <c r="H10511" t="s">
        <v>18270</v>
      </c>
      <c r="I10511" t="s">
        <v>18507</v>
      </c>
      <c r="J10511" t="s">
        <v>18510</v>
      </c>
      <c r="L10511" t="s">
        <v>20816</v>
      </c>
      <c r="N10511" t="s">
        <v>32</v>
      </c>
      <c r="P10511" t="s">
        <v>32</v>
      </c>
      <c r="Q10511" t="s">
        <v>20992</v>
      </c>
      <c r="R10511" t="s">
        <v>21119</v>
      </c>
      <c r="S10511" t="s">
        <v>21154</v>
      </c>
      <c r="U10511" t="s">
        <v>22035</v>
      </c>
      <c r="Y10511" t="s">
        <v>23860</v>
      </c>
    </row>
    <row r="10512" spans="1:25">
      <c r="A10512" s="1">
        <v>10580</v>
      </c>
      <c r="B10512" t="s">
        <v>32</v>
      </c>
      <c r="C10512" t="s">
        <v>8766</v>
      </c>
      <c r="D10512" t="s">
        <v>10851</v>
      </c>
      <c r="E10512" t="s">
        <v>10905</v>
      </c>
      <c r="F10512" t="s">
        <v>10906</v>
      </c>
      <c r="H10512" t="s">
        <v>18271</v>
      </c>
      <c r="V10512">
        <f>72864625 0&lt;I2024041djturanda@yahoo.com                               ANMLFException as file currently locked by another user for an Acct no 313660030000</f>
        <v>0</v>
      </c>
    </row>
    <row r="10513" spans="1:25">
      <c r="A10513" s="1">
        <v>10581</v>
      </c>
      <c r="C10513" t="s">
        <v>8767</v>
      </c>
      <c r="G10513" t="s">
        <v>10967</v>
      </c>
      <c r="H10513" t="s">
        <v>18272</v>
      </c>
      <c r="I10513" t="s">
        <v>18507</v>
      </c>
      <c r="J10513" t="s">
        <v>18510</v>
      </c>
      <c r="L10513" t="s">
        <v>20817</v>
      </c>
      <c r="N10513" t="s">
        <v>32</v>
      </c>
      <c r="P10513" t="s">
        <v>32</v>
      </c>
      <c r="Q10513" t="s">
        <v>20992</v>
      </c>
      <c r="R10513" t="s">
        <v>21119</v>
      </c>
      <c r="S10513" t="s">
        <v>21154</v>
      </c>
      <c r="U10513" t="s">
        <v>22035</v>
      </c>
      <c r="Y10513" t="s">
        <v>23861</v>
      </c>
    </row>
    <row r="10514" spans="1:25">
      <c r="A10514" s="1">
        <v>10582</v>
      </c>
      <c r="B10514" t="s">
        <v>32</v>
      </c>
      <c r="C10514" t="s">
        <v>8767</v>
      </c>
      <c r="D10514" t="s">
        <v>10852</v>
      </c>
      <c r="E10514" t="s">
        <v>10905</v>
      </c>
      <c r="F10514" t="s">
        <v>10906</v>
      </c>
      <c r="H10514" t="s">
        <v>18273</v>
      </c>
      <c r="V10514">
        <f>72864626 &gt;#Q2024041tampat74@gmail.com                               ANMLFException as file currently locked by another user for an Acct no 348079210000</f>
        <v>0</v>
      </c>
    </row>
    <row r="10515" spans="1:25">
      <c r="A10515" s="1">
        <v>10583</v>
      </c>
      <c r="C10515" t="s">
        <v>8768</v>
      </c>
      <c r="G10515" t="s">
        <v>10967</v>
      </c>
      <c r="H10515" t="s">
        <v>18274</v>
      </c>
      <c r="I10515" t="s">
        <v>18507</v>
      </c>
      <c r="J10515" t="s">
        <v>18510</v>
      </c>
      <c r="L10515" t="s">
        <v>20818</v>
      </c>
      <c r="N10515" t="s">
        <v>32</v>
      </c>
      <c r="P10515" t="s">
        <v>32</v>
      </c>
      <c r="Q10515" t="s">
        <v>20992</v>
      </c>
      <c r="R10515" t="s">
        <v>21119</v>
      </c>
      <c r="S10515" t="s">
        <v>21154</v>
      </c>
      <c r="U10515" t="s">
        <v>22035</v>
      </c>
      <c r="Y10515" t="s">
        <v>23862</v>
      </c>
    </row>
    <row r="10516" spans="1:25">
      <c r="A10516" s="1">
        <v>10584</v>
      </c>
      <c r="B10516" t="s">
        <v>32</v>
      </c>
      <c r="C10516" t="s">
        <v>8768</v>
      </c>
      <c r="D10516" t="s">
        <v>10853</v>
      </c>
      <c r="E10516" t="s">
        <v>10905</v>
      </c>
      <c r="F10516" t="s">
        <v>10906</v>
      </c>
      <c r="H10516" t="s">
        <v>18275</v>
      </c>
      <c r="V10516">
        <f>72864627 Ð`²¤O2024031moriehinds2@gmail.com                              BNMLFException as file currently locked by another user for an Acct no 342065570000</f>
        <v>0</v>
      </c>
    </row>
    <row r="10517" spans="1:25">
      <c r="A10517" s="1">
        <v>10585</v>
      </c>
      <c r="C10517" t="s">
        <v>8769</v>
      </c>
      <c r="G10517" t="s">
        <v>10967</v>
      </c>
      <c r="H10517" t="s">
        <v>18276</v>
      </c>
      <c r="I10517" t="s">
        <v>18507</v>
      </c>
      <c r="J10517" t="s">
        <v>18510</v>
      </c>
      <c r="L10517" t="s">
        <v>20819</v>
      </c>
      <c r="N10517" t="s">
        <v>32</v>
      </c>
      <c r="P10517" t="s">
        <v>32</v>
      </c>
      <c r="Q10517" t="s">
        <v>20992</v>
      </c>
      <c r="R10517" t="s">
        <v>21119</v>
      </c>
      <c r="S10517" t="s">
        <v>21154</v>
      </c>
      <c r="U10517" t="s">
        <v>22035</v>
      </c>
      <c r="Y10517" t="s">
        <v>23863</v>
      </c>
    </row>
    <row r="10518" spans="1:25">
      <c r="A10518" s="1">
        <v>10586</v>
      </c>
      <c r="B10518" t="s">
        <v>32</v>
      </c>
      <c r="C10518" t="s">
        <v>8769</v>
      </c>
      <c r="D10518" t="s">
        <v>10854</v>
      </c>
      <c r="E10518" t="s">
        <v>10905</v>
      </c>
      <c r="F10518" t="s">
        <v>10906</v>
      </c>
      <c r="H10518" t="s">
        <v>18276</v>
      </c>
      <c r="V10518">
        <f>72864628 @Ü'E2024041cavrilleogarro@yahoo.com                            BNMLFException as file currently locked by another user for an Acct no 297021480000</f>
        <v>0</v>
      </c>
    </row>
    <row r="10519" spans="1:25">
      <c r="A10519" s="1">
        <v>10587</v>
      </c>
      <c r="C10519" t="s">
        <v>8770</v>
      </c>
      <c r="G10519" t="s">
        <v>10967</v>
      </c>
      <c r="H10519" t="s">
        <v>18277</v>
      </c>
      <c r="I10519" t="s">
        <v>18507</v>
      </c>
      <c r="J10519" t="s">
        <v>18510</v>
      </c>
      <c r="L10519" t="s">
        <v>20820</v>
      </c>
      <c r="N10519" t="s">
        <v>32</v>
      </c>
      <c r="P10519" t="s">
        <v>32</v>
      </c>
      <c r="Q10519" t="s">
        <v>20992</v>
      </c>
      <c r="R10519" t="s">
        <v>21119</v>
      </c>
      <c r="S10519" t="s">
        <v>21154</v>
      </c>
      <c r="U10519" t="s">
        <v>22035</v>
      </c>
      <c r="Y10519" t="s">
        <v>23864</v>
      </c>
    </row>
    <row r="10520" spans="1:25">
      <c r="A10520" s="1">
        <v>10588</v>
      </c>
      <c r="B10520" t="s">
        <v>32</v>
      </c>
      <c r="C10520" t="s">
        <v>8770</v>
      </c>
      <c r="D10520" t="s">
        <v>10855</v>
      </c>
      <c r="E10520" t="s">
        <v>10905</v>
      </c>
      <c r="F10520" t="s">
        <v>10906</v>
      </c>
      <c r="H10520" t="s">
        <v>18277</v>
      </c>
      <c r="V10520">
        <f>72864629 ø8æÌ2024031tamika.campbell@ksac.gov.jm                           CNMLFException as file currently locked by another user for an Acct no 880032561400</f>
        <v>0</v>
      </c>
    </row>
    <row r="10521" spans="1:25">
      <c r="A10521" s="1">
        <v>10589</v>
      </c>
      <c r="C10521" t="s">
        <v>8771</v>
      </c>
      <c r="G10521" t="s">
        <v>10967</v>
      </c>
      <c r="H10521" t="s">
        <v>18278</v>
      </c>
      <c r="I10521" t="s">
        <v>18507</v>
      </c>
      <c r="J10521" t="s">
        <v>18510</v>
      </c>
      <c r="L10521" t="s">
        <v>20821</v>
      </c>
      <c r="N10521" t="s">
        <v>32</v>
      </c>
      <c r="P10521" t="s">
        <v>32</v>
      </c>
      <c r="Q10521" t="s">
        <v>20992</v>
      </c>
      <c r="R10521" t="s">
        <v>21119</v>
      </c>
      <c r="S10521" t="s">
        <v>21154</v>
      </c>
      <c r="U10521" t="s">
        <v>22035</v>
      </c>
      <c r="Y10521" t="s">
        <v>23865</v>
      </c>
    </row>
    <row r="10522" spans="1:25">
      <c r="A10522" s="1">
        <v>10590</v>
      </c>
      <c r="B10522" t="s">
        <v>32</v>
      </c>
      <c r="C10522" t="s">
        <v>8771</v>
      </c>
      <c r="D10522" t="s">
        <v>10856</v>
      </c>
      <c r="E10522" t="s">
        <v>10905</v>
      </c>
      <c r="F10522" t="s">
        <v>10906</v>
      </c>
      <c r="H10522" t="s">
        <v>18278</v>
      </c>
      <c r="V10522">
        <f>72864630 0@2024031kededradennis@gmail.com                             CNMLFException as file currently locked by another user for an Acct no 277429760000</f>
        <v>0</v>
      </c>
    </row>
    <row r="10523" spans="1:25">
      <c r="A10523" s="1">
        <v>10591</v>
      </c>
      <c r="C10523" t="s">
        <v>8772</v>
      </c>
      <c r="G10523" t="s">
        <v>10967</v>
      </c>
      <c r="H10523" t="s">
        <v>18279</v>
      </c>
      <c r="I10523" t="s">
        <v>18507</v>
      </c>
      <c r="J10523" t="s">
        <v>18510</v>
      </c>
      <c r="L10523" t="s">
        <v>20822</v>
      </c>
      <c r="N10523" t="s">
        <v>32</v>
      </c>
      <c r="P10523" t="s">
        <v>32</v>
      </c>
      <c r="Q10523" t="s">
        <v>20992</v>
      </c>
      <c r="R10523" t="s">
        <v>21119</v>
      </c>
      <c r="S10523" t="s">
        <v>21154</v>
      </c>
      <c r="U10523" t="s">
        <v>22035</v>
      </c>
      <c r="Y10523" t="s">
        <v>23866</v>
      </c>
    </row>
    <row r="10524" spans="1:25">
      <c r="A10524" s="1">
        <v>10592</v>
      </c>
      <c r="B10524" t="s">
        <v>32</v>
      </c>
      <c r="C10524" t="s">
        <v>8772</v>
      </c>
      <c r="D10524" t="s">
        <v>10857</v>
      </c>
      <c r="E10524" t="s">
        <v>10905</v>
      </c>
      <c r="F10524" t="s">
        <v>10906</v>
      </c>
      <c r="H10524" t="s">
        <v>18279</v>
      </c>
      <c r="V10524">
        <f>72864631 ÐEá\$2024041faypetgrave@cwjamica.com                            DNMLFException as file currently locked by another user for an Acct no 156177090000</f>
        <v>0</v>
      </c>
    </row>
    <row r="10525" spans="1:25">
      <c r="A10525" s="1">
        <v>10593</v>
      </c>
      <c r="C10525" t="s">
        <v>8773</v>
      </c>
      <c r="G10525" t="s">
        <v>10967</v>
      </c>
      <c r="H10525" t="s">
        <v>18280</v>
      </c>
      <c r="I10525" t="s">
        <v>18507</v>
      </c>
      <c r="J10525" t="s">
        <v>18510</v>
      </c>
      <c r="L10525" t="s">
        <v>20823</v>
      </c>
      <c r="N10525" t="s">
        <v>32</v>
      </c>
      <c r="P10525" t="s">
        <v>32</v>
      </c>
      <c r="Q10525" t="s">
        <v>20992</v>
      </c>
      <c r="R10525" t="s">
        <v>21119</v>
      </c>
      <c r="S10525" t="s">
        <v>21154</v>
      </c>
      <c r="U10525" t="s">
        <v>22035</v>
      </c>
      <c r="Y10525" t="s">
        <v>23868</v>
      </c>
    </row>
    <row r="10526" spans="1:25">
      <c r="A10526" s="1">
        <v>10594</v>
      </c>
      <c r="B10526" t="s">
        <v>32</v>
      </c>
      <c r="C10526" t="s">
        <v>8773</v>
      </c>
      <c r="D10526" t="s">
        <v>10858</v>
      </c>
      <c r="E10526" t="s">
        <v>10905</v>
      </c>
      <c r="F10526" t="s">
        <v>10906</v>
      </c>
      <c r="H10526" t="s">
        <v>18280</v>
      </c>
      <c r="V10526">
        <f>72864632 ÐÈQ(B2024041stamic123@gmail.com                               DNMLFException as file currently locked by another user for an Acct no 284144290000</f>
        <v>0</v>
      </c>
    </row>
    <row r="10527" spans="1:25">
      <c r="A10527" s="1">
        <v>10595</v>
      </c>
      <c r="C10527" t="s">
        <v>8774</v>
      </c>
      <c r="G10527" t="s">
        <v>10967</v>
      </c>
      <c r="H10527" t="s">
        <v>18281</v>
      </c>
      <c r="I10527" t="s">
        <v>18507</v>
      </c>
      <c r="J10527" t="s">
        <v>18510</v>
      </c>
      <c r="L10527" t="s">
        <v>20824</v>
      </c>
      <c r="N10527" t="s">
        <v>32</v>
      </c>
      <c r="P10527" t="s">
        <v>32</v>
      </c>
      <c r="Q10527" t="s">
        <v>20992</v>
      </c>
      <c r="R10527" t="s">
        <v>21119</v>
      </c>
      <c r="S10527" t="s">
        <v>21154</v>
      </c>
      <c r="U10527" t="s">
        <v>22035</v>
      </c>
      <c r="Y10527" t="s">
        <v>23867</v>
      </c>
    </row>
    <row r="10528" spans="1:25">
      <c r="A10528" s="1">
        <v>10596</v>
      </c>
      <c r="B10528" t="s">
        <v>32</v>
      </c>
      <c r="C10528" t="s">
        <v>8774</v>
      </c>
      <c r="D10528" t="s">
        <v>10859</v>
      </c>
      <c r="E10528" t="s">
        <v>10905</v>
      </c>
      <c r="F10528" t="s">
        <v>10906</v>
      </c>
      <c r="H10528" t="s">
        <v>18282</v>
      </c>
      <c r="V10528">
        <f>72864633 p°7ÖD2024041christinacaine1@gmail.com                            DNMLFException as file currently locked by another user for an Acct no 295651750000</f>
        <v>0</v>
      </c>
    </row>
    <row r="10529" spans="1:25">
      <c r="A10529" s="1">
        <v>10597</v>
      </c>
      <c r="C10529" t="s">
        <v>8775</v>
      </c>
      <c r="G10529" t="s">
        <v>10967</v>
      </c>
      <c r="H10529" t="s">
        <v>18283</v>
      </c>
      <c r="I10529" t="s">
        <v>18507</v>
      </c>
      <c r="J10529" t="s">
        <v>18510</v>
      </c>
      <c r="L10529" t="s">
        <v>20825</v>
      </c>
      <c r="N10529" t="s">
        <v>32</v>
      </c>
      <c r="P10529" t="s">
        <v>32</v>
      </c>
      <c r="Q10529" t="s">
        <v>20992</v>
      </c>
      <c r="R10529" t="s">
        <v>21119</v>
      </c>
      <c r="S10529" t="s">
        <v>21154</v>
      </c>
      <c r="U10529" t="s">
        <v>22035</v>
      </c>
      <c r="Y10529" t="s">
        <v>23869</v>
      </c>
    </row>
    <row r="10530" spans="1:25">
      <c r="A10530" s="1">
        <v>10598</v>
      </c>
      <c r="B10530" t="s">
        <v>32</v>
      </c>
      <c r="C10530" t="s">
        <v>8775</v>
      </c>
      <c r="D10530" t="s">
        <v>10860</v>
      </c>
      <c r="E10530" t="s">
        <v>10905</v>
      </c>
      <c r="F10530" t="s">
        <v>10906</v>
      </c>
      <c r="H10530" t="s">
        <v>18284</v>
      </c>
      <c r="V10530">
        <f>72864634 0&amp;3&amp;P2024041DUNROBPRIM@GMAIL.COM                              DNMLFException as file currently locked by another user for an Acct no 344238270000</f>
        <v>0</v>
      </c>
    </row>
    <row r="10531" spans="1:25">
      <c r="A10531" s="1">
        <v>10599</v>
      </c>
      <c r="C10531" t="s">
        <v>8776</v>
      </c>
      <c r="G10531" t="s">
        <v>10967</v>
      </c>
      <c r="H10531" t="s">
        <v>18285</v>
      </c>
      <c r="I10531" t="s">
        <v>18507</v>
      </c>
      <c r="J10531" t="s">
        <v>18510</v>
      </c>
      <c r="L10531" t="s">
        <v>20826</v>
      </c>
      <c r="N10531" t="s">
        <v>32</v>
      </c>
      <c r="P10531" t="s">
        <v>32</v>
      </c>
      <c r="Q10531" t="s">
        <v>20992</v>
      </c>
      <c r="R10531" t="s">
        <v>21119</v>
      </c>
      <c r="S10531" t="s">
        <v>21154</v>
      </c>
      <c r="U10531" t="s">
        <v>22035</v>
      </c>
      <c r="Y10531" t="s">
        <v>23872</v>
      </c>
    </row>
    <row r="10532" spans="1:25">
      <c r="A10532" s="1">
        <v>10600</v>
      </c>
      <c r="B10532" t="s">
        <v>32</v>
      </c>
      <c r="C10532" t="s">
        <v>8776</v>
      </c>
      <c r="D10532" t="s">
        <v>10861</v>
      </c>
      <c r="E10532" t="s">
        <v>10905</v>
      </c>
      <c r="F10532" t="s">
        <v>10906</v>
      </c>
      <c r="H10532" t="s">
        <v>18286</v>
      </c>
      <c r="V10532">
        <f>72864635 °7úA2024041ANDREHEPBURN_88@YAHOO.COM                            ENMLFException as file currently locked by another user for an Acct no 283368110000</f>
        <v>0</v>
      </c>
    </row>
    <row r="10533" spans="1:25">
      <c r="A10533" s="1">
        <v>10601</v>
      </c>
      <c r="C10533" t="s">
        <v>8777</v>
      </c>
      <c r="G10533" t="s">
        <v>10967</v>
      </c>
      <c r="H10533" t="s">
        <v>18287</v>
      </c>
      <c r="I10533" t="s">
        <v>18507</v>
      </c>
      <c r="J10533" t="s">
        <v>18510</v>
      </c>
      <c r="L10533" t="s">
        <v>20827</v>
      </c>
      <c r="N10533" t="s">
        <v>32</v>
      </c>
      <c r="P10533" t="s">
        <v>32</v>
      </c>
      <c r="Q10533" t="s">
        <v>20992</v>
      </c>
      <c r="R10533" t="s">
        <v>21119</v>
      </c>
      <c r="S10533" t="s">
        <v>21154</v>
      </c>
      <c r="U10533" t="s">
        <v>22035</v>
      </c>
      <c r="Y10533" t="s">
        <v>23871</v>
      </c>
    </row>
    <row r="10534" spans="1:25">
      <c r="A10534" s="1">
        <v>10602</v>
      </c>
      <c r="B10534" t="s">
        <v>32</v>
      </c>
      <c r="C10534" t="s">
        <v>8777</v>
      </c>
      <c r="D10534" t="s">
        <v>10862</v>
      </c>
      <c r="E10534" t="s">
        <v>10905</v>
      </c>
      <c r="F10534" t="s">
        <v>10906</v>
      </c>
      <c r="H10534" t="s">
        <v>18287</v>
      </c>
      <c r="V10534">
        <f>72864636 @å~\J2024041sexychrisann1@gmail.com                             ENMLFException as file currently locked by another user for an Acct no 319379400000</f>
        <v>0</v>
      </c>
    </row>
    <row r="10535" spans="1:25">
      <c r="A10535" s="1">
        <v>10603</v>
      </c>
      <c r="C10535" t="s">
        <v>8778</v>
      </c>
      <c r="G10535" t="s">
        <v>10967</v>
      </c>
      <c r="H10535" t="s">
        <v>18288</v>
      </c>
      <c r="I10535" t="s">
        <v>18507</v>
      </c>
      <c r="J10535" t="s">
        <v>18510</v>
      </c>
      <c r="L10535" t="s">
        <v>20828</v>
      </c>
      <c r="N10535" t="s">
        <v>32</v>
      </c>
      <c r="P10535" t="s">
        <v>32</v>
      </c>
      <c r="Q10535" t="s">
        <v>20992</v>
      </c>
      <c r="R10535" t="s">
        <v>21119</v>
      </c>
      <c r="S10535" t="s">
        <v>21154</v>
      </c>
      <c r="U10535" t="s">
        <v>22035</v>
      </c>
      <c r="Y10535" t="s">
        <v>23870</v>
      </c>
    </row>
    <row r="10536" spans="1:25">
      <c r="A10536" s="1">
        <v>10604</v>
      </c>
      <c r="B10536" t="s">
        <v>32</v>
      </c>
      <c r="C10536" t="s">
        <v>8778</v>
      </c>
      <c r="D10536" t="s">
        <v>10863</v>
      </c>
      <c r="E10536" t="s">
        <v>10905</v>
      </c>
      <c r="F10536" t="s">
        <v>10906</v>
      </c>
      <c r="H10536" t="s">
        <v>18289</v>
      </c>
      <c r="V10536">
        <f>72864637 @äçNJ2024041romainbrown023@gmail.com                            ENMLFException as file currently locked by another user for an Acct no 319151400000</f>
        <v>0</v>
      </c>
    </row>
    <row r="10537" spans="1:25">
      <c r="A10537" s="1">
        <v>10605</v>
      </c>
      <c r="C10537" t="s">
        <v>8779</v>
      </c>
      <c r="G10537" t="s">
        <v>10967</v>
      </c>
      <c r="H10537" t="s">
        <v>18290</v>
      </c>
      <c r="I10537" t="s">
        <v>18507</v>
      </c>
      <c r="J10537" t="s">
        <v>18510</v>
      </c>
      <c r="L10537" t="s">
        <v>20829</v>
      </c>
      <c r="N10537" t="s">
        <v>32</v>
      </c>
      <c r="P10537" t="s">
        <v>32</v>
      </c>
      <c r="Q10537" t="s">
        <v>20992</v>
      </c>
      <c r="R10537" t="s">
        <v>21119</v>
      </c>
      <c r="S10537" t="s">
        <v>21154</v>
      </c>
      <c r="U10537" t="s">
        <v>22035</v>
      </c>
      <c r="Y10537" t="s">
        <v>23873</v>
      </c>
    </row>
    <row r="10538" spans="1:25">
      <c r="A10538" s="1">
        <v>10606</v>
      </c>
      <c r="B10538" t="s">
        <v>32</v>
      </c>
      <c r="C10538" t="s">
        <v>8779</v>
      </c>
      <c r="D10538" t="s">
        <v>10864</v>
      </c>
      <c r="E10538" t="s">
        <v>10905</v>
      </c>
      <c r="F10538" t="s">
        <v>10906</v>
      </c>
      <c r="H10538" t="s">
        <v>18291</v>
      </c>
      <c r="V10538">
        <f>72864638 @ÝEÆI2024041orainthomas@gmail.com                              GNMLFException as file currently locked by another user for an Acct no 316859080000</f>
        <v>0</v>
      </c>
    </row>
    <row r="10539" spans="1:25">
      <c r="A10539" s="1">
        <v>10607</v>
      </c>
      <c r="C10539" t="s">
        <v>8780</v>
      </c>
      <c r="G10539" t="s">
        <v>10967</v>
      </c>
      <c r="H10539" t="s">
        <v>18292</v>
      </c>
      <c r="I10539" t="s">
        <v>18507</v>
      </c>
      <c r="J10539" t="s">
        <v>18509</v>
      </c>
      <c r="L10539" t="s">
        <v>20809</v>
      </c>
      <c r="O10539" t="s">
        <v>20887</v>
      </c>
      <c r="P10539" t="s">
        <v>20919</v>
      </c>
      <c r="Q10539" t="s">
        <v>20989</v>
      </c>
      <c r="U10539" t="s">
        <v>22032</v>
      </c>
      <c r="W10539" t="s">
        <v>22917</v>
      </c>
      <c r="X10539" t="s">
        <v>23828</v>
      </c>
    </row>
    <row r="10540" spans="1:25">
      <c r="A10540" s="1">
        <v>10608</v>
      </c>
      <c r="C10540" t="s">
        <v>8781</v>
      </c>
      <c r="G10540" t="s">
        <v>10967</v>
      </c>
      <c r="H10540" t="s">
        <v>18293</v>
      </c>
      <c r="I10540" t="s">
        <v>18507</v>
      </c>
      <c r="J10540" t="s">
        <v>18509</v>
      </c>
      <c r="L10540" t="s">
        <v>20527</v>
      </c>
      <c r="O10540" t="s">
        <v>20888</v>
      </c>
      <c r="P10540" t="s">
        <v>65</v>
      </c>
      <c r="Q10540" t="s">
        <v>20990</v>
      </c>
      <c r="R10540" t="s">
        <v>21118</v>
      </c>
      <c r="S10540" t="s">
        <v>21153</v>
      </c>
      <c r="T10540" t="s">
        <v>21996</v>
      </c>
      <c r="U10540" t="s">
        <v>22033</v>
      </c>
    </row>
    <row r="10541" spans="1:25">
      <c r="A10541" s="1">
        <v>10609</v>
      </c>
      <c r="C10541" t="s">
        <v>8782</v>
      </c>
      <c r="G10541" t="s">
        <v>10967</v>
      </c>
      <c r="H10541" t="s">
        <v>18294</v>
      </c>
      <c r="I10541" t="s">
        <v>18507</v>
      </c>
      <c r="J10541" t="s">
        <v>18509</v>
      </c>
      <c r="L10541" t="s">
        <v>20528</v>
      </c>
      <c r="O10541" t="s">
        <v>20888</v>
      </c>
      <c r="P10541" t="s">
        <v>20920</v>
      </c>
      <c r="Q10541" t="s">
        <v>20991</v>
      </c>
      <c r="U10541" t="s">
        <v>22034</v>
      </c>
      <c r="W10541" t="s">
        <v>22918</v>
      </c>
    </row>
    <row r="10542" spans="1:25">
      <c r="A10542" s="1">
        <v>10610</v>
      </c>
      <c r="C10542" t="s">
        <v>8783</v>
      </c>
      <c r="G10542" t="s">
        <v>10967</v>
      </c>
      <c r="H10542" t="s">
        <v>18295</v>
      </c>
      <c r="I10542" t="s">
        <v>18507</v>
      </c>
      <c r="J10542" t="s">
        <v>18509</v>
      </c>
      <c r="L10542" t="s">
        <v>20809</v>
      </c>
      <c r="O10542" t="s">
        <v>20887</v>
      </c>
      <c r="P10542" t="s">
        <v>20919</v>
      </c>
      <c r="Q10542" t="s">
        <v>20989</v>
      </c>
      <c r="U10542" t="s">
        <v>22032</v>
      </c>
      <c r="W10542" t="s">
        <v>22917</v>
      </c>
      <c r="X10542" t="s">
        <v>23759</v>
      </c>
    </row>
    <row r="10543" spans="1:25">
      <c r="A10543" s="1">
        <v>10611</v>
      </c>
      <c r="C10543" t="s">
        <v>8784</v>
      </c>
      <c r="G10543" t="s">
        <v>10967</v>
      </c>
      <c r="H10543" t="s">
        <v>18296</v>
      </c>
      <c r="I10543" t="s">
        <v>18507</v>
      </c>
      <c r="J10543" t="s">
        <v>18509</v>
      </c>
      <c r="L10543" t="s">
        <v>20527</v>
      </c>
      <c r="O10543" t="s">
        <v>20888</v>
      </c>
      <c r="P10543" t="s">
        <v>65</v>
      </c>
      <c r="Q10543" t="s">
        <v>20990</v>
      </c>
      <c r="R10543" t="s">
        <v>21118</v>
      </c>
      <c r="S10543" t="s">
        <v>21153</v>
      </c>
      <c r="T10543" t="s">
        <v>21932</v>
      </c>
      <c r="U10543" t="s">
        <v>22033</v>
      </c>
    </row>
    <row r="10544" spans="1:25">
      <c r="A10544" s="1">
        <v>10612</v>
      </c>
      <c r="C10544" t="s">
        <v>8785</v>
      </c>
      <c r="G10544" t="s">
        <v>10967</v>
      </c>
      <c r="H10544" t="s">
        <v>18296</v>
      </c>
      <c r="I10544" t="s">
        <v>18507</v>
      </c>
      <c r="J10544" t="s">
        <v>18509</v>
      </c>
      <c r="L10544" t="s">
        <v>20528</v>
      </c>
      <c r="O10544" t="s">
        <v>20888</v>
      </c>
      <c r="P10544" t="s">
        <v>20920</v>
      </c>
      <c r="Q10544" t="s">
        <v>20991</v>
      </c>
      <c r="U10544" t="s">
        <v>22034</v>
      </c>
      <c r="W10544" t="s">
        <v>22918</v>
      </c>
    </row>
    <row r="10545" spans="1:24">
      <c r="A10545" s="1">
        <v>10613</v>
      </c>
      <c r="C10545" t="s">
        <v>8786</v>
      </c>
      <c r="G10545" t="s">
        <v>10967</v>
      </c>
      <c r="H10545" t="s">
        <v>18297</v>
      </c>
      <c r="I10545" t="s">
        <v>18507</v>
      </c>
      <c r="J10545" t="s">
        <v>18509</v>
      </c>
      <c r="L10545" t="s">
        <v>20527</v>
      </c>
      <c r="O10545" t="s">
        <v>20888</v>
      </c>
      <c r="P10545" t="s">
        <v>65</v>
      </c>
      <c r="Q10545" t="s">
        <v>20990</v>
      </c>
      <c r="R10545" t="s">
        <v>21118</v>
      </c>
      <c r="S10545" t="s">
        <v>21153</v>
      </c>
      <c r="T10545" t="s">
        <v>21932</v>
      </c>
      <c r="U10545" t="s">
        <v>22033</v>
      </c>
    </row>
    <row r="10546" spans="1:24">
      <c r="A10546" s="1">
        <v>10614</v>
      </c>
      <c r="C10546" t="s">
        <v>8787</v>
      </c>
      <c r="G10546" t="s">
        <v>10967</v>
      </c>
      <c r="H10546" t="s">
        <v>18297</v>
      </c>
      <c r="I10546" t="s">
        <v>18507</v>
      </c>
      <c r="J10546" t="s">
        <v>18509</v>
      </c>
      <c r="L10546" t="s">
        <v>20830</v>
      </c>
      <c r="O10546" t="s">
        <v>20887</v>
      </c>
      <c r="P10546" t="s">
        <v>20919</v>
      </c>
      <c r="Q10546" t="s">
        <v>20989</v>
      </c>
      <c r="U10546" t="s">
        <v>22032</v>
      </c>
      <c r="W10546" t="s">
        <v>22917</v>
      </c>
      <c r="X10546" t="s">
        <v>23759</v>
      </c>
    </row>
    <row r="10547" spans="1:24">
      <c r="A10547" s="1">
        <v>10615</v>
      </c>
      <c r="C10547" t="s">
        <v>8788</v>
      </c>
      <c r="G10547" t="s">
        <v>10967</v>
      </c>
      <c r="H10547" t="s">
        <v>18297</v>
      </c>
      <c r="I10547" t="s">
        <v>18507</v>
      </c>
      <c r="J10547" t="s">
        <v>18509</v>
      </c>
      <c r="L10547" t="s">
        <v>20528</v>
      </c>
      <c r="O10547" t="s">
        <v>20888</v>
      </c>
      <c r="P10547" t="s">
        <v>20920</v>
      </c>
      <c r="Q10547" t="s">
        <v>20991</v>
      </c>
      <c r="U10547" t="s">
        <v>22034</v>
      </c>
      <c r="W10547" t="s">
        <v>22918</v>
      </c>
    </row>
    <row r="10548" spans="1:24">
      <c r="A10548" s="1">
        <v>10616</v>
      </c>
      <c r="C10548" t="s">
        <v>8789</v>
      </c>
      <c r="G10548" t="s">
        <v>10967</v>
      </c>
      <c r="H10548" t="s">
        <v>18298</v>
      </c>
      <c r="I10548" t="s">
        <v>18507</v>
      </c>
      <c r="J10548" t="s">
        <v>18509</v>
      </c>
      <c r="L10548" t="s">
        <v>20527</v>
      </c>
      <c r="O10548" t="s">
        <v>20888</v>
      </c>
      <c r="P10548" t="s">
        <v>65</v>
      </c>
      <c r="Q10548" t="s">
        <v>20990</v>
      </c>
      <c r="R10548" t="s">
        <v>21118</v>
      </c>
      <c r="S10548" t="s">
        <v>21153</v>
      </c>
      <c r="T10548" t="s">
        <v>21754</v>
      </c>
      <c r="U10548" t="s">
        <v>22033</v>
      </c>
    </row>
    <row r="10549" spans="1:24">
      <c r="A10549" s="1">
        <v>10617</v>
      </c>
      <c r="C10549" t="s">
        <v>8790</v>
      </c>
      <c r="G10549" t="s">
        <v>10967</v>
      </c>
      <c r="H10549" t="s">
        <v>18299</v>
      </c>
      <c r="I10549" t="s">
        <v>18507</v>
      </c>
      <c r="J10549" t="s">
        <v>18509</v>
      </c>
      <c r="L10549" t="s">
        <v>20528</v>
      </c>
      <c r="O10549" t="s">
        <v>20888</v>
      </c>
      <c r="P10549" t="s">
        <v>20920</v>
      </c>
      <c r="Q10549" t="s">
        <v>20991</v>
      </c>
      <c r="U10549" t="s">
        <v>22034</v>
      </c>
      <c r="W10549" t="s">
        <v>22918</v>
      </c>
    </row>
    <row r="10550" spans="1:24">
      <c r="A10550" s="1">
        <v>10618</v>
      </c>
      <c r="C10550" t="s">
        <v>8791</v>
      </c>
      <c r="G10550" t="s">
        <v>10967</v>
      </c>
      <c r="H10550" t="s">
        <v>18300</v>
      </c>
      <c r="I10550" t="s">
        <v>18507</v>
      </c>
      <c r="J10550" t="s">
        <v>18509</v>
      </c>
      <c r="L10550" t="s">
        <v>20811</v>
      </c>
      <c r="O10550" t="s">
        <v>20887</v>
      </c>
      <c r="P10550" t="s">
        <v>20919</v>
      </c>
      <c r="Q10550" t="s">
        <v>20989</v>
      </c>
      <c r="U10550" t="s">
        <v>22032</v>
      </c>
      <c r="W10550" t="s">
        <v>22917</v>
      </c>
      <c r="X10550" t="s">
        <v>23574</v>
      </c>
    </row>
    <row r="10551" spans="1:24">
      <c r="A10551" s="1">
        <v>10619</v>
      </c>
      <c r="C10551" t="s">
        <v>8792</v>
      </c>
      <c r="G10551" t="s">
        <v>10967</v>
      </c>
      <c r="H10551" t="s">
        <v>18301</v>
      </c>
      <c r="I10551" t="s">
        <v>18507</v>
      </c>
      <c r="J10551" t="s">
        <v>18509</v>
      </c>
      <c r="L10551" t="s">
        <v>20830</v>
      </c>
      <c r="O10551" t="s">
        <v>20887</v>
      </c>
      <c r="P10551" t="s">
        <v>20919</v>
      </c>
      <c r="Q10551" t="s">
        <v>20989</v>
      </c>
      <c r="U10551" t="s">
        <v>22032</v>
      </c>
      <c r="W10551" t="s">
        <v>22917</v>
      </c>
      <c r="X10551" t="s">
        <v>23060</v>
      </c>
    </row>
    <row r="10552" spans="1:24">
      <c r="A10552" s="1">
        <v>10620</v>
      </c>
      <c r="C10552" t="s">
        <v>8793</v>
      </c>
      <c r="G10552" t="s">
        <v>10967</v>
      </c>
      <c r="H10552" t="s">
        <v>18302</v>
      </c>
      <c r="I10552" t="s">
        <v>18507</v>
      </c>
      <c r="J10552" t="s">
        <v>18509</v>
      </c>
      <c r="L10552" t="s">
        <v>20831</v>
      </c>
      <c r="O10552" t="s">
        <v>20888</v>
      </c>
      <c r="P10552" t="s">
        <v>65</v>
      </c>
      <c r="Q10552" t="s">
        <v>20990</v>
      </c>
      <c r="R10552" t="s">
        <v>21118</v>
      </c>
      <c r="S10552" t="s">
        <v>21153</v>
      </c>
      <c r="T10552" t="s">
        <v>21905</v>
      </c>
      <c r="U10552" t="s">
        <v>22033</v>
      </c>
    </row>
    <row r="10553" spans="1:24">
      <c r="A10553" s="1">
        <v>10621</v>
      </c>
      <c r="C10553" t="s">
        <v>8794</v>
      </c>
      <c r="G10553" t="s">
        <v>10967</v>
      </c>
      <c r="H10553" t="s">
        <v>18302</v>
      </c>
      <c r="I10553" t="s">
        <v>18507</v>
      </c>
      <c r="J10553" t="s">
        <v>18509</v>
      </c>
      <c r="L10553" t="s">
        <v>20832</v>
      </c>
      <c r="O10553" t="s">
        <v>20887</v>
      </c>
      <c r="P10553" t="s">
        <v>20919</v>
      </c>
      <c r="Q10553" t="s">
        <v>20989</v>
      </c>
      <c r="U10553" t="s">
        <v>22032</v>
      </c>
      <c r="W10553" t="s">
        <v>22917</v>
      </c>
      <c r="X10553" t="s">
        <v>23723</v>
      </c>
    </row>
    <row r="10554" spans="1:24">
      <c r="A10554" s="1">
        <v>10622</v>
      </c>
      <c r="C10554" t="s">
        <v>8795</v>
      </c>
      <c r="G10554" t="s">
        <v>10967</v>
      </c>
      <c r="H10554" t="s">
        <v>18303</v>
      </c>
      <c r="I10554" t="s">
        <v>18507</v>
      </c>
      <c r="J10554" t="s">
        <v>18509</v>
      </c>
      <c r="L10554" t="s">
        <v>20833</v>
      </c>
      <c r="O10554" t="s">
        <v>20888</v>
      </c>
      <c r="P10554" t="s">
        <v>20920</v>
      </c>
      <c r="Q10554" t="s">
        <v>20991</v>
      </c>
      <c r="U10554" t="s">
        <v>22034</v>
      </c>
      <c r="W10554" t="s">
        <v>22918</v>
      </c>
    </row>
    <row r="10555" spans="1:24">
      <c r="A10555" s="1">
        <v>10623</v>
      </c>
      <c r="C10555" t="s">
        <v>8796</v>
      </c>
      <c r="G10555" t="s">
        <v>10967</v>
      </c>
      <c r="H10555" t="s">
        <v>18304</v>
      </c>
      <c r="I10555" t="s">
        <v>18507</v>
      </c>
      <c r="J10555" t="s">
        <v>18509</v>
      </c>
      <c r="L10555" t="s">
        <v>20831</v>
      </c>
      <c r="O10555" t="s">
        <v>20888</v>
      </c>
      <c r="P10555" t="s">
        <v>65</v>
      </c>
      <c r="Q10555" t="s">
        <v>20990</v>
      </c>
      <c r="R10555" t="s">
        <v>21118</v>
      </c>
      <c r="S10555" t="s">
        <v>21153</v>
      </c>
      <c r="T10555" t="s">
        <v>21905</v>
      </c>
      <c r="U10555" t="s">
        <v>22033</v>
      </c>
    </row>
    <row r="10556" spans="1:24">
      <c r="A10556" s="1">
        <v>10624</v>
      </c>
      <c r="C10556" t="s">
        <v>8797</v>
      </c>
      <c r="G10556" t="s">
        <v>10967</v>
      </c>
      <c r="H10556" t="s">
        <v>18304</v>
      </c>
      <c r="I10556" t="s">
        <v>18507</v>
      </c>
      <c r="J10556" t="s">
        <v>18509</v>
      </c>
      <c r="L10556" t="s">
        <v>20811</v>
      </c>
      <c r="O10556" t="s">
        <v>20887</v>
      </c>
      <c r="P10556" t="s">
        <v>20919</v>
      </c>
      <c r="Q10556" t="s">
        <v>20989</v>
      </c>
      <c r="U10556" t="s">
        <v>22032</v>
      </c>
      <c r="W10556" t="s">
        <v>22917</v>
      </c>
      <c r="X10556" t="s">
        <v>23723</v>
      </c>
    </row>
    <row r="10557" spans="1:24">
      <c r="A10557" s="1">
        <v>10625</v>
      </c>
      <c r="C10557" t="s">
        <v>8798</v>
      </c>
      <c r="G10557" t="s">
        <v>10967</v>
      </c>
      <c r="H10557" t="s">
        <v>18304</v>
      </c>
      <c r="I10557" t="s">
        <v>18507</v>
      </c>
      <c r="J10557" t="s">
        <v>18509</v>
      </c>
      <c r="L10557" t="s">
        <v>20833</v>
      </c>
      <c r="O10557" t="s">
        <v>20888</v>
      </c>
      <c r="P10557" t="s">
        <v>20920</v>
      </c>
      <c r="Q10557" t="s">
        <v>20991</v>
      </c>
      <c r="U10557" t="s">
        <v>22034</v>
      </c>
      <c r="W10557" t="s">
        <v>22918</v>
      </c>
    </row>
    <row r="10558" spans="1:24">
      <c r="A10558" s="1">
        <v>10626</v>
      </c>
      <c r="C10558" t="s">
        <v>8799</v>
      </c>
      <c r="G10558" t="s">
        <v>10967</v>
      </c>
      <c r="H10558" t="s">
        <v>18305</v>
      </c>
      <c r="I10558" t="s">
        <v>18507</v>
      </c>
      <c r="J10558" t="s">
        <v>18509</v>
      </c>
      <c r="L10558" t="s">
        <v>20807</v>
      </c>
      <c r="O10558" t="s">
        <v>20887</v>
      </c>
      <c r="P10558" t="s">
        <v>20919</v>
      </c>
      <c r="Q10558" t="s">
        <v>20989</v>
      </c>
      <c r="U10558" t="s">
        <v>22032</v>
      </c>
      <c r="W10558" t="s">
        <v>22917</v>
      </c>
      <c r="X10558" t="s">
        <v>23829</v>
      </c>
    </row>
    <row r="10559" spans="1:24">
      <c r="A10559" s="1">
        <v>10627</v>
      </c>
      <c r="C10559" t="s">
        <v>8800</v>
      </c>
      <c r="G10559" t="s">
        <v>10967</v>
      </c>
      <c r="H10559" t="s">
        <v>18306</v>
      </c>
      <c r="I10559" t="s">
        <v>18507</v>
      </c>
      <c r="J10559" t="s">
        <v>18509</v>
      </c>
      <c r="L10559" t="s">
        <v>20834</v>
      </c>
      <c r="O10559" t="s">
        <v>20887</v>
      </c>
      <c r="P10559" t="s">
        <v>20919</v>
      </c>
      <c r="Q10559" t="s">
        <v>20989</v>
      </c>
      <c r="U10559" t="s">
        <v>22032</v>
      </c>
      <c r="W10559" t="s">
        <v>22917</v>
      </c>
      <c r="X10559" t="s">
        <v>22988</v>
      </c>
    </row>
    <row r="10560" spans="1:24">
      <c r="A10560" s="1">
        <v>10628</v>
      </c>
      <c r="C10560" t="s">
        <v>8801</v>
      </c>
      <c r="G10560" t="s">
        <v>10967</v>
      </c>
      <c r="H10560" t="s">
        <v>18307</v>
      </c>
      <c r="I10560" t="s">
        <v>18507</v>
      </c>
      <c r="J10560" t="s">
        <v>18509</v>
      </c>
      <c r="L10560" t="s">
        <v>20835</v>
      </c>
      <c r="O10560" t="s">
        <v>20887</v>
      </c>
      <c r="P10560" t="s">
        <v>20919</v>
      </c>
      <c r="Q10560" t="s">
        <v>20989</v>
      </c>
      <c r="U10560" t="s">
        <v>22032</v>
      </c>
      <c r="W10560" t="s">
        <v>22917</v>
      </c>
      <c r="X10560" t="s">
        <v>22988</v>
      </c>
    </row>
    <row r="10561" spans="1:24">
      <c r="A10561" s="1">
        <v>10629</v>
      </c>
      <c r="C10561" t="s">
        <v>8802</v>
      </c>
      <c r="G10561" t="s">
        <v>10967</v>
      </c>
      <c r="H10561" t="s">
        <v>18308</v>
      </c>
      <c r="I10561" t="s">
        <v>18507</v>
      </c>
      <c r="J10561" t="s">
        <v>18509</v>
      </c>
      <c r="L10561" t="s">
        <v>20836</v>
      </c>
      <c r="O10561" t="s">
        <v>20887</v>
      </c>
      <c r="P10561" t="s">
        <v>20919</v>
      </c>
      <c r="Q10561" t="s">
        <v>20989</v>
      </c>
      <c r="U10561" t="s">
        <v>22032</v>
      </c>
      <c r="W10561" t="s">
        <v>22917</v>
      </c>
      <c r="X10561" t="s">
        <v>23830</v>
      </c>
    </row>
    <row r="10562" spans="1:24">
      <c r="A10562" s="1">
        <v>10630</v>
      </c>
      <c r="C10562" t="s">
        <v>8803</v>
      </c>
      <c r="G10562" t="s">
        <v>10967</v>
      </c>
      <c r="H10562" t="s">
        <v>18308</v>
      </c>
      <c r="I10562" t="s">
        <v>18507</v>
      </c>
      <c r="J10562" t="s">
        <v>18509</v>
      </c>
      <c r="L10562" t="s">
        <v>20831</v>
      </c>
      <c r="O10562" t="s">
        <v>20888</v>
      </c>
      <c r="P10562" t="s">
        <v>65</v>
      </c>
      <c r="Q10562" t="s">
        <v>20990</v>
      </c>
      <c r="R10562" t="s">
        <v>21118</v>
      </c>
      <c r="S10562" t="s">
        <v>21153</v>
      </c>
      <c r="T10562" t="s">
        <v>21997</v>
      </c>
      <c r="U10562" t="s">
        <v>22033</v>
      </c>
    </row>
    <row r="10563" spans="1:24">
      <c r="A10563" s="1">
        <v>10631</v>
      </c>
      <c r="C10563" t="s">
        <v>8804</v>
      </c>
      <c r="G10563" t="s">
        <v>10967</v>
      </c>
      <c r="H10563" t="s">
        <v>18309</v>
      </c>
      <c r="I10563" t="s">
        <v>18507</v>
      </c>
      <c r="J10563" t="s">
        <v>18509</v>
      </c>
      <c r="L10563" t="s">
        <v>20833</v>
      </c>
      <c r="O10563" t="s">
        <v>20888</v>
      </c>
      <c r="P10563" t="s">
        <v>20920</v>
      </c>
      <c r="Q10563" t="s">
        <v>20991</v>
      </c>
      <c r="U10563" t="s">
        <v>22034</v>
      </c>
      <c r="W10563" t="s">
        <v>22918</v>
      </c>
    </row>
    <row r="10564" spans="1:24">
      <c r="A10564" s="1">
        <v>10632</v>
      </c>
      <c r="C10564" t="s">
        <v>8805</v>
      </c>
      <c r="G10564" t="s">
        <v>10967</v>
      </c>
      <c r="H10564" t="s">
        <v>18310</v>
      </c>
      <c r="I10564" t="s">
        <v>18507</v>
      </c>
      <c r="J10564" t="s">
        <v>18509</v>
      </c>
      <c r="L10564" t="s">
        <v>20837</v>
      </c>
      <c r="O10564" t="s">
        <v>20887</v>
      </c>
      <c r="P10564" t="s">
        <v>20919</v>
      </c>
      <c r="Q10564" t="s">
        <v>20989</v>
      </c>
      <c r="U10564" t="s">
        <v>22032</v>
      </c>
      <c r="W10564" t="s">
        <v>22917</v>
      </c>
      <c r="X10564" t="s">
        <v>23830</v>
      </c>
    </row>
    <row r="10565" spans="1:24">
      <c r="A10565" s="1">
        <v>10633</v>
      </c>
      <c r="C10565" t="s">
        <v>8806</v>
      </c>
      <c r="G10565" t="s">
        <v>10967</v>
      </c>
      <c r="H10565" t="s">
        <v>18311</v>
      </c>
      <c r="I10565" t="s">
        <v>18507</v>
      </c>
      <c r="J10565" t="s">
        <v>18509</v>
      </c>
      <c r="L10565" t="s">
        <v>20831</v>
      </c>
      <c r="O10565" t="s">
        <v>20888</v>
      </c>
      <c r="P10565" t="s">
        <v>65</v>
      </c>
      <c r="Q10565" t="s">
        <v>20990</v>
      </c>
      <c r="R10565" t="s">
        <v>21118</v>
      </c>
      <c r="S10565" t="s">
        <v>21153</v>
      </c>
      <c r="T10565" t="s">
        <v>21997</v>
      </c>
      <c r="U10565" t="s">
        <v>22033</v>
      </c>
    </row>
    <row r="10566" spans="1:24">
      <c r="A10566" s="1">
        <v>10634</v>
      </c>
      <c r="C10566" t="s">
        <v>8807</v>
      </c>
      <c r="G10566" t="s">
        <v>10967</v>
      </c>
      <c r="H10566" t="s">
        <v>18311</v>
      </c>
      <c r="I10566" t="s">
        <v>18507</v>
      </c>
      <c r="J10566" t="s">
        <v>18509</v>
      </c>
      <c r="L10566" t="s">
        <v>20833</v>
      </c>
      <c r="O10566" t="s">
        <v>20888</v>
      </c>
      <c r="P10566" t="s">
        <v>20920</v>
      </c>
      <c r="Q10566" t="s">
        <v>20991</v>
      </c>
      <c r="U10566" t="s">
        <v>22034</v>
      </c>
      <c r="W10566" t="s">
        <v>22918</v>
      </c>
    </row>
    <row r="10567" spans="1:24">
      <c r="A10567" s="1">
        <v>10635</v>
      </c>
      <c r="C10567" t="s">
        <v>8808</v>
      </c>
      <c r="G10567" t="s">
        <v>10967</v>
      </c>
      <c r="H10567" t="s">
        <v>18312</v>
      </c>
      <c r="I10567" t="s">
        <v>18507</v>
      </c>
      <c r="J10567" t="s">
        <v>18577</v>
      </c>
      <c r="L10567" t="s">
        <v>20838</v>
      </c>
      <c r="N10567" t="s">
        <v>71</v>
      </c>
      <c r="P10567" t="s">
        <v>71</v>
      </c>
      <c r="Q10567" t="s">
        <v>21114</v>
      </c>
      <c r="R10567" t="s">
        <v>21150</v>
      </c>
      <c r="S10567" t="s">
        <v>21160</v>
      </c>
      <c r="T10567" t="s">
        <v>21998</v>
      </c>
      <c r="U10567" t="s">
        <v>22907</v>
      </c>
    </row>
    <row r="10568" spans="1:24">
      <c r="A10568" s="1">
        <v>10636</v>
      </c>
      <c r="B10568" t="s">
        <v>71</v>
      </c>
      <c r="C10568" t="s">
        <v>8808</v>
      </c>
      <c r="D10568" t="s">
        <v>10865</v>
      </c>
      <c r="E10568" t="s">
        <v>10905</v>
      </c>
      <c r="F10568" t="s">
        <v>10964</v>
      </c>
      <c r="H10568" t="s">
        <v>18312</v>
      </c>
      <c r="V10568">
        <f>72864667 5ßYYYðürhP8762018298   LIMEFSM6â</f>
        <v>0</v>
      </c>
    </row>
    <row r="10569" spans="1:24">
      <c r="A10569" s="1">
        <v>10638</v>
      </c>
      <c r="C10569" t="s">
        <v>8809</v>
      </c>
      <c r="G10569" t="s">
        <v>10967</v>
      </c>
      <c r="H10569" t="s">
        <v>18313</v>
      </c>
      <c r="I10569" t="s">
        <v>18507</v>
      </c>
      <c r="J10569" t="s">
        <v>18509</v>
      </c>
      <c r="L10569" t="s">
        <v>20835</v>
      </c>
      <c r="O10569" t="s">
        <v>20887</v>
      </c>
      <c r="P10569" t="s">
        <v>20919</v>
      </c>
      <c r="Q10569" t="s">
        <v>20989</v>
      </c>
      <c r="U10569" t="s">
        <v>22032</v>
      </c>
      <c r="W10569" t="s">
        <v>22917</v>
      </c>
      <c r="X10569" t="s">
        <v>23831</v>
      </c>
    </row>
    <row r="10570" spans="1:24">
      <c r="A10570" s="1">
        <v>10639</v>
      </c>
      <c r="C10570" t="s">
        <v>8810</v>
      </c>
      <c r="G10570" t="s">
        <v>10967</v>
      </c>
      <c r="H10570" t="s">
        <v>18314</v>
      </c>
      <c r="I10570" t="s">
        <v>18507</v>
      </c>
      <c r="J10570" t="s">
        <v>18509</v>
      </c>
      <c r="L10570" t="s">
        <v>20839</v>
      </c>
      <c r="O10570" t="s">
        <v>20887</v>
      </c>
      <c r="P10570" t="s">
        <v>20919</v>
      </c>
      <c r="Q10570" t="s">
        <v>20989</v>
      </c>
      <c r="U10570" t="s">
        <v>22032</v>
      </c>
      <c r="W10570" t="s">
        <v>22917</v>
      </c>
      <c r="X10570" t="s">
        <v>23831</v>
      </c>
    </row>
    <row r="10571" spans="1:24">
      <c r="A10571" s="1">
        <v>10640</v>
      </c>
      <c r="C10571" t="s">
        <v>8811</v>
      </c>
      <c r="G10571" t="s">
        <v>10967</v>
      </c>
      <c r="H10571" t="s">
        <v>18315</v>
      </c>
      <c r="I10571" t="s">
        <v>18507</v>
      </c>
      <c r="J10571" t="s">
        <v>18509</v>
      </c>
      <c r="L10571" t="s">
        <v>20831</v>
      </c>
      <c r="O10571" t="s">
        <v>20888</v>
      </c>
      <c r="P10571" t="s">
        <v>65</v>
      </c>
      <c r="Q10571" t="s">
        <v>20990</v>
      </c>
      <c r="R10571" t="s">
        <v>21118</v>
      </c>
      <c r="S10571" t="s">
        <v>21153</v>
      </c>
      <c r="T10571" t="s">
        <v>21997</v>
      </c>
      <c r="U10571" t="s">
        <v>22033</v>
      </c>
    </row>
    <row r="10572" spans="1:24">
      <c r="A10572" s="1">
        <v>10641</v>
      </c>
      <c r="C10572" t="s">
        <v>8812</v>
      </c>
      <c r="G10572" t="s">
        <v>10967</v>
      </c>
      <c r="H10572" t="s">
        <v>18316</v>
      </c>
      <c r="I10572" t="s">
        <v>18507</v>
      </c>
      <c r="J10572" t="s">
        <v>18509</v>
      </c>
      <c r="L10572" t="s">
        <v>20808</v>
      </c>
      <c r="O10572" t="s">
        <v>20887</v>
      </c>
      <c r="P10572" t="s">
        <v>20919</v>
      </c>
      <c r="Q10572" t="s">
        <v>20989</v>
      </c>
      <c r="U10572" t="s">
        <v>22032</v>
      </c>
      <c r="W10572" t="s">
        <v>22917</v>
      </c>
      <c r="X10572" t="s">
        <v>23830</v>
      </c>
    </row>
    <row r="10573" spans="1:24">
      <c r="A10573" s="1">
        <v>10642</v>
      </c>
      <c r="C10573" t="s">
        <v>8813</v>
      </c>
      <c r="G10573" t="s">
        <v>10967</v>
      </c>
      <c r="H10573" t="s">
        <v>18316</v>
      </c>
      <c r="I10573" t="s">
        <v>18507</v>
      </c>
      <c r="J10573" t="s">
        <v>18509</v>
      </c>
      <c r="L10573" t="s">
        <v>20833</v>
      </c>
      <c r="O10573" t="s">
        <v>20888</v>
      </c>
      <c r="P10573" t="s">
        <v>20920</v>
      </c>
      <c r="Q10573" t="s">
        <v>20991</v>
      </c>
      <c r="U10573" t="s">
        <v>22034</v>
      </c>
      <c r="W10573" t="s">
        <v>22918</v>
      </c>
    </row>
    <row r="10574" spans="1:24">
      <c r="A10574" s="1">
        <v>10643</v>
      </c>
      <c r="C10574" t="s">
        <v>8814</v>
      </c>
      <c r="G10574" t="s">
        <v>10967</v>
      </c>
      <c r="H10574" t="s">
        <v>18317</v>
      </c>
      <c r="I10574" t="s">
        <v>18507</v>
      </c>
      <c r="J10574" t="s">
        <v>18509</v>
      </c>
      <c r="L10574" t="s">
        <v>20811</v>
      </c>
      <c r="O10574" t="s">
        <v>20887</v>
      </c>
      <c r="P10574" t="s">
        <v>20919</v>
      </c>
      <c r="Q10574" t="s">
        <v>20989</v>
      </c>
      <c r="U10574" t="s">
        <v>22032</v>
      </c>
      <c r="W10574" t="s">
        <v>22917</v>
      </c>
      <c r="X10574" t="s">
        <v>23830</v>
      </c>
    </row>
    <row r="10575" spans="1:24">
      <c r="A10575" s="1">
        <v>10644</v>
      </c>
      <c r="C10575" t="s">
        <v>8815</v>
      </c>
      <c r="G10575" t="s">
        <v>10967</v>
      </c>
      <c r="H10575" t="s">
        <v>18318</v>
      </c>
      <c r="I10575" t="s">
        <v>18507</v>
      </c>
      <c r="J10575" t="s">
        <v>18509</v>
      </c>
      <c r="L10575" t="s">
        <v>20831</v>
      </c>
      <c r="O10575" t="s">
        <v>20888</v>
      </c>
      <c r="P10575" t="s">
        <v>65</v>
      </c>
      <c r="Q10575" t="s">
        <v>20990</v>
      </c>
      <c r="R10575" t="s">
        <v>21118</v>
      </c>
      <c r="S10575" t="s">
        <v>21153</v>
      </c>
      <c r="T10575" t="s">
        <v>21997</v>
      </c>
      <c r="U10575" t="s">
        <v>22033</v>
      </c>
    </row>
    <row r="10576" spans="1:24">
      <c r="A10576" s="1">
        <v>10645</v>
      </c>
      <c r="C10576" t="s">
        <v>8816</v>
      </c>
      <c r="G10576" t="s">
        <v>10967</v>
      </c>
      <c r="H10576" t="s">
        <v>18318</v>
      </c>
      <c r="I10576" t="s">
        <v>18507</v>
      </c>
      <c r="J10576" t="s">
        <v>18509</v>
      </c>
      <c r="L10576" t="s">
        <v>20833</v>
      </c>
      <c r="O10576" t="s">
        <v>20888</v>
      </c>
      <c r="P10576" t="s">
        <v>20920</v>
      </c>
      <c r="Q10576" t="s">
        <v>20991</v>
      </c>
      <c r="U10576" t="s">
        <v>22034</v>
      </c>
      <c r="W10576" t="s">
        <v>22918</v>
      </c>
    </row>
    <row r="10577" spans="1:24">
      <c r="A10577" s="1">
        <v>10646</v>
      </c>
      <c r="C10577" t="s">
        <v>8817</v>
      </c>
      <c r="G10577" t="s">
        <v>10967</v>
      </c>
      <c r="H10577" t="s">
        <v>18319</v>
      </c>
      <c r="I10577" t="s">
        <v>18507</v>
      </c>
      <c r="J10577" t="s">
        <v>18509</v>
      </c>
      <c r="L10577" t="s">
        <v>20831</v>
      </c>
      <c r="O10577" t="s">
        <v>20888</v>
      </c>
      <c r="P10577" t="s">
        <v>65</v>
      </c>
      <c r="Q10577" t="s">
        <v>20990</v>
      </c>
      <c r="R10577" t="s">
        <v>21118</v>
      </c>
      <c r="S10577" t="s">
        <v>21153</v>
      </c>
      <c r="T10577" t="s">
        <v>21997</v>
      </c>
      <c r="U10577" t="s">
        <v>22033</v>
      </c>
    </row>
    <row r="10578" spans="1:24">
      <c r="A10578" s="1">
        <v>10647</v>
      </c>
      <c r="C10578" t="s">
        <v>8818</v>
      </c>
      <c r="G10578" t="s">
        <v>10967</v>
      </c>
      <c r="H10578" t="s">
        <v>18320</v>
      </c>
      <c r="I10578" t="s">
        <v>18507</v>
      </c>
      <c r="J10578" t="s">
        <v>18509</v>
      </c>
      <c r="L10578" t="s">
        <v>20833</v>
      </c>
      <c r="O10578" t="s">
        <v>20888</v>
      </c>
      <c r="P10578" t="s">
        <v>20920</v>
      </c>
      <c r="Q10578" t="s">
        <v>20991</v>
      </c>
      <c r="U10578" t="s">
        <v>22034</v>
      </c>
      <c r="W10578" t="s">
        <v>22918</v>
      </c>
    </row>
    <row r="10579" spans="1:24">
      <c r="A10579" s="1">
        <v>10648</v>
      </c>
      <c r="C10579" t="s">
        <v>8819</v>
      </c>
      <c r="G10579" t="s">
        <v>10967</v>
      </c>
      <c r="H10579" t="s">
        <v>18321</v>
      </c>
      <c r="I10579" t="s">
        <v>18507</v>
      </c>
      <c r="J10579" t="s">
        <v>18509</v>
      </c>
      <c r="L10579" t="s">
        <v>20811</v>
      </c>
      <c r="O10579" t="s">
        <v>20887</v>
      </c>
      <c r="P10579" t="s">
        <v>20919</v>
      </c>
      <c r="Q10579" t="s">
        <v>20989</v>
      </c>
      <c r="U10579" t="s">
        <v>22032</v>
      </c>
      <c r="W10579" t="s">
        <v>22917</v>
      </c>
      <c r="X10579" t="s">
        <v>23830</v>
      </c>
    </row>
    <row r="10580" spans="1:24">
      <c r="A10580" s="1">
        <v>10649</v>
      </c>
      <c r="C10580" t="s">
        <v>8820</v>
      </c>
      <c r="G10580" t="s">
        <v>10967</v>
      </c>
      <c r="H10580" t="s">
        <v>18322</v>
      </c>
      <c r="I10580" t="s">
        <v>18507</v>
      </c>
      <c r="J10580" t="s">
        <v>18509</v>
      </c>
      <c r="L10580" t="s">
        <v>20840</v>
      </c>
      <c r="O10580" t="s">
        <v>20887</v>
      </c>
      <c r="P10580" t="s">
        <v>20919</v>
      </c>
      <c r="Q10580" t="s">
        <v>20989</v>
      </c>
      <c r="U10580" t="s">
        <v>22032</v>
      </c>
      <c r="W10580" t="s">
        <v>22917</v>
      </c>
      <c r="X10580" t="s">
        <v>23832</v>
      </c>
    </row>
    <row r="10581" spans="1:24">
      <c r="A10581" s="1">
        <v>10650</v>
      </c>
      <c r="C10581" t="s">
        <v>8821</v>
      </c>
      <c r="G10581" t="s">
        <v>10967</v>
      </c>
      <c r="H10581" t="s">
        <v>18323</v>
      </c>
      <c r="I10581" t="s">
        <v>18507</v>
      </c>
      <c r="J10581" t="s">
        <v>18509</v>
      </c>
      <c r="L10581" t="s">
        <v>20831</v>
      </c>
      <c r="O10581" t="s">
        <v>20888</v>
      </c>
      <c r="P10581" t="s">
        <v>65</v>
      </c>
      <c r="Q10581" t="s">
        <v>20990</v>
      </c>
      <c r="R10581" t="s">
        <v>21118</v>
      </c>
      <c r="S10581" t="s">
        <v>21153</v>
      </c>
      <c r="T10581" t="s">
        <v>21999</v>
      </c>
      <c r="U10581" t="s">
        <v>22033</v>
      </c>
    </row>
    <row r="10582" spans="1:24">
      <c r="A10582" s="1">
        <v>10651</v>
      </c>
      <c r="C10582" t="s">
        <v>8822</v>
      </c>
      <c r="G10582" t="s">
        <v>10967</v>
      </c>
      <c r="H10582" t="s">
        <v>18323</v>
      </c>
      <c r="I10582" t="s">
        <v>18507</v>
      </c>
      <c r="J10582" t="s">
        <v>18509</v>
      </c>
      <c r="L10582" t="s">
        <v>20833</v>
      </c>
      <c r="O10582" t="s">
        <v>20888</v>
      </c>
      <c r="P10582" t="s">
        <v>20920</v>
      </c>
      <c r="Q10582" t="s">
        <v>20991</v>
      </c>
      <c r="U10582" t="s">
        <v>22034</v>
      </c>
      <c r="W10582" t="s">
        <v>22918</v>
      </c>
    </row>
    <row r="10583" spans="1:24">
      <c r="A10583" s="1">
        <v>10652</v>
      </c>
      <c r="C10583" t="s">
        <v>8823</v>
      </c>
      <c r="G10583" t="s">
        <v>10967</v>
      </c>
      <c r="H10583" t="s">
        <v>18324</v>
      </c>
      <c r="I10583" t="s">
        <v>18507</v>
      </c>
      <c r="J10583" t="s">
        <v>18509</v>
      </c>
      <c r="L10583" t="s">
        <v>20836</v>
      </c>
      <c r="O10583" t="s">
        <v>20887</v>
      </c>
      <c r="P10583" t="s">
        <v>20919</v>
      </c>
      <c r="Q10583" t="s">
        <v>20989</v>
      </c>
      <c r="U10583" t="s">
        <v>22032</v>
      </c>
      <c r="W10583" t="s">
        <v>22917</v>
      </c>
      <c r="X10583" t="s">
        <v>22988</v>
      </c>
    </row>
    <row r="10584" spans="1:24">
      <c r="A10584" s="1">
        <v>10653</v>
      </c>
      <c r="C10584" t="s">
        <v>8824</v>
      </c>
      <c r="G10584" t="s">
        <v>10967</v>
      </c>
      <c r="H10584" t="s">
        <v>18325</v>
      </c>
      <c r="I10584" t="s">
        <v>18507</v>
      </c>
      <c r="J10584" t="s">
        <v>18509</v>
      </c>
      <c r="L10584" t="s">
        <v>20839</v>
      </c>
      <c r="O10584" t="s">
        <v>20887</v>
      </c>
      <c r="P10584" t="s">
        <v>20919</v>
      </c>
      <c r="Q10584" t="s">
        <v>20989</v>
      </c>
      <c r="U10584" t="s">
        <v>22032</v>
      </c>
      <c r="W10584" t="s">
        <v>22917</v>
      </c>
      <c r="X10584" t="s">
        <v>23833</v>
      </c>
    </row>
    <row r="10585" spans="1:24">
      <c r="A10585" s="1">
        <v>10654</v>
      </c>
      <c r="C10585" t="s">
        <v>8825</v>
      </c>
      <c r="G10585" t="s">
        <v>10967</v>
      </c>
      <c r="H10585" t="s">
        <v>18325</v>
      </c>
      <c r="I10585" t="s">
        <v>18507</v>
      </c>
      <c r="J10585" t="s">
        <v>18509</v>
      </c>
      <c r="L10585" t="s">
        <v>20831</v>
      </c>
      <c r="O10585" t="s">
        <v>20888</v>
      </c>
      <c r="P10585" t="s">
        <v>65</v>
      </c>
      <c r="Q10585" t="s">
        <v>20990</v>
      </c>
      <c r="R10585" t="s">
        <v>21118</v>
      </c>
      <c r="S10585" t="s">
        <v>21153</v>
      </c>
      <c r="T10585" t="s">
        <v>22000</v>
      </c>
      <c r="U10585" t="s">
        <v>22033</v>
      </c>
    </row>
    <row r="10586" spans="1:24">
      <c r="A10586" s="1">
        <v>10655</v>
      </c>
      <c r="C10586" t="s">
        <v>8826</v>
      </c>
      <c r="G10586" t="s">
        <v>10967</v>
      </c>
      <c r="H10586" t="s">
        <v>18326</v>
      </c>
      <c r="I10586" t="s">
        <v>18507</v>
      </c>
      <c r="J10586" t="s">
        <v>18509</v>
      </c>
      <c r="L10586" t="s">
        <v>20833</v>
      </c>
      <c r="O10586" t="s">
        <v>20888</v>
      </c>
      <c r="P10586" t="s">
        <v>20920</v>
      </c>
      <c r="Q10586" t="s">
        <v>20991</v>
      </c>
      <c r="U10586" t="s">
        <v>22034</v>
      </c>
      <c r="W10586" t="s">
        <v>22918</v>
      </c>
    </row>
    <row r="10587" spans="1:24">
      <c r="A10587" s="1">
        <v>10656</v>
      </c>
      <c r="C10587" t="s">
        <v>8827</v>
      </c>
      <c r="G10587" t="s">
        <v>10967</v>
      </c>
      <c r="H10587" t="s">
        <v>18327</v>
      </c>
      <c r="I10587" t="s">
        <v>18507</v>
      </c>
      <c r="J10587" t="s">
        <v>18510</v>
      </c>
      <c r="L10587" t="s">
        <v>20841</v>
      </c>
      <c r="N10587" t="s">
        <v>33</v>
      </c>
      <c r="P10587" t="s">
        <v>20921</v>
      </c>
      <c r="Q10587" t="s">
        <v>20993</v>
      </c>
      <c r="U10587" t="s">
        <v>22036</v>
      </c>
      <c r="W10587" t="s">
        <v>22920</v>
      </c>
    </row>
    <row r="10588" spans="1:24">
      <c r="A10588" s="1">
        <v>10657</v>
      </c>
      <c r="B10588" t="s">
        <v>33</v>
      </c>
      <c r="C10588" t="s">
        <v>8827</v>
      </c>
      <c r="D10588" t="s">
        <v>10866</v>
      </c>
      <c r="E10588" t="s">
        <v>10905</v>
      </c>
      <c r="F10588" t="s">
        <v>10908</v>
      </c>
      <c r="H10588" t="s">
        <v>18327</v>
      </c>
      <c r="V10588">
        <f>72864686 SCI HM3599E                                             M                ×    </f>
        <v>0</v>
      </c>
    </row>
    <row r="10589" spans="1:24">
      <c r="A10589" s="1">
        <v>10658</v>
      </c>
      <c r="C10589" t="s">
        <v>8828</v>
      </c>
      <c r="G10589" t="s">
        <v>10967</v>
      </c>
      <c r="H10589" t="s">
        <v>18328</v>
      </c>
      <c r="I10589" t="s">
        <v>18507</v>
      </c>
      <c r="J10589" t="s">
        <v>18509</v>
      </c>
      <c r="L10589" t="s">
        <v>20809</v>
      </c>
      <c r="O10589" t="s">
        <v>20887</v>
      </c>
      <c r="P10589" t="s">
        <v>20919</v>
      </c>
      <c r="Q10589" t="s">
        <v>20989</v>
      </c>
      <c r="U10589" t="s">
        <v>22032</v>
      </c>
      <c r="W10589" t="s">
        <v>22917</v>
      </c>
      <c r="X10589" t="s">
        <v>23834</v>
      </c>
    </row>
    <row r="10590" spans="1:24">
      <c r="A10590" s="1">
        <v>10659</v>
      </c>
      <c r="C10590" t="s">
        <v>8829</v>
      </c>
      <c r="G10590" t="s">
        <v>10967</v>
      </c>
      <c r="H10590" t="s">
        <v>18329</v>
      </c>
      <c r="I10590" t="s">
        <v>18507</v>
      </c>
      <c r="J10590" t="s">
        <v>18509</v>
      </c>
      <c r="L10590" t="s">
        <v>20831</v>
      </c>
      <c r="O10590" t="s">
        <v>20888</v>
      </c>
      <c r="P10590" t="s">
        <v>65</v>
      </c>
      <c r="Q10590" t="s">
        <v>20990</v>
      </c>
      <c r="R10590" t="s">
        <v>21118</v>
      </c>
      <c r="S10590" t="s">
        <v>21153</v>
      </c>
      <c r="T10590" t="s">
        <v>22001</v>
      </c>
      <c r="U10590" t="s">
        <v>22033</v>
      </c>
    </row>
    <row r="10591" spans="1:24">
      <c r="A10591" s="1">
        <v>10660</v>
      </c>
      <c r="C10591" t="s">
        <v>8830</v>
      </c>
      <c r="G10591" t="s">
        <v>10967</v>
      </c>
      <c r="H10591" t="s">
        <v>18329</v>
      </c>
      <c r="I10591" t="s">
        <v>18507</v>
      </c>
      <c r="J10591" t="s">
        <v>18509</v>
      </c>
      <c r="L10591" t="s">
        <v>20833</v>
      </c>
      <c r="O10591" t="s">
        <v>20888</v>
      </c>
      <c r="P10591" t="s">
        <v>20920</v>
      </c>
      <c r="Q10591" t="s">
        <v>20991</v>
      </c>
      <c r="U10591" t="s">
        <v>22034</v>
      </c>
      <c r="W10591" t="s">
        <v>22918</v>
      </c>
    </row>
    <row r="10592" spans="1:24">
      <c r="A10592" s="1">
        <v>10661</v>
      </c>
      <c r="C10592" t="s">
        <v>8831</v>
      </c>
      <c r="G10592" t="s">
        <v>10967</v>
      </c>
      <c r="H10592" t="s">
        <v>18330</v>
      </c>
      <c r="I10592" t="s">
        <v>18507</v>
      </c>
      <c r="J10592" t="s">
        <v>18509</v>
      </c>
      <c r="L10592" t="s">
        <v>20810</v>
      </c>
      <c r="O10592" t="s">
        <v>20887</v>
      </c>
      <c r="P10592" t="s">
        <v>20919</v>
      </c>
      <c r="Q10592" t="s">
        <v>20989</v>
      </c>
      <c r="U10592" t="s">
        <v>22032</v>
      </c>
      <c r="W10592" t="s">
        <v>22917</v>
      </c>
      <c r="X10592" t="s">
        <v>23835</v>
      </c>
    </row>
    <row r="10593" spans="1:24">
      <c r="A10593" s="1">
        <v>10662</v>
      </c>
      <c r="C10593" t="s">
        <v>8832</v>
      </c>
      <c r="G10593" t="s">
        <v>10967</v>
      </c>
      <c r="H10593" t="s">
        <v>18331</v>
      </c>
      <c r="I10593" t="s">
        <v>18507</v>
      </c>
      <c r="J10593" t="s">
        <v>18509</v>
      </c>
      <c r="L10593" t="s">
        <v>20831</v>
      </c>
      <c r="O10593" t="s">
        <v>20888</v>
      </c>
      <c r="P10593" t="s">
        <v>65</v>
      </c>
      <c r="Q10593" t="s">
        <v>20990</v>
      </c>
      <c r="R10593" t="s">
        <v>21118</v>
      </c>
      <c r="S10593" t="s">
        <v>21153</v>
      </c>
      <c r="T10593" t="s">
        <v>22002</v>
      </c>
      <c r="U10593" t="s">
        <v>22033</v>
      </c>
    </row>
    <row r="10594" spans="1:24">
      <c r="A10594" s="1">
        <v>10663</v>
      </c>
      <c r="C10594" t="s">
        <v>8833</v>
      </c>
      <c r="G10594" t="s">
        <v>10967</v>
      </c>
      <c r="H10594" t="s">
        <v>18332</v>
      </c>
      <c r="I10594" t="s">
        <v>18507</v>
      </c>
      <c r="J10594" t="s">
        <v>18509</v>
      </c>
      <c r="L10594" t="s">
        <v>20833</v>
      </c>
      <c r="O10594" t="s">
        <v>20888</v>
      </c>
      <c r="P10594" t="s">
        <v>20920</v>
      </c>
      <c r="Q10594" t="s">
        <v>20991</v>
      </c>
      <c r="U10594" t="s">
        <v>22034</v>
      </c>
      <c r="W10594" t="s">
        <v>22918</v>
      </c>
    </row>
    <row r="10595" spans="1:24">
      <c r="A10595" s="1">
        <v>10664</v>
      </c>
      <c r="C10595" t="s">
        <v>8834</v>
      </c>
      <c r="G10595" t="s">
        <v>10967</v>
      </c>
      <c r="H10595" t="s">
        <v>18333</v>
      </c>
      <c r="I10595" t="s">
        <v>18507</v>
      </c>
      <c r="J10595" t="s">
        <v>18509</v>
      </c>
      <c r="L10595" t="s">
        <v>20831</v>
      </c>
      <c r="O10595" t="s">
        <v>20888</v>
      </c>
      <c r="P10595" t="s">
        <v>65</v>
      </c>
      <c r="Q10595" t="s">
        <v>20990</v>
      </c>
      <c r="R10595" t="s">
        <v>21118</v>
      </c>
      <c r="S10595" t="s">
        <v>21153</v>
      </c>
      <c r="T10595" t="s">
        <v>22003</v>
      </c>
      <c r="U10595" t="s">
        <v>22033</v>
      </c>
    </row>
    <row r="10596" spans="1:24">
      <c r="A10596" s="1">
        <v>10665</v>
      </c>
      <c r="C10596" t="s">
        <v>8835</v>
      </c>
      <c r="G10596" t="s">
        <v>10967</v>
      </c>
      <c r="H10596" t="s">
        <v>18333</v>
      </c>
      <c r="I10596" t="s">
        <v>18507</v>
      </c>
      <c r="J10596" t="s">
        <v>18509</v>
      </c>
      <c r="L10596" t="s">
        <v>20836</v>
      </c>
      <c r="O10596" t="s">
        <v>20887</v>
      </c>
      <c r="P10596" t="s">
        <v>20919</v>
      </c>
      <c r="Q10596" t="s">
        <v>20989</v>
      </c>
      <c r="U10596" t="s">
        <v>22032</v>
      </c>
      <c r="W10596" t="s">
        <v>22917</v>
      </c>
      <c r="X10596" t="s">
        <v>23836</v>
      </c>
    </row>
    <row r="10597" spans="1:24">
      <c r="A10597" s="1">
        <v>10666</v>
      </c>
      <c r="C10597" t="s">
        <v>8836</v>
      </c>
      <c r="G10597" t="s">
        <v>10967</v>
      </c>
      <c r="H10597" t="s">
        <v>18334</v>
      </c>
      <c r="I10597" t="s">
        <v>18507</v>
      </c>
      <c r="J10597" t="s">
        <v>18509</v>
      </c>
      <c r="L10597" t="s">
        <v>20833</v>
      </c>
      <c r="O10597" t="s">
        <v>20888</v>
      </c>
      <c r="P10597" t="s">
        <v>20920</v>
      </c>
      <c r="Q10597" t="s">
        <v>20991</v>
      </c>
      <c r="U10597" t="s">
        <v>22034</v>
      </c>
      <c r="W10597" t="s">
        <v>22918</v>
      </c>
    </row>
    <row r="10598" spans="1:24">
      <c r="A10598" s="1">
        <v>10667</v>
      </c>
      <c r="C10598" t="s">
        <v>8837</v>
      </c>
      <c r="G10598" t="s">
        <v>10967</v>
      </c>
      <c r="H10598" t="s">
        <v>18335</v>
      </c>
      <c r="I10598" t="s">
        <v>18507</v>
      </c>
      <c r="J10598" t="s">
        <v>18509</v>
      </c>
      <c r="L10598" t="s">
        <v>20831</v>
      </c>
      <c r="O10598" t="s">
        <v>20888</v>
      </c>
      <c r="P10598" t="s">
        <v>65</v>
      </c>
      <c r="Q10598" t="s">
        <v>20990</v>
      </c>
      <c r="R10598" t="s">
        <v>21118</v>
      </c>
      <c r="S10598" t="s">
        <v>21153</v>
      </c>
      <c r="T10598" t="s">
        <v>22003</v>
      </c>
      <c r="U10598" t="s">
        <v>22033</v>
      </c>
    </row>
    <row r="10599" spans="1:24">
      <c r="A10599" s="1">
        <v>10668</v>
      </c>
      <c r="C10599" t="s">
        <v>8838</v>
      </c>
      <c r="G10599" t="s">
        <v>10967</v>
      </c>
      <c r="H10599" t="s">
        <v>18335</v>
      </c>
      <c r="I10599" t="s">
        <v>18507</v>
      </c>
      <c r="J10599" t="s">
        <v>18509</v>
      </c>
      <c r="L10599" t="s">
        <v>20808</v>
      </c>
      <c r="O10599" t="s">
        <v>20887</v>
      </c>
      <c r="P10599" t="s">
        <v>20919</v>
      </c>
      <c r="Q10599" t="s">
        <v>20989</v>
      </c>
      <c r="U10599" t="s">
        <v>22032</v>
      </c>
      <c r="W10599" t="s">
        <v>22917</v>
      </c>
      <c r="X10599" t="s">
        <v>23836</v>
      </c>
    </row>
    <row r="10600" spans="1:24">
      <c r="A10600" s="1">
        <v>10669</v>
      </c>
      <c r="C10600" t="s">
        <v>8839</v>
      </c>
      <c r="G10600" t="s">
        <v>10967</v>
      </c>
      <c r="H10600" t="s">
        <v>18336</v>
      </c>
      <c r="I10600" t="s">
        <v>18507</v>
      </c>
      <c r="J10600" t="s">
        <v>18509</v>
      </c>
      <c r="L10600" t="s">
        <v>20833</v>
      </c>
      <c r="O10600" t="s">
        <v>20888</v>
      </c>
      <c r="P10600" t="s">
        <v>20920</v>
      </c>
      <c r="Q10600" t="s">
        <v>20991</v>
      </c>
      <c r="U10600" t="s">
        <v>22034</v>
      </c>
      <c r="W10600" t="s">
        <v>22918</v>
      </c>
    </row>
    <row r="10601" spans="1:24">
      <c r="A10601" s="1">
        <v>10670</v>
      </c>
      <c r="C10601" t="s">
        <v>8840</v>
      </c>
      <c r="G10601" t="s">
        <v>10967</v>
      </c>
      <c r="H10601" t="s">
        <v>18337</v>
      </c>
      <c r="I10601" t="s">
        <v>18507</v>
      </c>
      <c r="J10601" t="s">
        <v>18509</v>
      </c>
      <c r="L10601" t="s">
        <v>20811</v>
      </c>
      <c r="O10601" t="s">
        <v>20887</v>
      </c>
      <c r="P10601" t="s">
        <v>20919</v>
      </c>
      <c r="Q10601" t="s">
        <v>20989</v>
      </c>
      <c r="U10601" t="s">
        <v>22032</v>
      </c>
      <c r="W10601" t="s">
        <v>22917</v>
      </c>
      <c r="X10601" t="s">
        <v>23837</v>
      </c>
    </row>
    <row r="10602" spans="1:24">
      <c r="A10602" s="1">
        <v>10671</v>
      </c>
      <c r="C10602" t="s">
        <v>8841</v>
      </c>
      <c r="G10602" t="s">
        <v>10967</v>
      </c>
      <c r="H10602" t="s">
        <v>18338</v>
      </c>
      <c r="I10602" t="s">
        <v>18507</v>
      </c>
      <c r="J10602" t="s">
        <v>18509</v>
      </c>
      <c r="L10602" t="s">
        <v>20831</v>
      </c>
      <c r="O10602" t="s">
        <v>20888</v>
      </c>
      <c r="P10602" t="s">
        <v>65</v>
      </c>
      <c r="Q10602" t="s">
        <v>20990</v>
      </c>
      <c r="R10602" t="s">
        <v>21118</v>
      </c>
      <c r="S10602" t="s">
        <v>21153</v>
      </c>
      <c r="T10602" t="s">
        <v>22004</v>
      </c>
      <c r="U10602" t="s">
        <v>22033</v>
      </c>
    </row>
    <row r="10603" spans="1:24">
      <c r="A10603" s="1">
        <v>10672</v>
      </c>
      <c r="C10603" t="s">
        <v>8842</v>
      </c>
      <c r="G10603" t="s">
        <v>10967</v>
      </c>
      <c r="H10603" t="s">
        <v>18339</v>
      </c>
      <c r="I10603" t="s">
        <v>18507</v>
      </c>
      <c r="J10603" t="s">
        <v>18509</v>
      </c>
      <c r="L10603" t="s">
        <v>20833</v>
      </c>
      <c r="O10603" t="s">
        <v>20888</v>
      </c>
      <c r="P10603" t="s">
        <v>20920</v>
      </c>
      <c r="Q10603" t="s">
        <v>20991</v>
      </c>
      <c r="U10603" t="s">
        <v>22034</v>
      </c>
      <c r="W10603" t="s">
        <v>22918</v>
      </c>
    </row>
    <row r="10604" spans="1:24">
      <c r="A10604" s="1">
        <v>10673</v>
      </c>
      <c r="C10604" t="s">
        <v>8843</v>
      </c>
      <c r="G10604" t="s">
        <v>10967</v>
      </c>
      <c r="H10604" t="s">
        <v>18340</v>
      </c>
      <c r="I10604" t="s">
        <v>18507</v>
      </c>
      <c r="J10604" t="s">
        <v>18509</v>
      </c>
      <c r="L10604" t="s">
        <v>20831</v>
      </c>
      <c r="O10604" t="s">
        <v>20888</v>
      </c>
      <c r="P10604" t="s">
        <v>65</v>
      </c>
      <c r="Q10604" t="s">
        <v>20990</v>
      </c>
      <c r="R10604" t="s">
        <v>21118</v>
      </c>
      <c r="S10604" t="s">
        <v>21153</v>
      </c>
      <c r="T10604" t="s">
        <v>22005</v>
      </c>
      <c r="U10604" t="s">
        <v>22033</v>
      </c>
    </row>
    <row r="10605" spans="1:24">
      <c r="A10605" s="1">
        <v>10674</v>
      </c>
      <c r="C10605" t="s">
        <v>8844</v>
      </c>
      <c r="G10605" t="s">
        <v>10967</v>
      </c>
      <c r="H10605" t="s">
        <v>18340</v>
      </c>
      <c r="I10605" t="s">
        <v>18507</v>
      </c>
      <c r="J10605" t="s">
        <v>18509</v>
      </c>
      <c r="L10605" t="s">
        <v>20833</v>
      </c>
      <c r="O10605" t="s">
        <v>20888</v>
      </c>
      <c r="P10605" t="s">
        <v>20920</v>
      </c>
      <c r="Q10605" t="s">
        <v>20991</v>
      </c>
      <c r="U10605" t="s">
        <v>22034</v>
      </c>
      <c r="W10605" t="s">
        <v>22918</v>
      </c>
    </row>
    <row r="10606" spans="1:24">
      <c r="A10606" s="1">
        <v>10675</v>
      </c>
      <c r="C10606" t="s">
        <v>8845</v>
      </c>
      <c r="G10606" t="s">
        <v>10967</v>
      </c>
      <c r="H10606" t="s">
        <v>18341</v>
      </c>
      <c r="I10606" t="s">
        <v>18507</v>
      </c>
      <c r="J10606" t="s">
        <v>18509</v>
      </c>
      <c r="L10606" t="s">
        <v>20836</v>
      </c>
      <c r="O10606" t="s">
        <v>20887</v>
      </c>
      <c r="P10606" t="s">
        <v>20919</v>
      </c>
      <c r="Q10606" t="s">
        <v>20989</v>
      </c>
      <c r="U10606" t="s">
        <v>22032</v>
      </c>
      <c r="W10606" t="s">
        <v>22917</v>
      </c>
      <c r="X10606" t="s">
        <v>23838</v>
      </c>
    </row>
    <row r="10607" spans="1:24">
      <c r="A10607" s="1">
        <v>10676</v>
      </c>
      <c r="C10607" t="s">
        <v>8846</v>
      </c>
      <c r="G10607" t="s">
        <v>10967</v>
      </c>
      <c r="H10607" t="s">
        <v>18342</v>
      </c>
      <c r="I10607" t="s">
        <v>18507</v>
      </c>
      <c r="J10607" t="s">
        <v>18509</v>
      </c>
      <c r="L10607" t="s">
        <v>20840</v>
      </c>
      <c r="O10607" t="s">
        <v>20887</v>
      </c>
      <c r="P10607" t="s">
        <v>20919</v>
      </c>
      <c r="Q10607" t="s">
        <v>20989</v>
      </c>
      <c r="U10607" t="s">
        <v>22032</v>
      </c>
      <c r="W10607" t="s">
        <v>22917</v>
      </c>
      <c r="X10607" t="s">
        <v>23839</v>
      </c>
    </row>
    <row r="10608" spans="1:24">
      <c r="A10608" s="1">
        <v>10677</v>
      </c>
      <c r="C10608" t="s">
        <v>8847</v>
      </c>
      <c r="G10608" t="s">
        <v>10967</v>
      </c>
      <c r="H10608" t="s">
        <v>18343</v>
      </c>
      <c r="I10608" t="s">
        <v>18507</v>
      </c>
      <c r="J10608" t="s">
        <v>18509</v>
      </c>
      <c r="L10608" t="s">
        <v>20831</v>
      </c>
      <c r="O10608" t="s">
        <v>20888</v>
      </c>
      <c r="P10608" t="s">
        <v>65</v>
      </c>
      <c r="Q10608" t="s">
        <v>20990</v>
      </c>
      <c r="R10608" t="s">
        <v>21118</v>
      </c>
      <c r="S10608" t="s">
        <v>21153</v>
      </c>
      <c r="T10608" t="s">
        <v>22006</v>
      </c>
      <c r="U10608" t="s">
        <v>22033</v>
      </c>
    </row>
    <row r="10609" spans="1:24">
      <c r="A10609" s="1">
        <v>10678</v>
      </c>
      <c r="C10609" t="s">
        <v>8848</v>
      </c>
      <c r="G10609" t="s">
        <v>10967</v>
      </c>
      <c r="H10609" t="s">
        <v>18343</v>
      </c>
      <c r="I10609" t="s">
        <v>18507</v>
      </c>
      <c r="J10609" t="s">
        <v>18509</v>
      </c>
      <c r="L10609" t="s">
        <v>20833</v>
      </c>
      <c r="O10609" t="s">
        <v>20888</v>
      </c>
      <c r="P10609" t="s">
        <v>20920</v>
      </c>
      <c r="Q10609" t="s">
        <v>20991</v>
      </c>
      <c r="U10609" t="s">
        <v>22034</v>
      </c>
      <c r="W10609" t="s">
        <v>22918</v>
      </c>
    </row>
    <row r="10610" spans="1:24">
      <c r="A10610" s="1">
        <v>10679</v>
      </c>
      <c r="C10610" t="s">
        <v>8849</v>
      </c>
      <c r="G10610" t="s">
        <v>10967</v>
      </c>
      <c r="H10610" t="s">
        <v>18344</v>
      </c>
      <c r="I10610" t="s">
        <v>18507</v>
      </c>
      <c r="J10610" t="s">
        <v>18509</v>
      </c>
      <c r="L10610" t="s">
        <v>20809</v>
      </c>
      <c r="O10610" t="s">
        <v>20887</v>
      </c>
      <c r="P10610" t="s">
        <v>20919</v>
      </c>
      <c r="Q10610" t="s">
        <v>20989</v>
      </c>
      <c r="U10610" t="s">
        <v>22032</v>
      </c>
      <c r="W10610" t="s">
        <v>22917</v>
      </c>
      <c r="X10610" t="s">
        <v>23840</v>
      </c>
    </row>
    <row r="10611" spans="1:24">
      <c r="A10611" s="1">
        <v>10680</v>
      </c>
      <c r="C10611" t="s">
        <v>8850</v>
      </c>
      <c r="G10611" t="s">
        <v>10967</v>
      </c>
      <c r="H10611" t="s">
        <v>18345</v>
      </c>
      <c r="I10611" t="s">
        <v>18507</v>
      </c>
      <c r="J10611" t="s">
        <v>18509</v>
      </c>
      <c r="L10611" t="s">
        <v>20831</v>
      </c>
      <c r="O10611" t="s">
        <v>20888</v>
      </c>
      <c r="P10611" t="s">
        <v>65</v>
      </c>
      <c r="Q10611" t="s">
        <v>20990</v>
      </c>
      <c r="R10611" t="s">
        <v>21118</v>
      </c>
      <c r="S10611" t="s">
        <v>21153</v>
      </c>
      <c r="T10611" t="s">
        <v>22007</v>
      </c>
      <c r="U10611" t="s">
        <v>22033</v>
      </c>
    </row>
    <row r="10612" spans="1:24">
      <c r="A10612" s="1">
        <v>10681</v>
      </c>
      <c r="C10612" t="s">
        <v>8851</v>
      </c>
      <c r="G10612" t="s">
        <v>10967</v>
      </c>
      <c r="H10612" t="s">
        <v>18345</v>
      </c>
      <c r="I10612" t="s">
        <v>18507</v>
      </c>
      <c r="J10612" t="s">
        <v>18509</v>
      </c>
      <c r="L10612" t="s">
        <v>20833</v>
      </c>
      <c r="O10612" t="s">
        <v>20888</v>
      </c>
      <c r="P10612" t="s">
        <v>20920</v>
      </c>
      <c r="Q10612" t="s">
        <v>20991</v>
      </c>
      <c r="U10612" t="s">
        <v>22034</v>
      </c>
      <c r="W10612" t="s">
        <v>22918</v>
      </c>
    </row>
    <row r="10613" spans="1:24">
      <c r="A10613" s="1">
        <v>10682</v>
      </c>
      <c r="C10613" t="s">
        <v>8852</v>
      </c>
      <c r="G10613" t="s">
        <v>10967</v>
      </c>
      <c r="H10613" t="s">
        <v>18346</v>
      </c>
      <c r="I10613" t="s">
        <v>18507</v>
      </c>
      <c r="J10613" t="s">
        <v>18510</v>
      </c>
      <c r="L10613" t="s">
        <v>20842</v>
      </c>
      <c r="N10613" t="s">
        <v>37</v>
      </c>
      <c r="P10613" t="s">
        <v>20927</v>
      </c>
      <c r="Q10613" t="s">
        <v>21053</v>
      </c>
      <c r="U10613" t="s">
        <v>22908</v>
      </c>
      <c r="W10613" t="s">
        <v>22918</v>
      </c>
    </row>
    <row r="10614" spans="1:24">
      <c r="A10614" s="1">
        <v>10683</v>
      </c>
      <c r="C10614" t="s">
        <v>8853</v>
      </c>
      <c r="G10614" t="s">
        <v>10967</v>
      </c>
      <c r="H10614" t="s">
        <v>18346</v>
      </c>
      <c r="I10614" t="s">
        <v>18507</v>
      </c>
      <c r="J10614" t="s">
        <v>18510</v>
      </c>
      <c r="L10614" t="s">
        <v>20842</v>
      </c>
      <c r="N10614" t="s">
        <v>37</v>
      </c>
      <c r="P10614" t="s">
        <v>37</v>
      </c>
      <c r="Q10614" t="s">
        <v>21005</v>
      </c>
      <c r="U10614" t="s">
        <v>22909</v>
      </c>
      <c r="W10614" t="s">
        <v>22921</v>
      </c>
    </row>
    <row r="10615" spans="1:24">
      <c r="A10615" s="1">
        <v>10684</v>
      </c>
      <c r="B10615" t="s">
        <v>37</v>
      </c>
      <c r="C10615" t="s">
        <v>8853</v>
      </c>
      <c r="D10615" t="s">
        <v>10867</v>
      </c>
      <c r="E10615" t="s">
        <v>10905</v>
      </c>
      <c r="F10615" t="s">
        <v>10965</v>
      </c>
      <c r="H10615" t="s">
        <v>18346</v>
      </c>
      <c r="V10615">
        <f>72864712 jjpz8769553337   YN    </f>
        <v>0</v>
      </c>
    </row>
    <row r="10616" spans="1:24">
      <c r="A10616" s="1">
        <v>10685</v>
      </c>
      <c r="C10616" t="s">
        <v>8854</v>
      </c>
      <c r="G10616" t="s">
        <v>10967</v>
      </c>
      <c r="H10616" t="s">
        <v>18347</v>
      </c>
      <c r="I10616" t="s">
        <v>18507</v>
      </c>
      <c r="J10616" t="s">
        <v>18509</v>
      </c>
      <c r="L10616" t="s">
        <v>20809</v>
      </c>
      <c r="O10616" t="s">
        <v>20887</v>
      </c>
      <c r="P10616" t="s">
        <v>20919</v>
      </c>
      <c r="Q10616" t="s">
        <v>20989</v>
      </c>
      <c r="U10616" t="s">
        <v>22032</v>
      </c>
      <c r="W10616" t="s">
        <v>22917</v>
      </c>
      <c r="X10616" t="s">
        <v>23841</v>
      </c>
    </row>
    <row r="10617" spans="1:24">
      <c r="A10617" s="1">
        <v>10686</v>
      </c>
      <c r="C10617" t="s">
        <v>8855</v>
      </c>
      <c r="G10617" t="s">
        <v>10967</v>
      </c>
      <c r="H10617" t="s">
        <v>18348</v>
      </c>
      <c r="I10617" t="s">
        <v>18507</v>
      </c>
      <c r="J10617" t="s">
        <v>18509</v>
      </c>
      <c r="L10617" t="s">
        <v>20831</v>
      </c>
      <c r="O10617" t="s">
        <v>20888</v>
      </c>
      <c r="P10617" t="s">
        <v>65</v>
      </c>
      <c r="Q10617" t="s">
        <v>20990</v>
      </c>
      <c r="R10617" t="s">
        <v>21118</v>
      </c>
      <c r="S10617" t="s">
        <v>21153</v>
      </c>
      <c r="T10617" t="s">
        <v>22008</v>
      </c>
      <c r="U10617" t="s">
        <v>22033</v>
      </c>
    </row>
    <row r="10618" spans="1:24">
      <c r="A10618" s="1">
        <v>10687</v>
      </c>
      <c r="C10618" t="s">
        <v>8856</v>
      </c>
      <c r="G10618" t="s">
        <v>10967</v>
      </c>
      <c r="H10618" t="s">
        <v>18349</v>
      </c>
      <c r="I10618" t="s">
        <v>18507</v>
      </c>
      <c r="J10618" t="s">
        <v>18509</v>
      </c>
      <c r="L10618" t="s">
        <v>20833</v>
      </c>
      <c r="O10618" t="s">
        <v>20888</v>
      </c>
      <c r="P10618" t="s">
        <v>20920</v>
      </c>
      <c r="Q10618" t="s">
        <v>20991</v>
      </c>
      <c r="U10618" t="s">
        <v>22034</v>
      </c>
      <c r="W10618" t="s">
        <v>22918</v>
      </c>
    </row>
    <row r="10619" spans="1:24">
      <c r="A10619" s="1">
        <v>10688</v>
      </c>
      <c r="C10619" t="s">
        <v>8857</v>
      </c>
      <c r="G10619" t="s">
        <v>10967</v>
      </c>
      <c r="H10619" t="s">
        <v>18350</v>
      </c>
      <c r="I10619" t="s">
        <v>18507</v>
      </c>
      <c r="J10619" t="s">
        <v>18509</v>
      </c>
      <c r="L10619" t="s">
        <v>20831</v>
      </c>
      <c r="O10619" t="s">
        <v>20888</v>
      </c>
      <c r="P10619" t="s">
        <v>65</v>
      </c>
      <c r="Q10619" t="s">
        <v>20990</v>
      </c>
      <c r="R10619" t="s">
        <v>21118</v>
      </c>
      <c r="S10619" t="s">
        <v>21153</v>
      </c>
      <c r="T10619" t="s">
        <v>21277</v>
      </c>
      <c r="U10619" t="s">
        <v>22033</v>
      </c>
    </row>
    <row r="10620" spans="1:24">
      <c r="A10620" s="1">
        <v>10689</v>
      </c>
      <c r="C10620" t="s">
        <v>8858</v>
      </c>
      <c r="G10620" t="s">
        <v>10967</v>
      </c>
      <c r="H10620" t="s">
        <v>18350</v>
      </c>
      <c r="I10620" t="s">
        <v>18507</v>
      </c>
      <c r="J10620" t="s">
        <v>18509</v>
      </c>
      <c r="L10620" t="s">
        <v>20834</v>
      </c>
      <c r="O10620" t="s">
        <v>20887</v>
      </c>
      <c r="P10620" t="s">
        <v>20919</v>
      </c>
      <c r="Q10620" t="s">
        <v>20989</v>
      </c>
      <c r="U10620" t="s">
        <v>22032</v>
      </c>
      <c r="W10620" t="s">
        <v>22917</v>
      </c>
      <c r="X10620" t="s">
        <v>23097</v>
      </c>
    </row>
    <row r="10621" spans="1:24">
      <c r="A10621" s="1">
        <v>10690</v>
      </c>
      <c r="C10621" t="s">
        <v>8859</v>
      </c>
      <c r="G10621" t="s">
        <v>10967</v>
      </c>
      <c r="H10621" t="s">
        <v>18351</v>
      </c>
      <c r="I10621" t="s">
        <v>18507</v>
      </c>
      <c r="J10621" t="s">
        <v>18509</v>
      </c>
      <c r="L10621" t="s">
        <v>20833</v>
      </c>
      <c r="O10621" t="s">
        <v>20888</v>
      </c>
      <c r="P10621" t="s">
        <v>20920</v>
      </c>
      <c r="Q10621" t="s">
        <v>20991</v>
      </c>
      <c r="U10621" t="s">
        <v>22034</v>
      </c>
      <c r="W10621" t="s">
        <v>22918</v>
      </c>
    </row>
    <row r="10622" spans="1:24">
      <c r="A10622" s="1">
        <v>10691</v>
      </c>
      <c r="C10622" t="s">
        <v>8860</v>
      </c>
      <c r="G10622" t="s">
        <v>10967</v>
      </c>
      <c r="H10622" t="s">
        <v>18352</v>
      </c>
      <c r="I10622" t="s">
        <v>18507</v>
      </c>
      <c r="J10622" t="s">
        <v>18510</v>
      </c>
      <c r="L10622" t="s">
        <v>20843</v>
      </c>
      <c r="N10622" t="s">
        <v>37</v>
      </c>
      <c r="P10622" t="s">
        <v>20927</v>
      </c>
      <c r="Q10622" t="s">
        <v>21053</v>
      </c>
      <c r="U10622" t="s">
        <v>22908</v>
      </c>
      <c r="W10622" t="s">
        <v>22918</v>
      </c>
    </row>
    <row r="10623" spans="1:24">
      <c r="A10623" s="1">
        <v>10692</v>
      </c>
      <c r="C10623" t="s">
        <v>8861</v>
      </c>
      <c r="G10623" t="s">
        <v>10967</v>
      </c>
      <c r="H10623" t="s">
        <v>18353</v>
      </c>
      <c r="I10623" t="s">
        <v>18507</v>
      </c>
      <c r="J10623" t="s">
        <v>18510</v>
      </c>
      <c r="L10623" t="s">
        <v>20843</v>
      </c>
      <c r="N10623" t="s">
        <v>37</v>
      </c>
      <c r="P10623" t="s">
        <v>37</v>
      </c>
      <c r="Q10623" t="s">
        <v>21005</v>
      </c>
      <c r="U10623" t="s">
        <v>22909</v>
      </c>
      <c r="W10623" t="s">
        <v>22921</v>
      </c>
    </row>
    <row r="10624" spans="1:24">
      <c r="A10624" s="1">
        <v>10693</v>
      </c>
      <c r="B10624" t="s">
        <v>37</v>
      </c>
      <c r="C10624" t="s">
        <v>8861</v>
      </c>
      <c r="D10624" t="s">
        <v>10868</v>
      </c>
      <c r="E10624" t="s">
        <v>10905</v>
      </c>
      <c r="F10624" t="s">
        <v>10965</v>
      </c>
      <c r="H10624" t="s">
        <v>18353</v>
      </c>
      <c r="V10624">
        <f>72864720 jjpz8769553337   YN    </f>
        <v>0</v>
      </c>
    </row>
    <row r="10625" spans="1:24">
      <c r="A10625" s="1">
        <v>10694</v>
      </c>
      <c r="C10625" t="s">
        <v>8862</v>
      </c>
      <c r="G10625" t="s">
        <v>10967</v>
      </c>
      <c r="H10625" t="s">
        <v>18354</v>
      </c>
      <c r="I10625" t="s">
        <v>18507</v>
      </c>
      <c r="J10625" t="s">
        <v>18509</v>
      </c>
      <c r="L10625" t="s">
        <v>20810</v>
      </c>
      <c r="O10625" t="s">
        <v>20887</v>
      </c>
      <c r="P10625" t="s">
        <v>20919</v>
      </c>
      <c r="Q10625" t="s">
        <v>20989</v>
      </c>
      <c r="U10625" t="s">
        <v>22032</v>
      </c>
      <c r="W10625" t="s">
        <v>22917</v>
      </c>
      <c r="X10625" t="s">
        <v>23842</v>
      </c>
    </row>
    <row r="10626" spans="1:24">
      <c r="A10626" s="1">
        <v>10695</v>
      </c>
      <c r="C10626" t="s">
        <v>8863</v>
      </c>
      <c r="G10626" t="s">
        <v>10967</v>
      </c>
      <c r="H10626" t="s">
        <v>18355</v>
      </c>
      <c r="I10626" t="s">
        <v>18507</v>
      </c>
      <c r="J10626" t="s">
        <v>18509</v>
      </c>
      <c r="L10626" t="s">
        <v>20839</v>
      </c>
      <c r="O10626" t="s">
        <v>20887</v>
      </c>
      <c r="P10626" t="s">
        <v>20919</v>
      </c>
      <c r="Q10626" t="s">
        <v>20989</v>
      </c>
      <c r="U10626" t="s">
        <v>22032</v>
      </c>
      <c r="W10626" t="s">
        <v>22917</v>
      </c>
      <c r="X10626" t="s">
        <v>23843</v>
      </c>
    </row>
    <row r="10627" spans="1:24">
      <c r="A10627" s="1">
        <v>10696</v>
      </c>
      <c r="C10627" t="s">
        <v>8864</v>
      </c>
      <c r="G10627" t="s">
        <v>10967</v>
      </c>
      <c r="H10627" t="s">
        <v>18356</v>
      </c>
      <c r="I10627" t="s">
        <v>18507</v>
      </c>
      <c r="J10627" t="s">
        <v>18509</v>
      </c>
      <c r="L10627" t="s">
        <v>20831</v>
      </c>
      <c r="O10627" t="s">
        <v>20888</v>
      </c>
      <c r="P10627" t="s">
        <v>65</v>
      </c>
      <c r="Q10627" t="s">
        <v>20990</v>
      </c>
      <c r="R10627" t="s">
        <v>21118</v>
      </c>
      <c r="S10627" t="s">
        <v>21153</v>
      </c>
      <c r="T10627" t="s">
        <v>22009</v>
      </c>
      <c r="U10627" t="s">
        <v>22033</v>
      </c>
    </row>
    <row r="10628" spans="1:24">
      <c r="A10628" s="1">
        <v>10697</v>
      </c>
      <c r="C10628" t="s">
        <v>8865</v>
      </c>
      <c r="G10628" t="s">
        <v>10967</v>
      </c>
      <c r="H10628" t="s">
        <v>18356</v>
      </c>
      <c r="I10628" t="s">
        <v>18507</v>
      </c>
      <c r="J10628" t="s">
        <v>18509</v>
      </c>
      <c r="L10628" t="s">
        <v>20833</v>
      </c>
      <c r="O10628" t="s">
        <v>20888</v>
      </c>
      <c r="P10628" t="s">
        <v>20920</v>
      </c>
      <c r="Q10628" t="s">
        <v>20991</v>
      </c>
      <c r="U10628" t="s">
        <v>22034</v>
      </c>
      <c r="W10628" t="s">
        <v>22918</v>
      </c>
    </row>
    <row r="10629" spans="1:24">
      <c r="A10629" s="1">
        <v>10698</v>
      </c>
      <c r="C10629" t="s">
        <v>8866</v>
      </c>
      <c r="G10629" t="s">
        <v>10967</v>
      </c>
      <c r="H10629" t="s">
        <v>18357</v>
      </c>
      <c r="I10629" t="s">
        <v>18507</v>
      </c>
      <c r="J10629" t="s">
        <v>18509</v>
      </c>
      <c r="L10629" t="s">
        <v>20831</v>
      </c>
      <c r="O10629" t="s">
        <v>20888</v>
      </c>
      <c r="P10629" t="s">
        <v>65</v>
      </c>
      <c r="Q10629" t="s">
        <v>20990</v>
      </c>
      <c r="R10629" t="s">
        <v>21118</v>
      </c>
      <c r="S10629" t="s">
        <v>21153</v>
      </c>
      <c r="T10629" t="s">
        <v>22010</v>
      </c>
      <c r="U10629" t="s">
        <v>22033</v>
      </c>
    </row>
    <row r="10630" spans="1:24">
      <c r="A10630" s="1">
        <v>10699</v>
      </c>
      <c r="C10630" t="s">
        <v>8867</v>
      </c>
      <c r="G10630" t="s">
        <v>10967</v>
      </c>
      <c r="H10630" t="s">
        <v>18357</v>
      </c>
      <c r="I10630" t="s">
        <v>18507</v>
      </c>
      <c r="J10630" t="s">
        <v>18509</v>
      </c>
      <c r="L10630" t="s">
        <v>20833</v>
      </c>
      <c r="O10630" t="s">
        <v>20888</v>
      </c>
      <c r="P10630" t="s">
        <v>20920</v>
      </c>
      <c r="Q10630" t="s">
        <v>20991</v>
      </c>
      <c r="U10630" t="s">
        <v>22034</v>
      </c>
      <c r="W10630" t="s">
        <v>22918</v>
      </c>
    </row>
    <row r="10631" spans="1:24">
      <c r="A10631" s="1">
        <v>10700</v>
      </c>
      <c r="C10631" t="s">
        <v>8868</v>
      </c>
      <c r="G10631" t="s">
        <v>10967</v>
      </c>
      <c r="H10631" t="s">
        <v>18358</v>
      </c>
      <c r="I10631" t="s">
        <v>18507</v>
      </c>
      <c r="J10631" t="s">
        <v>18509</v>
      </c>
      <c r="L10631" t="s">
        <v>20811</v>
      </c>
      <c r="O10631" t="s">
        <v>20887</v>
      </c>
      <c r="P10631" t="s">
        <v>20919</v>
      </c>
      <c r="Q10631" t="s">
        <v>20989</v>
      </c>
      <c r="U10631" t="s">
        <v>22032</v>
      </c>
      <c r="W10631" t="s">
        <v>22917</v>
      </c>
      <c r="X10631" t="s">
        <v>23844</v>
      </c>
    </row>
    <row r="10632" spans="1:24">
      <c r="A10632" s="1">
        <v>10701</v>
      </c>
      <c r="C10632" t="s">
        <v>8869</v>
      </c>
      <c r="G10632" t="s">
        <v>10967</v>
      </c>
      <c r="H10632" t="s">
        <v>18359</v>
      </c>
      <c r="I10632" t="s">
        <v>18507</v>
      </c>
      <c r="J10632" t="s">
        <v>18509</v>
      </c>
      <c r="L10632" t="s">
        <v>20831</v>
      </c>
      <c r="O10632" t="s">
        <v>20888</v>
      </c>
      <c r="P10632" t="s">
        <v>65</v>
      </c>
      <c r="Q10632" t="s">
        <v>20990</v>
      </c>
      <c r="R10632" t="s">
        <v>21118</v>
      </c>
      <c r="S10632" t="s">
        <v>21153</v>
      </c>
      <c r="T10632" t="s">
        <v>22011</v>
      </c>
      <c r="U10632" t="s">
        <v>22033</v>
      </c>
    </row>
    <row r="10633" spans="1:24">
      <c r="A10633" s="1">
        <v>10702</v>
      </c>
      <c r="C10633" t="s">
        <v>8870</v>
      </c>
      <c r="G10633" t="s">
        <v>10967</v>
      </c>
      <c r="H10633" t="s">
        <v>18359</v>
      </c>
      <c r="I10633" t="s">
        <v>18507</v>
      </c>
      <c r="J10633" t="s">
        <v>18509</v>
      </c>
      <c r="L10633" t="s">
        <v>20833</v>
      </c>
      <c r="O10633" t="s">
        <v>20888</v>
      </c>
      <c r="P10633" t="s">
        <v>20920</v>
      </c>
      <c r="Q10633" t="s">
        <v>20991</v>
      </c>
      <c r="U10633" t="s">
        <v>22034</v>
      </c>
      <c r="W10633" t="s">
        <v>22918</v>
      </c>
    </row>
    <row r="10634" spans="1:24">
      <c r="A10634" s="1">
        <v>10703</v>
      </c>
      <c r="C10634" t="s">
        <v>8871</v>
      </c>
      <c r="G10634" t="s">
        <v>10967</v>
      </c>
      <c r="H10634" t="s">
        <v>18360</v>
      </c>
      <c r="I10634" t="s">
        <v>18507</v>
      </c>
      <c r="J10634" t="s">
        <v>18509</v>
      </c>
      <c r="L10634" t="s">
        <v>20844</v>
      </c>
      <c r="O10634" t="s">
        <v>20887</v>
      </c>
      <c r="P10634" t="s">
        <v>20919</v>
      </c>
      <c r="Q10634" t="s">
        <v>20989</v>
      </c>
      <c r="U10634" t="s">
        <v>22032</v>
      </c>
      <c r="W10634" t="s">
        <v>22917</v>
      </c>
      <c r="X10634" t="s">
        <v>23844</v>
      </c>
    </row>
    <row r="10635" spans="1:24">
      <c r="A10635" s="1">
        <v>10704</v>
      </c>
      <c r="C10635" t="s">
        <v>8872</v>
      </c>
      <c r="G10635" t="s">
        <v>10967</v>
      </c>
      <c r="H10635" t="s">
        <v>18360</v>
      </c>
      <c r="I10635" t="s">
        <v>18507</v>
      </c>
      <c r="J10635" t="s">
        <v>18509</v>
      </c>
      <c r="L10635" t="s">
        <v>20831</v>
      </c>
      <c r="O10635" t="s">
        <v>20888</v>
      </c>
      <c r="P10635" t="s">
        <v>65</v>
      </c>
      <c r="Q10635" t="s">
        <v>20990</v>
      </c>
      <c r="R10635" t="s">
        <v>21118</v>
      </c>
      <c r="S10635" t="s">
        <v>21153</v>
      </c>
      <c r="T10635" t="s">
        <v>22011</v>
      </c>
      <c r="U10635" t="s">
        <v>22033</v>
      </c>
    </row>
    <row r="10636" spans="1:24">
      <c r="A10636" s="1">
        <v>10705</v>
      </c>
      <c r="C10636" t="s">
        <v>8873</v>
      </c>
      <c r="G10636" t="s">
        <v>10967</v>
      </c>
      <c r="H10636" t="s">
        <v>18360</v>
      </c>
      <c r="I10636" t="s">
        <v>18507</v>
      </c>
      <c r="J10636" t="s">
        <v>18509</v>
      </c>
      <c r="L10636" t="s">
        <v>20833</v>
      </c>
      <c r="O10636" t="s">
        <v>20888</v>
      </c>
      <c r="P10636" t="s">
        <v>20920</v>
      </c>
      <c r="Q10636" t="s">
        <v>20991</v>
      </c>
      <c r="U10636" t="s">
        <v>22034</v>
      </c>
      <c r="W10636" t="s">
        <v>22918</v>
      </c>
    </row>
    <row r="10637" spans="1:24">
      <c r="A10637" s="1">
        <v>10706</v>
      </c>
      <c r="C10637" t="s">
        <v>8874</v>
      </c>
      <c r="G10637" t="s">
        <v>10967</v>
      </c>
      <c r="H10637" t="s">
        <v>18361</v>
      </c>
      <c r="I10637" t="s">
        <v>18507</v>
      </c>
      <c r="J10637" t="s">
        <v>18509</v>
      </c>
      <c r="L10637" t="s">
        <v>20831</v>
      </c>
      <c r="O10637" t="s">
        <v>20888</v>
      </c>
      <c r="P10637" t="s">
        <v>65</v>
      </c>
      <c r="Q10637" t="s">
        <v>20990</v>
      </c>
      <c r="R10637" t="s">
        <v>21118</v>
      </c>
      <c r="S10637" t="s">
        <v>21153</v>
      </c>
      <c r="T10637" t="s">
        <v>22010</v>
      </c>
      <c r="U10637" t="s">
        <v>22033</v>
      </c>
    </row>
    <row r="10638" spans="1:24">
      <c r="A10638" s="1">
        <v>10707</v>
      </c>
      <c r="C10638" t="s">
        <v>8875</v>
      </c>
      <c r="G10638" t="s">
        <v>10967</v>
      </c>
      <c r="H10638" t="s">
        <v>18362</v>
      </c>
      <c r="I10638" t="s">
        <v>18507</v>
      </c>
      <c r="J10638" t="s">
        <v>18509</v>
      </c>
      <c r="L10638" t="s">
        <v>20834</v>
      </c>
      <c r="O10638" t="s">
        <v>20887</v>
      </c>
      <c r="P10638" t="s">
        <v>20919</v>
      </c>
      <c r="Q10638" t="s">
        <v>20989</v>
      </c>
      <c r="U10638" t="s">
        <v>22032</v>
      </c>
      <c r="W10638" t="s">
        <v>22917</v>
      </c>
      <c r="X10638" t="s">
        <v>23843</v>
      </c>
    </row>
    <row r="10639" spans="1:24">
      <c r="A10639" s="1">
        <v>10708</v>
      </c>
      <c r="C10639" t="s">
        <v>8876</v>
      </c>
      <c r="G10639" t="s">
        <v>10967</v>
      </c>
      <c r="H10639" t="s">
        <v>18362</v>
      </c>
      <c r="I10639" t="s">
        <v>18507</v>
      </c>
      <c r="J10639" t="s">
        <v>18509</v>
      </c>
      <c r="L10639" t="s">
        <v>20833</v>
      </c>
      <c r="O10639" t="s">
        <v>20888</v>
      </c>
      <c r="P10639" t="s">
        <v>20920</v>
      </c>
      <c r="Q10639" t="s">
        <v>20991</v>
      </c>
      <c r="U10639" t="s">
        <v>22034</v>
      </c>
      <c r="W10639" t="s">
        <v>22918</v>
      </c>
    </row>
    <row r="10640" spans="1:24">
      <c r="A10640" s="1">
        <v>10709</v>
      </c>
      <c r="C10640" t="s">
        <v>8877</v>
      </c>
      <c r="G10640" t="s">
        <v>10967</v>
      </c>
      <c r="H10640" t="s">
        <v>18363</v>
      </c>
      <c r="I10640" t="s">
        <v>18507</v>
      </c>
      <c r="J10640" t="s">
        <v>18509</v>
      </c>
      <c r="L10640" t="s">
        <v>20831</v>
      </c>
      <c r="O10640" t="s">
        <v>20888</v>
      </c>
      <c r="P10640" t="s">
        <v>65</v>
      </c>
      <c r="Q10640" t="s">
        <v>20990</v>
      </c>
      <c r="R10640" t="s">
        <v>21118</v>
      </c>
      <c r="S10640" t="s">
        <v>21153</v>
      </c>
      <c r="T10640" t="s">
        <v>22009</v>
      </c>
      <c r="U10640" t="s">
        <v>22033</v>
      </c>
    </row>
    <row r="10641" spans="1:25">
      <c r="A10641" s="1">
        <v>10710</v>
      </c>
      <c r="C10641" t="s">
        <v>8878</v>
      </c>
      <c r="G10641" t="s">
        <v>10967</v>
      </c>
      <c r="H10641" t="s">
        <v>18363</v>
      </c>
      <c r="I10641" t="s">
        <v>18507</v>
      </c>
      <c r="J10641" t="s">
        <v>18509</v>
      </c>
      <c r="L10641" t="s">
        <v>20839</v>
      </c>
      <c r="O10641" t="s">
        <v>20887</v>
      </c>
      <c r="P10641" t="s">
        <v>20919</v>
      </c>
      <c r="Q10641" t="s">
        <v>20989</v>
      </c>
      <c r="U10641" t="s">
        <v>22032</v>
      </c>
      <c r="W10641" t="s">
        <v>22917</v>
      </c>
      <c r="X10641" t="s">
        <v>23842</v>
      </c>
    </row>
    <row r="10642" spans="1:25">
      <c r="A10642" s="1">
        <v>10711</v>
      </c>
      <c r="C10642" t="s">
        <v>8879</v>
      </c>
      <c r="G10642" t="s">
        <v>10967</v>
      </c>
      <c r="H10642" t="s">
        <v>18364</v>
      </c>
      <c r="I10642" t="s">
        <v>18507</v>
      </c>
      <c r="J10642" t="s">
        <v>18509</v>
      </c>
      <c r="L10642" t="s">
        <v>20833</v>
      </c>
      <c r="O10642" t="s">
        <v>20888</v>
      </c>
      <c r="P10642" t="s">
        <v>20920</v>
      </c>
      <c r="Q10642" t="s">
        <v>20991</v>
      </c>
      <c r="U10642" t="s">
        <v>22034</v>
      </c>
      <c r="W10642" t="s">
        <v>22918</v>
      </c>
    </row>
    <row r="10643" spans="1:25">
      <c r="A10643" s="1">
        <v>10712</v>
      </c>
      <c r="C10643" t="s">
        <v>8880</v>
      </c>
      <c r="G10643" t="s">
        <v>10967</v>
      </c>
      <c r="H10643" t="s">
        <v>18365</v>
      </c>
      <c r="I10643" t="s">
        <v>18507</v>
      </c>
      <c r="J10643" t="s">
        <v>18510</v>
      </c>
      <c r="L10643" t="s">
        <v>20845</v>
      </c>
      <c r="N10643" t="s">
        <v>32</v>
      </c>
      <c r="P10643" t="s">
        <v>32</v>
      </c>
      <c r="Q10643" t="s">
        <v>20992</v>
      </c>
      <c r="R10643" t="s">
        <v>21119</v>
      </c>
      <c r="S10643" t="s">
        <v>21154</v>
      </c>
      <c r="U10643" t="s">
        <v>22035</v>
      </c>
      <c r="Y10643" t="s">
        <v>23859</v>
      </c>
    </row>
    <row r="10644" spans="1:25">
      <c r="A10644" s="1">
        <v>10713</v>
      </c>
      <c r="B10644" t="s">
        <v>32</v>
      </c>
      <c r="C10644" t="s">
        <v>8880</v>
      </c>
      <c r="D10644" t="s">
        <v>10869</v>
      </c>
      <c r="E10644" t="s">
        <v>10905</v>
      </c>
      <c r="F10644" t="s">
        <v>10906</v>
      </c>
      <c r="H10644" t="s">
        <v>18366</v>
      </c>
      <c r="V10644">
        <f>72864739 pm¡Ã2024041krissy_g4@hotmail.com                              ANMLFException as file currently locked by another user for an Acct no 840012230000</f>
        <v>0</v>
      </c>
    </row>
    <row r="10645" spans="1:25">
      <c r="A10645" s="1">
        <v>10714</v>
      </c>
      <c r="C10645" t="s">
        <v>8881</v>
      </c>
      <c r="G10645" t="s">
        <v>10967</v>
      </c>
      <c r="H10645" t="s">
        <v>18367</v>
      </c>
      <c r="I10645" t="s">
        <v>18507</v>
      </c>
      <c r="J10645" t="s">
        <v>18510</v>
      </c>
      <c r="L10645" t="s">
        <v>20846</v>
      </c>
      <c r="N10645" t="s">
        <v>32</v>
      </c>
      <c r="P10645" t="s">
        <v>32</v>
      </c>
      <c r="Q10645" t="s">
        <v>20992</v>
      </c>
      <c r="R10645" t="s">
        <v>21119</v>
      </c>
      <c r="S10645" t="s">
        <v>21154</v>
      </c>
      <c r="U10645" t="s">
        <v>22035</v>
      </c>
      <c r="Y10645" t="s">
        <v>23860</v>
      </c>
    </row>
    <row r="10646" spans="1:25">
      <c r="A10646" s="1">
        <v>10715</v>
      </c>
      <c r="B10646" t="s">
        <v>32</v>
      </c>
      <c r="C10646" t="s">
        <v>8881</v>
      </c>
      <c r="D10646" t="s">
        <v>10870</v>
      </c>
      <c r="E10646" t="s">
        <v>10905</v>
      </c>
      <c r="F10646" t="s">
        <v>10906</v>
      </c>
      <c r="H10646" t="s">
        <v>18367</v>
      </c>
      <c r="V10646">
        <f>72864740 0&lt;I2024041djturanda@yahoo.com                               ANMLFException as file currently locked by another user for an Acct no 313660030000                                     ARamble Hill               Montego Bay P.O             St James                                                                                                                                                  TR131969781                                                                                                                                                                                       ðürhP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ðürhP        #ASAC         000000                     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@4¢350888405729133</f>
        <v>0</v>
      </c>
    </row>
    <row r="10647" spans="1:25">
      <c r="A10647" s="1">
        <v>10716</v>
      </c>
      <c r="C10647" t="s">
        <v>8882</v>
      </c>
      <c r="G10647" t="s">
        <v>10967</v>
      </c>
      <c r="H10647" t="s">
        <v>18368</v>
      </c>
      <c r="I10647" t="s">
        <v>18507</v>
      </c>
      <c r="J10647" t="s">
        <v>18510</v>
      </c>
      <c r="L10647" t="s">
        <v>20847</v>
      </c>
      <c r="N10647" t="s">
        <v>32</v>
      </c>
      <c r="P10647" t="s">
        <v>32</v>
      </c>
      <c r="Q10647" t="s">
        <v>20992</v>
      </c>
      <c r="R10647" t="s">
        <v>21119</v>
      </c>
      <c r="S10647" t="s">
        <v>21154</v>
      </c>
      <c r="U10647" t="s">
        <v>22035</v>
      </c>
      <c r="Y10647" t="s">
        <v>23861</v>
      </c>
    </row>
    <row r="10648" spans="1:25">
      <c r="A10648" s="1">
        <v>10717</v>
      </c>
      <c r="B10648" t="s">
        <v>32</v>
      </c>
      <c r="C10648" t="s">
        <v>8882</v>
      </c>
      <c r="D10648" t="s">
        <v>10871</v>
      </c>
      <c r="E10648" t="s">
        <v>10905</v>
      </c>
      <c r="F10648" t="s">
        <v>10906</v>
      </c>
      <c r="H10648" t="s">
        <v>18369</v>
      </c>
      <c r="V10648">
        <f>72864741 &gt;#Q2024041tampat74@gmail.com                               ANMLFException as file currently locked by another user for an Acct no 348079210000</f>
        <v>0</v>
      </c>
    </row>
    <row r="10649" spans="1:25">
      <c r="A10649" s="1">
        <v>10718</v>
      </c>
      <c r="C10649" t="s">
        <v>8883</v>
      </c>
      <c r="G10649" t="s">
        <v>10967</v>
      </c>
      <c r="H10649" t="s">
        <v>18370</v>
      </c>
      <c r="I10649" t="s">
        <v>18507</v>
      </c>
      <c r="J10649" t="s">
        <v>18510</v>
      </c>
      <c r="L10649" t="s">
        <v>20848</v>
      </c>
      <c r="N10649" t="s">
        <v>32</v>
      </c>
      <c r="P10649" t="s">
        <v>32</v>
      </c>
      <c r="Q10649" t="s">
        <v>20992</v>
      </c>
      <c r="R10649" t="s">
        <v>21119</v>
      </c>
      <c r="S10649" t="s">
        <v>21154</v>
      </c>
      <c r="U10649" t="s">
        <v>22035</v>
      </c>
      <c r="Y10649" t="s">
        <v>23862</v>
      </c>
    </row>
    <row r="10650" spans="1:25">
      <c r="A10650" s="1">
        <v>10719</v>
      </c>
      <c r="B10650" t="s">
        <v>32</v>
      </c>
      <c r="C10650" t="s">
        <v>8883</v>
      </c>
      <c r="D10650" t="s">
        <v>10872</v>
      </c>
      <c r="E10650" t="s">
        <v>10905</v>
      </c>
      <c r="F10650" t="s">
        <v>10906</v>
      </c>
      <c r="H10650" t="s">
        <v>18371</v>
      </c>
      <c r="V10650">
        <f>72864742 Ð`²¤O2024031moriehinds2@gmail.com                              BNMLFException as file currently locked by another user for an Acct no 342065570000</f>
        <v>0</v>
      </c>
    </row>
    <row r="10651" spans="1:25">
      <c r="A10651" s="1">
        <v>10720</v>
      </c>
      <c r="C10651" t="s">
        <v>8884</v>
      </c>
      <c r="G10651" t="s">
        <v>10967</v>
      </c>
      <c r="H10651" t="s">
        <v>18372</v>
      </c>
      <c r="I10651" t="s">
        <v>18507</v>
      </c>
      <c r="J10651" t="s">
        <v>18510</v>
      </c>
      <c r="L10651" t="s">
        <v>20849</v>
      </c>
      <c r="N10651" t="s">
        <v>32</v>
      </c>
      <c r="P10651" t="s">
        <v>32</v>
      </c>
      <c r="Q10651" t="s">
        <v>20992</v>
      </c>
      <c r="R10651" t="s">
        <v>21119</v>
      </c>
      <c r="S10651" t="s">
        <v>21154</v>
      </c>
      <c r="U10651" t="s">
        <v>22035</v>
      </c>
      <c r="Y10651" t="s">
        <v>23863</v>
      </c>
    </row>
    <row r="10652" spans="1:25">
      <c r="A10652" s="1">
        <v>10721</v>
      </c>
      <c r="B10652" t="s">
        <v>32</v>
      </c>
      <c r="C10652" t="s">
        <v>8884</v>
      </c>
      <c r="D10652" t="s">
        <v>10873</v>
      </c>
      <c r="E10652" t="s">
        <v>10905</v>
      </c>
      <c r="F10652" t="s">
        <v>10906</v>
      </c>
      <c r="H10652" t="s">
        <v>18372</v>
      </c>
      <c r="V10652">
        <f>72864743 @Ü'E2024041cavrilleogarro@yahoo.com                            BNMLFException as file currently locked by another user for an Acct no 297021480000</f>
        <v>0</v>
      </c>
    </row>
    <row r="10653" spans="1:25">
      <c r="A10653" s="1">
        <v>10722</v>
      </c>
      <c r="C10653" t="s">
        <v>8885</v>
      </c>
      <c r="G10653" t="s">
        <v>10967</v>
      </c>
      <c r="H10653" t="s">
        <v>18373</v>
      </c>
      <c r="I10653" t="s">
        <v>18507</v>
      </c>
      <c r="J10653" t="s">
        <v>18510</v>
      </c>
      <c r="L10653" t="s">
        <v>20850</v>
      </c>
      <c r="N10653" t="s">
        <v>32</v>
      </c>
      <c r="P10653" t="s">
        <v>32</v>
      </c>
      <c r="Q10653" t="s">
        <v>20992</v>
      </c>
      <c r="R10653" t="s">
        <v>21119</v>
      </c>
      <c r="S10653" t="s">
        <v>21154</v>
      </c>
      <c r="U10653" t="s">
        <v>22035</v>
      </c>
      <c r="Y10653" t="s">
        <v>23864</v>
      </c>
    </row>
    <row r="10654" spans="1:25">
      <c r="A10654" s="1">
        <v>10723</v>
      </c>
      <c r="B10654" t="s">
        <v>32</v>
      </c>
      <c r="C10654" t="s">
        <v>8885</v>
      </c>
      <c r="D10654" t="s">
        <v>10874</v>
      </c>
      <c r="E10654" t="s">
        <v>10905</v>
      </c>
      <c r="F10654" t="s">
        <v>10906</v>
      </c>
      <c r="H10654" t="s">
        <v>18373</v>
      </c>
      <c r="V10654">
        <f>72864744 ø8æÌ2024031tamika.campbell@ksac.gov.jm                           CNMLFException as file currently locked by another user for an Acct no 880032561400</f>
        <v>0</v>
      </c>
    </row>
    <row r="10655" spans="1:25">
      <c r="A10655" s="1">
        <v>10724</v>
      </c>
      <c r="C10655" t="s">
        <v>8886</v>
      </c>
      <c r="G10655" t="s">
        <v>10967</v>
      </c>
      <c r="H10655" t="s">
        <v>18374</v>
      </c>
      <c r="I10655" t="s">
        <v>18507</v>
      </c>
      <c r="J10655" t="s">
        <v>18510</v>
      </c>
      <c r="L10655" t="s">
        <v>20851</v>
      </c>
      <c r="N10655" t="s">
        <v>32</v>
      </c>
      <c r="P10655" t="s">
        <v>32</v>
      </c>
      <c r="Q10655" t="s">
        <v>20992</v>
      </c>
      <c r="R10655" t="s">
        <v>21119</v>
      </c>
      <c r="S10655" t="s">
        <v>21154</v>
      </c>
      <c r="U10655" t="s">
        <v>22035</v>
      </c>
      <c r="Y10655" t="s">
        <v>23865</v>
      </c>
    </row>
    <row r="10656" spans="1:25">
      <c r="A10656" s="1">
        <v>10725</v>
      </c>
      <c r="B10656" t="s">
        <v>32</v>
      </c>
      <c r="C10656" t="s">
        <v>8886</v>
      </c>
      <c r="D10656" t="s">
        <v>10875</v>
      </c>
      <c r="E10656" t="s">
        <v>10905</v>
      </c>
      <c r="F10656" t="s">
        <v>10906</v>
      </c>
      <c r="H10656" t="s">
        <v>18375</v>
      </c>
      <c r="V10656">
        <f>72864745 0@2024031kededradennis@gmail.com                             CNMLFException as file currently locked by another user for an Acct no 277429760000</f>
        <v>0</v>
      </c>
    </row>
    <row r="10657" spans="1:25">
      <c r="A10657" s="1">
        <v>10726</v>
      </c>
      <c r="C10657" t="s">
        <v>8887</v>
      </c>
      <c r="G10657" t="s">
        <v>10967</v>
      </c>
      <c r="H10657" t="s">
        <v>18376</v>
      </c>
      <c r="I10657" t="s">
        <v>18507</v>
      </c>
      <c r="J10657" t="s">
        <v>18510</v>
      </c>
      <c r="L10657" t="s">
        <v>20852</v>
      </c>
      <c r="N10657" t="s">
        <v>32</v>
      </c>
      <c r="P10657" t="s">
        <v>32</v>
      </c>
      <c r="Q10657" t="s">
        <v>20992</v>
      </c>
      <c r="R10657" t="s">
        <v>21119</v>
      </c>
      <c r="S10657" t="s">
        <v>21154</v>
      </c>
      <c r="U10657" t="s">
        <v>22035</v>
      </c>
      <c r="Y10657" t="s">
        <v>23866</v>
      </c>
    </row>
    <row r="10658" spans="1:25">
      <c r="A10658" s="1">
        <v>10727</v>
      </c>
      <c r="B10658" t="s">
        <v>32</v>
      </c>
      <c r="C10658" t="s">
        <v>8887</v>
      </c>
      <c r="D10658" t="s">
        <v>10876</v>
      </c>
      <c r="E10658" t="s">
        <v>10905</v>
      </c>
      <c r="F10658" t="s">
        <v>10906</v>
      </c>
      <c r="H10658" t="s">
        <v>18377</v>
      </c>
      <c r="V10658">
        <f>72864746 ÐEá\$2024041faypetgrave@cwjamica.com                            DNMLFException as file currently locked by another user for an Acct no 156177090000</f>
        <v>0</v>
      </c>
    </row>
    <row r="10659" spans="1:25">
      <c r="A10659" s="1">
        <v>10728</v>
      </c>
      <c r="C10659" t="s">
        <v>8888</v>
      </c>
      <c r="G10659" t="s">
        <v>10967</v>
      </c>
      <c r="H10659" t="s">
        <v>18378</v>
      </c>
      <c r="I10659" t="s">
        <v>18507</v>
      </c>
      <c r="J10659" t="s">
        <v>18510</v>
      </c>
      <c r="L10659" t="s">
        <v>20853</v>
      </c>
      <c r="N10659" t="s">
        <v>32</v>
      </c>
      <c r="P10659" t="s">
        <v>32</v>
      </c>
      <c r="Q10659" t="s">
        <v>20992</v>
      </c>
      <c r="R10659" t="s">
        <v>21119</v>
      </c>
      <c r="S10659" t="s">
        <v>21154</v>
      </c>
      <c r="U10659" t="s">
        <v>22035</v>
      </c>
      <c r="Y10659" t="s">
        <v>23868</v>
      </c>
    </row>
    <row r="10660" spans="1:25">
      <c r="A10660" s="1">
        <v>10729</v>
      </c>
      <c r="B10660" t="s">
        <v>32</v>
      </c>
      <c r="C10660" t="s">
        <v>8888</v>
      </c>
      <c r="D10660" t="s">
        <v>10877</v>
      </c>
      <c r="E10660" t="s">
        <v>10905</v>
      </c>
      <c r="F10660" t="s">
        <v>10906</v>
      </c>
      <c r="H10660" t="s">
        <v>18379</v>
      </c>
      <c r="V10660">
        <f>72864747 ÐÈQ(B2024041stamic123@gmail.com                               DNMLFException as file currently locked by another user for an Acct no 284144290000                                     ARamble Hill               Montego Bay P.O             St James                                                                                                                                                  TR131969781                                                                                                                                                                                       ðürhP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ðürhP        #ASAC         000000                     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@4¢350888405729133</f>
        <v>0</v>
      </c>
    </row>
    <row r="10661" spans="1:25">
      <c r="A10661" s="1">
        <v>10730</v>
      </c>
      <c r="C10661" t="s">
        <v>8889</v>
      </c>
      <c r="G10661" t="s">
        <v>10967</v>
      </c>
      <c r="H10661" t="s">
        <v>18380</v>
      </c>
      <c r="I10661" t="s">
        <v>18507</v>
      </c>
      <c r="J10661" t="s">
        <v>18509</v>
      </c>
      <c r="L10661" t="s">
        <v>20808</v>
      </c>
      <c r="O10661" t="s">
        <v>20887</v>
      </c>
      <c r="P10661" t="s">
        <v>20919</v>
      </c>
      <c r="Q10661" t="s">
        <v>20989</v>
      </c>
      <c r="U10661" t="s">
        <v>22032</v>
      </c>
      <c r="W10661" t="s">
        <v>22917</v>
      </c>
      <c r="X10661" t="s">
        <v>23834</v>
      </c>
    </row>
    <row r="10662" spans="1:25">
      <c r="A10662" s="1">
        <v>10731</v>
      </c>
      <c r="C10662" t="s">
        <v>8890</v>
      </c>
      <c r="G10662" t="s">
        <v>10967</v>
      </c>
      <c r="H10662" t="s">
        <v>18381</v>
      </c>
      <c r="I10662" t="s">
        <v>18507</v>
      </c>
      <c r="J10662" t="s">
        <v>18509</v>
      </c>
      <c r="L10662" t="s">
        <v>20831</v>
      </c>
      <c r="O10662" t="s">
        <v>20888</v>
      </c>
      <c r="P10662" t="s">
        <v>65</v>
      </c>
      <c r="Q10662" t="s">
        <v>20990</v>
      </c>
      <c r="R10662" t="s">
        <v>21118</v>
      </c>
      <c r="S10662" t="s">
        <v>21153</v>
      </c>
      <c r="T10662" t="s">
        <v>22001</v>
      </c>
      <c r="U10662" t="s">
        <v>22033</v>
      </c>
    </row>
    <row r="10663" spans="1:25">
      <c r="A10663" s="1">
        <v>10732</v>
      </c>
      <c r="C10663" t="s">
        <v>8891</v>
      </c>
      <c r="G10663" t="s">
        <v>10967</v>
      </c>
      <c r="H10663" t="s">
        <v>18381</v>
      </c>
      <c r="I10663" t="s">
        <v>18507</v>
      </c>
      <c r="J10663" t="s">
        <v>18509</v>
      </c>
      <c r="L10663" t="s">
        <v>20833</v>
      </c>
      <c r="O10663" t="s">
        <v>20888</v>
      </c>
      <c r="P10663" t="s">
        <v>20920</v>
      </c>
      <c r="Q10663" t="s">
        <v>20991</v>
      </c>
      <c r="U10663" t="s">
        <v>22034</v>
      </c>
      <c r="W10663" t="s">
        <v>22918</v>
      </c>
    </row>
    <row r="10664" spans="1:25">
      <c r="A10664" s="1">
        <v>10733</v>
      </c>
      <c r="C10664" t="s">
        <v>8892</v>
      </c>
      <c r="G10664" t="s">
        <v>10967</v>
      </c>
      <c r="H10664" t="s">
        <v>18382</v>
      </c>
      <c r="I10664" t="s">
        <v>18507</v>
      </c>
      <c r="J10664" t="s">
        <v>18510</v>
      </c>
      <c r="L10664" t="s">
        <v>20854</v>
      </c>
      <c r="N10664" t="s">
        <v>32</v>
      </c>
      <c r="P10664" t="s">
        <v>32</v>
      </c>
      <c r="Q10664" t="s">
        <v>20992</v>
      </c>
      <c r="R10664" t="s">
        <v>21119</v>
      </c>
      <c r="S10664" t="s">
        <v>21154</v>
      </c>
      <c r="U10664" t="s">
        <v>22035</v>
      </c>
      <c r="Y10664" t="s">
        <v>23867</v>
      </c>
    </row>
    <row r="10665" spans="1:25">
      <c r="A10665" s="1">
        <v>10734</v>
      </c>
      <c r="B10665" t="s">
        <v>32</v>
      </c>
      <c r="C10665" t="s">
        <v>8892</v>
      </c>
      <c r="D10665" t="s">
        <v>10878</v>
      </c>
      <c r="E10665" t="s">
        <v>10905</v>
      </c>
      <c r="F10665" t="s">
        <v>10906</v>
      </c>
      <c r="H10665" t="s">
        <v>18382</v>
      </c>
      <c r="V10665">
        <f>72864751 p°7ÖD2024041christinacaine1@gmail.com                            DNMLFException as file currently locked by another user for an Acct no 295651750000</f>
        <v>0</v>
      </c>
    </row>
    <row r="10666" spans="1:25">
      <c r="A10666" s="1">
        <v>10735</v>
      </c>
      <c r="C10666" t="s">
        <v>8893</v>
      </c>
      <c r="G10666" t="s">
        <v>10967</v>
      </c>
      <c r="H10666" t="s">
        <v>18383</v>
      </c>
      <c r="I10666" t="s">
        <v>18507</v>
      </c>
      <c r="J10666" t="s">
        <v>18510</v>
      </c>
      <c r="L10666" t="s">
        <v>20855</v>
      </c>
      <c r="N10666" t="s">
        <v>32</v>
      </c>
      <c r="P10666" t="s">
        <v>32</v>
      </c>
      <c r="Q10666" t="s">
        <v>20992</v>
      </c>
      <c r="R10666" t="s">
        <v>21119</v>
      </c>
      <c r="S10666" t="s">
        <v>21154</v>
      </c>
      <c r="U10666" t="s">
        <v>22035</v>
      </c>
      <c r="Y10666" t="s">
        <v>23869</v>
      </c>
    </row>
    <row r="10667" spans="1:25">
      <c r="A10667" s="1">
        <v>10736</v>
      </c>
      <c r="B10667" t="s">
        <v>32</v>
      </c>
      <c r="C10667" t="s">
        <v>8893</v>
      </c>
      <c r="D10667" t="s">
        <v>10879</v>
      </c>
      <c r="E10667" t="s">
        <v>10905</v>
      </c>
      <c r="F10667" t="s">
        <v>10906</v>
      </c>
      <c r="H10667" t="s">
        <v>18384</v>
      </c>
      <c r="V10667">
        <f>72864752 0&amp;3&amp;P2024041DUNROBPRIM@GMAIL.COM                              DNMLFException as file currently locked by another user for an Acct no 344238270000</f>
        <v>0</v>
      </c>
    </row>
    <row r="10668" spans="1:25">
      <c r="A10668" s="1">
        <v>10737</v>
      </c>
      <c r="C10668" t="s">
        <v>8894</v>
      </c>
      <c r="G10668" t="s">
        <v>10967</v>
      </c>
      <c r="H10668" t="s">
        <v>18385</v>
      </c>
      <c r="I10668" t="s">
        <v>18507</v>
      </c>
      <c r="J10668" t="s">
        <v>18510</v>
      </c>
      <c r="L10668" t="s">
        <v>20856</v>
      </c>
      <c r="N10668" t="s">
        <v>32</v>
      </c>
      <c r="P10668" t="s">
        <v>32</v>
      </c>
      <c r="Q10668" t="s">
        <v>20992</v>
      </c>
      <c r="R10668" t="s">
        <v>21119</v>
      </c>
      <c r="S10668" t="s">
        <v>21154</v>
      </c>
      <c r="U10668" t="s">
        <v>22035</v>
      </c>
      <c r="Y10668" t="s">
        <v>23872</v>
      </c>
    </row>
    <row r="10669" spans="1:25">
      <c r="A10669" s="1">
        <v>10738</v>
      </c>
      <c r="B10669" t="s">
        <v>32</v>
      </c>
      <c r="C10669" t="s">
        <v>8894</v>
      </c>
      <c r="D10669" t="s">
        <v>10880</v>
      </c>
      <c r="E10669" t="s">
        <v>10905</v>
      </c>
      <c r="F10669" t="s">
        <v>10906</v>
      </c>
      <c r="H10669" t="s">
        <v>18385</v>
      </c>
      <c r="V10669">
        <f>72864753 °7úA2024041ANDREHEPBURN_88@YAHOO.COM                            ENMLFException as file currently locked by another user for an Acct no 283368110000</f>
        <v>0</v>
      </c>
    </row>
    <row r="10670" spans="1:25">
      <c r="A10670" s="1">
        <v>10739</v>
      </c>
      <c r="C10670" t="s">
        <v>8895</v>
      </c>
      <c r="G10670" t="s">
        <v>10967</v>
      </c>
      <c r="H10670" t="s">
        <v>18386</v>
      </c>
      <c r="I10670" t="s">
        <v>18507</v>
      </c>
      <c r="J10670" t="s">
        <v>18510</v>
      </c>
      <c r="L10670" t="s">
        <v>20857</v>
      </c>
      <c r="N10670" t="s">
        <v>32</v>
      </c>
      <c r="P10670" t="s">
        <v>32</v>
      </c>
      <c r="Q10670" t="s">
        <v>20992</v>
      </c>
      <c r="R10670" t="s">
        <v>21119</v>
      </c>
      <c r="S10670" t="s">
        <v>21154</v>
      </c>
      <c r="U10670" t="s">
        <v>22035</v>
      </c>
      <c r="Y10670" t="s">
        <v>23871</v>
      </c>
    </row>
    <row r="10671" spans="1:25">
      <c r="A10671" s="1">
        <v>10740</v>
      </c>
      <c r="B10671" t="s">
        <v>32</v>
      </c>
      <c r="C10671" t="s">
        <v>8895</v>
      </c>
      <c r="D10671" t="s">
        <v>10881</v>
      </c>
      <c r="E10671" t="s">
        <v>10905</v>
      </c>
      <c r="F10671" t="s">
        <v>10906</v>
      </c>
      <c r="H10671" t="s">
        <v>18386</v>
      </c>
      <c r="V10671">
        <f>72864754 @å~\J2024041sexychrisann1@gmail.com                             ENMLFException as file currently locked by another user for an Acct no 319379400000                                     ARamble Hill               Montego Bay P.O             St James                                                                                                                                                  TR131969781                                                                                                                                                                                       ðürhP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ðürhP        #ASAC         000000                     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@4¢350888405729133</f>
        <v>0</v>
      </c>
    </row>
    <row r="10672" spans="1:25">
      <c r="A10672" s="1">
        <v>10741</v>
      </c>
      <c r="C10672" t="s">
        <v>8896</v>
      </c>
      <c r="G10672" t="s">
        <v>10967</v>
      </c>
      <c r="H10672" t="s">
        <v>18387</v>
      </c>
      <c r="I10672" t="s">
        <v>18507</v>
      </c>
      <c r="J10672" t="s">
        <v>18509</v>
      </c>
      <c r="L10672" t="s">
        <v>20831</v>
      </c>
      <c r="O10672" t="s">
        <v>20888</v>
      </c>
      <c r="P10672" t="s">
        <v>65</v>
      </c>
      <c r="Q10672" t="s">
        <v>20990</v>
      </c>
      <c r="R10672" t="s">
        <v>21118</v>
      </c>
      <c r="S10672" t="s">
        <v>21153</v>
      </c>
      <c r="T10672" t="s">
        <v>22002</v>
      </c>
      <c r="U10672" t="s">
        <v>22033</v>
      </c>
    </row>
    <row r="10673" spans="1:31">
      <c r="A10673" s="1">
        <v>10742</v>
      </c>
      <c r="C10673" t="s">
        <v>8897</v>
      </c>
      <c r="G10673" t="s">
        <v>10967</v>
      </c>
      <c r="H10673" t="s">
        <v>18387</v>
      </c>
      <c r="I10673" t="s">
        <v>18507</v>
      </c>
      <c r="J10673" t="s">
        <v>18509</v>
      </c>
      <c r="L10673" t="s">
        <v>20837</v>
      </c>
      <c r="O10673" t="s">
        <v>20887</v>
      </c>
      <c r="P10673" t="s">
        <v>20919</v>
      </c>
      <c r="Q10673" t="s">
        <v>20989</v>
      </c>
      <c r="U10673" t="s">
        <v>22032</v>
      </c>
      <c r="W10673" t="s">
        <v>22917</v>
      </c>
      <c r="X10673" t="s">
        <v>23835</v>
      </c>
    </row>
    <row r="10674" spans="1:31">
      <c r="A10674" s="1">
        <v>10743</v>
      </c>
      <c r="C10674" t="s">
        <v>8898</v>
      </c>
      <c r="G10674" t="s">
        <v>10967</v>
      </c>
      <c r="H10674" t="s">
        <v>18388</v>
      </c>
      <c r="I10674" t="s">
        <v>18507</v>
      </c>
      <c r="J10674" t="s">
        <v>18509</v>
      </c>
      <c r="L10674" t="s">
        <v>20833</v>
      </c>
      <c r="O10674" t="s">
        <v>20888</v>
      </c>
      <c r="P10674" t="s">
        <v>20920</v>
      </c>
      <c r="Q10674" t="s">
        <v>20991</v>
      </c>
      <c r="U10674" t="s">
        <v>22034</v>
      </c>
      <c r="W10674" t="s">
        <v>22918</v>
      </c>
    </row>
    <row r="10675" spans="1:31">
      <c r="A10675" s="1">
        <v>10744</v>
      </c>
      <c r="C10675" t="s">
        <v>8899</v>
      </c>
      <c r="G10675" t="s">
        <v>10967</v>
      </c>
      <c r="H10675" t="s">
        <v>18389</v>
      </c>
      <c r="I10675" t="s">
        <v>18507</v>
      </c>
      <c r="J10675" t="s">
        <v>18510</v>
      </c>
      <c r="L10675" t="s">
        <v>20858</v>
      </c>
      <c r="N10675" t="s">
        <v>32</v>
      </c>
      <c r="P10675" t="s">
        <v>32</v>
      </c>
      <c r="Q10675" t="s">
        <v>20992</v>
      </c>
      <c r="R10675" t="s">
        <v>21119</v>
      </c>
      <c r="S10675" t="s">
        <v>21154</v>
      </c>
      <c r="U10675" t="s">
        <v>22035</v>
      </c>
      <c r="Y10675" t="s">
        <v>23870</v>
      </c>
    </row>
    <row r="10676" spans="1:31">
      <c r="A10676" s="1">
        <v>10745</v>
      </c>
      <c r="B10676" t="s">
        <v>32</v>
      </c>
      <c r="C10676" t="s">
        <v>8899</v>
      </c>
      <c r="D10676" t="s">
        <v>10882</v>
      </c>
      <c r="E10676" t="s">
        <v>10905</v>
      </c>
      <c r="F10676" t="s">
        <v>10906</v>
      </c>
      <c r="H10676" t="s">
        <v>18389</v>
      </c>
      <c r="V10676">
        <f>72864758 @äçNJ2024041romainbrown023@gmail.com                            ENMLFException as file currently locked by another user for an Acct no 319151400000</f>
        <v>0</v>
      </c>
    </row>
    <row r="10677" spans="1:31">
      <c r="A10677" s="1">
        <v>10746</v>
      </c>
      <c r="C10677" t="s">
        <v>8900</v>
      </c>
      <c r="G10677" t="s">
        <v>10967</v>
      </c>
      <c r="H10677" t="s">
        <v>18390</v>
      </c>
      <c r="I10677" t="s">
        <v>18507</v>
      </c>
      <c r="J10677" t="s">
        <v>18510</v>
      </c>
      <c r="L10677" t="s">
        <v>20859</v>
      </c>
      <c r="N10677" t="s">
        <v>32</v>
      </c>
      <c r="P10677" t="s">
        <v>32</v>
      </c>
      <c r="Q10677" t="s">
        <v>20992</v>
      </c>
      <c r="R10677" t="s">
        <v>21119</v>
      </c>
      <c r="S10677" t="s">
        <v>21154</v>
      </c>
      <c r="U10677" t="s">
        <v>22035</v>
      </c>
      <c r="Y10677" t="s">
        <v>23873</v>
      </c>
    </row>
    <row r="10678" spans="1:31">
      <c r="A10678" s="1">
        <v>10747</v>
      </c>
      <c r="B10678" t="s">
        <v>32</v>
      </c>
      <c r="C10678" t="s">
        <v>8900</v>
      </c>
      <c r="D10678" t="s">
        <v>10883</v>
      </c>
      <c r="E10678" t="s">
        <v>10905</v>
      </c>
      <c r="F10678" t="s">
        <v>10906</v>
      </c>
      <c r="H10678" t="s">
        <v>18391</v>
      </c>
      <c r="V10678">
        <f>72864759 @ÝEÆI2024041orainthomas@gmail.com                              GNMLFException as file currently locked by another user for an Acct no 316859080000</f>
        <v>0</v>
      </c>
    </row>
    <row r="10679" spans="1:31">
      <c r="A10679" s="1">
        <v>10748</v>
      </c>
      <c r="C10679" t="s">
        <v>8901</v>
      </c>
      <c r="G10679" t="s">
        <v>10967</v>
      </c>
      <c r="H10679" t="s">
        <v>18392</v>
      </c>
      <c r="I10679" t="s">
        <v>18507</v>
      </c>
      <c r="J10679" t="s">
        <v>18578</v>
      </c>
      <c r="K10679" t="s">
        <v>18592</v>
      </c>
      <c r="L10679" t="s">
        <v>20860</v>
      </c>
      <c r="N10679" t="s">
        <v>38</v>
      </c>
      <c r="P10679" t="s">
        <v>38</v>
      </c>
      <c r="Q10679" t="s">
        <v>21038</v>
      </c>
      <c r="U10679" t="s">
        <v>22910</v>
      </c>
      <c r="W10679" t="s">
        <v>22730</v>
      </c>
      <c r="AE10679" t="s">
        <v>23887</v>
      </c>
    </row>
    <row r="10680" spans="1:31">
      <c r="A10680" s="1">
        <v>10749</v>
      </c>
      <c r="B10680" t="s">
        <v>38</v>
      </c>
      <c r="C10680" t="s">
        <v>8901</v>
      </c>
      <c r="D10680" t="s">
        <v>10884</v>
      </c>
      <c r="E10680" t="s">
        <v>10905</v>
      </c>
      <c r="F10680" t="s">
        <v>10913</v>
      </c>
      <c r="H10680" t="s">
        <v>18393</v>
      </c>
      <c r="V10680">
        <f>72864760 +{</f>
        <v>0</v>
      </c>
    </row>
    <row r="10681" spans="1:31">
      <c r="A10681" s="1">
        <v>10751</v>
      </c>
      <c r="C10681" t="s">
        <v>8902</v>
      </c>
      <c r="G10681" t="s">
        <v>10967</v>
      </c>
      <c r="H10681" t="s">
        <v>18394</v>
      </c>
      <c r="I10681" t="s">
        <v>18507</v>
      </c>
      <c r="J10681" t="s">
        <v>18509</v>
      </c>
      <c r="L10681" t="s">
        <v>20831</v>
      </c>
      <c r="O10681" t="s">
        <v>20888</v>
      </c>
      <c r="P10681" t="s">
        <v>65</v>
      </c>
      <c r="Q10681" t="s">
        <v>20990</v>
      </c>
      <c r="R10681" t="s">
        <v>21118</v>
      </c>
      <c r="S10681" t="s">
        <v>21153</v>
      </c>
      <c r="T10681" t="s">
        <v>22012</v>
      </c>
      <c r="U10681" t="s">
        <v>22033</v>
      </c>
    </row>
    <row r="10682" spans="1:31">
      <c r="A10682" s="1">
        <v>10752</v>
      </c>
      <c r="C10682" t="s">
        <v>8903</v>
      </c>
      <c r="G10682" t="s">
        <v>10967</v>
      </c>
      <c r="H10682" t="s">
        <v>18395</v>
      </c>
      <c r="I10682" t="s">
        <v>18507</v>
      </c>
      <c r="J10682" t="s">
        <v>18509</v>
      </c>
      <c r="L10682" t="s">
        <v>20844</v>
      </c>
      <c r="O10682" t="s">
        <v>20887</v>
      </c>
      <c r="P10682" t="s">
        <v>20919</v>
      </c>
      <c r="Q10682" t="s">
        <v>20989</v>
      </c>
      <c r="U10682" t="s">
        <v>22032</v>
      </c>
      <c r="W10682" t="s">
        <v>22917</v>
      </c>
      <c r="X10682" t="s">
        <v>23845</v>
      </c>
    </row>
    <row r="10683" spans="1:31">
      <c r="A10683" s="1">
        <v>10753</v>
      </c>
      <c r="C10683" t="s">
        <v>8904</v>
      </c>
      <c r="G10683" t="s">
        <v>10967</v>
      </c>
      <c r="H10683" t="s">
        <v>18395</v>
      </c>
      <c r="I10683" t="s">
        <v>18507</v>
      </c>
      <c r="J10683" t="s">
        <v>18509</v>
      </c>
      <c r="L10683" t="s">
        <v>20833</v>
      </c>
      <c r="O10683" t="s">
        <v>20888</v>
      </c>
      <c r="P10683" t="s">
        <v>20920</v>
      </c>
      <c r="Q10683" t="s">
        <v>20991</v>
      </c>
      <c r="U10683" t="s">
        <v>22034</v>
      </c>
      <c r="W10683" t="s">
        <v>22918</v>
      </c>
    </row>
    <row r="10684" spans="1:31">
      <c r="A10684" s="1">
        <v>10754</v>
      </c>
      <c r="C10684" t="s">
        <v>8905</v>
      </c>
      <c r="G10684" t="s">
        <v>10967</v>
      </c>
      <c r="H10684" t="s">
        <v>18396</v>
      </c>
      <c r="I10684" t="s">
        <v>18507</v>
      </c>
      <c r="J10684" t="s">
        <v>18509</v>
      </c>
      <c r="L10684" t="s">
        <v>20831</v>
      </c>
      <c r="O10684" t="s">
        <v>20888</v>
      </c>
      <c r="P10684" t="s">
        <v>65</v>
      </c>
      <c r="Q10684" t="s">
        <v>20990</v>
      </c>
      <c r="R10684" t="s">
        <v>21118</v>
      </c>
      <c r="S10684" t="s">
        <v>21153</v>
      </c>
      <c r="T10684" t="s">
        <v>22013</v>
      </c>
      <c r="U10684" t="s">
        <v>22033</v>
      </c>
    </row>
    <row r="10685" spans="1:31">
      <c r="A10685" s="1">
        <v>10755</v>
      </c>
      <c r="C10685" t="s">
        <v>8906</v>
      </c>
      <c r="G10685" t="s">
        <v>10967</v>
      </c>
      <c r="H10685" t="s">
        <v>18396</v>
      </c>
      <c r="I10685" t="s">
        <v>18507</v>
      </c>
      <c r="J10685" t="s">
        <v>18509</v>
      </c>
      <c r="L10685" t="s">
        <v>20833</v>
      </c>
      <c r="O10685" t="s">
        <v>20888</v>
      </c>
      <c r="P10685" t="s">
        <v>20920</v>
      </c>
      <c r="Q10685" t="s">
        <v>20991</v>
      </c>
      <c r="U10685" t="s">
        <v>22034</v>
      </c>
      <c r="W10685" t="s">
        <v>22918</v>
      </c>
    </row>
    <row r="10686" spans="1:31">
      <c r="A10686" s="1">
        <v>10756</v>
      </c>
      <c r="C10686" t="s">
        <v>8907</v>
      </c>
      <c r="G10686" t="s">
        <v>10967</v>
      </c>
      <c r="H10686" t="s">
        <v>18397</v>
      </c>
      <c r="I10686" t="s">
        <v>18507</v>
      </c>
      <c r="J10686" t="s">
        <v>18509</v>
      </c>
      <c r="L10686" t="s">
        <v>20807</v>
      </c>
      <c r="O10686" t="s">
        <v>20887</v>
      </c>
      <c r="P10686" t="s">
        <v>20919</v>
      </c>
      <c r="Q10686" t="s">
        <v>20989</v>
      </c>
      <c r="U10686" t="s">
        <v>22032</v>
      </c>
      <c r="W10686" t="s">
        <v>22917</v>
      </c>
      <c r="X10686" t="s">
        <v>23846</v>
      </c>
    </row>
    <row r="10687" spans="1:31">
      <c r="A10687" s="1">
        <v>10757</v>
      </c>
      <c r="C10687" t="s">
        <v>8908</v>
      </c>
      <c r="G10687" t="s">
        <v>10967</v>
      </c>
      <c r="H10687" t="s">
        <v>18398</v>
      </c>
      <c r="I10687" t="s">
        <v>18507</v>
      </c>
      <c r="J10687" t="s">
        <v>18509</v>
      </c>
      <c r="L10687" t="s">
        <v>20836</v>
      </c>
      <c r="O10687" t="s">
        <v>20887</v>
      </c>
      <c r="P10687" t="s">
        <v>20919</v>
      </c>
      <c r="Q10687" t="s">
        <v>20989</v>
      </c>
      <c r="U10687" t="s">
        <v>22032</v>
      </c>
      <c r="W10687" t="s">
        <v>22917</v>
      </c>
      <c r="X10687" t="s">
        <v>23847</v>
      </c>
    </row>
    <row r="10688" spans="1:31">
      <c r="A10688" s="1">
        <v>10758</v>
      </c>
      <c r="C10688" t="s">
        <v>8909</v>
      </c>
      <c r="G10688" t="s">
        <v>10967</v>
      </c>
      <c r="H10688" t="s">
        <v>18399</v>
      </c>
      <c r="I10688" t="s">
        <v>18507</v>
      </c>
      <c r="J10688" t="s">
        <v>18509</v>
      </c>
      <c r="L10688" t="s">
        <v>20831</v>
      </c>
      <c r="O10688" t="s">
        <v>20888</v>
      </c>
      <c r="P10688" t="s">
        <v>65</v>
      </c>
      <c r="Q10688" t="s">
        <v>20990</v>
      </c>
      <c r="R10688" t="s">
        <v>21118</v>
      </c>
      <c r="S10688" t="s">
        <v>21153</v>
      </c>
      <c r="T10688" t="s">
        <v>22014</v>
      </c>
      <c r="U10688" t="s">
        <v>22033</v>
      </c>
    </row>
    <row r="10689" spans="1:24">
      <c r="A10689" s="1">
        <v>10759</v>
      </c>
      <c r="C10689" t="s">
        <v>8910</v>
      </c>
      <c r="G10689" t="s">
        <v>10967</v>
      </c>
      <c r="H10689" t="s">
        <v>18399</v>
      </c>
      <c r="I10689" t="s">
        <v>18507</v>
      </c>
      <c r="J10689" t="s">
        <v>18509</v>
      </c>
      <c r="L10689" t="s">
        <v>20833</v>
      </c>
      <c r="O10689" t="s">
        <v>20888</v>
      </c>
      <c r="P10689" t="s">
        <v>20920</v>
      </c>
      <c r="Q10689" t="s">
        <v>20991</v>
      </c>
      <c r="U10689" t="s">
        <v>22034</v>
      </c>
      <c r="W10689" t="s">
        <v>22918</v>
      </c>
    </row>
    <row r="10690" spans="1:24">
      <c r="A10690" s="1">
        <v>10760</v>
      </c>
      <c r="C10690" t="s">
        <v>8911</v>
      </c>
      <c r="G10690" t="s">
        <v>10967</v>
      </c>
      <c r="H10690" t="s">
        <v>18400</v>
      </c>
      <c r="I10690" t="s">
        <v>18507</v>
      </c>
      <c r="J10690" t="s">
        <v>18509</v>
      </c>
      <c r="L10690" t="s">
        <v>20809</v>
      </c>
      <c r="O10690" t="s">
        <v>20887</v>
      </c>
      <c r="P10690" t="s">
        <v>20919</v>
      </c>
      <c r="Q10690" t="s">
        <v>20989</v>
      </c>
      <c r="U10690" t="s">
        <v>22032</v>
      </c>
      <c r="W10690" t="s">
        <v>22917</v>
      </c>
      <c r="X10690" t="s">
        <v>23847</v>
      </c>
    </row>
    <row r="10691" spans="1:24">
      <c r="A10691" s="1">
        <v>10761</v>
      </c>
      <c r="C10691" t="s">
        <v>8912</v>
      </c>
      <c r="G10691" t="s">
        <v>10967</v>
      </c>
      <c r="H10691" t="s">
        <v>18400</v>
      </c>
      <c r="I10691" t="s">
        <v>18507</v>
      </c>
      <c r="J10691" t="s">
        <v>18509</v>
      </c>
      <c r="L10691" t="s">
        <v>20831</v>
      </c>
      <c r="O10691" t="s">
        <v>20888</v>
      </c>
      <c r="P10691" t="s">
        <v>65</v>
      </c>
      <c r="Q10691" t="s">
        <v>20990</v>
      </c>
      <c r="R10691" t="s">
        <v>21118</v>
      </c>
      <c r="S10691" t="s">
        <v>21153</v>
      </c>
      <c r="T10691" t="s">
        <v>22014</v>
      </c>
      <c r="U10691" t="s">
        <v>22033</v>
      </c>
    </row>
    <row r="10692" spans="1:24">
      <c r="A10692" s="1">
        <v>10762</v>
      </c>
      <c r="C10692" t="s">
        <v>8913</v>
      </c>
      <c r="G10692" t="s">
        <v>10967</v>
      </c>
      <c r="H10692" t="s">
        <v>18401</v>
      </c>
      <c r="I10692" t="s">
        <v>18507</v>
      </c>
      <c r="J10692" t="s">
        <v>18509</v>
      </c>
      <c r="L10692" t="s">
        <v>20833</v>
      </c>
      <c r="O10692" t="s">
        <v>20888</v>
      </c>
      <c r="P10692" t="s">
        <v>20920</v>
      </c>
      <c r="Q10692" t="s">
        <v>20991</v>
      </c>
      <c r="U10692" t="s">
        <v>22034</v>
      </c>
      <c r="W10692" t="s">
        <v>22918</v>
      </c>
    </row>
    <row r="10693" spans="1:24">
      <c r="A10693" s="1">
        <v>10763</v>
      </c>
      <c r="C10693" t="s">
        <v>8914</v>
      </c>
      <c r="G10693" t="s">
        <v>10967</v>
      </c>
      <c r="H10693" t="s">
        <v>18402</v>
      </c>
      <c r="I10693" t="s">
        <v>18507</v>
      </c>
      <c r="J10693" t="s">
        <v>18509</v>
      </c>
      <c r="L10693" t="s">
        <v>20831</v>
      </c>
      <c r="O10693" t="s">
        <v>20888</v>
      </c>
      <c r="P10693" t="s">
        <v>65</v>
      </c>
      <c r="Q10693" t="s">
        <v>20990</v>
      </c>
      <c r="R10693" t="s">
        <v>21118</v>
      </c>
      <c r="S10693" t="s">
        <v>21153</v>
      </c>
      <c r="T10693" t="s">
        <v>21670</v>
      </c>
      <c r="U10693" t="s">
        <v>22033</v>
      </c>
    </row>
    <row r="10694" spans="1:24">
      <c r="A10694" s="1">
        <v>10764</v>
      </c>
      <c r="C10694" t="s">
        <v>8915</v>
      </c>
      <c r="G10694" t="s">
        <v>10967</v>
      </c>
      <c r="H10694" t="s">
        <v>18402</v>
      </c>
      <c r="I10694" t="s">
        <v>18507</v>
      </c>
      <c r="J10694" t="s">
        <v>18509</v>
      </c>
      <c r="L10694" t="s">
        <v>20844</v>
      </c>
      <c r="O10694" t="s">
        <v>20887</v>
      </c>
      <c r="P10694" t="s">
        <v>20919</v>
      </c>
      <c r="Q10694" t="s">
        <v>20989</v>
      </c>
      <c r="U10694" t="s">
        <v>22032</v>
      </c>
      <c r="W10694" t="s">
        <v>22917</v>
      </c>
      <c r="X10694" t="s">
        <v>23513</v>
      </c>
    </row>
    <row r="10695" spans="1:24">
      <c r="A10695" s="1">
        <v>10765</v>
      </c>
      <c r="C10695" t="s">
        <v>8916</v>
      </c>
      <c r="G10695" t="s">
        <v>10967</v>
      </c>
      <c r="H10695" t="s">
        <v>18403</v>
      </c>
      <c r="I10695" t="s">
        <v>18507</v>
      </c>
      <c r="J10695" t="s">
        <v>18509</v>
      </c>
      <c r="L10695" t="s">
        <v>20810</v>
      </c>
      <c r="O10695" t="s">
        <v>20887</v>
      </c>
      <c r="P10695" t="s">
        <v>20919</v>
      </c>
      <c r="Q10695" t="s">
        <v>20989</v>
      </c>
      <c r="U10695" t="s">
        <v>22032</v>
      </c>
      <c r="W10695" t="s">
        <v>22917</v>
      </c>
      <c r="X10695" t="s">
        <v>23513</v>
      </c>
    </row>
    <row r="10696" spans="1:24">
      <c r="A10696" s="1">
        <v>10766</v>
      </c>
      <c r="C10696" t="s">
        <v>8917</v>
      </c>
      <c r="G10696" t="s">
        <v>10967</v>
      </c>
      <c r="H10696" t="s">
        <v>18403</v>
      </c>
      <c r="I10696" t="s">
        <v>18507</v>
      </c>
      <c r="J10696" t="s">
        <v>18509</v>
      </c>
      <c r="L10696" t="s">
        <v>20833</v>
      </c>
      <c r="O10696" t="s">
        <v>20888</v>
      </c>
      <c r="P10696" t="s">
        <v>20920</v>
      </c>
      <c r="Q10696" t="s">
        <v>20991</v>
      </c>
      <c r="U10696" t="s">
        <v>22034</v>
      </c>
      <c r="W10696" t="s">
        <v>22918</v>
      </c>
    </row>
    <row r="10697" spans="1:24">
      <c r="A10697" s="1">
        <v>10767</v>
      </c>
      <c r="C10697" t="s">
        <v>8918</v>
      </c>
      <c r="G10697" t="s">
        <v>10967</v>
      </c>
      <c r="H10697" t="s">
        <v>18404</v>
      </c>
      <c r="I10697" t="s">
        <v>18507</v>
      </c>
      <c r="J10697" t="s">
        <v>18509</v>
      </c>
      <c r="L10697" t="s">
        <v>20831</v>
      </c>
      <c r="O10697" t="s">
        <v>20888</v>
      </c>
      <c r="P10697" t="s">
        <v>65</v>
      </c>
      <c r="Q10697" t="s">
        <v>20990</v>
      </c>
      <c r="R10697" t="s">
        <v>21118</v>
      </c>
      <c r="S10697" t="s">
        <v>21153</v>
      </c>
      <c r="T10697" t="s">
        <v>21670</v>
      </c>
      <c r="U10697" t="s">
        <v>22033</v>
      </c>
    </row>
    <row r="10698" spans="1:24">
      <c r="A10698" s="1">
        <v>10768</v>
      </c>
      <c r="C10698" t="s">
        <v>8919</v>
      </c>
      <c r="G10698" t="s">
        <v>10967</v>
      </c>
      <c r="H10698" t="s">
        <v>18404</v>
      </c>
      <c r="I10698" t="s">
        <v>18507</v>
      </c>
      <c r="J10698" t="s">
        <v>18509</v>
      </c>
      <c r="L10698" t="s">
        <v>20833</v>
      </c>
      <c r="O10698" t="s">
        <v>20888</v>
      </c>
      <c r="P10698" t="s">
        <v>20920</v>
      </c>
      <c r="Q10698" t="s">
        <v>20991</v>
      </c>
      <c r="U10698" t="s">
        <v>22034</v>
      </c>
      <c r="W10698" t="s">
        <v>22918</v>
      </c>
    </row>
    <row r="10699" spans="1:24">
      <c r="A10699" s="1">
        <v>10769</v>
      </c>
      <c r="C10699" t="s">
        <v>8920</v>
      </c>
      <c r="G10699" t="s">
        <v>10967</v>
      </c>
      <c r="H10699" t="s">
        <v>18405</v>
      </c>
      <c r="I10699" t="s">
        <v>18507</v>
      </c>
      <c r="J10699" t="s">
        <v>18509</v>
      </c>
      <c r="L10699" t="s">
        <v>20810</v>
      </c>
      <c r="O10699" t="s">
        <v>20887</v>
      </c>
      <c r="P10699" t="s">
        <v>20919</v>
      </c>
      <c r="Q10699" t="s">
        <v>20989</v>
      </c>
      <c r="U10699" t="s">
        <v>22032</v>
      </c>
      <c r="W10699" t="s">
        <v>22917</v>
      </c>
      <c r="X10699" t="s">
        <v>23825</v>
      </c>
    </row>
    <row r="10700" spans="1:24">
      <c r="A10700" s="1">
        <v>10770</v>
      </c>
      <c r="C10700" t="s">
        <v>8921</v>
      </c>
      <c r="G10700" t="s">
        <v>10967</v>
      </c>
      <c r="H10700" t="s">
        <v>18406</v>
      </c>
      <c r="I10700" t="s">
        <v>18507</v>
      </c>
      <c r="J10700" t="s">
        <v>18509</v>
      </c>
      <c r="L10700" t="s">
        <v>20831</v>
      </c>
      <c r="O10700" t="s">
        <v>20888</v>
      </c>
      <c r="P10700" t="s">
        <v>65</v>
      </c>
      <c r="Q10700" t="s">
        <v>20990</v>
      </c>
      <c r="R10700" t="s">
        <v>21118</v>
      </c>
      <c r="S10700" t="s">
        <v>21153</v>
      </c>
      <c r="T10700" t="s">
        <v>21993</v>
      </c>
      <c r="U10700" t="s">
        <v>22033</v>
      </c>
    </row>
    <row r="10701" spans="1:24">
      <c r="A10701" s="1">
        <v>10771</v>
      </c>
      <c r="C10701" t="s">
        <v>8922</v>
      </c>
      <c r="G10701" t="s">
        <v>10967</v>
      </c>
      <c r="H10701" t="s">
        <v>18406</v>
      </c>
      <c r="I10701" t="s">
        <v>18507</v>
      </c>
      <c r="J10701" t="s">
        <v>18509</v>
      </c>
      <c r="L10701" t="s">
        <v>20837</v>
      </c>
      <c r="O10701" t="s">
        <v>20887</v>
      </c>
      <c r="P10701" t="s">
        <v>20919</v>
      </c>
      <c r="Q10701" t="s">
        <v>20989</v>
      </c>
      <c r="U10701" t="s">
        <v>22032</v>
      </c>
      <c r="W10701" t="s">
        <v>22917</v>
      </c>
      <c r="X10701" t="s">
        <v>23825</v>
      </c>
    </row>
    <row r="10702" spans="1:24">
      <c r="A10702" s="1">
        <v>10772</v>
      </c>
      <c r="C10702" t="s">
        <v>8923</v>
      </c>
      <c r="G10702" t="s">
        <v>10967</v>
      </c>
      <c r="H10702" t="s">
        <v>18407</v>
      </c>
      <c r="I10702" t="s">
        <v>18507</v>
      </c>
      <c r="J10702" t="s">
        <v>18509</v>
      </c>
      <c r="L10702" t="s">
        <v>20835</v>
      </c>
      <c r="O10702" t="s">
        <v>20887</v>
      </c>
      <c r="P10702" t="s">
        <v>20919</v>
      </c>
      <c r="Q10702" t="s">
        <v>20989</v>
      </c>
      <c r="U10702" t="s">
        <v>22032</v>
      </c>
      <c r="W10702" t="s">
        <v>22917</v>
      </c>
      <c r="X10702" t="s">
        <v>23825</v>
      </c>
    </row>
    <row r="10703" spans="1:24">
      <c r="A10703" s="1">
        <v>10773</v>
      </c>
      <c r="C10703" t="s">
        <v>8924</v>
      </c>
      <c r="G10703" t="s">
        <v>10967</v>
      </c>
      <c r="H10703" t="s">
        <v>18408</v>
      </c>
      <c r="I10703" t="s">
        <v>18507</v>
      </c>
      <c r="J10703" t="s">
        <v>18509</v>
      </c>
      <c r="L10703" t="s">
        <v>20833</v>
      </c>
      <c r="O10703" t="s">
        <v>20888</v>
      </c>
      <c r="P10703" t="s">
        <v>20920</v>
      </c>
      <c r="Q10703" t="s">
        <v>20991</v>
      </c>
      <c r="U10703" t="s">
        <v>22034</v>
      </c>
      <c r="W10703" t="s">
        <v>22918</v>
      </c>
    </row>
    <row r="10704" spans="1:24">
      <c r="A10704" s="1">
        <v>10774</v>
      </c>
      <c r="C10704" t="s">
        <v>8925</v>
      </c>
      <c r="G10704" t="s">
        <v>10967</v>
      </c>
      <c r="H10704" t="s">
        <v>18409</v>
      </c>
      <c r="I10704" t="s">
        <v>18507</v>
      </c>
      <c r="J10704" t="s">
        <v>18509</v>
      </c>
      <c r="L10704" t="s">
        <v>20831</v>
      </c>
      <c r="O10704" t="s">
        <v>20888</v>
      </c>
      <c r="P10704" t="s">
        <v>65</v>
      </c>
      <c r="Q10704" t="s">
        <v>20990</v>
      </c>
      <c r="R10704" t="s">
        <v>21118</v>
      </c>
      <c r="S10704" t="s">
        <v>21153</v>
      </c>
      <c r="T10704" t="s">
        <v>21993</v>
      </c>
      <c r="U10704" t="s">
        <v>22033</v>
      </c>
    </row>
    <row r="10705" spans="1:24">
      <c r="A10705" s="1">
        <v>10775</v>
      </c>
      <c r="C10705" t="s">
        <v>8926</v>
      </c>
      <c r="G10705" t="s">
        <v>10967</v>
      </c>
      <c r="H10705" t="s">
        <v>18409</v>
      </c>
      <c r="I10705" t="s">
        <v>18507</v>
      </c>
      <c r="J10705" t="s">
        <v>18509</v>
      </c>
      <c r="L10705" t="s">
        <v>20833</v>
      </c>
      <c r="O10705" t="s">
        <v>20888</v>
      </c>
      <c r="P10705" t="s">
        <v>20920</v>
      </c>
      <c r="Q10705" t="s">
        <v>20991</v>
      </c>
      <c r="U10705" t="s">
        <v>22034</v>
      </c>
      <c r="W10705" t="s">
        <v>22918</v>
      </c>
    </row>
    <row r="10706" spans="1:24">
      <c r="A10706" s="1">
        <v>10776</v>
      </c>
      <c r="C10706" t="s">
        <v>8927</v>
      </c>
      <c r="G10706" t="s">
        <v>10967</v>
      </c>
      <c r="H10706" t="s">
        <v>18410</v>
      </c>
      <c r="I10706" t="s">
        <v>18507</v>
      </c>
      <c r="J10706" t="s">
        <v>18509</v>
      </c>
      <c r="L10706" t="s">
        <v>20831</v>
      </c>
      <c r="O10706" t="s">
        <v>20888</v>
      </c>
      <c r="P10706" t="s">
        <v>65</v>
      </c>
      <c r="Q10706" t="s">
        <v>20990</v>
      </c>
      <c r="R10706" t="s">
        <v>21118</v>
      </c>
      <c r="S10706" t="s">
        <v>21153</v>
      </c>
      <c r="T10706" t="s">
        <v>21993</v>
      </c>
      <c r="U10706" t="s">
        <v>22033</v>
      </c>
    </row>
    <row r="10707" spans="1:24">
      <c r="A10707" s="1">
        <v>10777</v>
      </c>
      <c r="C10707" t="s">
        <v>8928</v>
      </c>
      <c r="G10707" t="s">
        <v>10967</v>
      </c>
      <c r="H10707" t="s">
        <v>18410</v>
      </c>
      <c r="I10707" t="s">
        <v>18507</v>
      </c>
      <c r="J10707" t="s">
        <v>18509</v>
      </c>
      <c r="L10707" t="s">
        <v>20833</v>
      </c>
      <c r="O10707" t="s">
        <v>20888</v>
      </c>
      <c r="P10707" t="s">
        <v>20920</v>
      </c>
      <c r="Q10707" t="s">
        <v>20991</v>
      </c>
      <c r="U10707" t="s">
        <v>22034</v>
      </c>
      <c r="W10707" t="s">
        <v>22918</v>
      </c>
    </row>
    <row r="10708" spans="1:24">
      <c r="A10708" s="1">
        <v>10778</v>
      </c>
      <c r="C10708" t="s">
        <v>8929</v>
      </c>
      <c r="G10708" t="s">
        <v>10967</v>
      </c>
      <c r="H10708" t="s">
        <v>18411</v>
      </c>
      <c r="I10708" t="s">
        <v>18507</v>
      </c>
      <c r="J10708" t="s">
        <v>18513</v>
      </c>
      <c r="K10708" t="s">
        <v>18513</v>
      </c>
      <c r="L10708" t="s">
        <v>19583</v>
      </c>
      <c r="M10708" t="s">
        <v>20885</v>
      </c>
      <c r="P10708" t="s">
        <v>20950</v>
      </c>
      <c r="Q10708" t="s">
        <v>21115</v>
      </c>
      <c r="R10708" t="s">
        <v>21151</v>
      </c>
      <c r="S10708" t="s">
        <v>21154</v>
      </c>
      <c r="T10708" t="s">
        <v>22015</v>
      </c>
      <c r="U10708" t="s">
        <v>22911</v>
      </c>
    </row>
    <row r="10709" spans="1:24">
      <c r="A10709" s="1">
        <v>10779</v>
      </c>
      <c r="C10709" t="s">
        <v>8930</v>
      </c>
      <c r="G10709" t="s">
        <v>10967</v>
      </c>
      <c r="H10709" t="s">
        <v>18412</v>
      </c>
      <c r="I10709" t="s">
        <v>18507</v>
      </c>
      <c r="J10709" t="s">
        <v>18509</v>
      </c>
      <c r="L10709" t="s">
        <v>20831</v>
      </c>
      <c r="O10709" t="s">
        <v>20888</v>
      </c>
      <c r="P10709" t="s">
        <v>65</v>
      </c>
      <c r="Q10709" t="s">
        <v>20990</v>
      </c>
      <c r="R10709" t="s">
        <v>21118</v>
      </c>
      <c r="S10709" t="s">
        <v>21153</v>
      </c>
      <c r="T10709" t="s">
        <v>22016</v>
      </c>
      <c r="U10709" t="s">
        <v>22033</v>
      </c>
    </row>
    <row r="10710" spans="1:24">
      <c r="A10710" s="1">
        <v>10780</v>
      </c>
      <c r="C10710" t="s">
        <v>8931</v>
      </c>
      <c r="G10710" t="s">
        <v>10967</v>
      </c>
      <c r="H10710" t="s">
        <v>18412</v>
      </c>
      <c r="I10710" t="s">
        <v>18507</v>
      </c>
      <c r="J10710" t="s">
        <v>18509</v>
      </c>
      <c r="L10710" t="s">
        <v>20807</v>
      </c>
      <c r="O10710" t="s">
        <v>20887</v>
      </c>
      <c r="P10710" t="s">
        <v>20919</v>
      </c>
      <c r="Q10710" t="s">
        <v>20989</v>
      </c>
      <c r="U10710" t="s">
        <v>22032</v>
      </c>
      <c r="W10710" t="s">
        <v>22917</v>
      </c>
      <c r="X10710" t="s">
        <v>23848</v>
      </c>
    </row>
    <row r="10711" spans="1:24">
      <c r="A10711" s="1">
        <v>10781</v>
      </c>
      <c r="C10711" t="s">
        <v>8932</v>
      </c>
      <c r="G10711" t="s">
        <v>10967</v>
      </c>
      <c r="H10711" t="s">
        <v>18413</v>
      </c>
      <c r="I10711" t="s">
        <v>18507</v>
      </c>
      <c r="J10711" t="s">
        <v>18509</v>
      </c>
      <c r="L10711" t="s">
        <v>20833</v>
      </c>
      <c r="O10711" t="s">
        <v>20888</v>
      </c>
      <c r="P10711" t="s">
        <v>20920</v>
      </c>
      <c r="Q10711" t="s">
        <v>20991</v>
      </c>
      <c r="U10711" t="s">
        <v>22034</v>
      </c>
      <c r="W10711" t="s">
        <v>22918</v>
      </c>
    </row>
    <row r="10712" spans="1:24">
      <c r="A10712" s="1">
        <v>10782</v>
      </c>
      <c r="C10712" t="s">
        <v>8933</v>
      </c>
      <c r="G10712" t="s">
        <v>10967</v>
      </c>
      <c r="H10712" t="s">
        <v>18414</v>
      </c>
      <c r="I10712" t="s">
        <v>18507</v>
      </c>
      <c r="J10712" t="s">
        <v>18509</v>
      </c>
      <c r="L10712" t="s">
        <v>20839</v>
      </c>
      <c r="O10712" t="s">
        <v>20887</v>
      </c>
      <c r="P10712" t="s">
        <v>20919</v>
      </c>
      <c r="Q10712" t="s">
        <v>20989</v>
      </c>
      <c r="U10712" t="s">
        <v>22032</v>
      </c>
      <c r="W10712" t="s">
        <v>22917</v>
      </c>
      <c r="X10712" t="s">
        <v>23228</v>
      </c>
    </row>
    <row r="10713" spans="1:24">
      <c r="A10713" s="1">
        <v>10783</v>
      </c>
      <c r="C10713" t="s">
        <v>8934</v>
      </c>
      <c r="G10713" t="s">
        <v>10967</v>
      </c>
      <c r="H10713" t="s">
        <v>18415</v>
      </c>
      <c r="I10713" t="s">
        <v>18507</v>
      </c>
      <c r="J10713" t="s">
        <v>18509</v>
      </c>
      <c r="L10713" t="s">
        <v>20831</v>
      </c>
      <c r="O10713" t="s">
        <v>20888</v>
      </c>
      <c r="P10713" t="s">
        <v>65</v>
      </c>
      <c r="Q10713" t="s">
        <v>20990</v>
      </c>
      <c r="R10713" t="s">
        <v>21118</v>
      </c>
      <c r="S10713" t="s">
        <v>21153</v>
      </c>
      <c r="T10713" t="s">
        <v>21400</v>
      </c>
      <c r="U10713" t="s">
        <v>22033</v>
      </c>
    </row>
    <row r="10714" spans="1:24">
      <c r="A10714" s="1">
        <v>10784</v>
      </c>
      <c r="C10714" t="s">
        <v>8935</v>
      </c>
      <c r="G10714" t="s">
        <v>10967</v>
      </c>
      <c r="H10714" t="s">
        <v>18416</v>
      </c>
      <c r="I10714" t="s">
        <v>18507</v>
      </c>
      <c r="J10714" t="s">
        <v>18509</v>
      </c>
      <c r="L10714" t="s">
        <v>20833</v>
      </c>
      <c r="O10714" t="s">
        <v>20888</v>
      </c>
      <c r="P10714" t="s">
        <v>20920</v>
      </c>
      <c r="Q10714" t="s">
        <v>20991</v>
      </c>
      <c r="U10714" t="s">
        <v>22034</v>
      </c>
      <c r="W10714" t="s">
        <v>22918</v>
      </c>
    </row>
    <row r="10715" spans="1:24">
      <c r="A10715" s="1">
        <v>10785</v>
      </c>
      <c r="C10715" t="s">
        <v>8936</v>
      </c>
      <c r="G10715" t="s">
        <v>10967</v>
      </c>
      <c r="H10715" t="s">
        <v>18417</v>
      </c>
      <c r="I10715" t="s">
        <v>18507</v>
      </c>
      <c r="J10715" t="s">
        <v>18509</v>
      </c>
      <c r="L10715" t="s">
        <v>20807</v>
      </c>
      <c r="O10715" t="s">
        <v>20887</v>
      </c>
      <c r="P10715" t="s">
        <v>20919</v>
      </c>
      <c r="Q10715" t="s">
        <v>20989</v>
      </c>
      <c r="U10715" t="s">
        <v>22032</v>
      </c>
      <c r="W10715" t="s">
        <v>22917</v>
      </c>
      <c r="X10715" t="s">
        <v>23304</v>
      </c>
    </row>
    <row r="10716" spans="1:24">
      <c r="A10716" s="1">
        <v>10786</v>
      </c>
      <c r="C10716" t="s">
        <v>8937</v>
      </c>
      <c r="G10716" t="s">
        <v>10967</v>
      </c>
      <c r="H10716" t="s">
        <v>18418</v>
      </c>
      <c r="I10716" t="s">
        <v>18507</v>
      </c>
      <c r="J10716" t="s">
        <v>18509</v>
      </c>
      <c r="L10716" t="s">
        <v>20831</v>
      </c>
      <c r="O10716" t="s">
        <v>20888</v>
      </c>
      <c r="P10716" t="s">
        <v>65</v>
      </c>
      <c r="Q10716" t="s">
        <v>20990</v>
      </c>
      <c r="R10716" t="s">
        <v>21118</v>
      </c>
      <c r="S10716" t="s">
        <v>21153</v>
      </c>
      <c r="T10716" t="s">
        <v>21463</v>
      </c>
      <c r="U10716" t="s">
        <v>22033</v>
      </c>
    </row>
    <row r="10717" spans="1:24">
      <c r="A10717" s="1">
        <v>10787</v>
      </c>
      <c r="C10717" t="s">
        <v>8938</v>
      </c>
      <c r="G10717" t="s">
        <v>10967</v>
      </c>
      <c r="H10717" t="s">
        <v>18418</v>
      </c>
      <c r="I10717" t="s">
        <v>18507</v>
      </c>
      <c r="J10717" t="s">
        <v>18509</v>
      </c>
      <c r="L10717" t="s">
        <v>20833</v>
      </c>
      <c r="O10717" t="s">
        <v>20888</v>
      </c>
      <c r="P10717" t="s">
        <v>20920</v>
      </c>
      <c r="Q10717" t="s">
        <v>20991</v>
      </c>
      <c r="U10717" t="s">
        <v>22034</v>
      </c>
      <c r="W10717" t="s">
        <v>22918</v>
      </c>
    </row>
    <row r="10718" spans="1:24">
      <c r="A10718" s="1">
        <v>10788</v>
      </c>
      <c r="C10718" t="s">
        <v>8939</v>
      </c>
      <c r="G10718" t="s">
        <v>10967</v>
      </c>
      <c r="H10718" t="s">
        <v>18419</v>
      </c>
      <c r="I10718" t="s">
        <v>18507</v>
      </c>
      <c r="J10718" t="s">
        <v>18509</v>
      </c>
      <c r="L10718" t="s">
        <v>20831</v>
      </c>
      <c r="O10718" t="s">
        <v>20888</v>
      </c>
      <c r="P10718" t="s">
        <v>65</v>
      </c>
      <c r="Q10718" t="s">
        <v>20990</v>
      </c>
      <c r="R10718" t="s">
        <v>21118</v>
      </c>
      <c r="S10718" t="s">
        <v>21153</v>
      </c>
      <c r="T10718" t="s">
        <v>21463</v>
      </c>
      <c r="U10718" t="s">
        <v>22033</v>
      </c>
    </row>
    <row r="10719" spans="1:24">
      <c r="A10719" s="1">
        <v>10789</v>
      </c>
      <c r="C10719" t="s">
        <v>8940</v>
      </c>
      <c r="G10719" t="s">
        <v>10967</v>
      </c>
      <c r="H10719" t="s">
        <v>18419</v>
      </c>
      <c r="I10719" t="s">
        <v>18507</v>
      </c>
      <c r="J10719" t="s">
        <v>18509</v>
      </c>
      <c r="L10719" t="s">
        <v>20837</v>
      </c>
      <c r="O10719" t="s">
        <v>20887</v>
      </c>
      <c r="P10719" t="s">
        <v>20919</v>
      </c>
      <c r="Q10719" t="s">
        <v>20989</v>
      </c>
      <c r="U10719" t="s">
        <v>22032</v>
      </c>
      <c r="W10719" t="s">
        <v>22917</v>
      </c>
      <c r="X10719" t="s">
        <v>23304</v>
      </c>
    </row>
    <row r="10720" spans="1:24">
      <c r="A10720" s="1">
        <v>10790</v>
      </c>
      <c r="C10720" t="s">
        <v>8941</v>
      </c>
      <c r="G10720" t="s">
        <v>10967</v>
      </c>
      <c r="H10720" t="s">
        <v>18419</v>
      </c>
      <c r="I10720" t="s">
        <v>18507</v>
      </c>
      <c r="J10720" t="s">
        <v>18509</v>
      </c>
      <c r="L10720" t="s">
        <v>20833</v>
      </c>
      <c r="O10720" t="s">
        <v>20888</v>
      </c>
      <c r="P10720" t="s">
        <v>20920</v>
      </c>
      <c r="Q10720" t="s">
        <v>20991</v>
      </c>
      <c r="U10720" t="s">
        <v>22034</v>
      </c>
      <c r="W10720" t="s">
        <v>22918</v>
      </c>
    </row>
    <row r="10721" spans="1:24">
      <c r="A10721" s="1">
        <v>10791</v>
      </c>
      <c r="C10721" t="s">
        <v>8942</v>
      </c>
      <c r="G10721" t="s">
        <v>10967</v>
      </c>
      <c r="H10721" t="s">
        <v>18420</v>
      </c>
      <c r="I10721" t="s">
        <v>18507</v>
      </c>
      <c r="J10721" t="s">
        <v>18511</v>
      </c>
      <c r="L10721" t="s">
        <v>20861</v>
      </c>
      <c r="O10721" t="s">
        <v>20889</v>
      </c>
      <c r="P10721" t="s">
        <v>20889</v>
      </c>
      <c r="Q10721" t="s">
        <v>20994</v>
      </c>
      <c r="U10721" t="s">
        <v>22041</v>
      </c>
      <c r="W10721" t="s">
        <v>22730</v>
      </c>
    </row>
    <row r="10722" spans="1:24">
      <c r="A10722" s="1">
        <v>10792</v>
      </c>
      <c r="C10722" t="s">
        <v>8943</v>
      </c>
      <c r="G10722" t="s">
        <v>10967</v>
      </c>
      <c r="H10722" t="s">
        <v>18421</v>
      </c>
      <c r="I10722" t="s">
        <v>18507</v>
      </c>
      <c r="J10722" t="s">
        <v>18509</v>
      </c>
      <c r="L10722" t="s">
        <v>20844</v>
      </c>
      <c r="O10722" t="s">
        <v>20887</v>
      </c>
      <c r="P10722" t="s">
        <v>20919</v>
      </c>
      <c r="Q10722" t="s">
        <v>20989</v>
      </c>
      <c r="U10722" t="s">
        <v>22032</v>
      </c>
      <c r="W10722" t="s">
        <v>22917</v>
      </c>
      <c r="X10722" t="s">
        <v>23849</v>
      </c>
    </row>
    <row r="10723" spans="1:24">
      <c r="A10723" s="1">
        <v>10793</v>
      </c>
      <c r="C10723" t="s">
        <v>8944</v>
      </c>
      <c r="G10723" t="s">
        <v>10967</v>
      </c>
      <c r="H10723" t="s">
        <v>18422</v>
      </c>
      <c r="I10723" t="s">
        <v>18507</v>
      </c>
      <c r="J10723" t="s">
        <v>18509</v>
      </c>
      <c r="L10723" t="s">
        <v>20808</v>
      </c>
      <c r="O10723" t="s">
        <v>20887</v>
      </c>
      <c r="P10723" t="s">
        <v>20919</v>
      </c>
      <c r="Q10723" t="s">
        <v>20989</v>
      </c>
      <c r="U10723" t="s">
        <v>22032</v>
      </c>
      <c r="W10723" t="s">
        <v>22917</v>
      </c>
      <c r="X10723" t="s">
        <v>23850</v>
      </c>
    </row>
    <row r="10724" spans="1:24">
      <c r="A10724" s="1">
        <v>10794</v>
      </c>
      <c r="C10724" t="s">
        <v>8945</v>
      </c>
      <c r="G10724" t="s">
        <v>10967</v>
      </c>
      <c r="H10724" t="s">
        <v>18422</v>
      </c>
      <c r="I10724" t="s">
        <v>18507</v>
      </c>
      <c r="J10724" t="s">
        <v>18509</v>
      </c>
      <c r="L10724" t="s">
        <v>20831</v>
      </c>
      <c r="O10724" t="s">
        <v>20888</v>
      </c>
      <c r="P10724" t="s">
        <v>65</v>
      </c>
      <c r="Q10724" t="s">
        <v>20990</v>
      </c>
      <c r="R10724" t="s">
        <v>21118</v>
      </c>
      <c r="S10724" t="s">
        <v>21153</v>
      </c>
      <c r="T10724" t="s">
        <v>22017</v>
      </c>
      <c r="U10724" t="s">
        <v>22033</v>
      </c>
    </row>
    <row r="10725" spans="1:24">
      <c r="A10725" s="1">
        <v>10795</v>
      </c>
      <c r="C10725" t="s">
        <v>8946</v>
      </c>
      <c r="G10725" t="s">
        <v>10967</v>
      </c>
      <c r="H10725" t="s">
        <v>18423</v>
      </c>
      <c r="I10725" t="s">
        <v>18507</v>
      </c>
      <c r="J10725" t="s">
        <v>18509</v>
      </c>
      <c r="L10725" t="s">
        <v>20833</v>
      </c>
      <c r="O10725" t="s">
        <v>20888</v>
      </c>
      <c r="P10725" t="s">
        <v>20920</v>
      </c>
      <c r="Q10725" t="s">
        <v>20991</v>
      </c>
      <c r="U10725" t="s">
        <v>22034</v>
      </c>
      <c r="W10725" t="s">
        <v>22918</v>
      </c>
    </row>
    <row r="10726" spans="1:24">
      <c r="A10726" s="1">
        <v>10796</v>
      </c>
      <c r="C10726" t="s">
        <v>8947</v>
      </c>
      <c r="G10726" t="s">
        <v>10967</v>
      </c>
      <c r="H10726" t="s">
        <v>18424</v>
      </c>
      <c r="I10726" t="s">
        <v>18507</v>
      </c>
      <c r="J10726" t="s">
        <v>18510</v>
      </c>
      <c r="L10726" t="s">
        <v>20862</v>
      </c>
      <c r="N10726" t="s">
        <v>53</v>
      </c>
      <c r="P10726" t="s">
        <v>20987</v>
      </c>
      <c r="Q10726" t="s">
        <v>21116</v>
      </c>
      <c r="R10726" t="s">
        <v>21152</v>
      </c>
      <c r="S10726" t="s">
        <v>21153</v>
      </c>
      <c r="T10726" t="s">
        <v>22018</v>
      </c>
      <c r="U10726" t="s">
        <v>22033</v>
      </c>
    </row>
    <row r="10727" spans="1:24">
      <c r="A10727" s="1">
        <v>10797</v>
      </c>
      <c r="C10727" t="s">
        <v>8948</v>
      </c>
      <c r="G10727" t="s">
        <v>10967</v>
      </c>
      <c r="H10727" t="s">
        <v>18424</v>
      </c>
      <c r="I10727" t="s">
        <v>18507</v>
      </c>
      <c r="J10727" t="s">
        <v>18510</v>
      </c>
      <c r="L10727" t="s">
        <v>20863</v>
      </c>
      <c r="N10727" t="s">
        <v>53</v>
      </c>
      <c r="P10727" t="s">
        <v>53</v>
      </c>
      <c r="Q10727" t="s">
        <v>21117</v>
      </c>
      <c r="U10727" t="s">
        <v>22912</v>
      </c>
      <c r="W10727" t="s">
        <v>22918</v>
      </c>
    </row>
    <row r="10728" spans="1:24">
      <c r="A10728" s="1">
        <v>10798</v>
      </c>
      <c r="B10728" t="s">
        <v>53</v>
      </c>
      <c r="C10728" t="s">
        <v>8948</v>
      </c>
      <c r="D10728" t="s">
        <v>10885</v>
      </c>
      <c r="E10728" t="s">
        <v>10905</v>
      </c>
      <c r="F10728" t="s">
        <v>10966</v>
      </c>
      <c r="H10728" t="s">
        <v>18424</v>
      </c>
      <c r="V10728">
        <f>72864807 ÿ¥ÔèGD7172J7g          Y  </f>
        <v>0</v>
      </c>
    </row>
    <row r="10729" spans="1:24">
      <c r="A10729" s="1">
        <v>10799</v>
      </c>
      <c r="C10729" t="s">
        <v>8949</v>
      </c>
      <c r="G10729" t="s">
        <v>10967</v>
      </c>
      <c r="H10729" t="s">
        <v>18425</v>
      </c>
      <c r="I10729" t="s">
        <v>18507</v>
      </c>
      <c r="J10729" t="s">
        <v>18509</v>
      </c>
      <c r="L10729" t="s">
        <v>20807</v>
      </c>
      <c r="O10729" t="s">
        <v>20887</v>
      </c>
      <c r="P10729" t="s">
        <v>20919</v>
      </c>
      <c r="Q10729" t="s">
        <v>20989</v>
      </c>
      <c r="U10729" t="s">
        <v>22032</v>
      </c>
      <c r="W10729" t="s">
        <v>22917</v>
      </c>
      <c r="X10729" t="s">
        <v>23851</v>
      </c>
    </row>
    <row r="10730" spans="1:24">
      <c r="A10730" s="1">
        <v>10800</v>
      </c>
      <c r="C10730" t="s">
        <v>8950</v>
      </c>
      <c r="G10730" t="s">
        <v>10967</v>
      </c>
      <c r="H10730" t="s">
        <v>18426</v>
      </c>
      <c r="I10730" t="s">
        <v>18507</v>
      </c>
      <c r="J10730" t="s">
        <v>18509</v>
      </c>
      <c r="L10730" t="s">
        <v>20831</v>
      </c>
      <c r="O10730" t="s">
        <v>20888</v>
      </c>
      <c r="P10730" t="s">
        <v>65</v>
      </c>
      <c r="Q10730" t="s">
        <v>20990</v>
      </c>
      <c r="R10730" t="s">
        <v>21118</v>
      </c>
      <c r="S10730" t="s">
        <v>21153</v>
      </c>
      <c r="T10730" t="s">
        <v>22019</v>
      </c>
      <c r="U10730" t="s">
        <v>22033</v>
      </c>
    </row>
    <row r="10731" spans="1:24">
      <c r="A10731" s="1">
        <v>10801</v>
      </c>
      <c r="C10731" t="s">
        <v>8951</v>
      </c>
      <c r="G10731" t="s">
        <v>10967</v>
      </c>
      <c r="H10731" t="s">
        <v>18426</v>
      </c>
      <c r="I10731" t="s">
        <v>18507</v>
      </c>
      <c r="J10731" t="s">
        <v>18509</v>
      </c>
      <c r="L10731" t="s">
        <v>20833</v>
      </c>
      <c r="O10731" t="s">
        <v>20888</v>
      </c>
      <c r="P10731" t="s">
        <v>20920</v>
      </c>
      <c r="Q10731" t="s">
        <v>20991</v>
      </c>
      <c r="U10731" t="s">
        <v>22034</v>
      </c>
      <c r="W10731" t="s">
        <v>22918</v>
      </c>
    </row>
    <row r="10732" spans="1:24">
      <c r="A10732" s="1">
        <v>10802</v>
      </c>
      <c r="C10732" t="s">
        <v>8952</v>
      </c>
      <c r="G10732" t="s">
        <v>10967</v>
      </c>
      <c r="H10732" t="s">
        <v>18427</v>
      </c>
      <c r="I10732" t="s">
        <v>18507</v>
      </c>
      <c r="J10732" t="s">
        <v>18509</v>
      </c>
      <c r="L10732" t="s">
        <v>20811</v>
      </c>
      <c r="O10732" t="s">
        <v>20887</v>
      </c>
      <c r="P10732" t="s">
        <v>20919</v>
      </c>
      <c r="Q10732" t="s">
        <v>20989</v>
      </c>
      <c r="U10732" t="s">
        <v>22032</v>
      </c>
      <c r="W10732" t="s">
        <v>22917</v>
      </c>
      <c r="X10732" t="s">
        <v>23851</v>
      </c>
    </row>
    <row r="10733" spans="1:24">
      <c r="A10733" s="1">
        <v>10803</v>
      </c>
      <c r="C10733" t="s">
        <v>8953</v>
      </c>
      <c r="G10733" t="s">
        <v>10967</v>
      </c>
      <c r="H10733" t="s">
        <v>18428</v>
      </c>
      <c r="I10733" t="s">
        <v>18507</v>
      </c>
      <c r="J10733" t="s">
        <v>18509</v>
      </c>
      <c r="L10733" t="s">
        <v>20831</v>
      </c>
      <c r="O10733" t="s">
        <v>20888</v>
      </c>
      <c r="P10733" t="s">
        <v>65</v>
      </c>
      <c r="Q10733" t="s">
        <v>20990</v>
      </c>
      <c r="R10733" t="s">
        <v>21118</v>
      </c>
      <c r="S10733" t="s">
        <v>21153</v>
      </c>
      <c r="T10733" t="s">
        <v>22019</v>
      </c>
      <c r="U10733" t="s">
        <v>22033</v>
      </c>
    </row>
    <row r="10734" spans="1:24">
      <c r="A10734" s="1">
        <v>10804</v>
      </c>
      <c r="C10734" t="s">
        <v>8954</v>
      </c>
      <c r="G10734" t="s">
        <v>10967</v>
      </c>
      <c r="H10734" t="s">
        <v>18429</v>
      </c>
      <c r="I10734" t="s">
        <v>18507</v>
      </c>
      <c r="J10734" t="s">
        <v>18509</v>
      </c>
      <c r="L10734" t="s">
        <v>20833</v>
      </c>
      <c r="O10734" t="s">
        <v>20888</v>
      </c>
      <c r="P10734" t="s">
        <v>20920</v>
      </c>
      <c r="Q10734" t="s">
        <v>20991</v>
      </c>
      <c r="U10734" t="s">
        <v>22034</v>
      </c>
      <c r="W10734" t="s">
        <v>22918</v>
      </c>
    </row>
    <row r="10735" spans="1:24">
      <c r="A10735" s="1">
        <v>10805</v>
      </c>
      <c r="C10735" t="s">
        <v>8955</v>
      </c>
      <c r="G10735" t="s">
        <v>10967</v>
      </c>
      <c r="H10735" t="s">
        <v>18430</v>
      </c>
      <c r="I10735" t="s">
        <v>18507</v>
      </c>
      <c r="J10735" t="s">
        <v>18509</v>
      </c>
      <c r="L10735" t="s">
        <v>20839</v>
      </c>
      <c r="O10735" t="s">
        <v>20887</v>
      </c>
      <c r="P10735" t="s">
        <v>20919</v>
      </c>
      <c r="Q10735" t="s">
        <v>20989</v>
      </c>
      <c r="U10735" t="s">
        <v>22032</v>
      </c>
      <c r="W10735" t="s">
        <v>22917</v>
      </c>
      <c r="X10735" t="s">
        <v>23352</v>
      </c>
    </row>
    <row r="10736" spans="1:24">
      <c r="A10736" s="1">
        <v>10806</v>
      </c>
      <c r="C10736" t="s">
        <v>8956</v>
      </c>
      <c r="G10736" t="s">
        <v>10967</v>
      </c>
      <c r="H10736" t="s">
        <v>18431</v>
      </c>
      <c r="I10736" t="s">
        <v>18507</v>
      </c>
      <c r="J10736" t="s">
        <v>18509</v>
      </c>
      <c r="L10736" t="s">
        <v>20831</v>
      </c>
      <c r="O10736" t="s">
        <v>20888</v>
      </c>
      <c r="P10736" t="s">
        <v>65</v>
      </c>
      <c r="Q10736" t="s">
        <v>20990</v>
      </c>
      <c r="R10736" t="s">
        <v>21118</v>
      </c>
      <c r="S10736" t="s">
        <v>21153</v>
      </c>
      <c r="T10736" t="s">
        <v>21514</v>
      </c>
      <c r="U10736" t="s">
        <v>22033</v>
      </c>
    </row>
    <row r="10737" spans="1:24">
      <c r="A10737" s="1">
        <v>10807</v>
      </c>
      <c r="C10737" t="s">
        <v>8957</v>
      </c>
      <c r="G10737" t="s">
        <v>10967</v>
      </c>
      <c r="H10737" t="s">
        <v>18431</v>
      </c>
      <c r="I10737" t="s">
        <v>18507</v>
      </c>
      <c r="J10737" t="s">
        <v>18509</v>
      </c>
      <c r="L10737" t="s">
        <v>20833</v>
      </c>
      <c r="O10737" t="s">
        <v>20888</v>
      </c>
      <c r="P10737" t="s">
        <v>20920</v>
      </c>
      <c r="Q10737" t="s">
        <v>20991</v>
      </c>
      <c r="U10737" t="s">
        <v>22034</v>
      </c>
      <c r="W10737" t="s">
        <v>22918</v>
      </c>
    </row>
    <row r="10738" spans="1:24">
      <c r="A10738" s="1">
        <v>10808</v>
      </c>
      <c r="C10738" t="s">
        <v>8958</v>
      </c>
      <c r="G10738" t="s">
        <v>10967</v>
      </c>
      <c r="H10738" t="s">
        <v>18432</v>
      </c>
      <c r="I10738" t="s">
        <v>18507</v>
      </c>
      <c r="J10738" t="s">
        <v>18509</v>
      </c>
      <c r="L10738" t="s">
        <v>20831</v>
      </c>
      <c r="O10738" t="s">
        <v>20888</v>
      </c>
      <c r="P10738" t="s">
        <v>65</v>
      </c>
      <c r="Q10738" t="s">
        <v>20990</v>
      </c>
      <c r="R10738" t="s">
        <v>21118</v>
      </c>
      <c r="S10738" t="s">
        <v>21153</v>
      </c>
      <c r="T10738" t="s">
        <v>21514</v>
      </c>
      <c r="U10738" t="s">
        <v>22033</v>
      </c>
    </row>
    <row r="10739" spans="1:24">
      <c r="A10739" s="1">
        <v>10809</v>
      </c>
      <c r="C10739" t="s">
        <v>8959</v>
      </c>
      <c r="G10739" t="s">
        <v>10967</v>
      </c>
      <c r="H10739" t="s">
        <v>18433</v>
      </c>
      <c r="I10739" t="s">
        <v>18507</v>
      </c>
      <c r="J10739" t="s">
        <v>18509</v>
      </c>
      <c r="L10739" t="s">
        <v>20833</v>
      </c>
      <c r="O10739" t="s">
        <v>20888</v>
      </c>
      <c r="P10739" t="s">
        <v>20920</v>
      </c>
      <c r="Q10739" t="s">
        <v>20991</v>
      </c>
      <c r="U10739" t="s">
        <v>22034</v>
      </c>
      <c r="W10739" t="s">
        <v>22918</v>
      </c>
    </row>
    <row r="10740" spans="1:24">
      <c r="A10740" s="1">
        <v>10810</v>
      </c>
      <c r="C10740" t="s">
        <v>8960</v>
      </c>
      <c r="G10740" t="s">
        <v>10967</v>
      </c>
      <c r="H10740" t="s">
        <v>18433</v>
      </c>
      <c r="I10740" t="s">
        <v>18507</v>
      </c>
      <c r="J10740" t="s">
        <v>18509</v>
      </c>
      <c r="L10740" t="s">
        <v>20811</v>
      </c>
      <c r="O10740" t="s">
        <v>20887</v>
      </c>
      <c r="P10740" t="s">
        <v>20919</v>
      </c>
      <c r="Q10740" t="s">
        <v>20989</v>
      </c>
      <c r="U10740" t="s">
        <v>22032</v>
      </c>
      <c r="W10740" t="s">
        <v>22917</v>
      </c>
      <c r="X10740" t="s">
        <v>23352</v>
      </c>
    </row>
    <row r="10741" spans="1:24">
      <c r="A10741" s="1">
        <v>10811</v>
      </c>
      <c r="C10741" t="s">
        <v>8961</v>
      </c>
      <c r="G10741" t="s">
        <v>10967</v>
      </c>
      <c r="H10741" t="s">
        <v>18434</v>
      </c>
      <c r="I10741" t="s">
        <v>18507</v>
      </c>
      <c r="J10741" t="s">
        <v>18509</v>
      </c>
      <c r="L10741" t="s">
        <v>20831</v>
      </c>
      <c r="O10741" t="s">
        <v>20888</v>
      </c>
      <c r="P10741" t="s">
        <v>65</v>
      </c>
      <c r="Q10741" t="s">
        <v>20990</v>
      </c>
      <c r="R10741" t="s">
        <v>21118</v>
      </c>
      <c r="S10741" t="s">
        <v>21153</v>
      </c>
      <c r="T10741" t="s">
        <v>22020</v>
      </c>
      <c r="U10741" t="s">
        <v>22033</v>
      </c>
    </row>
    <row r="10742" spans="1:24">
      <c r="A10742" s="1">
        <v>10812</v>
      </c>
      <c r="C10742" t="s">
        <v>8962</v>
      </c>
      <c r="G10742" t="s">
        <v>10967</v>
      </c>
      <c r="H10742" t="s">
        <v>18435</v>
      </c>
      <c r="I10742" t="s">
        <v>18507</v>
      </c>
      <c r="J10742" t="s">
        <v>18509</v>
      </c>
      <c r="L10742" t="s">
        <v>20832</v>
      </c>
      <c r="O10742" t="s">
        <v>20887</v>
      </c>
      <c r="P10742" t="s">
        <v>20919</v>
      </c>
      <c r="Q10742" t="s">
        <v>20989</v>
      </c>
      <c r="U10742" t="s">
        <v>22032</v>
      </c>
      <c r="W10742" t="s">
        <v>22917</v>
      </c>
      <c r="X10742" t="s">
        <v>23852</v>
      </c>
    </row>
    <row r="10743" spans="1:24">
      <c r="A10743" s="1">
        <v>10813</v>
      </c>
      <c r="C10743" t="s">
        <v>8963</v>
      </c>
      <c r="G10743" t="s">
        <v>10967</v>
      </c>
      <c r="H10743" t="s">
        <v>18435</v>
      </c>
      <c r="I10743" t="s">
        <v>18507</v>
      </c>
      <c r="J10743" t="s">
        <v>18509</v>
      </c>
      <c r="L10743" t="s">
        <v>20833</v>
      </c>
      <c r="O10743" t="s">
        <v>20888</v>
      </c>
      <c r="P10743" t="s">
        <v>20920</v>
      </c>
      <c r="Q10743" t="s">
        <v>20991</v>
      </c>
      <c r="U10743" t="s">
        <v>22034</v>
      </c>
      <c r="W10743" t="s">
        <v>22918</v>
      </c>
    </row>
    <row r="10744" spans="1:24">
      <c r="A10744" s="1">
        <v>10814</v>
      </c>
      <c r="C10744" t="s">
        <v>8964</v>
      </c>
      <c r="G10744" t="s">
        <v>10967</v>
      </c>
      <c r="H10744" t="s">
        <v>18436</v>
      </c>
      <c r="I10744" t="s">
        <v>18507</v>
      </c>
      <c r="J10744" t="s">
        <v>18509</v>
      </c>
      <c r="L10744" t="s">
        <v>20831</v>
      </c>
      <c r="O10744" t="s">
        <v>20888</v>
      </c>
      <c r="P10744" t="s">
        <v>65</v>
      </c>
      <c r="Q10744" t="s">
        <v>20990</v>
      </c>
      <c r="R10744" t="s">
        <v>21118</v>
      </c>
      <c r="S10744" t="s">
        <v>21153</v>
      </c>
      <c r="T10744" t="s">
        <v>22021</v>
      </c>
      <c r="U10744" t="s">
        <v>22033</v>
      </c>
    </row>
    <row r="10745" spans="1:24">
      <c r="A10745" s="1">
        <v>10815</v>
      </c>
      <c r="C10745" t="s">
        <v>8965</v>
      </c>
      <c r="G10745" t="s">
        <v>10967</v>
      </c>
      <c r="H10745" t="s">
        <v>18436</v>
      </c>
      <c r="I10745" t="s">
        <v>18507</v>
      </c>
      <c r="J10745" t="s">
        <v>18509</v>
      </c>
      <c r="L10745" t="s">
        <v>20839</v>
      </c>
      <c r="O10745" t="s">
        <v>20887</v>
      </c>
      <c r="P10745" t="s">
        <v>20919</v>
      </c>
      <c r="Q10745" t="s">
        <v>20989</v>
      </c>
      <c r="U10745" t="s">
        <v>22032</v>
      </c>
      <c r="W10745" t="s">
        <v>22917</v>
      </c>
      <c r="X10745" t="s">
        <v>23853</v>
      </c>
    </row>
    <row r="10746" spans="1:24">
      <c r="A10746" s="1">
        <v>10816</v>
      </c>
      <c r="C10746" t="s">
        <v>8966</v>
      </c>
      <c r="G10746" t="s">
        <v>10967</v>
      </c>
      <c r="H10746" t="s">
        <v>18437</v>
      </c>
      <c r="I10746" t="s">
        <v>18507</v>
      </c>
      <c r="J10746" t="s">
        <v>18509</v>
      </c>
      <c r="L10746" t="s">
        <v>20833</v>
      </c>
      <c r="O10746" t="s">
        <v>20888</v>
      </c>
      <c r="P10746" t="s">
        <v>20920</v>
      </c>
      <c r="Q10746" t="s">
        <v>20991</v>
      </c>
      <c r="U10746" t="s">
        <v>22034</v>
      </c>
      <c r="W10746" t="s">
        <v>22918</v>
      </c>
    </row>
    <row r="10747" spans="1:24">
      <c r="A10747" s="1">
        <v>10817</v>
      </c>
      <c r="C10747" t="s">
        <v>8967</v>
      </c>
      <c r="G10747" t="s">
        <v>10967</v>
      </c>
      <c r="H10747" t="s">
        <v>18438</v>
      </c>
      <c r="I10747" t="s">
        <v>18507</v>
      </c>
      <c r="J10747" t="s">
        <v>18509</v>
      </c>
      <c r="L10747" t="s">
        <v>20831</v>
      </c>
      <c r="O10747" t="s">
        <v>20888</v>
      </c>
      <c r="P10747" t="s">
        <v>65</v>
      </c>
      <c r="Q10747" t="s">
        <v>20990</v>
      </c>
      <c r="R10747" t="s">
        <v>21118</v>
      </c>
      <c r="S10747" t="s">
        <v>21153</v>
      </c>
      <c r="T10747" t="s">
        <v>21514</v>
      </c>
      <c r="U10747" t="s">
        <v>22033</v>
      </c>
    </row>
    <row r="10748" spans="1:24">
      <c r="A10748" s="1">
        <v>10818</v>
      </c>
      <c r="C10748" t="s">
        <v>8968</v>
      </c>
      <c r="G10748" t="s">
        <v>10967</v>
      </c>
      <c r="H10748" t="s">
        <v>18438</v>
      </c>
      <c r="I10748" t="s">
        <v>18507</v>
      </c>
      <c r="J10748" t="s">
        <v>18509</v>
      </c>
      <c r="L10748" t="s">
        <v>20835</v>
      </c>
      <c r="O10748" t="s">
        <v>20887</v>
      </c>
      <c r="P10748" t="s">
        <v>20919</v>
      </c>
      <c r="Q10748" t="s">
        <v>20989</v>
      </c>
      <c r="U10748" t="s">
        <v>22032</v>
      </c>
      <c r="W10748" t="s">
        <v>22917</v>
      </c>
      <c r="X10748" t="s">
        <v>23352</v>
      </c>
    </row>
    <row r="10749" spans="1:24">
      <c r="A10749" s="1">
        <v>10819</v>
      </c>
      <c r="C10749" t="s">
        <v>8969</v>
      </c>
      <c r="G10749" t="s">
        <v>10967</v>
      </c>
      <c r="H10749" t="s">
        <v>18438</v>
      </c>
      <c r="I10749" t="s">
        <v>18507</v>
      </c>
      <c r="J10749" t="s">
        <v>18509</v>
      </c>
      <c r="L10749" t="s">
        <v>20833</v>
      </c>
      <c r="O10749" t="s">
        <v>20888</v>
      </c>
      <c r="P10749" t="s">
        <v>20920</v>
      </c>
      <c r="Q10749" t="s">
        <v>20991</v>
      </c>
      <c r="U10749" t="s">
        <v>22034</v>
      </c>
      <c r="W10749" t="s">
        <v>22918</v>
      </c>
    </row>
    <row r="10750" spans="1:24">
      <c r="A10750" s="1">
        <v>10820</v>
      </c>
      <c r="C10750" t="s">
        <v>8970</v>
      </c>
      <c r="G10750" t="s">
        <v>10967</v>
      </c>
      <c r="H10750" t="s">
        <v>18439</v>
      </c>
      <c r="I10750" t="s">
        <v>18507</v>
      </c>
      <c r="J10750" t="s">
        <v>18509</v>
      </c>
      <c r="L10750" t="s">
        <v>20831</v>
      </c>
      <c r="O10750" t="s">
        <v>20888</v>
      </c>
      <c r="P10750" t="s">
        <v>65</v>
      </c>
      <c r="Q10750" t="s">
        <v>20990</v>
      </c>
      <c r="R10750" t="s">
        <v>21118</v>
      </c>
      <c r="S10750" t="s">
        <v>21153</v>
      </c>
      <c r="T10750" t="s">
        <v>21514</v>
      </c>
      <c r="U10750" t="s">
        <v>22033</v>
      </c>
    </row>
    <row r="10751" spans="1:24">
      <c r="A10751" s="1">
        <v>10821</v>
      </c>
      <c r="C10751" t="s">
        <v>8971</v>
      </c>
      <c r="G10751" t="s">
        <v>10967</v>
      </c>
      <c r="H10751" t="s">
        <v>18440</v>
      </c>
      <c r="I10751" t="s">
        <v>18507</v>
      </c>
      <c r="J10751" t="s">
        <v>18509</v>
      </c>
      <c r="L10751" t="s">
        <v>20833</v>
      </c>
      <c r="O10751" t="s">
        <v>20888</v>
      </c>
      <c r="P10751" t="s">
        <v>20920</v>
      </c>
      <c r="Q10751" t="s">
        <v>20991</v>
      </c>
      <c r="U10751" t="s">
        <v>22034</v>
      </c>
      <c r="W10751" t="s">
        <v>22918</v>
      </c>
    </row>
    <row r="10752" spans="1:24">
      <c r="A10752" s="1">
        <v>10822</v>
      </c>
      <c r="C10752" t="s">
        <v>8972</v>
      </c>
      <c r="G10752" t="s">
        <v>10967</v>
      </c>
      <c r="H10752" t="s">
        <v>18441</v>
      </c>
      <c r="I10752" t="s">
        <v>18507</v>
      </c>
      <c r="J10752" t="s">
        <v>18509</v>
      </c>
      <c r="L10752" t="s">
        <v>20836</v>
      </c>
      <c r="O10752" t="s">
        <v>20887</v>
      </c>
      <c r="P10752" t="s">
        <v>20919</v>
      </c>
      <c r="Q10752" t="s">
        <v>20989</v>
      </c>
      <c r="U10752" t="s">
        <v>22032</v>
      </c>
      <c r="W10752" t="s">
        <v>22917</v>
      </c>
      <c r="X10752" t="s">
        <v>23352</v>
      </c>
    </row>
    <row r="10753" spans="1:25">
      <c r="A10753" s="1">
        <v>10823</v>
      </c>
      <c r="C10753" t="s">
        <v>8973</v>
      </c>
      <c r="G10753" t="s">
        <v>10967</v>
      </c>
      <c r="H10753" t="s">
        <v>18442</v>
      </c>
      <c r="I10753" t="s">
        <v>18507</v>
      </c>
      <c r="J10753" t="s">
        <v>18509</v>
      </c>
      <c r="L10753" t="s">
        <v>20831</v>
      </c>
      <c r="O10753" t="s">
        <v>20888</v>
      </c>
      <c r="P10753" t="s">
        <v>65</v>
      </c>
      <c r="Q10753" t="s">
        <v>20990</v>
      </c>
      <c r="R10753" t="s">
        <v>21118</v>
      </c>
      <c r="S10753" t="s">
        <v>21153</v>
      </c>
      <c r="T10753" t="s">
        <v>21514</v>
      </c>
      <c r="U10753" t="s">
        <v>22033</v>
      </c>
    </row>
    <row r="10754" spans="1:25">
      <c r="A10754" s="1">
        <v>10824</v>
      </c>
      <c r="C10754" t="s">
        <v>8974</v>
      </c>
      <c r="G10754" t="s">
        <v>10967</v>
      </c>
      <c r="H10754" t="s">
        <v>18442</v>
      </c>
      <c r="I10754" t="s">
        <v>18507</v>
      </c>
      <c r="J10754" t="s">
        <v>18509</v>
      </c>
      <c r="L10754" t="s">
        <v>20840</v>
      </c>
      <c r="O10754" t="s">
        <v>20887</v>
      </c>
      <c r="P10754" t="s">
        <v>20919</v>
      </c>
      <c r="Q10754" t="s">
        <v>20989</v>
      </c>
      <c r="U10754" t="s">
        <v>22032</v>
      </c>
      <c r="W10754" t="s">
        <v>22917</v>
      </c>
      <c r="X10754" t="s">
        <v>23352</v>
      </c>
    </row>
    <row r="10755" spans="1:25">
      <c r="A10755" s="1">
        <v>10825</v>
      </c>
      <c r="C10755" t="s">
        <v>8975</v>
      </c>
      <c r="G10755" t="s">
        <v>10967</v>
      </c>
      <c r="H10755" t="s">
        <v>18442</v>
      </c>
      <c r="I10755" t="s">
        <v>18507</v>
      </c>
      <c r="J10755" t="s">
        <v>18509</v>
      </c>
      <c r="L10755" t="s">
        <v>20833</v>
      </c>
      <c r="O10755" t="s">
        <v>20888</v>
      </c>
      <c r="P10755" t="s">
        <v>20920</v>
      </c>
      <c r="Q10755" t="s">
        <v>20991</v>
      </c>
      <c r="U10755" t="s">
        <v>22034</v>
      </c>
      <c r="W10755" t="s">
        <v>22918</v>
      </c>
    </row>
    <row r="10756" spans="1:25">
      <c r="A10756" s="1">
        <v>10826</v>
      </c>
      <c r="C10756" t="s">
        <v>8976</v>
      </c>
      <c r="G10756" t="s">
        <v>10967</v>
      </c>
      <c r="H10756" t="s">
        <v>18443</v>
      </c>
      <c r="I10756" t="s">
        <v>18507</v>
      </c>
      <c r="J10756" t="s">
        <v>18509</v>
      </c>
      <c r="L10756" t="s">
        <v>20864</v>
      </c>
      <c r="O10756" t="s">
        <v>20887</v>
      </c>
      <c r="P10756" t="s">
        <v>20919</v>
      </c>
      <c r="Q10756" t="s">
        <v>20989</v>
      </c>
      <c r="U10756" t="s">
        <v>22032</v>
      </c>
      <c r="W10756" t="s">
        <v>22917</v>
      </c>
      <c r="X10756" t="s">
        <v>23582</v>
      </c>
    </row>
    <row r="10757" spans="1:25">
      <c r="A10757" s="1">
        <v>10827</v>
      </c>
      <c r="C10757" t="s">
        <v>8977</v>
      </c>
      <c r="G10757" t="s">
        <v>10967</v>
      </c>
      <c r="H10757" t="s">
        <v>18444</v>
      </c>
      <c r="I10757" t="s">
        <v>18507</v>
      </c>
      <c r="J10757" t="s">
        <v>18509</v>
      </c>
      <c r="L10757" t="s">
        <v>20832</v>
      </c>
      <c r="O10757" t="s">
        <v>20887</v>
      </c>
      <c r="P10757" t="s">
        <v>20919</v>
      </c>
      <c r="Q10757" t="s">
        <v>20989</v>
      </c>
      <c r="U10757" t="s">
        <v>22032</v>
      </c>
      <c r="W10757" t="s">
        <v>22917</v>
      </c>
      <c r="X10757" t="s">
        <v>23854</v>
      </c>
    </row>
    <row r="10758" spans="1:25">
      <c r="A10758" s="1">
        <v>10828</v>
      </c>
      <c r="C10758" t="s">
        <v>8978</v>
      </c>
      <c r="G10758" t="s">
        <v>10967</v>
      </c>
      <c r="H10758" t="s">
        <v>18445</v>
      </c>
      <c r="I10758" t="s">
        <v>18507</v>
      </c>
      <c r="J10758" t="s">
        <v>18509</v>
      </c>
      <c r="L10758" t="s">
        <v>20807</v>
      </c>
      <c r="O10758" t="s">
        <v>20887</v>
      </c>
      <c r="P10758" t="s">
        <v>20919</v>
      </c>
      <c r="Q10758" t="s">
        <v>20989</v>
      </c>
      <c r="U10758" t="s">
        <v>22032</v>
      </c>
      <c r="W10758" t="s">
        <v>22917</v>
      </c>
      <c r="X10758" t="s">
        <v>23582</v>
      </c>
    </row>
    <row r="10759" spans="1:25">
      <c r="A10759" s="1">
        <v>10829</v>
      </c>
      <c r="C10759" t="s">
        <v>8979</v>
      </c>
      <c r="G10759" t="s">
        <v>10967</v>
      </c>
      <c r="H10759" t="s">
        <v>18446</v>
      </c>
      <c r="I10759" t="s">
        <v>18507</v>
      </c>
      <c r="J10759" t="s">
        <v>18510</v>
      </c>
      <c r="L10759" t="s">
        <v>20865</v>
      </c>
      <c r="N10759" t="s">
        <v>33</v>
      </c>
      <c r="P10759" t="s">
        <v>20921</v>
      </c>
      <c r="Q10759" t="s">
        <v>20993</v>
      </c>
      <c r="U10759" t="s">
        <v>22036</v>
      </c>
      <c r="W10759" t="s">
        <v>22920</v>
      </c>
    </row>
    <row r="10760" spans="1:25">
      <c r="A10760" s="1">
        <v>10830</v>
      </c>
      <c r="B10760" t="s">
        <v>33</v>
      </c>
      <c r="C10760" t="s">
        <v>8979</v>
      </c>
      <c r="D10760" t="s">
        <v>10886</v>
      </c>
      <c r="E10760" t="s">
        <v>10905</v>
      </c>
      <c r="F10760" t="s">
        <v>10908</v>
      </c>
      <c r="H10760" t="s">
        <v>18447</v>
      </c>
      <c r="V10760">
        <f>72864838 SCI HF3775E                                             M                ×    </f>
        <v>0</v>
      </c>
    </row>
    <row r="10761" spans="1:25">
      <c r="A10761" s="1">
        <v>10831</v>
      </c>
      <c r="C10761" t="s">
        <v>8980</v>
      </c>
      <c r="G10761" t="s">
        <v>10967</v>
      </c>
      <c r="H10761" t="s">
        <v>18448</v>
      </c>
      <c r="I10761" t="s">
        <v>18507</v>
      </c>
      <c r="J10761" t="s">
        <v>18509</v>
      </c>
      <c r="L10761" t="s">
        <v>20807</v>
      </c>
      <c r="O10761" t="s">
        <v>20887</v>
      </c>
      <c r="P10761" t="s">
        <v>20919</v>
      </c>
      <c r="Q10761" t="s">
        <v>20989</v>
      </c>
      <c r="U10761" t="s">
        <v>22032</v>
      </c>
      <c r="W10761" t="s">
        <v>22917</v>
      </c>
      <c r="X10761" t="s">
        <v>23854</v>
      </c>
    </row>
    <row r="10762" spans="1:25">
      <c r="A10762" s="1">
        <v>10832</v>
      </c>
      <c r="C10762" t="s">
        <v>8981</v>
      </c>
      <c r="G10762" t="s">
        <v>10967</v>
      </c>
      <c r="H10762" t="s">
        <v>18449</v>
      </c>
      <c r="I10762" t="s">
        <v>18507</v>
      </c>
      <c r="J10762" t="s">
        <v>18510</v>
      </c>
      <c r="L10762" t="s">
        <v>20866</v>
      </c>
      <c r="N10762" t="s">
        <v>37</v>
      </c>
      <c r="P10762" t="s">
        <v>20927</v>
      </c>
      <c r="Q10762" t="s">
        <v>21053</v>
      </c>
      <c r="U10762" t="s">
        <v>22822</v>
      </c>
      <c r="W10762" t="s">
        <v>22918</v>
      </c>
    </row>
    <row r="10763" spans="1:25">
      <c r="A10763" s="1">
        <v>10833</v>
      </c>
      <c r="C10763" t="s">
        <v>8982</v>
      </c>
      <c r="G10763" t="s">
        <v>10967</v>
      </c>
      <c r="H10763" t="s">
        <v>18449</v>
      </c>
      <c r="I10763" t="s">
        <v>18507</v>
      </c>
      <c r="J10763" t="s">
        <v>18510</v>
      </c>
      <c r="L10763" t="s">
        <v>20866</v>
      </c>
      <c r="N10763" t="s">
        <v>37</v>
      </c>
      <c r="P10763" t="s">
        <v>37</v>
      </c>
      <c r="Q10763" t="s">
        <v>21005</v>
      </c>
      <c r="U10763" t="s">
        <v>22823</v>
      </c>
      <c r="W10763" t="s">
        <v>22921</v>
      </c>
    </row>
    <row r="10764" spans="1:25">
      <c r="A10764" s="1">
        <v>10834</v>
      </c>
      <c r="B10764" t="s">
        <v>37</v>
      </c>
      <c r="C10764" t="s">
        <v>8982</v>
      </c>
      <c r="D10764" t="s">
        <v>10887</v>
      </c>
      <c r="E10764" t="s">
        <v>10905</v>
      </c>
      <c r="F10764" t="s">
        <v>10912</v>
      </c>
      <c r="H10764" t="s">
        <v>18450</v>
      </c>
      <c r="V10764">
        <f>72864841 .n¨Ú8769488061   YY YYYYY</f>
        <v>0</v>
      </c>
    </row>
    <row r="10765" spans="1:25">
      <c r="A10765" s="1">
        <v>10835</v>
      </c>
      <c r="C10765" t="s">
        <v>8983</v>
      </c>
      <c r="G10765" t="s">
        <v>10967</v>
      </c>
      <c r="H10765" t="s">
        <v>18451</v>
      </c>
      <c r="I10765" t="s">
        <v>18507</v>
      </c>
      <c r="J10765" t="s">
        <v>18510</v>
      </c>
      <c r="L10765" t="s">
        <v>20867</v>
      </c>
      <c r="N10765" t="s">
        <v>33</v>
      </c>
      <c r="P10765" t="s">
        <v>20921</v>
      </c>
      <c r="Q10765" t="s">
        <v>20993</v>
      </c>
      <c r="U10765" t="s">
        <v>22036</v>
      </c>
      <c r="W10765" t="s">
        <v>22920</v>
      </c>
    </row>
    <row r="10766" spans="1:25">
      <c r="A10766" s="1">
        <v>10836</v>
      </c>
      <c r="B10766" t="s">
        <v>33</v>
      </c>
      <c r="C10766" t="s">
        <v>8983</v>
      </c>
      <c r="D10766" t="s">
        <v>10888</v>
      </c>
      <c r="E10766" t="s">
        <v>10905</v>
      </c>
      <c r="F10766" t="s">
        <v>10908</v>
      </c>
      <c r="H10766" t="s">
        <v>18451</v>
      </c>
      <c r="V10766">
        <f>72864842 SCI HF3775E                                             M                ×                                                              KNS N  MR RENEE A BEAVER            8764370765     N</f>
        <v>0</v>
      </c>
    </row>
    <row r="10767" spans="1:25">
      <c r="A10767" s="1">
        <v>10837</v>
      </c>
      <c r="C10767" t="s">
        <v>8984</v>
      </c>
      <c r="G10767" t="s">
        <v>10967</v>
      </c>
      <c r="H10767" t="s">
        <v>18452</v>
      </c>
      <c r="I10767" t="s">
        <v>18507</v>
      </c>
      <c r="J10767" t="s">
        <v>18510</v>
      </c>
      <c r="L10767" t="s">
        <v>20868</v>
      </c>
      <c r="N10767" t="s">
        <v>32</v>
      </c>
      <c r="P10767" t="s">
        <v>32</v>
      </c>
      <c r="Q10767" t="s">
        <v>20992</v>
      </c>
      <c r="R10767" t="s">
        <v>21119</v>
      </c>
      <c r="S10767" t="s">
        <v>21154</v>
      </c>
      <c r="U10767" t="s">
        <v>22035</v>
      </c>
      <c r="Y10767" t="s">
        <v>23859</v>
      </c>
    </row>
    <row r="10768" spans="1:25">
      <c r="A10768" s="1">
        <v>10838</v>
      </c>
      <c r="B10768" t="s">
        <v>32</v>
      </c>
      <c r="C10768" t="s">
        <v>8984</v>
      </c>
      <c r="D10768" t="s">
        <v>10889</v>
      </c>
      <c r="E10768" t="s">
        <v>10905</v>
      </c>
      <c r="F10768" t="s">
        <v>10906</v>
      </c>
      <c r="H10768" t="s">
        <v>18452</v>
      </c>
      <c r="V10768">
        <f>72864843 pm¡Ã2024041krissy_g4@hotmail.com                              ANMLFException as file currently locked by another user for an Acct no 840012230000</f>
        <v>0</v>
      </c>
    </row>
    <row r="10769" spans="1:25">
      <c r="A10769" s="1">
        <v>10839</v>
      </c>
      <c r="C10769" t="s">
        <v>8985</v>
      </c>
      <c r="G10769" t="s">
        <v>10967</v>
      </c>
      <c r="H10769" t="s">
        <v>18453</v>
      </c>
      <c r="I10769" t="s">
        <v>18507</v>
      </c>
      <c r="J10769" t="s">
        <v>18510</v>
      </c>
      <c r="L10769" t="s">
        <v>20869</v>
      </c>
      <c r="N10769" t="s">
        <v>32</v>
      </c>
      <c r="P10769" t="s">
        <v>32</v>
      </c>
      <c r="Q10769" t="s">
        <v>20992</v>
      </c>
      <c r="R10769" t="s">
        <v>21119</v>
      </c>
      <c r="S10769" t="s">
        <v>21154</v>
      </c>
      <c r="U10769" t="s">
        <v>22035</v>
      </c>
      <c r="Y10769" t="s">
        <v>23860</v>
      </c>
    </row>
    <row r="10770" spans="1:25">
      <c r="A10770" s="1">
        <v>10840</v>
      </c>
      <c r="B10770" t="s">
        <v>32</v>
      </c>
      <c r="C10770" t="s">
        <v>8985</v>
      </c>
      <c r="D10770" t="s">
        <v>10890</v>
      </c>
      <c r="E10770" t="s">
        <v>10905</v>
      </c>
      <c r="F10770" t="s">
        <v>10906</v>
      </c>
      <c r="H10770" t="s">
        <v>18454</v>
      </c>
      <c r="V10770">
        <f>72864844 0&lt;I2024041djturanda@yahoo.com                               ANMLFException as file currently locked by another user for an Acct no 313660030000</f>
        <v>0</v>
      </c>
    </row>
    <row r="10771" spans="1:25">
      <c r="A10771" s="1">
        <v>10841</v>
      </c>
      <c r="C10771" t="s">
        <v>8986</v>
      </c>
      <c r="G10771" t="s">
        <v>10967</v>
      </c>
      <c r="H10771" t="s">
        <v>18455</v>
      </c>
      <c r="I10771" t="s">
        <v>18507</v>
      </c>
      <c r="J10771" t="s">
        <v>18510</v>
      </c>
      <c r="L10771" t="s">
        <v>20870</v>
      </c>
      <c r="N10771" t="s">
        <v>32</v>
      </c>
      <c r="P10771" t="s">
        <v>32</v>
      </c>
      <c r="Q10771" t="s">
        <v>20992</v>
      </c>
      <c r="R10771" t="s">
        <v>21119</v>
      </c>
      <c r="S10771" t="s">
        <v>21154</v>
      </c>
      <c r="U10771" t="s">
        <v>22035</v>
      </c>
      <c r="Y10771" t="s">
        <v>23861</v>
      </c>
    </row>
    <row r="10772" spans="1:25">
      <c r="A10772" s="1">
        <v>10842</v>
      </c>
      <c r="B10772" t="s">
        <v>32</v>
      </c>
      <c r="C10772" t="s">
        <v>8986</v>
      </c>
      <c r="D10772" t="s">
        <v>10891</v>
      </c>
      <c r="E10772" t="s">
        <v>10905</v>
      </c>
      <c r="F10772" t="s">
        <v>10906</v>
      </c>
      <c r="H10772" t="s">
        <v>18455</v>
      </c>
      <c r="V10772">
        <f>72864845 &gt;#Q2024041tampat74@gmail.com                               ANMLFException as file currently locked by another user for an Acct no 348079210000</f>
        <v>0</v>
      </c>
    </row>
    <row r="10773" spans="1:25">
      <c r="A10773" s="1">
        <v>10843</v>
      </c>
      <c r="C10773" t="s">
        <v>8987</v>
      </c>
      <c r="G10773" t="s">
        <v>10967</v>
      </c>
      <c r="H10773" t="s">
        <v>18456</v>
      </c>
      <c r="I10773" t="s">
        <v>18507</v>
      </c>
      <c r="J10773" t="s">
        <v>18510</v>
      </c>
      <c r="L10773" t="s">
        <v>20871</v>
      </c>
      <c r="N10773" t="s">
        <v>32</v>
      </c>
      <c r="P10773" t="s">
        <v>32</v>
      </c>
      <c r="Q10773" t="s">
        <v>20992</v>
      </c>
      <c r="R10773" t="s">
        <v>21119</v>
      </c>
      <c r="S10773" t="s">
        <v>21154</v>
      </c>
      <c r="U10773" t="s">
        <v>22035</v>
      </c>
      <c r="Y10773" t="s">
        <v>23862</v>
      </c>
    </row>
    <row r="10774" spans="1:25">
      <c r="A10774" s="1">
        <v>10844</v>
      </c>
      <c r="B10774" t="s">
        <v>32</v>
      </c>
      <c r="C10774" t="s">
        <v>8987</v>
      </c>
      <c r="D10774" t="s">
        <v>10892</v>
      </c>
      <c r="E10774" t="s">
        <v>10905</v>
      </c>
      <c r="F10774" t="s">
        <v>10906</v>
      </c>
      <c r="H10774" t="s">
        <v>18457</v>
      </c>
      <c r="V10774">
        <f>72864846 Ð`²¤O2024031moriehinds2@gmail.com                              BNMLFException as file currently locked by another user for an Acct no 342065570000                                     ARamble Hill               Montego Bay P.O             St James                                                                                                                                                  TR131969781                                                                                                                                                                                       ðürhP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ðürhP        #ASAC         000000                     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@4¢350888405729133</f>
        <v>0</v>
      </c>
    </row>
    <row r="10775" spans="1:25">
      <c r="A10775" s="1">
        <v>10845</v>
      </c>
      <c r="C10775" t="s">
        <v>8988</v>
      </c>
      <c r="G10775" t="s">
        <v>10967</v>
      </c>
      <c r="H10775" t="s">
        <v>18458</v>
      </c>
      <c r="I10775" t="s">
        <v>18507</v>
      </c>
      <c r="J10775" t="s">
        <v>18510</v>
      </c>
      <c r="L10775" t="s">
        <v>20872</v>
      </c>
      <c r="N10775" t="s">
        <v>32</v>
      </c>
      <c r="P10775" t="s">
        <v>32</v>
      </c>
      <c r="Q10775" t="s">
        <v>20992</v>
      </c>
      <c r="R10775" t="s">
        <v>21119</v>
      </c>
      <c r="S10775" t="s">
        <v>21154</v>
      </c>
      <c r="U10775" t="s">
        <v>22035</v>
      </c>
      <c r="Y10775" t="s">
        <v>23863</v>
      </c>
    </row>
    <row r="10776" spans="1:25">
      <c r="A10776" s="1">
        <v>10846</v>
      </c>
      <c r="B10776" t="s">
        <v>32</v>
      </c>
      <c r="C10776" t="s">
        <v>8988</v>
      </c>
      <c r="D10776" t="s">
        <v>10893</v>
      </c>
      <c r="E10776" t="s">
        <v>10905</v>
      </c>
      <c r="F10776" t="s">
        <v>10906</v>
      </c>
      <c r="H10776" t="s">
        <v>18459</v>
      </c>
      <c r="V10776">
        <f>72864847 @Ü'E2024041cavrilleogarro@yahoo.com                            BNMLFException as file currently locked by another user for an Acct no 297021480000</f>
        <v>0</v>
      </c>
    </row>
    <row r="10777" spans="1:25">
      <c r="A10777" s="1">
        <v>10847</v>
      </c>
      <c r="C10777" t="s">
        <v>8989</v>
      </c>
      <c r="G10777" t="s">
        <v>10967</v>
      </c>
      <c r="H10777" t="s">
        <v>18460</v>
      </c>
      <c r="I10777" t="s">
        <v>18507</v>
      </c>
      <c r="J10777" t="s">
        <v>18510</v>
      </c>
      <c r="L10777" t="s">
        <v>20873</v>
      </c>
      <c r="N10777" t="s">
        <v>32</v>
      </c>
      <c r="P10777" t="s">
        <v>32</v>
      </c>
      <c r="Q10777" t="s">
        <v>20992</v>
      </c>
      <c r="R10777" t="s">
        <v>21119</v>
      </c>
      <c r="S10777" t="s">
        <v>21154</v>
      </c>
      <c r="U10777" t="s">
        <v>22035</v>
      </c>
      <c r="Y10777" t="s">
        <v>23864</v>
      </c>
    </row>
    <row r="10778" spans="1:25">
      <c r="A10778" s="1">
        <v>10848</v>
      </c>
      <c r="B10778" t="s">
        <v>32</v>
      </c>
      <c r="C10778" t="s">
        <v>8989</v>
      </c>
      <c r="D10778" t="s">
        <v>10894</v>
      </c>
      <c r="E10778" t="s">
        <v>10905</v>
      </c>
      <c r="F10778" t="s">
        <v>10906</v>
      </c>
      <c r="H10778" t="s">
        <v>18460</v>
      </c>
      <c r="V10778">
        <f>72864848 ø8æÌ2024031tamika.campbell@ksac.gov.jm                           CNMLFException as file currently locked by another user for an Acct no 880032561400</f>
        <v>0</v>
      </c>
    </row>
    <row r="10779" spans="1:25">
      <c r="A10779" s="1">
        <v>10849</v>
      </c>
      <c r="C10779" t="s">
        <v>8990</v>
      </c>
      <c r="G10779" t="s">
        <v>10967</v>
      </c>
      <c r="H10779" t="s">
        <v>18461</v>
      </c>
      <c r="I10779" t="s">
        <v>18507</v>
      </c>
      <c r="J10779" t="s">
        <v>18510</v>
      </c>
      <c r="L10779" t="s">
        <v>20874</v>
      </c>
      <c r="N10779" t="s">
        <v>32</v>
      </c>
      <c r="P10779" t="s">
        <v>32</v>
      </c>
      <c r="Q10779" t="s">
        <v>20992</v>
      </c>
      <c r="R10779" t="s">
        <v>21119</v>
      </c>
      <c r="S10779" t="s">
        <v>21154</v>
      </c>
      <c r="U10779" t="s">
        <v>22035</v>
      </c>
      <c r="Y10779" t="s">
        <v>23865</v>
      </c>
    </row>
    <row r="10780" spans="1:25">
      <c r="A10780" s="1">
        <v>10850</v>
      </c>
      <c r="B10780" t="s">
        <v>32</v>
      </c>
      <c r="C10780" t="s">
        <v>8990</v>
      </c>
      <c r="D10780" t="s">
        <v>10895</v>
      </c>
      <c r="E10780" t="s">
        <v>10905</v>
      </c>
      <c r="F10780" t="s">
        <v>10906</v>
      </c>
      <c r="H10780" t="s">
        <v>18462</v>
      </c>
      <c r="V10780">
        <f>72864849 0@2024031kededradennis@gmail.com                             CNMLFException as file currently locked by another user for an Acct no 277429760000</f>
        <v>0</v>
      </c>
    </row>
    <row r="10781" spans="1:25">
      <c r="A10781" s="1">
        <v>10851</v>
      </c>
      <c r="C10781" t="s">
        <v>8991</v>
      </c>
      <c r="G10781" t="s">
        <v>10967</v>
      </c>
      <c r="H10781" t="s">
        <v>18463</v>
      </c>
      <c r="I10781" t="s">
        <v>18507</v>
      </c>
      <c r="J10781" t="s">
        <v>18510</v>
      </c>
      <c r="L10781" t="s">
        <v>20875</v>
      </c>
      <c r="N10781" t="s">
        <v>32</v>
      </c>
      <c r="P10781" t="s">
        <v>32</v>
      </c>
      <c r="Q10781" t="s">
        <v>20992</v>
      </c>
      <c r="R10781" t="s">
        <v>21119</v>
      </c>
      <c r="S10781" t="s">
        <v>21154</v>
      </c>
      <c r="U10781" t="s">
        <v>22035</v>
      </c>
      <c r="Y10781" t="s">
        <v>23866</v>
      </c>
    </row>
    <row r="10782" spans="1:25">
      <c r="A10782" s="1">
        <v>10852</v>
      </c>
      <c r="B10782" t="s">
        <v>32</v>
      </c>
      <c r="C10782" t="s">
        <v>8991</v>
      </c>
      <c r="D10782" t="s">
        <v>10896</v>
      </c>
      <c r="E10782" t="s">
        <v>10905</v>
      </c>
      <c r="F10782" t="s">
        <v>10906</v>
      </c>
      <c r="H10782" t="s">
        <v>18464</v>
      </c>
      <c r="V10782">
        <f>72864850 ÐEá\$2024041faypetgrave@cwjamica.com                            DNMLFException as file currently locked by another user for an Acct no 156177090000</f>
        <v>0</v>
      </c>
    </row>
    <row r="10783" spans="1:25">
      <c r="A10783" s="1">
        <v>10853</v>
      </c>
      <c r="C10783" t="s">
        <v>8992</v>
      </c>
      <c r="G10783" t="s">
        <v>10967</v>
      </c>
      <c r="H10783" t="s">
        <v>18465</v>
      </c>
      <c r="I10783" t="s">
        <v>18507</v>
      </c>
      <c r="J10783" t="s">
        <v>18510</v>
      </c>
      <c r="L10783" t="s">
        <v>20876</v>
      </c>
      <c r="N10783" t="s">
        <v>32</v>
      </c>
      <c r="P10783" t="s">
        <v>32</v>
      </c>
      <c r="Q10783" t="s">
        <v>20992</v>
      </c>
      <c r="R10783" t="s">
        <v>21119</v>
      </c>
      <c r="S10783" t="s">
        <v>21154</v>
      </c>
      <c r="U10783" t="s">
        <v>22035</v>
      </c>
      <c r="Y10783" t="s">
        <v>23868</v>
      </c>
    </row>
    <row r="10784" spans="1:25">
      <c r="A10784" s="1">
        <v>10854</v>
      </c>
      <c r="B10784" t="s">
        <v>32</v>
      </c>
      <c r="C10784" t="s">
        <v>8992</v>
      </c>
      <c r="D10784" t="s">
        <v>10897</v>
      </c>
      <c r="E10784" t="s">
        <v>10905</v>
      </c>
      <c r="F10784" t="s">
        <v>10906</v>
      </c>
      <c r="H10784" t="s">
        <v>18465</v>
      </c>
      <c r="V10784">
        <f>72864851 ÐÈQ(B2024041stamic123@gmail.com                               DNMLFException as file currently locked by another user for an Acct no 284144290000</f>
        <v>0</v>
      </c>
    </row>
    <row r="10785" spans="1:25">
      <c r="A10785" s="1">
        <v>10855</v>
      </c>
      <c r="C10785" t="s">
        <v>8993</v>
      </c>
      <c r="G10785" t="s">
        <v>10967</v>
      </c>
      <c r="H10785" t="s">
        <v>18466</v>
      </c>
      <c r="I10785" t="s">
        <v>18507</v>
      </c>
      <c r="J10785" t="s">
        <v>18510</v>
      </c>
      <c r="L10785" t="s">
        <v>20877</v>
      </c>
      <c r="N10785" t="s">
        <v>32</v>
      </c>
      <c r="P10785" t="s">
        <v>32</v>
      </c>
      <c r="Q10785" t="s">
        <v>20992</v>
      </c>
      <c r="R10785" t="s">
        <v>21119</v>
      </c>
      <c r="S10785" t="s">
        <v>21154</v>
      </c>
      <c r="U10785" t="s">
        <v>22035</v>
      </c>
      <c r="Y10785" t="s">
        <v>23867</v>
      </c>
    </row>
    <row r="10786" spans="1:25">
      <c r="A10786" s="1">
        <v>10856</v>
      </c>
      <c r="B10786" t="s">
        <v>32</v>
      </c>
      <c r="C10786" t="s">
        <v>8993</v>
      </c>
      <c r="D10786" t="s">
        <v>10898</v>
      </c>
      <c r="E10786" t="s">
        <v>10905</v>
      </c>
      <c r="F10786" t="s">
        <v>10906</v>
      </c>
      <c r="H10786" t="s">
        <v>18467</v>
      </c>
      <c r="V10786">
        <f>72864852 p°7ÖD2024041christinacaine1@gmail.com                            DNMLFException as file currently locked by another user for an Acct no 295651750000</f>
        <v>0</v>
      </c>
    </row>
    <row r="10787" spans="1:25">
      <c r="A10787" s="1">
        <v>10857</v>
      </c>
      <c r="C10787" t="s">
        <v>8994</v>
      </c>
      <c r="G10787" t="s">
        <v>10967</v>
      </c>
      <c r="H10787" t="s">
        <v>18468</v>
      </c>
      <c r="I10787" t="s">
        <v>18507</v>
      </c>
      <c r="J10787" t="s">
        <v>18510</v>
      </c>
      <c r="L10787" t="s">
        <v>20878</v>
      </c>
      <c r="N10787" t="s">
        <v>32</v>
      </c>
      <c r="P10787" t="s">
        <v>32</v>
      </c>
      <c r="Q10787" t="s">
        <v>20992</v>
      </c>
      <c r="R10787" t="s">
        <v>21119</v>
      </c>
      <c r="S10787" t="s">
        <v>21154</v>
      </c>
      <c r="U10787" t="s">
        <v>22035</v>
      </c>
      <c r="Y10787" t="s">
        <v>23869</v>
      </c>
    </row>
    <row r="10788" spans="1:25">
      <c r="A10788" s="1">
        <v>10858</v>
      </c>
      <c r="B10788" t="s">
        <v>32</v>
      </c>
      <c r="C10788" t="s">
        <v>8994</v>
      </c>
      <c r="D10788" t="s">
        <v>10899</v>
      </c>
      <c r="E10788" t="s">
        <v>10905</v>
      </c>
      <c r="F10788" t="s">
        <v>10906</v>
      </c>
      <c r="H10788" t="s">
        <v>18469</v>
      </c>
      <c r="V10788">
        <f>72864853 0&amp;3&amp;P2024041DUNROBPRIM@GMAIL.COM                              DNMLFException as file currently locked by another user for an Acct no 344238270000</f>
        <v>0</v>
      </c>
    </row>
    <row r="10789" spans="1:25">
      <c r="A10789" s="1">
        <v>10859</v>
      </c>
      <c r="C10789" t="s">
        <v>8995</v>
      </c>
      <c r="G10789" t="s">
        <v>10967</v>
      </c>
      <c r="H10789" t="s">
        <v>18470</v>
      </c>
      <c r="I10789" t="s">
        <v>18507</v>
      </c>
      <c r="J10789" t="s">
        <v>18510</v>
      </c>
      <c r="L10789" t="s">
        <v>20879</v>
      </c>
      <c r="N10789" t="s">
        <v>32</v>
      </c>
      <c r="P10789" t="s">
        <v>32</v>
      </c>
      <c r="Q10789" t="s">
        <v>20992</v>
      </c>
      <c r="R10789" t="s">
        <v>21119</v>
      </c>
      <c r="S10789" t="s">
        <v>21154</v>
      </c>
      <c r="U10789" t="s">
        <v>22035</v>
      </c>
      <c r="Y10789" t="s">
        <v>23871</v>
      </c>
    </row>
    <row r="10790" spans="1:25">
      <c r="A10790" s="1">
        <v>10860</v>
      </c>
      <c r="B10790" t="s">
        <v>32</v>
      </c>
      <c r="C10790" t="s">
        <v>8995</v>
      </c>
      <c r="D10790" t="s">
        <v>10900</v>
      </c>
      <c r="E10790" t="s">
        <v>10905</v>
      </c>
      <c r="F10790" t="s">
        <v>10906</v>
      </c>
      <c r="H10790" t="s">
        <v>18471</v>
      </c>
      <c r="V10790">
        <f>72864854 @å~\J2024041sexychrisann1@gmail.com                             ENMLFException as file currently locked by another user for an Acct no 319379400000                                     ARamble Hill               Montego Bay P.O             St James                                                                                                                                                  TR131969781                                                                                                                                                                                       ðürhP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ðürhP        #ASAC         000000                     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@4¢350888405729133</f>
        <v>0</v>
      </c>
    </row>
    <row r="10791" spans="1:25">
      <c r="A10791" s="1">
        <v>10861</v>
      </c>
      <c r="C10791" t="s">
        <v>8996</v>
      </c>
      <c r="G10791" t="s">
        <v>10967</v>
      </c>
      <c r="H10791" t="s">
        <v>18472</v>
      </c>
      <c r="I10791" t="s">
        <v>18507</v>
      </c>
      <c r="J10791" t="s">
        <v>18510</v>
      </c>
      <c r="L10791" t="s">
        <v>20880</v>
      </c>
      <c r="N10791" t="s">
        <v>32</v>
      </c>
      <c r="P10791" t="s">
        <v>32</v>
      </c>
      <c r="Q10791" t="s">
        <v>20992</v>
      </c>
      <c r="R10791" t="s">
        <v>21119</v>
      </c>
      <c r="S10791" t="s">
        <v>21154</v>
      </c>
      <c r="U10791" t="s">
        <v>22035</v>
      </c>
      <c r="Y10791" t="s">
        <v>23870</v>
      </c>
    </row>
    <row r="10792" spans="1:25">
      <c r="A10792" s="1">
        <v>10862</v>
      </c>
      <c r="B10792" t="s">
        <v>32</v>
      </c>
      <c r="C10792" t="s">
        <v>8996</v>
      </c>
      <c r="D10792" t="s">
        <v>10901</v>
      </c>
      <c r="E10792" t="s">
        <v>10905</v>
      </c>
      <c r="F10792" t="s">
        <v>10906</v>
      </c>
      <c r="H10792" t="s">
        <v>18473</v>
      </c>
      <c r="V10792">
        <f>72864855 @äçNJ2024041romainbrown023@gmail.com                            ENMLFException as file currently locked by another user for an Acct no 319151400000</f>
        <v>0</v>
      </c>
    </row>
    <row r="10793" spans="1:25">
      <c r="A10793" s="1">
        <v>10863</v>
      </c>
      <c r="C10793" t="s">
        <v>8997</v>
      </c>
      <c r="G10793" t="s">
        <v>10967</v>
      </c>
      <c r="H10793" t="s">
        <v>18474</v>
      </c>
      <c r="I10793" t="s">
        <v>18507</v>
      </c>
      <c r="J10793" t="s">
        <v>18510</v>
      </c>
      <c r="L10793" t="s">
        <v>20881</v>
      </c>
      <c r="N10793" t="s">
        <v>32</v>
      </c>
      <c r="P10793" t="s">
        <v>32</v>
      </c>
      <c r="Q10793" t="s">
        <v>20992</v>
      </c>
      <c r="R10793" t="s">
        <v>21119</v>
      </c>
      <c r="S10793" t="s">
        <v>21154</v>
      </c>
      <c r="U10793" t="s">
        <v>22035</v>
      </c>
      <c r="Y10793" t="s">
        <v>23872</v>
      </c>
    </row>
    <row r="10794" spans="1:25">
      <c r="A10794" s="1">
        <v>10864</v>
      </c>
      <c r="B10794" t="s">
        <v>32</v>
      </c>
      <c r="C10794" t="s">
        <v>8997</v>
      </c>
      <c r="D10794" t="s">
        <v>10902</v>
      </c>
      <c r="E10794" t="s">
        <v>10905</v>
      </c>
      <c r="F10794" t="s">
        <v>10906</v>
      </c>
      <c r="H10794" t="s">
        <v>18474</v>
      </c>
      <c r="V10794">
        <f>72864856 °7úA2024041ANDREHEPBURN_88@YAHOO.COM                            ENMLFException as file currently locked by another user for an Acct no 283368110000</f>
        <v>0</v>
      </c>
    </row>
    <row r="10795" spans="1:25">
      <c r="A10795" s="1">
        <v>10865</v>
      </c>
      <c r="C10795" t="s">
        <v>8998</v>
      </c>
      <c r="G10795" t="s">
        <v>10967</v>
      </c>
      <c r="H10795" t="s">
        <v>18475</v>
      </c>
      <c r="I10795" t="s">
        <v>18507</v>
      </c>
      <c r="J10795" t="s">
        <v>18509</v>
      </c>
      <c r="L10795" t="s">
        <v>20831</v>
      </c>
      <c r="O10795" t="s">
        <v>20888</v>
      </c>
      <c r="P10795" t="s">
        <v>65</v>
      </c>
      <c r="Q10795" t="s">
        <v>20990</v>
      </c>
      <c r="R10795" t="s">
        <v>21118</v>
      </c>
      <c r="S10795" t="s">
        <v>21153</v>
      </c>
      <c r="T10795" t="s">
        <v>22022</v>
      </c>
      <c r="U10795" t="s">
        <v>22033</v>
      </c>
    </row>
    <row r="10796" spans="1:25">
      <c r="A10796" s="1">
        <v>10866</v>
      </c>
      <c r="C10796" t="s">
        <v>8999</v>
      </c>
      <c r="G10796" t="s">
        <v>10967</v>
      </c>
      <c r="H10796" t="s">
        <v>18476</v>
      </c>
      <c r="I10796" t="s">
        <v>18507</v>
      </c>
      <c r="J10796" t="s">
        <v>18509</v>
      </c>
      <c r="L10796" t="s">
        <v>20833</v>
      </c>
      <c r="O10796" t="s">
        <v>20888</v>
      </c>
      <c r="P10796" t="s">
        <v>20920</v>
      </c>
      <c r="Q10796" t="s">
        <v>20991</v>
      </c>
      <c r="U10796" t="s">
        <v>22034</v>
      </c>
      <c r="W10796" t="s">
        <v>22918</v>
      </c>
    </row>
    <row r="10797" spans="1:25">
      <c r="A10797" s="1">
        <v>10867</v>
      </c>
      <c r="C10797" t="s">
        <v>9000</v>
      </c>
      <c r="G10797" t="s">
        <v>10967</v>
      </c>
      <c r="H10797" t="s">
        <v>18477</v>
      </c>
      <c r="I10797" t="s">
        <v>18507</v>
      </c>
      <c r="J10797" t="s">
        <v>18509</v>
      </c>
      <c r="L10797" t="s">
        <v>20839</v>
      </c>
      <c r="O10797" t="s">
        <v>20887</v>
      </c>
      <c r="P10797" t="s">
        <v>20919</v>
      </c>
      <c r="Q10797" t="s">
        <v>20989</v>
      </c>
      <c r="U10797" t="s">
        <v>22032</v>
      </c>
      <c r="W10797" t="s">
        <v>22917</v>
      </c>
      <c r="X10797" t="s">
        <v>23855</v>
      </c>
    </row>
    <row r="10798" spans="1:25">
      <c r="A10798" s="1">
        <v>10868</v>
      </c>
      <c r="C10798" t="s">
        <v>9001</v>
      </c>
      <c r="G10798" t="s">
        <v>10967</v>
      </c>
      <c r="H10798" t="s">
        <v>18478</v>
      </c>
      <c r="I10798" t="s">
        <v>18507</v>
      </c>
      <c r="J10798" t="s">
        <v>18510</v>
      </c>
      <c r="L10798" t="s">
        <v>20882</v>
      </c>
      <c r="N10798" t="s">
        <v>32</v>
      </c>
      <c r="P10798" t="s">
        <v>32</v>
      </c>
      <c r="Q10798" t="s">
        <v>20992</v>
      </c>
      <c r="R10798" t="s">
        <v>21119</v>
      </c>
      <c r="S10798" t="s">
        <v>21154</v>
      </c>
      <c r="U10798" t="s">
        <v>22035</v>
      </c>
      <c r="Y10798" t="s">
        <v>23873</v>
      </c>
    </row>
    <row r="10799" spans="1:25">
      <c r="A10799" s="1">
        <v>10869</v>
      </c>
      <c r="B10799" t="s">
        <v>32</v>
      </c>
      <c r="C10799" t="s">
        <v>9001</v>
      </c>
      <c r="D10799" t="s">
        <v>10903</v>
      </c>
      <c r="E10799" t="s">
        <v>10905</v>
      </c>
      <c r="F10799" t="s">
        <v>10906</v>
      </c>
      <c r="H10799" t="s">
        <v>18478</v>
      </c>
      <c r="V10799">
        <f>72864860 @ÝEÆI2024041orainthomas@gmail.com                              GNMLFException as file currently locked by another user for an Acct no 316859080000</f>
        <v>0</v>
      </c>
    </row>
    <row r="10800" spans="1:25">
      <c r="A10800" s="1">
        <v>10870</v>
      </c>
      <c r="C10800" t="s">
        <v>9002</v>
      </c>
      <c r="G10800" t="s">
        <v>10967</v>
      </c>
      <c r="H10800" t="s">
        <v>18479</v>
      </c>
      <c r="I10800" t="s">
        <v>18507</v>
      </c>
      <c r="J10800" t="s">
        <v>18509</v>
      </c>
      <c r="L10800" t="s">
        <v>20831</v>
      </c>
      <c r="O10800" t="s">
        <v>20888</v>
      </c>
      <c r="P10800" t="s">
        <v>65</v>
      </c>
      <c r="Q10800" t="s">
        <v>20990</v>
      </c>
      <c r="R10800" t="s">
        <v>21118</v>
      </c>
      <c r="S10800" t="s">
        <v>21153</v>
      </c>
      <c r="T10800" t="s">
        <v>22023</v>
      </c>
      <c r="U10800" t="s">
        <v>22033</v>
      </c>
    </row>
    <row r="10801" spans="1:32">
      <c r="A10801" s="1">
        <v>10871</v>
      </c>
      <c r="C10801" t="s">
        <v>9003</v>
      </c>
      <c r="G10801" t="s">
        <v>10967</v>
      </c>
      <c r="H10801" t="s">
        <v>18479</v>
      </c>
      <c r="I10801" t="s">
        <v>18507</v>
      </c>
      <c r="J10801" t="s">
        <v>18509</v>
      </c>
      <c r="L10801" t="s">
        <v>20839</v>
      </c>
      <c r="O10801" t="s">
        <v>20887</v>
      </c>
      <c r="P10801" t="s">
        <v>20919</v>
      </c>
      <c r="Q10801" t="s">
        <v>20989</v>
      </c>
      <c r="U10801" t="s">
        <v>22032</v>
      </c>
      <c r="W10801" t="s">
        <v>22917</v>
      </c>
      <c r="X10801" t="s">
        <v>23856</v>
      </c>
    </row>
    <row r="10802" spans="1:32">
      <c r="A10802" s="1">
        <v>10872</v>
      </c>
      <c r="C10802" t="s">
        <v>9004</v>
      </c>
      <c r="G10802" t="s">
        <v>10967</v>
      </c>
      <c r="H10802" t="s">
        <v>18479</v>
      </c>
      <c r="I10802" t="s">
        <v>18507</v>
      </c>
      <c r="J10802" t="s">
        <v>18509</v>
      </c>
      <c r="L10802" t="s">
        <v>20833</v>
      </c>
      <c r="O10802" t="s">
        <v>20888</v>
      </c>
      <c r="P10802" t="s">
        <v>20920</v>
      </c>
      <c r="Q10802" t="s">
        <v>20991</v>
      </c>
      <c r="U10802" t="s">
        <v>22034</v>
      </c>
      <c r="W10802" t="s">
        <v>22918</v>
      </c>
    </row>
    <row r="10803" spans="1:32">
      <c r="A10803" s="1">
        <v>10873</v>
      </c>
      <c r="C10803" t="s">
        <v>9005</v>
      </c>
      <c r="G10803" t="s">
        <v>10967</v>
      </c>
      <c r="H10803" t="s">
        <v>18480</v>
      </c>
      <c r="I10803" t="s">
        <v>18507</v>
      </c>
      <c r="J10803" t="s">
        <v>18509</v>
      </c>
      <c r="L10803" t="s">
        <v>20831</v>
      </c>
      <c r="O10803" t="s">
        <v>20888</v>
      </c>
      <c r="P10803" t="s">
        <v>65</v>
      </c>
      <c r="Q10803" t="s">
        <v>20990</v>
      </c>
      <c r="R10803" t="s">
        <v>21118</v>
      </c>
      <c r="S10803" t="s">
        <v>21153</v>
      </c>
      <c r="T10803" t="s">
        <v>22024</v>
      </c>
      <c r="U10803" t="s">
        <v>22033</v>
      </c>
    </row>
    <row r="10804" spans="1:32">
      <c r="A10804" s="1">
        <v>10874</v>
      </c>
      <c r="C10804" t="s">
        <v>9006</v>
      </c>
      <c r="G10804" t="s">
        <v>10967</v>
      </c>
      <c r="H10804" t="s">
        <v>18481</v>
      </c>
      <c r="I10804" t="s">
        <v>18507</v>
      </c>
      <c r="J10804" t="s">
        <v>18509</v>
      </c>
      <c r="L10804" t="s">
        <v>20833</v>
      </c>
      <c r="O10804" t="s">
        <v>20888</v>
      </c>
      <c r="P10804" t="s">
        <v>20920</v>
      </c>
      <c r="Q10804" t="s">
        <v>20991</v>
      </c>
      <c r="U10804" t="s">
        <v>22034</v>
      </c>
      <c r="W10804" t="s">
        <v>22918</v>
      </c>
    </row>
    <row r="10805" spans="1:32">
      <c r="A10805" s="1">
        <v>10875</v>
      </c>
      <c r="C10805" t="s">
        <v>9007</v>
      </c>
      <c r="G10805" t="s">
        <v>10967</v>
      </c>
      <c r="H10805" t="s">
        <v>18482</v>
      </c>
      <c r="I10805" t="s">
        <v>18507</v>
      </c>
      <c r="J10805" t="s">
        <v>18509</v>
      </c>
      <c r="L10805" t="s">
        <v>20807</v>
      </c>
      <c r="O10805" t="s">
        <v>20887</v>
      </c>
      <c r="P10805" t="s">
        <v>20919</v>
      </c>
      <c r="Q10805" t="s">
        <v>20989</v>
      </c>
      <c r="U10805" t="s">
        <v>22032</v>
      </c>
      <c r="W10805" t="s">
        <v>22917</v>
      </c>
      <c r="X10805" t="s">
        <v>23857</v>
      </c>
    </row>
    <row r="10806" spans="1:32">
      <c r="A10806" s="1">
        <v>10876</v>
      </c>
      <c r="C10806" t="s">
        <v>9008</v>
      </c>
      <c r="G10806" t="s">
        <v>10967</v>
      </c>
      <c r="H10806" t="s">
        <v>18483</v>
      </c>
      <c r="I10806" t="s">
        <v>18507</v>
      </c>
      <c r="J10806" t="s">
        <v>18510</v>
      </c>
      <c r="L10806" t="s">
        <v>20883</v>
      </c>
      <c r="N10806" t="s">
        <v>51</v>
      </c>
      <c r="P10806" t="s">
        <v>20965</v>
      </c>
      <c r="Q10806" t="s">
        <v>21075</v>
      </c>
      <c r="U10806" t="s">
        <v>22777</v>
      </c>
      <c r="W10806" t="s">
        <v>22940</v>
      </c>
      <c r="AF10806" t="s">
        <v>23901</v>
      </c>
    </row>
    <row r="10807" spans="1:32">
      <c r="A10807" s="1">
        <v>10877</v>
      </c>
      <c r="B10807" t="s">
        <v>51</v>
      </c>
      <c r="C10807" t="s">
        <v>9008</v>
      </c>
      <c r="D10807" t="s">
        <v>10904</v>
      </c>
      <c r="E10807" t="s">
        <v>10905</v>
      </c>
      <c r="F10807" t="s">
        <v>10917</v>
      </c>
      <c r="H10807" t="s">
        <v>18483</v>
      </c>
      <c r="V10807">
        <f>72864867 CENB</f>
        <v>0</v>
      </c>
    </row>
    <row r="10808" spans="1:32">
      <c r="A10808" s="1">
        <v>10878</v>
      </c>
      <c r="C10808" t="s">
        <v>9009</v>
      </c>
      <c r="G10808" t="s">
        <v>10967</v>
      </c>
      <c r="H10808" t="s">
        <v>18484</v>
      </c>
      <c r="I10808" t="s">
        <v>18507</v>
      </c>
      <c r="J10808" t="s">
        <v>18511</v>
      </c>
      <c r="L10808" t="s">
        <v>19687</v>
      </c>
      <c r="O10808" t="s">
        <v>20908</v>
      </c>
      <c r="P10808" t="s">
        <v>20937</v>
      </c>
      <c r="Q10808" t="s">
        <v>21025</v>
      </c>
      <c r="R10808" t="s">
        <v>21129</v>
      </c>
      <c r="S10808" t="s">
        <v>21157</v>
      </c>
      <c r="T10808" t="s">
        <v>22025</v>
      </c>
      <c r="U10808" t="s">
        <v>22913</v>
      </c>
    </row>
    <row r="10809" spans="1:32">
      <c r="A10809" s="1">
        <v>10879</v>
      </c>
      <c r="C10809" t="s">
        <v>9010</v>
      </c>
      <c r="G10809" t="s">
        <v>10967</v>
      </c>
      <c r="H10809" t="s">
        <v>18485</v>
      </c>
      <c r="I10809" t="s">
        <v>18507</v>
      </c>
      <c r="J10809" t="s">
        <v>18511</v>
      </c>
      <c r="L10809" t="s">
        <v>19691</v>
      </c>
      <c r="O10809" t="s">
        <v>20908</v>
      </c>
      <c r="P10809" t="s">
        <v>20937</v>
      </c>
      <c r="Q10809" t="s">
        <v>21025</v>
      </c>
      <c r="R10809" t="s">
        <v>21129</v>
      </c>
      <c r="S10809" t="s">
        <v>21157</v>
      </c>
      <c r="T10809" t="s">
        <v>22026</v>
      </c>
      <c r="U10809" t="s">
        <v>22913</v>
      </c>
    </row>
    <row r="10810" spans="1:32">
      <c r="A10810" s="1">
        <v>10880</v>
      </c>
      <c r="C10810" t="s">
        <v>9011</v>
      </c>
      <c r="G10810" t="s">
        <v>10967</v>
      </c>
      <c r="H10810" t="s">
        <v>18486</v>
      </c>
      <c r="I10810" t="s">
        <v>18507</v>
      </c>
      <c r="J10810" t="s">
        <v>18511</v>
      </c>
      <c r="L10810" t="s">
        <v>19687</v>
      </c>
      <c r="O10810" t="s">
        <v>20908</v>
      </c>
      <c r="P10810" t="s">
        <v>20937</v>
      </c>
      <c r="Q10810" t="s">
        <v>21025</v>
      </c>
      <c r="R10810" t="s">
        <v>21129</v>
      </c>
      <c r="S10810" t="s">
        <v>21157</v>
      </c>
      <c r="T10810" t="s">
        <v>22027</v>
      </c>
      <c r="U10810" t="s">
        <v>22914</v>
      </c>
    </row>
    <row r="10811" spans="1:32">
      <c r="A10811" s="1">
        <v>10881</v>
      </c>
      <c r="C10811" t="s">
        <v>9012</v>
      </c>
      <c r="G10811" t="s">
        <v>10967</v>
      </c>
      <c r="H10811" t="s">
        <v>18487</v>
      </c>
      <c r="I10811" t="s">
        <v>18507</v>
      </c>
      <c r="J10811" t="s">
        <v>18511</v>
      </c>
      <c r="L10811" t="s">
        <v>19689</v>
      </c>
      <c r="O10811" t="s">
        <v>20908</v>
      </c>
      <c r="P10811" t="s">
        <v>20937</v>
      </c>
      <c r="Q10811" t="s">
        <v>21025</v>
      </c>
      <c r="R10811" t="s">
        <v>21129</v>
      </c>
      <c r="S10811" t="s">
        <v>21157</v>
      </c>
      <c r="T10811" t="s">
        <v>22028</v>
      </c>
      <c r="U10811" t="s">
        <v>22914</v>
      </c>
    </row>
    <row r="10812" spans="1:32">
      <c r="A10812" s="1">
        <v>10882</v>
      </c>
      <c r="C10812" t="s">
        <v>9013</v>
      </c>
      <c r="G10812" t="s">
        <v>10967</v>
      </c>
      <c r="H10812" t="s">
        <v>18487</v>
      </c>
      <c r="I10812" t="s">
        <v>18507</v>
      </c>
      <c r="J10812" t="s">
        <v>18511</v>
      </c>
      <c r="L10812" t="s">
        <v>19694</v>
      </c>
      <c r="O10812" t="s">
        <v>20908</v>
      </c>
      <c r="P10812" t="s">
        <v>20937</v>
      </c>
      <c r="Q10812" t="s">
        <v>21025</v>
      </c>
      <c r="R10812" t="s">
        <v>21129</v>
      </c>
      <c r="S10812" t="s">
        <v>21157</v>
      </c>
      <c r="T10812" t="s">
        <v>22029</v>
      </c>
      <c r="U10812" t="s">
        <v>22914</v>
      </c>
    </row>
    <row r="10813" spans="1:32">
      <c r="A10813" s="1">
        <v>10883</v>
      </c>
      <c r="C10813" t="s">
        <v>9014</v>
      </c>
      <c r="G10813" t="s">
        <v>10967</v>
      </c>
      <c r="H10813" t="s">
        <v>18488</v>
      </c>
      <c r="I10813" t="s">
        <v>18507</v>
      </c>
      <c r="J10813" t="s">
        <v>18509</v>
      </c>
      <c r="L10813" t="s">
        <v>20864</v>
      </c>
      <c r="O10813" t="s">
        <v>20887</v>
      </c>
      <c r="P10813" t="s">
        <v>20919</v>
      </c>
      <c r="Q10813" t="s">
        <v>20989</v>
      </c>
      <c r="U10813" t="s">
        <v>22032</v>
      </c>
      <c r="W10813" t="s">
        <v>22917</v>
      </c>
      <c r="X10813" t="s">
        <v>23852</v>
      </c>
    </row>
    <row r="10814" spans="1:32">
      <c r="A10814" s="1">
        <v>10884</v>
      </c>
      <c r="C10814" t="s">
        <v>9015</v>
      </c>
      <c r="G10814" t="s">
        <v>10967</v>
      </c>
      <c r="H10814" t="s">
        <v>18489</v>
      </c>
      <c r="I10814" t="s">
        <v>18507</v>
      </c>
      <c r="J10814" t="s">
        <v>18509</v>
      </c>
      <c r="L10814" t="s">
        <v>20831</v>
      </c>
      <c r="O10814" t="s">
        <v>20888</v>
      </c>
      <c r="P10814" t="s">
        <v>65</v>
      </c>
      <c r="Q10814" t="s">
        <v>20990</v>
      </c>
      <c r="R10814" t="s">
        <v>21118</v>
      </c>
      <c r="S10814" t="s">
        <v>21153</v>
      </c>
      <c r="T10814" t="s">
        <v>22020</v>
      </c>
      <c r="U10814" t="s">
        <v>22033</v>
      </c>
    </row>
    <row r="10815" spans="1:32">
      <c r="A10815" s="1">
        <v>10885</v>
      </c>
      <c r="C10815" t="s">
        <v>9016</v>
      </c>
      <c r="G10815" t="s">
        <v>10967</v>
      </c>
      <c r="H10815" t="s">
        <v>18489</v>
      </c>
      <c r="I10815" t="s">
        <v>18507</v>
      </c>
      <c r="J10815" t="s">
        <v>18509</v>
      </c>
      <c r="L10815" t="s">
        <v>20833</v>
      </c>
      <c r="O10815" t="s">
        <v>20888</v>
      </c>
      <c r="P10815" t="s">
        <v>20920</v>
      </c>
      <c r="Q10815" t="s">
        <v>20991</v>
      </c>
      <c r="U10815" t="s">
        <v>22034</v>
      </c>
      <c r="W10815" t="s">
        <v>22918</v>
      </c>
    </row>
    <row r="10816" spans="1:32">
      <c r="A10816" s="1">
        <v>10886</v>
      </c>
      <c r="C10816" t="s">
        <v>9017</v>
      </c>
      <c r="G10816" t="s">
        <v>10967</v>
      </c>
      <c r="H10816" t="s">
        <v>18490</v>
      </c>
      <c r="I10816" t="s">
        <v>18507</v>
      </c>
      <c r="J10816" t="s">
        <v>18509</v>
      </c>
      <c r="L10816" t="s">
        <v>20831</v>
      </c>
      <c r="O10816" t="s">
        <v>20888</v>
      </c>
      <c r="P10816" t="s">
        <v>65</v>
      </c>
      <c r="Q10816" t="s">
        <v>20990</v>
      </c>
      <c r="R10816" t="s">
        <v>21118</v>
      </c>
      <c r="S10816" t="s">
        <v>21153</v>
      </c>
      <c r="T10816" t="s">
        <v>22021</v>
      </c>
      <c r="U10816" t="s">
        <v>22033</v>
      </c>
    </row>
    <row r="10817" spans="1:24">
      <c r="A10817" s="1">
        <v>10887</v>
      </c>
      <c r="C10817" t="s">
        <v>9018</v>
      </c>
      <c r="G10817" t="s">
        <v>10967</v>
      </c>
      <c r="H10817" t="s">
        <v>18491</v>
      </c>
      <c r="I10817" t="s">
        <v>18507</v>
      </c>
      <c r="J10817" t="s">
        <v>18509</v>
      </c>
      <c r="L10817" t="s">
        <v>20833</v>
      </c>
      <c r="O10817" t="s">
        <v>20888</v>
      </c>
      <c r="P10817" t="s">
        <v>20920</v>
      </c>
      <c r="Q10817" t="s">
        <v>20991</v>
      </c>
      <c r="U10817" t="s">
        <v>22034</v>
      </c>
      <c r="W10817" t="s">
        <v>22918</v>
      </c>
    </row>
    <row r="10818" spans="1:24">
      <c r="A10818" s="1">
        <v>10888</v>
      </c>
      <c r="C10818" t="s">
        <v>9019</v>
      </c>
      <c r="G10818" t="s">
        <v>10967</v>
      </c>
      <c r="H10818" t="s">
        <v>18492</v>
      </c>
      <c r="I10818" t="s">
        <v>18507</v>
      </c>
      <c r="J10818" t="s">
        <v>18509</v>
      </c>
      <c r="L10818" t="s">
        <v>20809</v>
      </c>
      <c r="O10818" t="s">
        <v>20887</v>
      </c>
      <c r="P10818" t="s">
        <v>20919</v>
      </c>
      <c r="Q10818" t="s">
        <v>20989</v>
      </c>
      <c r="U10818" t="s">
        <v>22032</v>
      </c>
      <c r="W10818" t="s">
        <v>22917</v>
      </c>
      <c r="X10818" t="s">
        <v>23853</v>
      </c>
    </row>
    <row r="10819" spans="1:24">
      <c r="A10819" s="1">
        <v>10889</v>
      </c>
      <c r="C10819" t="s">
        <v>9020</v>
      </c>
      <c r="G10819" t="s">
        <v>10967</v>
      </c>
      <c r="H10819" t="s">
        <v>18493</v>
      </c>
      <c r="I10819" t="s">
        <v>18507</v>
      </c>
      <c r="J10819" t="s">
        <v>18509</v>
      </c>
      <c r="L10819" t="s">
        <v>20831</v>
      </c>
      <c r="O10819" t="s">
        <v>20888</v>
      </c>
      <c r="P10819" t="s">
        <v>65</v>
      </c>
      <c r="Q10819" t="s">
        <v>20990</v>
      </c>
      <c r="R10819" t="s">
        <v>21118</v>
      </c>
      <c r="S10819" t="s">
        <v>21153</v>
      </c>
      <c r="T10819" t="s">
        <v>22024</v>
      </c>
      <c r="U10819" t="s">
        <v>22033</v>
      </c>
    </row>
    <row r="10820" spans="1:24">
      <c r="A10820" s="1">
        <v>10890</v>
      </c>
      <c r="C10820" t="s">
        <v>9021</v>
      </c>
      <c r="G10820" t="s">
        <v>10967</v>
      </c>
      <c r="H10820" t="s">
        <v>18493</v>
      </c>
      <c r="I10820" t="s">
        <v>18507</v>
      </c>
      <c r="J10820" t="s">
        <v>18509</v>
      </c>
      <c r="L10820" t="s">
        <v>20833</v>
      </c>
      <c r="O10820" t="s">
        <v>20888</v>
      </c>
      <c r="P10820" t="s">
        <v>20920</v>
      </c>
      <c r="Q10820" t="s">
        <v>20991</v>
      </c>
      <c r="U10820" t="s">
        <v>22034</v>
      </c>
      <c r="W10820" t="s">
        <v>22918</v>
      </c>
    </row>
    <row r="10821" spans="1:24">
      <c r="A10821" s="1">
        <v>10891</v>
      </c>
      <c r="C10821" t="s">
        <v>9022</v>
      </c>
      <c r="G10821" t="s">
        <v>10967</v>
      </c>
      <c r="H10821" t="s">
        <v>18494</v>
      </c>
      <c r="I10821" t="s">
        <v>18507</v>
      </c>
      <c r="J10821" t="s">
        <v>18509</v>
      </c>
      <c r="L10821" t="s">
        <v>20844</v>
      </c>
      <c r="O10821" t="s">
        <v>20887</v>
      </c>
      <c r="P10821" t="s">
        <v>20919</v>
      </c>
      <c r="Q10821" t="s">
        <v>20989</v>
      </c>
      <c r="U10821" t="s">
        <v>22032</v>
      </c>
      <c r="W10821" t="s">
        <v>22917</v>
      </c>
      <c r="X10821" t="s">
        <v>23857</v>
      </c>
    </row>
    <row r="10822" spans="1:24">
      <c r="A10822" s="1">
        <v>10892</v>
      </c>
      <c r="C10822" t="s">
        <v>9023</v>
      </c>
      <c r="G10822" t="s">
        <v>10967</v>
      </c>
      <c r="H10822" t="s">
        <v>18495</v>
      </c>
      <c r="I10822" t="s">
        <v>18507</v>
      </c>
      <c r="J10822" t="s">
        <v>18509</v>
      </c>
      <c r="L10822" t="s">
        <v>20831</v>
      </c>
      <c r="O10822" t="s">
        <v>20888</v>
      </c>
      <c r="P10822" t="s">
        <v>65</v>
      </c>
      <c r="Q10822" t="s">
        <v>20990</v>
      </c>
      <c r="R10822" t="s">
        <v>21118</v>
      </c>
      <c r="S10822" t="s">
        <v>21153</v>
      </c>
      <c r="T10822" t="s">
        <v>21985</v>
      </c>
      <c r="U10822" t="s">
        <v>22033</v>
      </c>
    </row>
    <row r="10823" spans="1:24">
      <c r="A10823" s="1">
        <v>10893</v>
      </c>
      <c r="C10823" t="s">
        <v>9024</v>
      </c>
      <c r="G10823" t="s">
        <v>10967</v>
      </c>
      <c r="H10823" t="s">
        <v>18495</v>
      </c>
      <c r="I10823" t="s">
        <v>18507</v>
      </c>
      <c r="J10823" t="s">
        <v>18509</v>
      </c>
      <c r="L10823" t="s">
        <v>20864</v>
      </c>
      <c r="O10823" t="s">
        <v>20887</v>
      </c>
      <c r="P10823" t="s">
        <v>20919</v>
      </c>
      <c r="Q10823" t="s">
        <v>20989</v>
      </c>
      <c r="U10823" t="s">
        <v>22032</v>
      </c>
      <c r="W10823" t="s">
        <v>22917</v>
      </c>
      <c r="X10823" t="s">
        <v>23816</v>
      </c>
    </row>
    <row r="10824" spans="1:24">
      <c r="A10824" s="1">
        <v>10894</v>
      </c>
      <c r="C10824" t="s">
        <v>9025</v>
      </c>
      <c r="G10824" t="s">
        <v>10967</v>
      </c>
      <c r="H10824" t="s">
        <v>18495</v>
      </c>
      <c r="I10824" t="s">
        <v>18507</v>
      </c>
      <c r="J10824" t="s">
        <v>18509</v>
      </c>
      <c r="L10824" t="s">
        <v>20833</v>
      </c>
      <c r="O10824" t="s">
        <v>20888</v>
      </c>
      <c r="P10824" t="s">
        <v>20920</v>
      </c>
      <c r="Q10824" t="s">
        <v>20991</v>
      </c>
      <c r="U10824" t="s">
        <v>22034</v>
      </c>
      <c r="W10824" t="s">
        <v>22918</v>
      </c>
    </row>
    <row r="10825" spans="1:24">
      <c r="A10825" s="1">
        <v>10895</v>
      </c>
      <c r="C10825" t="s">
        <v>9026</v>
      </c>
      <c r="G10825" t="s">
        <v>10967</v>
      </c>
      <c r="H10825" t="s">
        <v>18496</v>
      </c>
      <c r="I10825" t="s">
        <v>18507</v>
      </c>
      <c r="J10825" t="s">
        <v>18509</v>
      </c>
      <c r="L10825" t="s">
        <v>20834</v>
      </c>
      <c r="O10825" t="s">
        <v>20887</v>
      </c>
      <c r="P10825" t="s">
        <v>20919</v>
      </c>
      <c r="Q10825" t="s">
        <v>20989</v>
      </c>
      <c r="U10825" t="s">
        <v>22032</v>
      </c>
      <c r="W10825" t="s">
        <v>22917</v>
      </c>
      <c r="X10825" t="s">
        <v>23815</v>
      </c>
    </row>
    <row r="10826" spans="1:24">
      <c r="A10826" s="1">
        <v>10896</v>
      </c>
      <c r="C10826" t="s">
        <v>9027</v>
      </c>
      <c r="G10826" t="s">
        <v>10967</v>
      </c>
      <c r="H10826" t="s">
        <v>18497</v>
      </c>
      <c r="I10826" t="s">
        <v>18507</v>
      </c>
      <c r="J10826" t="s">
        <v>18509</v>
      </c>
      <c r="L10826" t="s">
        <v>20831</v>
      </c>
      <c r="O10826" t="s">
        <v>20888</v>
      </c>
      <c r="P10826" t="s">
        <v>65</v>
      </c>
      <c r="Q10826" t="s">
        <v>20990</v>
      </c>
      <c r="R10826" t="s">
        <v>21118</v>
      </c>
      <c r="S10826" t="s">
        <v>21153</v>
      </c>
      <c r="T10826" t="s">
        <v>21984</v>
      </c>
      <c r="U10826" t="s">
        <v>22033</v>
      </c>
    </row>
    <row r="10827" spans="1:24">
      <c r="A10827" s="1">
        <v>10897</v>
      </c>
      <c r="C10827" t="s">
        <v>9028</v>
      </c>
      <c r="G10827" t="s">
        <v>10967</v>
      </c>
      <c r="H10827" t="s">
        <v>18498</v>
      </c>
      <c r="I10827" t="s">
        <v>18507</v>
      </c>
      <c r="J10827" t="s">
        <v>18509</v>
      </c>
      <c r="L10827" t="s">
        <v>20833</v>
      </c>
      <c r="O10827" t="s">
        <v>20888</v>
      </c>
      <c r="P10827" t="s">
        <v>20920</v>
      </c>
      <c r="Q10827" t="s">
        <v>20991</v>
      </c>
      <c r="U10827" t="s">
        <v>22034</v>
      </c>
      <c r="W10827" t="s">
        <v>22918</v>
      </c>
    </row>
    <row r="10828" spans="1:24">
      <c r="A10828" s="1">
        <v>10898</v>
      </c>
      <c r="C10828" t="s">
        <v>9029</v>
      </c>
      <c r="G10828" t="s">
        <v>10967</v>
      </c>
      <c r="H10828" t="s">
        <v>18499</v>
      </c>
      <c r="I10828" t="s">
        <v>18507</v>
      </c>
      <c r="J10828" t="s">
        <v>18509</v>
      </c>
      <c r="L10828" t="s">
        <v>20836</v>
      </c>
      <c r="O10828" t="s">
        <v>20887</v>
      </c>
      <c r="P10828" t="s">
        <v>20919</v>
      </c>
      <c r="Q10828" t="s">
        <v>20989</v>
      </c>
      <c r="U10828" t="s">
        <v>22032</v>
      </c>
      <c r="W10828" t="s">
        <v>22917</v>
      </c>
      <c r="X10828" t="s">
        <v>23858</v>
      </c>
    </row>
    <row r="10829" spans="1:24">
      <c r="A10829" s="1">
        <v>10899</v>
      </c>
      <c r="C10829" t="s">
        <v>9030</v>
      </c>
      <c r="G10829" t="s">
        <v>10967</v>
      </c>
      <c r="H10829" t="s">
        <v>18500</v>
      </c>
      <c r="I10829" t="s">
        <v>18507</v>
      </c>
      <c r="J10829" t="s">
        <v>18509</v>
      </c>
      <c r="L10829" t="s">
        <v>20844</v>
      </c>
      <c r="O10829" t="s">
        <v>20887</v>
      </c>
      <c r="P10829" t="s">
        <v>20919</v>
      </c>
      <c r="Q10829" t="s">
        <v>20989</v>
      </c>
      <c r="U10829" t="s">
        <v>22032</v>
      </c>
      <c r="W10829" t="s">
        <v>22917</v>
      </c>
      <c r="X10829" t="s">
        <v>22988</v>
      </c>
    </row>
    <row r="10830" spans="1:24">
      <c r="A10830" s="1">
        <v>10900</v>
      </c>
      <c r="C10830" t="s">
        <v>9031</v>
      </c>
      <c r="G10830" t="s">
        <v>10967</v>
      </c>
      <c r="H10830" t="s">
        <v>18501</v>
      </c>
      <c r="I10830" t="s">
        <v>18507</v>
      </c>
      <c r="J10830" t="s">
        <v>18509</v>
      </c>
      <c r="L10830" t="s">
        <v>20864</v>
      </c>
      <c r="O10830" t="s">
        <v>20887</v>
      </c>
      <c r="P10830" t="s">
        <v>20919</v>
      </c>
      <c r="Q10830" t="s">
        <v>20989</v>
      </c>
      <c r="U10830" t="s">
        <v>22032</v>
      </c>
      <c r="W10830" t="s">
        <v>22917</v>
      </c>
      <c r="X10830" t="s">
        <v>22988</v>
      </c>
    </row>
    <row r="10831" spans="1:24">
      <c r="A10831" s="1">
        <v>10901</v>
      </c>
      <c r="C10831" t="s">
        <v>9032</v>
      </c>
      <c r="G10831" t="s">
        <v>10967</v>
      </c>
      <c r="H10831" t="s">
        <v>18502</v>
      </c>
      <c r="I10831" t="s">
        <v>18507</v>
      </c>
      <c r="J10831" t="s">
        <v>18513</v>
      </c>
      <c r="K10831" t="s">
        <v>18513</v>
      </c>
      <c r="L10831" t="s">
        <v>19583</v>
      </c>
      <c r="M10831" t="s">
        <v>20885</v>
      </c>
      <c r="P10831" t="s">
        <v>20950</v>
      </c>
      <c r="Q10831" t="s">
        <v>21115</v>
      </c>
      <c r="R10831" t="s">
        <v>21151</v>
      </c>
      <c r="S10831" t="s">
        <v>21154</v>
      </c>
      <c r="T10831" t="s">
        <v>22030</v>
      </c>
      <c r="U10831" t="s">
        <v>22915</v>
      </c>
    </row>
    <row r="10832" spans="1:24">
      <c r="A10832" s="1">
        <v>10902</v>
      </c>
      <c r="C10832" t="s">
        <v>9033</v>
      </c>
      <c r="G10832" t="s">
        <v>10967</v>
      </c>
      <c r="H10832" t="s">
        <v>18503</v>
      </c>
      <c r="I10832" t="s">
        <v>18507</v>
      </c>
      <c r="J10832" t="s">
        <v>18509</v>
      </c>
      <c r="L10832" t="s">
        <v>20810</v>
      </c>
      <c r="O10832" t="s">
        <v>20887</v>
      </c>
      <c r="P10832" t="s">
        <v>20919</v>
      </c>
      <c r="Q10832" t="s">
        <v>20989</v>
      </c>
      <c r="U10832" t="s">
        <v>22032</v>
      </c>
      <c r="W10832" t="s">
        <v>22917</v>
      </c>
      <c r="X10832" t="s">
        <v>23073</v>
      </c>
    </row>
    <row r="10833" spans="1:23">
      <c r="A10833" s="1">
        <v>10903</v>
      </c>
      <c r="C10833" t="s">
        <v>9034</v>
      </c>
      <c r="G10833" t="s">
        <v>10967</v>
      </c>
      <c r="H10833" t="s">
        <v>18504</v>
      </c>
      <c r="I10833" t="s">
        <v>18507</v>
      </c>
      <c r="J10833" t="s">
        <v>18509</v>
      </c>
      <c r="L10833" t="s">
        <v>20831</v>
      </c>
      <c r="O10833" t="s">
        <v>20888</v>
      </c>
      <c r="P10833" t="s">
        <v>65</v>
      </c>
      <c r="Q10833" t="s">
        <v>20990</v>
      </c>
      <c r="R10833" t="s">
        <v>21118</v>
      </c>
      <c r="S10833" t="s">
        <v>21153</v>
      </c>
      <c r="T10833" t="s">
        <v>21256</v>
      </c>
      <c r="U10833" t="s">
        <v>22033</v>
      </c>
    </row>
    <row r="10834" spans="1:23">
      <c r="A10834" s="1">
        <v>10904</v>
      </c>
      <c r="C10834" t="s">
        <v>9035</v>
      </c>
      <c r="G10834" t="s">
        <v>10967</v>
      </c>
      <c r="H10834" t="s">
        <v>18505</v>
      </c>
      <c r="I10834" t="s">
        <v>18507</v>
      </c>
      <c r="J10834" t="s">
        <v>18509</v>
      </c>
      <c r="L10834" t="s">
        <v>20833</v>
      </c>
      <c r="O10834" t="s">
        <v>20888</v>
      </c>
      <c r="P10834" t="s">
        <v>20920</v>
      </c>
      <c r="Q10834" t="s">
        <v>20991</v>
      </c>
      <c r="U10834" t="s">
        <v>22034</v>
      </c>
      <c r="W10834" t="s">
        <v>22918</v>
      </c>
    </row>
    <row r="10835" spans="1:23">
      <c r="A10835" s="1">
        <v>10905</v>
      </c>
      <c r="C10835" t="s">
        <v>9036</v>
      </c>
      <c r="G10835" t="s">
        <v>10967</v>
      </c>
      <c r="H10835" t="s">
        <v>18506</v>
      </c>
      <c r="I10835" t="s">
        <v>18507</v>
      </c>
      <c r="J10835" t="s">
        <v>18508</v>
      </c>
      <c r="L10835" t="s">
        <v>20884</v>
      </c>
      <c r="O10835" t="s">
        <v>20886</v>
      </c>
      <c r="P10835" t="s">
        <v>20886</v>
      </c>
      <c r="Q10835" t="s">
        <v>20988</v>
      </c>
      <c r="U10835" t="s">
        <v>22031</v>
      </c>
      <c r="W10835" t="s">
        <v>22916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2024-06-06T06:04:49Z</dcterms:created>
  <dcterms:modified xsi:type="dcterms:W3CDTF">2024-06-06T06:04:49Z</dcterms:modified>
</cp:coreProperties>
</file>