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T2_Ejercicio6_a" sheetId="1" r:id="rId4"/>
    <sheet state="visible" name="RelT2_Ejercicio6_b" sheetId="2" r:id="rId5"/>
    <sheet state="visible" name="RelT2_Ejercicio6_c" sheetId="3" r:id="rId6"/>
  </sheets>
  <definedNames/>
  <calcPr/>
</workbook>
</file>

<file path=xl/sharedStrings.xml><?xml version="1.0" encoding="utf-8"?>
<sst xmlns="http://schemas.openxmlformats.org/spreadsheetml/2006/main" count="65" uniqueCount="38">
  <si>
    <t>Año</t>
  </si>
  <si>
    <t>Tasa de Desempleo (Y)</t>
  </si>
  <si>
    <t>Inflación (X)</t>
  </si>
  <si>
    <t>X2:</t>
  </si>
  <si>
    <t>X2²</t>
  </si>
  <si>
    <t>X²</t>
  </si>
  <si>
    <t>y*x1</t>
  </si>
  <si>
    <t>y*x2</t>
  </si>
  <si>
    <t>x1*x2</t>
  </si>
  <si>
    <t>Matriz (X'X)</t>
  </si>
  <si>
    <t>Matriz X'Y</t>
  </si>
  <si>
    <t>Matriz (X'X)^-1</t>
  </si>
  <si>
    <t>Matriz B^</t>
  </si>
  <si>
    <t>Matrix (X`X)⁻1</t>
  </si>
  <si>
    <t>Matrix B^</t>
  </si>
  <si>
    <t>X3</t>
  </si>
  <si>
    <t>X3²</t>
  </si>
  <si>
    <t>y*x3</t>
  </si>
  <si>
    <t>x1*x3</t>
  </si>
  <si>
    <t>x2*x3</t>
  </si>
  <si>
    <t>valores de y estimados</t>
  </si>
  <si>
    <t>SCT</t>
  </si>
  <si>
    <t>SCE=sumatoria y estimado - y total ²</t>
  </si>
  <si>
    <t>R²</t>
  </si>
  <si>
    <t>R² Ajustado</t>
  </si>
  <si>
    <t>n</t>
  </si>
  <si>
    <t>k</t>
  </si>
  <si>
    <t>Valor y estimado y</t>
  </si>
  <si>
    <t>x1</t>
  </si>
  <si>
    <t>x2</t>
  </si>
  <si>
    <t>x3</t>
  </si>
  <si>
    <t>Cálculo de SCT</t>
  </si>
  <si>
    <t>y²</t>
  </si>
  <si>
    <t>nuevo b14</t>
  </si>
  <si>
    <t>Inversa de B^</t>
  </si>
  <si>
    <t>ultimo valor</t>
  </si>
  <si>
    <t>SCE</t>
  </si>
  <si>
    <t>Ajustado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</si>
</sst>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Calibri&quot;"/>
    </font>
    <font>
      <b/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0" fillId="3" fontId="1" numFmtId="0" xfId="0" applyAlignment="1" applyFill="1" applyFont="1">
      <alignment readingOrder="0"/>
    </xf>
    <xf borderId="2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0" fillId="0" fontId="1" numFmtId="0" xfId="0" applyFont="1"/>
    <xf borderId="1" fillId="4" fontId="1" numFmtId="0" xfId="0" applyBorder="1" applyFill="1" applyFont="1"/>
    <xf borderId="0" fillId="3" fontId="1" numFmtId="0" xfId="0" applyFont="1"/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3" numFmtId="0" xfId="0" applyAlignment="1" applyFont="1">
      <alignment readingOrder="0"/>
    </xf>
    <xf borderId="1" fillId="7" fontId="4" numFmtId="0" xfId="0" applyAlignment="1" applyBorder="1" applyFill="1" applyFont="1">
      <alignment vertical="bottom"/>
    </xf>
    <xf borderId="0" fillId="7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1" fillId="2" fontId="4" numFmtId="0" xfId="0" applyAlignment="1" applyBorder="1" applyFont="1">
      <alignment horizontal="right" vertical="bottom"/>
    </xf>
    <xf borderId="1" fillId="4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8" fontId="1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RelT2_Ejercicio6_a-style">
      <tableStyleElement dxfId="1" type="headerRow"/>
      <tableStyleElement dxfId="2" type="firstRowStripe"/>
      <tableStyleElement dxfId="3" type="secondRowStripe"/>
    </tableStyle>
    <tableStyle count="3" pivot="0" name="RelT2_Ejercicio6_b-style">
      <tableStyleElement dxfId="1" type="headerRow"/>
      <tableStyleElement dxfId="2" type="firstRowStripe"/>
      <tableStyleElement dxfId="3" type="secondRowStripe"/>
    </tableStyle>
    <tableStyle count="3" pivot="0" name="RelT2_Ejercicio6_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lT2_Ejercicio6_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Q1" displayName="Table_2" name="Table_2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RelT2_Ejercicio6_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:I3" displayName="Table_3" 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lT2_Ejercicio6_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2006.0</v>
      </c>
      <c r="B2" s="3">
        <v>8.5</v>
      </c>
      <c r="C2" s="3">
        <v>3.52</v>
      </c>
      <c r="D2" s="3">
        <v>18614.0</v>
      </c>
      <c r="E2" s="4">
        <f t="shared" ref="E2:E11" si="1">D2*D2</f>
        <v>346480996</v>
      </c>
      <c r="F2" s="4">
        <f t="shared" ref="F2:F11" si="2">C2*C2</f>
        <v>12.3904</v>
      </c>
      <c r="G2" s="4">
        <f t="shared" ref="G2:G11" si="3">B2*C2</f>
        <v>29.92</v>
      </c>
      <c r="H2" s="4">
        <f t="shared" ref="H2:H11" si="4">B2*D2</f>
        <v>158219</v>
      </c>
      <c r="I2" s="4">
        <f t="shared" ref="I2:I11" si="5">C2*D2</f>
        <v>65521.28</v>
      </c>
    </row>
    <row r="3">
      <c r="A3" s="3">
        <v>2007.0</v>
      </c>
      <c r="B3" s="3">
        <v>8.2</v>
      </c>
      <c r="C3" s="3">
        <v>2.78</v>
      </c>
      <c r="D3" s="3">
        <v>19403.0</v>
      </c>
      <c r="E3" s="4">
        <f t="shared" si="1"/>
        <v>376476409</v>
      </c>
      <c r="F3" s="4">
        <f t="shared" si="2"/>
        <v>7.7284</v>
      </c>
      <c r="G3" s="4">
        <f t="shared" si="3"/>
        <v>22.796</v>
      </c>
      <c r="H3" s="4">
        <f t="shared" si="4"/>
        <v>159104.6</v>
      </c>
      <c r="I3" s="4">
        <f t="shared" si="5"/>
        <v>53940.34</v>
      </c>
    </row>
    <row r="4">
      <c r="A4" s="3">
        <v>2008.0</v>
      </c>
      <c r="B4" s="3">
        <v>11.3</v>
      </c>
      <c r="C4" s="3">
        <v>4.09</v>
      </c>
      <c r="D4" s="3">
        <v>19492.0</v>
      </c>
      <c r="E4" s="4">
        <f t="shared" si="1"/>
        <v>379938064</v>
      </c>
      <c r="F4" s="4">
        <f t="shared" si="2"/>
        <v>16.7281</v>
      </c>
      <c r="G4" s="4">
        <f t="shared" si="3"/>
        <v>46.217</v>
      </c>
      <c r="H4" s="4">
        <f t="shared" si="4"/>
        <v>220259.6</v>
      </c>
      <c r="I4" s="4">
        <f t="shared" si="5"/>
        <v>79722.28</v>
      </c>
    </row>
    <row r="5">
      <c r="A5" s="3">
        <v>2009.0</v>
      </c>
      <c r="B5" s="3">
        <v>17.9</v>
      </c>
      <c r="C5" s="3">
        <v>-0.28</v>
      </c>
      <c r="D5" s="3">
        <v>18719.0</v>
      </c>
      <c r="E5" s="4">
        <f t="shared" si="1"/>
        <v>350400961</v>
      </c>
      <c r="F5" s="4">
        <f t="shared" si="2"/>
        <v>0.0784</v>
      </c>
      <c r="G5" s="4">
        <f t="shared" si="3"/>
        <v>-5.012</v>
      </c>
      <c r="H5" s="4">
        <f t="shared" si="4"/>
        <v>335070.1</v>
      </c>
      <c r="I5" s="4">
        <f t="shared" si="5"/>
        <v>-5241.32</v>
      </c>
    </row>
    <row r="6">
      <c r="A6" s="3">
        <v>2010.0</v>
      </c>
      <c r="B6" s="3">
        <v>19.9</v>
      </c>
      <c r="C6" s="3">
        <v>1.8</v>
      </c>
      <c r="D6" s="3">
        <v>18706.0</v>
      </c>
      <c r="E6" s="4">
        <f t="shared" si="1"/>
        <v>349914436</v>
      </c>
      <c r="F6" s="4">
        <f t="shared" si="2"/>
        <v>3.24</v>
      </c>
      <c r="G6" s="4">
        <f t="shared" si="3"/>
        <v>35.82</v>
      </c>
      <c r="H6" s="4">
        <f t="shared" si="4"/>
        <v>372249.4</v>
      </c>
      <c r="I6" s="4">
        <f t="shared" si="5"/>
        <v>33670.8</v>
      </c>
    </row>
    <row r="7">
      <c r="A7" s="3">
        <v>2011.0</v>
      </c>
      <c r="B7" s="3">
        <v>21.4</v>
      </c>
      <c r="C7" s="3">
        <v>3.2</v>
      </c>
      <c r="D7" s="3">
        <v>18229.0</v>
      </c>
      <c r="E7" s="4">
        <f t="shared" si="1"/>
        <v>332296441</v>
      </c>
      <c r="F7" s="4">
        <f t="shared" si="2"/>
        <v>10.24</v>
      </c>
      <c r="G7" s="4">
        <f t="shared" si="3"/>
        <v>68.48</v>
      </c>
      <c r="H7" s="4">
        <f t="shared" si="4"/>
        <v>390100.6</v>
      </c>
      <c r="I7" s="4">
        <f t="shared" si="5"/>
        <v>58332.8</v>
      </c>
    </row>
    <row r="8">
      <c r="A8" s="3">
        <v>2012.0</v>
      </c>
      <c r="B8" s="3">
        <v>24.8</v>
      </c>
      <c r="C8" s="3">
        <v>2.44</v>
      </c>
      <c r="D8" s="3">
        <v>17822.0</v>
      </c>
      <c r="E8" s="4">
        <f t="shared" si="1"/>
        <v>317623684</v>
      </c>
      <c r="F8" s="4">
        <f t="shared" si="2"/>
        <v>5.9536</v>
      </c>
      <c r="G8" s="4">
        <f t="shared" si="3"/>
        <v>60.512</v>
      </c>
      <c r="H8" s="4">
        <f t="shared" si="4"/>
        <v>441985.6</v>
      </c>
      <c r="I8" s="4">
        <f t="shared" si="5"/>
        <v>43485.68</v>
      </c>
    </row>
    <row r="9">
      <c r="A9" s="3">
        <v>2013.0</v>
      </c>
      <c r="B9" s="3">
        <v>26.1</v>
      </c>
      <c r="C9" s="3">
        <v>1.42</v>
      </c>
      <c r="D9" s="3">
        <v>17691.0</v>
      </c>
      <c r="E9" s="4">
        <f t="shared" si="1"/>
        <v>312971481</v>
      </c>
      <c r="F9" s="4">
        <f t="shared" si="2"/>
        <v>2.0164</v>
      </c>
      <c r="G9" s="4">
        <f t="shared" si="3"/>
        <v>37.062</v>
      </c>
      <c r="H9" s="4">
        <f t="shared" si="4"/>
        <v>461735.1</v>
      </c>
      <c r="I9" s="4">
        <f t="shared" si="5"/>
        <v>25121.22</v>
      </c>
    </row>
    <row r="10">
      <c r="A10" s="3">
        <v>2014.0</v>
      </c>
      <c r="B10" s="3">
        <v>24.4</v>
      </c>
      <c r="C10" s="3">
        <v>-0.15</v>
      </c>
      <c r="D10" s="3">
        <v>18029.0</v>
      </c>
      <c r="E10" s="4">
        <f t="shared" si="1"/>
        <v>325044841</v>
      </c>
      <c r="F10" s="4">
        <f t="shared" si="2"/>
        <v>0.0225</v>
      </c>
      <c r="G10" s="4">
        <f t="shared" si="3"/>
        <v>-3.66</v>
      </c>
      <c r="H10" s="4">
        <f t="shared" si="4"/>
        <v>439907.6</v>
      </c>
      <c r="I10" s="4">
        <f t="shared" si="5"/>
        <v>-2704.35</v>
      </c>
    </row>
    <row r="11">
      <c r="A11" s="3">
        <v>2015.0</v>
      </c>
      <c r="B11" s="3">
        <v>22.1</v>
      </c>
      <c r="C11" s="3">
        <v>-0.5</v>
      </c>
      <c r="D11" s="3">
        <v>18828.0</v>
      </c>
      <c r="E11" s="4">
        <f t="shared" si="1"/>
        <v>354493584</v>
      </c>
      <c r="F11" s="4">
        <f t="shared" si="2"/>
        <v>0.25</v>
      </c>
      <c r="G11" s="4">
        <f t="shared" si="3"/>
        <v>-11.05</v>
      </c>
      <c r="H11" s="4">
        <f t="shared" si="4"/>
        <v>416098.8</v>
      </c>
      <c r="I11" s="4">
        <f t="shared" si="5"/>
        <v>-9414</v>
      </c>
    </row>
    <row r="12">
      <c r="B12" s="5">
        <f t="shared" ref="B12:I12" si="6">SUM(B2:B11)</f>
        <v>184.6</v>
      </c>
      <c r="C12" s="5">
        <f t="shared" si="6"/>
        <v>18.32</v>
      </c>
      <c r="D12" s="5">
        <f t="shared" si="6"/>
        <v>185533</v>
      </c>
      <c r="E12" s="5">
        <f t="shared" si="6"/>
        <v>3445640897</v>
      </c>
      <c r="F12" s="5">
        <f t="shared" si="6"/>
        <v>58.6478</v>
      </c>
      <c r="G12" s="5">
        <f t="shared" si="6"/>
        <v>281.085</v>
      </c>
      <c r="H12" s="5">
        <f t="shared" si="6"/>
        <v>3394730.4</v>
      </c>
      <c r="I12" s="5">
        <f t="shared" si="6"/>
        <v>342434.73</v>
      </c>
    </row>
    <row r="17">
      <c r="B17" s="6" t="s">
        <v>9</v>
      </c>
      <c r="C17" s="3">
        <v>10.0</v>
      </c>
      <c r="D17" s="4">
        <f t="shared" ref="D17:E17" si="7">C12</f>
        <v>18.32</v>
      </c>
      <c r="E17" s="4">
        <f t="shared" si="7"/>
        <v>185533</v>
      </c>
    </row>
    <row r="18">
      <c r="C18" s="4">
        <f>D17</f>
        <v>18.32</v>
      </c>
      <c r="D18" s="4">
        <f>F12</f>
        <v>58.6478</v>
      </c>
      <c r="E18" s="4">
        <f>I12</f>
        <v>342434.73</v>
      </c>
    </row>
    <row r="19">
      <c r="C19" s="4">
        <f>D12</f>
        <v>185533</v>
      </c>
      <c r="D19" s="4">
        <f>I12</f>
        <v>342434.73</v>
      </c>
      <c r="E19" s="4">
        <f>E12</f>
        <v>3445640897</v>
      </c>
    </row>
    <row r="22">
      <c r="B22" s="7" t="s">
        <v>10</v>
      </c>
      <c r="C22" s="4">
        <f>B12</f>
        <v>184.6</v>
      </c>
    </row>
    <row r="23">
      <c r="C23" s="4">
        <f>G12</f>
        <v>281.085</v>
      </c>
    </row>
    <row r="24">
      <c r="C24" s="4">
        <f>H12</f>
        <v>3394730.4</v>
      </c>
    </row>
    <row r="26">
      <c r="B26" s="6" t="s">
        <v>11</v>
      </c>
      <c r="C26" s="4">
        <f t="array" ref="C26:E28">MINVERSE(C17:E19)</f>
        <v>107.8631735</v>
      </c>
      <c r="D26" s="4">
        <v>0.5198752491917028</v>
      </c>
      <c r="E26" s="4">
        <v>-0.005859636018851488</v>
      </c>
    </row>
    <row r="27">
      <c r="C27" s="4">
        <v>0.5198752491917066</v>
      </c>
      <c r="D27" s="4">
        <v>0.04312974879347119</v>
      </c>
      <c r="E27" s="4">
        <v>-3.2279376120762655E-5</v>
      </c>
    </row>
    <row r="28">
      <c r="B28" s="8"/>
      <c r="C28" s="4">
        <v>-0.005859636018851489</v>
      </c>
      <c r="D28" s="4">
        <v>-3.227937612076246E-5</v>
      </c>
      <c r="E28" s="4">
        <v>3.190145060935103E-7</v>
      </c>
    </row>
    <row r="30">
      <c r="B30" s="6" t="s">
        <v>12</v>
      </c>
      <c r="C30" s="4">
        <f t="array" ref="C30:C32">MMULT(C26:E28,C22:C24)</f>
        <v>165.7864349</v>
      </c>
    </row>
    <row r="31">
      <c r="C31" s="4">
        <v>-1.4876829697851974</v>
      </c>
    </row>
    <row r="32">
      <c r="C32" s="4">
        <v>-0.007793815640264379</v>
      </c>
    </row>
    <row r="57">
      <c r="B57" s="6" t="s">
        <v>10</v>
      </c>
    </row>
    <row r="65">
      <c r="B65" s="6" t="s">
        <v>13</v>
      </c>
    </row>
    <row r="78">
      <c r="B78" s="6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5.0"/>
    <col customWidth="1" min="4" max="4" width="16.38"/>
    <col customWidth="1" min="5" max="5" width="18.75"/>
    <col customWidth="1" min="6" max="6" width="20.0"/>
    <col customWidth="1" min="15" max="15" width="37.5"/>
    <col customWidth="1" min="17" max="17" width="2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8" t="s">
        <v>20</v>
      </c>
      <c r="P1" s="2" t="s">
        <v>21</v>
      </c>
      <c r="Q1" s="2" t="s">
        <v>22</v>
      </c>
    </row>
    <row r="2">
      <c r="A2" s="3">
        <v>2006.0</v>
      </c>
      <c r="B2" s="3">
        <v>8.5</v>
      </c>
      <c r="C2" s="3">
        <v>3.52</v>
      </c>
      <c r="D2" s="3">
        <v>18614.0</v>
      </c>
      <c r="E2" s="4">
        <f t="shared" ref="E2:E11" si="1">D2*D2</f>
        <v>346480996</v>
      </c>
      <c r="F2" s="4">
        <f t="shared" ref="F2:F11" si="2">C2*C2</f>
        <v>12.3904</v>
      </c>
      <c r="G2" s="4">
        <f t="shared" ref="G2:G11" si="3">B2*C2</f>
        <v>29.92</v>
      </c>
      <c r="H2" s="4">
        <f t="shared" ref="H2:H11" si="4">B2*D2</f>
        <v>158219</v>
      </c>
      <c r="I2" s="4">
        <f t="shared" ref="I2:I11" si="5">C2*D2</f>
        <v>65521.28</v>
      </c>
      <c r="J2" s="9">
        <v>825737.0</v>
      </c>
      <c r="K2" s="4">
        <f t="shared" ref="K2:K11" si="6">J2*J2</f>
        <v>681841593169</v>
      </c>
      <c r="L2" s="4">
        <f t="shared" ref="L2:L11" si="7">B2*J2</f>
        <v>7018764.5</v>
      </c>
      <c r="M2" s="4">
        <f t="shared" ref="M2:M11" si="8">C2*J2</f>
        <v>2906594.24</v>
      </c>
      <c r="N2" s="4">
        <f t="shared" ref="N2:N11" si="9">D2*J2</f>
        <v>15370268518</v>
      </c>
      <c r="O2" s="10">
        <f t="shared" ref="O2:O11" si="10">$C$36+($C$37*C2)+($C$38*D2)+($C$39*J2)</f>
        <v>8.321515873</v>
      </c>
      <c r="P2" s="10">
        <f t="shared" ref="P2:P11" si="11">(B2-$B$13)*(B2-$B$13)</f>
        <v>99.2016</v>
      </c>
      <c r="Q2" s="10">
        <f t="shared" ref="Q2:Q11" si="12">(O2-$B$13)*(O2-$B$13)</f>
        <v>102.7888604</v>
      </c>
    </row>
    <row r="3">
      <c r="A3" s="3">
        <v>2007.0</v>
      </c>
      <c r="B3" s="3">
        <v>8.2</v>
      </c>
      <c r="C3" s="3">
        <v>2.78</v>
      </c>
      <c r="D3" s="3">
        <v>19403.0</v>
      </c>
      <c r="E3" s="4">
        <f t="shared" si="1"/>
        <v>376476409</v>
      </c>
      <c r="F3" s="4">
        <f t="shared" si="2"/>
        <v>7.7284</v>
      </c>
      <c r="G3" s="4">
        <f t="shared" si="3"/>
        <v>22.796</v>
      </c>
      <c r="H3" s="4">
        <f t="shared" si="4"/>
        <v>159104.6</v>
      </c>
      <c r="I3" s="4">
        <f t="shared" si="5"/>
        <v>53940.34</v>
      </c>
      <c r="J3" s="9">
        <v>877724.0</v>
      </c>
      <c r="K3" s="4">
        <f t="shared" si="6"/>
        <v>770399420176</v>
      </c>
      <c r="L3" s="4">
        <f t="shared" si="7"/>
        <v>7197336.8</v>
      </c>
      <c r="M3" s="4">
        <f t="shared" si="8"/>
        <v>2440072.72</v>
      </c>
      <c r="N3" s="4">
        <f t="shared" si="9"/>
        <v>17030478772</v>
      </c>
      <c r="O3" s="10">
        <f t="shared" si="10"/>
        <v>8.629812957</v>
      </c>
      <c r="P3" s="10">
        <f t="shared" si="11"/>
        <v>105.2676</v>
      </c>
      <c r="Q3" s="10">
        <f t="shared" si="12"/>
        <v>96.6325773</v>
      </c>
    </row>
    <row r="4">
      <c r="A4" s="3">
        <v>2008.0</v>
      </c>
      <c r="B4" s="3">
        <v>11.3</v>
      </c>
      <c r="C4" s="3">
        <v>4.09</v>
      </c>
      <c r="D4" s="3">
        <v>19492.0</v>
      </c>
      <c r="E4" s="4">
        <f t="shared" si="1"/>
        <v>379938064</v>
      </c>
      <c r="F4" s="4">
        <f t="shared" si="2"/>
        <v>16.7281</v>
      </c>
      <c r="G4" s="4">
        <f t="shared" si="3"/>
        <v>46.217</v>
      </c>
      <c r="H4" s="4">
        <f t="shared" si="4"/>
        <v>220259.6</v>
      </c>
      <c r="I4" s="4">
        <f t="shared" si="5"/>
        <v>79722.28</v>
      </c>
      <c r="J4" s="9">
        <v>896295.0</v>
      </c>
      <c r="K4" s="4">
        <f t="shared" si="6"/>
        <v>803344727025</v>
      </c>
      <c r="L4" s="4">
        <f t="shared" si="7"/>
        <v>10128133.5</v>
      </c>
      <c r="M4" s="4">
        <f t="shared" si="8"/>
        <v>3665846.55</v>
      </c>
      <c r="N4" s="4">
        <f t="shared" si="9"/>
        <v>17470582140</v>
      </c>
      <c r="O4" s="10">
        <f t="shared" si="10"/>
        <v>10.86318874</v>
      </c>
      <c r="P4" s="10">
        <f t="shared" si="11"/>
        <v>51.2656</v>
      </c>
      <c r="Q4" s="10">
        <f t="shared" si="12"/>
        <v>57.7115413</v>
      </c>
    </row>
    <row r="5">
      <c r="A5" s="3">
        <v>2009.0</v>
      </c>
      <c r="B5" s="3">
        <v>17.9</v>
      </c>
      <c r="C5" s="3">
        <v>-0.28</v>
      </c>
      <c r="D5" s="3">
        <v>18719.0</v>
      </c>
      <c r="E5" s="4">
        <f t="shared" si="1"/>
        <v>350400961</v>
      </c>
      <c r="F5" s="4">
        <f t="shared" si="2"/>
        <v>0.0784</v>
      </c>
      <c r="G5" s="4">
        <f t="shared" si="3"/>
        <v>-5.012</v>
      </c>
      <c r="H5" s="4">
        <f t="shared" si="4"/>
        <v>335070.1</v>
      </c>
      <c r="I5" s="4">
        <f t="shared" si="5"/>
        <v>-5241.32</v>
      </c>
      <c r="J5" s="9">
        <v>867972.0</v>
      </c>
      <c r="K5" s="4">
        <f t="shared" si="6"/>
        <v>753375392784</v>
      </c>
      <c r="L5" s="4">
        <f t="shared" si="7"/>
        <v>15536698.8</v>
      </c>
      <c r="M5" s="4">
        <f t="shared" si="8"/>
        <v>-243032.16</v>
      </c>
      <c r="N5" s="4">
        <f t="shared" si="9"/>
        <v>16247567868</v>
      </c>
      <c r="O5" s="10">
        <f t="shared" si="10"/>
        <v>20.29176285</v>
      </c>
      <c r="P5" s="10">
        <f t="shared" si="11"/>
        <v>0.3136</v>
      </c>
      <c r="Q5" s="10">
        <f t="shared" si="12"/>
        <v>3.355355151</v>
      </c>
    </row>
    <row r="6">
      <c r="A6" s="3">
        <v>2010.0</v>
      </c>
      <c r="B6" s="3">
        <v>19.9</v>
      </c>
      <c r="C6" s="3">
        <v>1.8</v>
      </c>
      <c r="D6" s="3">
        <v>18706.0</v>
      </c>
      <c r="E6" s="4">
        <f t="shared" si="1"/>
        <v>349914436</v>
      </c>
      <c r="F6" s="4">
        <f t="shared" si="2"/>
        <v>3.24</v>
      </c>
      <c r="G6" s="4">
        <f t="shared" si="3"/>
        <v>35.82</v>
      </c>
      <c r="H6" s="4">
        <f t="shared" si="4"/>
        <v>372249.4</v>
      </c>
      <c r="I6" s="4">
        <f t="shared" si="5"/>
        <v>33670.8</v>
      </c>
      <c r="J6" s="9">
        <v>871015.0</v>
      </c>
      <c r="K6" s="4">
        <f t="shared" si="6"/>
        <v>758667130225</v>
      </c>
      <c r="L6" s="4">
        <f t="shared" si="7"/>
        <v>17333198.5</v>
      </c>
      <c r="M6" s="4">
        <f t="shared" si="8"/>
        <v>1567827</v>
      </c>
      <c r="N6" s="4">
        <f t="shared" si="9"/>
        <v>16293206590</v>
      </c>
      <c r="O6" s="10">
        <f t="shared" si="10"/>
        <v>19.70146012</v>
      </c>
      <c r="P6" s="10">
        <f t="shared" si="11"/>
        <v>2.0736</v>
      </c>
      <c r="Q6" s="10">
        <f t="shared" si="12"/>
        <v>1.541223224</v>
      </c>
    </row>
    <row r="7">
      <c r="A7" s="3">
        <v>2011.0</v>
      </c>
      <c r="B7" s="3">
        <v>21.4</v>
      </c>
      <c r="C7" s="3">
        <v>3.2</v>
      </c>
      <c r="D7" s="3">
        <v>18229.0</v>
      </c>
      <c r="E7" s="4">
        <f t="shared" si="1"/>
        <v>332296441</v>
      </c>
      <c r="F7" s="4">
        <f t="shared" si="2"/>
        <v>10.24</v>
      </c>
      <c r="G7" s="4">
        <f t="shared" si="3"/>
        <v>68.48</v>
      </c>
      <c r="H7" s="4">
        <f t="shared" si="4"/>
        <v>390100.6</v>
      </c>
      <c r="I7" s="4">
        <f t="shared" si="5"/>
        <v>58332.8</v>
      </c>
      <c r="J7" s="9">
        <v>851948.0</v>
      </c>
      <c r="K7" s="4">
        <f t="shared" si="6"/>
        <v>725815394704</v>
      </c>
      <c r="L7" s="4">
        <f t="shared" si="7"/>
        <v>18231687.2</v>
      </c>
      <c r="M7" s="4">
        <f t="shared" si="8"/>
        <v>2726233.6</v>
      </c>
      <c r="N7" s="4">
        <f t="shared" si="9"/>
        <v>15530160092</v>
      </c>
      <c r="O7" s="10">
        <f t="shared" si="10"/>
        <v>21.9637216</v>
      </c>
      <c r="P7" s="10">
        <f t="shared" si="11"/>
        <v>8.6436</v>
      </c>
      <c r="Q7" s="10">
        <f t="shared" si="12"/>
        <v>12.27606503</v>
      </c>
    </row>
    <row r="8">
      <c r="A8" s="3">
        <v>2012.0</v>
      </c>
      <c r="B8" s="3">
        <v>24.8</v>
      </c>
      <c r="C8" s="3">
        <v>2.44</v>
      </c>
      <c r="D8" s="3">
        <v>17822.0</v>
      </c>
      <c r="E8" s="4">
        <f t="shared" si="1"/>
        <v>317623684</v>
      </c>
      <c r="F8" s="4">
        <f t="shared" si="2"/>
        <v>5.9536</v>
      </c>
      <c r="G8" s="4">
        <f t="shared" si="3"/>
        <v>60.512</v>
      </c>
      <c r="H8" s="4">
        <f t="shared" si="4"/>
        <v>441985.6</v>
      </c>
      <c r="I8" s="4">
        <f t="shared" si="5"/>
        <v>43485.68</v>
      </c>
      <c r="J8" s="9">
        <v>833445.0</v>
      </c>
      <c r="K8" s="4">
        <f t="shared" si="6"/>
        <v>694630568025</v>
      </c>
      <c r="L8" s="4">
        <f t="shared" si="7"/>
        <v>20669436</v>
      </c>
      <c r="M8" s="4">
        <f t="shared" si="8"/>
        <v>2033605.8</v>
      </c>
      <c r="N8" s="4">
        <f t="shared" si="9"/>
        <v>14853656790</v>
      </c>
      <c r="O8" s="10">
        <f t="shared" si="10"/>
        <v>24.82068634</v>
      </c>
      <c r="P8" s="10">
        <f t="shared" si="11"/>
        <v>40.1956</v>
      </c>
      <c r="Q8" s="10">
        <f t="shared" si="12"/>
        <v>40.45833069</v>
      </c>
    </row>
    <row r="9">
      <c r="A9" s="3">
        <v>2013.0</v>
      </c>
      <c r="B9" s="3">
        <v>26.1</v>
      </c>
      <c r="C9" s="3">
        <v>1.42</v>
      </c>
      <c r="D9" s="3">
        <v>17691.0</v>
      </c>
      <c r="E9" s="4">
        <f t="shared" si="1"/>
        <v>312971481</v>
      </c>
      <c r="F9" s="4">
        <f t="shared" si="2"/>
        <v>2.0164</v>
      </c>
      <c r="G9" s="4">
        <f t="shared" si="3"/>
        <v>37.062</v>
      </c>
      <c r="H9" s="4">
        <f t="shared" si="4"/>
        <v>461735.1</v>
      </c>
      <c r="I9" s="4">
        <f t="shared" si="5"/>
        <v>25121.22</v>
      </c>
      <c r="J9" s="9">
        <v>824821.0</v>
      </c>
      <c r="K9" s="4">
        <f t="shared" si="6"/>
        <v>680329682041</v>
      </c>
      <c r="L9" s="4">
        <f t="shared" si="7"/>
        <v>21527828.1</v>
      </c>
      <c r="M9" s="4">
        <f t="shared" si="8"/>
        <v>1171245.82</v>
      </c>
      <c r="N9" s="4">
        <f t="shared" si="9"/>
        <v>14591908311</v>
      </c>
      <c r="O9" s="10">
        <f t="shared" si="10"/>
        <v>25.64936995</v>
      </c>
      <c r="P9" s="10">
        <f t="shared" si="11"/>
        <v>58.3696</v>
      </c>
      <c r="Q9" s="10">
        <f t="shared" si="12"/>
        <v>51.68704026</v>
      </c>
    </row>
    <row r="10">
      <c r="A10" s="3">
        <v>2014.0</v>
      </c>
      <c r="B10" s="3">
        <v>24.4</v>
      </c>
      <c r="C10" s="3">
        <v>-0.15</v>
      </c>
      <c r="D10" s="3">
        <v>18029.0</v>
      </c>
      <c r="E10" s="4">
        <f t="shared" si="1"/>
        <v>325044841</v>
      </c>
      <c r="F10" s="4">
        <f t="shared" si="2"/>
        <v>0.0225</v>
      </c>
      <c r="G10" s="4">
        <f t="shared" si="3"/>
        <v>-3.66</v>
      </c>
      <c r="H10" s="4">
        <f t="shared" si="4"/>
        <v>439907.6</v>
      </c>
      <c r="I10" s="4">
        <f t="shared" si="5"/>
        <v>-2704.35</v>
      </c>
      <c r="J10" s="9">
        <v>837556.0</v>
      </c>
      <c r="K10" s="4">
        <f t="shared" si="6"/>
        <v>701500053136</v>
      </c>
      <c r="L10" s="4">
        <f t="shared" si="7"/>
        <v>20436366.4</v>
      </c>
      <c r="M10" s="4">
        <f t="shared" si="8"/>
        <v>-125633.4</v>
      </c>
      <c r="N10" s="4">
        <f t="shared" si="9"/>
        <v>15100297124</v>
      </c>
      <c r="O10" s="10">
        <f t="shared" si="10"/>
        <v>24.29074064</v>
      </c>
      <c r="P10" s="10">
        <f t="shared" si="11"/>
        <v>35.2836</v>
      </c>
      <c r="Q10" s="10">
        <f t="shared" si="12"/>
        <v>33.99753636</v>
      </c>
    </row>
    <row r="11">
      <c r="A11" s="3">
        <v>2015.0</v>
      </c>
      <c r="B11" s="3">
        <v>22.1</v>
      </c>
      <c r="C11" s="3">
        <v>-0.5</v>
      </c>
      <c r="D11" s="3">
        <v>18828.0</v>
      </c>
      <c r="E11" s="4">
        <f t="shared" si="1"/>
        <v>354493584</v>
      </c>
      <c r="F11" s="4">
        <f t="shared" si="2"/>
        <v>0.25</v>
      </c>
      <c r="G11" s="4">
        <f t="shared" si="3"/>
        <v>-11.05</v>
      </c>
      <c r="H11" s="4">
        <f t="shared" si="4"/>
        <v>416098.8</v>
      </c>
      <c r="I11" s="4">
        <f t="shared" si="5"/>
        <v>-9414</v>
      </c>
      <c r="J11" s="9">
        <v>873766.0</v>
      </c>
      <c r="K11" s="4">
        <f t="shared" si="6"/>
        <v>763467022756</v>
      </c>
      <c r="L11" s="4">
        <f t="shared" si="7"/>
        <v>19310228.6</v>
      </c>
      <c r="M11" s="4">
        <f t="shared" si="8"/>
        <v>-436883</v>
      </c>
      <c r="N11" s="4">
        <f t="shared" si="9"/>
        <v>16451266248</v>
      </c>
      <c r="O11" s="10">
        <f t="shared" si="10"/>
        <v>20.06774094</v>
      </c>
      <c r="P11" s="10">
        <f t="shared" si="11"/>
        <v>13.2496</v>
      </c>
      <c r="Q11" s="10">
        <f t="shared" si="12"/>
        <v>2.584830922</v>
      </c>
    </row>
    <row r="12">
      <c r="B12" s="5">
        <f t="shared" ref="B12:Q12" si="13">SUM(B2:B11)</f>
        <v>184.6</v>
      </c>
      <c r="C12" s="5">
        <f t="shared" si="13"/>
        <v>18.32</v>
      </c>
      <c r="D12" s="5">
        <f t="shared" si="13"/>
        <v>185533</v>
      </c>
      <c r="E12" s="5">
        <f t="shared" si="13"/>
        <v>3445640897</v>
      </c>
      <c r="F12" s="5">
        <f t="shared" si="13"/>
        <v>58.6478</v>
      </c>
      <c r="G12" s="5">
        <f t="shared" si="13"/>
        <v>281.085</v>
      </c>
      <c r="H12" s="5">
        <f t="shared" si="13"/>
        <v>3394730.4</v>
      </c>
      <c r="I12" s="5">
        <f t="shared" si="13"/>
        <v>342434.73</v>
      </c>
      <c r="J12" s="11">
        <f t="shared" si="13"/>
        <v>8560279</v>
      </c>
      <c r="K12" s="11">
        <f t="shared" si="13"/>
        <v>7333370984041</v>
      </c>
      <c r="L12" s="11">
        <f t="shared" si="13"/>
        <v>157389678.4</v>
      </c>
      <c r="M12" s="11">
        <f t="shared" si="13"/>
        <v>15705877.17</v>
      </c>
      <c r="N12" s="11">
        <f t="shared" si="13"/>
        <v>158939392453</v>
      </c>
      <c r="O12" s="10">
        <f t="shared" si="13"/>
        <v>184.6</v>
      </c>
      <c r="P12" s="12">
        <f t="shared" si="13"/>
        <v>413.864</v>
      </c>
      <c r="Q12" s="13">
        <f t="shared" si="13"/>
        <v>403.0333606</v>
      </c>
    </row>
    <row r="13">
      <c r="B13" s="10">
        <f>B12/10</f>
        <v>18.46</v>
      </c>
    </row>
    <row r="14">
      <c r="P14" s="3" t="s">
        <v>23</v>
      </c>
      <c r="Q14" s="4">
        <f>Q12/P12</f>
        <v>0.9738304385</v>
      </c>
    </row>
    <row r="15">
      <c r="P15" s="3" t="s">
        <v>24</v>
      </c>
      <c r="Q15" s="3">
        <f>1-(1-Q14)*((Q17-1)/(Q17-Q18))</f>
        <v>0.9607456578</v>
      </c>
    </row>
    <row r="16">
      <c r="P16" s="4"/>
      <c r="Q16" s="4"/>
    </row>
    <row r="17">
      <c r="B17" s="6" t="s">
        <v>9</v>
      </c>
      <c r="C17" s="3">
        <v>10.0</v>
      </c>
      <c r="D17" s="4">
        <f t="shared" ref="D17:E17" si="14">C12</f>
        <v>18.32</v>
      </c>
      <c r="E17" s="4">
        <f t="shared" si="14"/>
        <v>185533</v>
      </c>
      <c r="F17" s="4">
        <f>J12</f>
        <v>8560279</v>
      </c>
      <c r="P17" s="3" t="s">
        <v>25</v>
      </c>
      <c r="Q17" s="3">
        <v>10.0</v>
      </c>
    </row>
    <row r="18">
      <c r="C18" s="4">
        <f>D17</f>
        <v>18.32</v>
      </c>
      <c r="D18" s="4">
        <f>F12</f>
        <v>58.6478</v>
      </c>
      <c r="E18" s="4">
        <f>I12</f>
        <v>342434.73</v>
      </c>
      <c r="F18" s="4">
        <f>M12</f>
        <v>15705877.17</v>
      </c>
      <c r="P18" s="3" t="s">
        <v>26</v>
      </c>
      <c r="Q18" s="3">
        <v>4.0</v>
      </c>
    </row>
    <row r="19">
      <c r="C19" s="4">
        <f>D12</f>
        <v>185533</v>
      </c>
      <c r="D19" s="4">
        <f>I12</f>
        <v>342434.73</v>
      </c>
      <c r="E19" s="4">
        <f>E12</f>
        <v>3445640897</v>
      </c>
      <c r="F19" s="4">
        <f>N12</f>
        <v>158939392453</v>
      </c>
    </row>
    <row r="20">
      <c r="C20" s="4">
        <f>J12</f>
        <v>8560279</v>
      </c>
      <c r="D20" s="4">
        <f>F18</f>
        <v>15705877.17</v>
      </c>
      <c r="E20" s="4">
        <f>F19</f>
        <v>158939392453</v>
      </c>
      <c r="F20" s="4">
        <f>K12</f>
        <v>7333370984041</v>
      </c>
    </row>
    <row r="22">
      <c r="B22" s="7" t="s">
        <v>10</v>
      </c>
      <c r="C22" s="4">
        <f>B12</f>
        <v>184.6</v>
      </c>
    </row>
    <row r="23">
      <c r="C23" s="4">
        <f>G12</f>
        <v>281.085</v>
      </c>
    </row>
    <row r="24">
      <c r="C24" s="4">
        <f>H12</f>
        <v>3394730.4</v>
      </c>
    </row>
    <row r="25">
      <c r="C25" s="4">
        <f>L12</f>
        <v>157389678.4</v>
      </c>
    </row>
    <row r="28">
      <c r="B28" s="6" t="s">
        <v>11</v>
      </c>
      <c r="C28" s="4">
        <f t="array" ref="C28:F31">MINVERSE(C17:F20)</f>
        <v>132.9445707</v>
      </c>
      <c r="D28" s="4">
        <v>0.12349885021317218</v>
      </c>
      <c r="E28" s="4">
        <v>-6.331255994697191E-4</v>
      </c>
      <c r="F28" s="4">
        <v>-1.4172931913566944E-4</v>
      </c>
    </row>
    <row r="29">
      <c r="C29" s="4">
        <v>0.123498850213151</v>
      </c>
      <c r="D29" s="4">
        <v>0.04939392332267886</v>
      </c>
      <c r="E29" s="4">
        <v>-1.1487706238589084E-4</v>
      </c>
      <c r="F29" s="4">
        <v>2.2398336360577128E-6</v>
      </c>
    </row>
    <row r="30">
      <c r="B30" s="8"/>
      <c r="C30" s="4">
        <v>-6.331255994693847E-4</v>
      </c>
      <c r="D30" s="4">
        <v>-1.1487706238588791E-4</v>
      </c>
      <c r="E30" s="4">
        <v>1.4081249299078436E-6</v>
      </c>
      <c r="F30" s="4">
        <v>-2.953383164765875E-8</v>
      </c>
    </row>
    <row r="31">
      <c r="C31" s="4">
        <v>-1.417293191356767E-4</v>
      </c>
      <c r="D31" s="4">
        <v>2.2398336360576264E-6</v>
      </c>
      <c r="E31" s="4">
        <v>-2.9533831647658356E-8</v>
      </c>
      <c r="F31" s="4">
        <v>8.008804182935145E-10</v>
      </c>
    </row>
    <row r="36">
      <c r="B36" s="6" t="s">
        <v>12</v>
      </c>
      <c r="C36" s="4">
        <f t="array" ref="C36:C39">MMULT(C28:F31,C22:C25)</f>
        <v>120.2587509</v>
      </c>
    </row>
    <row r="37">
      <c r="C37" s="4">
        <v>-0.768181608951295</v>
      </c>
      <c r="E37" s="14" t="s">
        <v>27</v>
      </c>
      <c r="F37" s="15">
        <f>C36+(H37*C37)+(C38*H38)+(C39*H39)</f>
        <v>120.2587509</v>
      </c>
      <c r="G37" s="3" t="s">
        <v>28</v>
      </c>
      <c r="H37" s="4"/>
    </row>
    <row r="38">
      <c r="C38" s="4">
        <v>-0.017280963131512728</v>
      </c>
      <c r="G38" s="3" t="s">
        <v>29</v>
      </c>
      <c r="H38" s="4"/>
    </row>
    <row r="39">
      <c r="C39" s="4">
        <v>2.572666744311558E-4</v>
      </c>
      <c r="G39" s="3" t="s">
        <v>30</v>
      </c>
      <c r="H39" s="4"/>
    </row>
    <row r="57">
      <c r="B57" s="16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6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6"/>
    </row>
    <row r="79">
      <c r="B79" s="17"/>
    </row>
    <row r="80">
      <c r="B80" s="1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5"/>
    <col customWidth="1" min="4" max="4" width="13.5"/>
  </cols>
  <sheetData>
    <row r="1">
      <c r="A1" s="18" t="s">
        <v>31</v>
      </c>
    </row>
    <row r="3">
      <c r="A3" s="19" t="s">
        <v>0</v>
      </c>
      <c r="B3" s="19" t="s">
        <v>1</v>
      </c>
      <c r="C3" s="19" t="s">
        <v>2</v>
      </c>
      <c r="D3" s="20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</row>
    <row r="4">
      <c r="A4" s="21">
        <v>2006.0</v>
      </c>
      <c r="B4" s="21">
        <v>8.5</v>
      </c>
      <c r="C4" s="21">
        <v>3.52</v>
      </c>
      <c r="D4" s="21">
        <v>18614.0</v>
      </c>
      <c r="E4" s="21">
        <f t="shared" ref="E4:E13" si="1">D4*D4</f>
        <v>346480996</v>
      </c>
      <c r="F4" s="21">
        <f t="shared" ref="F4:F13" si="2">C4*C4</f>
        <v>12.3904</v>
      </c>
      <c r="G4" s="21">
        <f t="shared" ref="G4:G13" si="3">B4*C4</f>
        <v>29.92</v>
      </c>
      <c r="H4" s="21">
        <f t="shared" ref="H4:H13" si="4">B4*D4</f>
        <v>158219</v>
      </c>
      <c r="I4" s="21">
        <f t="shared" ref="I4:I13" si="5">C4*D4</f>
        <v>65521.28</v>
      </c>
    </row>
    <row r="5">
      <c r="A5" s="21">
        <v>2007.0</v>
      </c>
      <c r="B5" s="21">
        <v>8.2</v>
      </c>
      <c r="C5" s="21">
        <v>2.78</v>
      </c>
      <c r="D5" s="21">
        <v>19403.0</v>
      </c>
      <c r="E5" s="21">
        <f t="shared" si="1"/>
        <v>376476409</v>
      </c>
      <c r="F5" s="21">
        <f t="shared" si="2"/>
        <v>7.7284</v>
      </c>
      <c r="G5" s="21">
        <f t="shared" si="3"/>
        <v>22.796</v>
      </c>
      <c r="H5" s="21">
        <f t="shared" si="4"/>
        <v>159104.6</v>
      </c>
      <c r="I5" s="21">
        <f t="shared" si="5"/>
        <v>53940.34</v>
      </c>
    </row>
    <row r="6">
      <c r="A6" s="21">
        <v>2008.0</v>
      </c>
      <c r="B6" s="21">
        <v>11.3</v>
      </c>
      <c r="C6" s="21">
        <v>4.09</v>
      </c>
      <c r="D6" s="21">
        <v>19492.0</v>
      </c>
      <c r="E6" s="21">
        <f t="shared" si="1"/>
        <v>379938064</v>
      </c>
      <c r="F6" s="21">
        <f t="shared" si="2"/>
        <v>16.7281</v>
      </c>
      <c r="G6" s="21">
        <f t="shared" si="3"/>
        <v>46.217</v>
      </c>
      <c r="H6" s="21">
        <f t="shared" si="4"/>
        <v>220259.6</v>
      </c>
      <c r="I6" s="21">
        <f t="shared" si="5"/>
        <v>79722.28</v>
      </c>
    </row>
    <row r="7">
      <c r="A7" s="21">
        <v>2009.0</v>
      </c>
      <c r="B7" s="21">
        <v>17.9</v>
      </c>
      <c r="C7" s="21">
        <v>-0.28</v>
      </c>
      <c r="D7" s="21">
        <v>18719.0</v>
      </c>
      <c r="E7" s="21">
        <f t="shared" si="1"/>
        <v>350400961</v>
      </c>
      <c r="F7" s="21">
        <f t="shared" si="2"/>
        <v>0.0784</v>
      </c>
      <c r="G7" s="21">
        <f t="shared" si="3"/>
        <v>-5.012</v>
      </c>
      <c r="H7" s="21">
        <f t="shared" si="4"/>
        <v>335070.1</v>
      </c>
      <c r="I7" s="21">
        <f t="shared" si="5"/>
        <v>-5241.32</v>
      </c>
    </row>
    <row r="8">
      <c r="A8" s="21">
        <v>2010.0</v>
      </c>
      <c r="B8" s="21">
        <v>19.9</v>
      </c>
      <c r="C8" s="21">
        <v>1.8</v>
      </c>
      <c r="D8" s="21">
        <v>18706.0</v>
      </c>
      <c r="E8" s="21">
        <f t="shared" si="1"/>
        <v>349914436</v>
      </c>
      <c r="F8" s="21">
        <f t="shared" si="2"/>
        <v>3.24</v>
      </c>
      <c r="G8" s="21">
        <f t="shared" si="3"/>
        <v>35.82</v>
      </c>
      <c r="H8" s="21">
        <f t="shared" si="4"/>
        <v>372249.4</v>
      </c>
      <c r="I8" s="21">
        <f t="shared" si="5"/>
        <v>33670.8</v>
      </c>
    </row>
    <row r="9">
      <c r="A9" s="21">
        <v>2011.0</v>
      </c>
      <c r="B9" s="21">
        <v>21.4</v>
      </c>
      <c r="C9" s="21">
        <v>3.2</v>
      </c>
      <c r="D9" s="21">
        <v>18229.0</v>
      </c>
      <c r="E9" s="21">
        <f t="shared" si="1"/>
        <v>332296441</v>
      </c>
      <c r="F9" s="21">
        <f t="shared" si="2"/>
        <v>10.24</v>
      </c>
      <c r="G9" s="21">
        <f t="shared" si="3"/>
        <v>68.48</v>
      </c>
      <c r="H9" s="21">
        <f t="shared" si="4"/>
        <v>390100.6</v>
      </c>
      <c r="I9" s="21">
        <f t="shared" si="5"/>
        <v>58332.8</v>
      </c>
    </row>
    <row r="10">
      <c r="A10" s="21">
        <v>2012.0</v>
      </c>
      <c r="B10" s="21">
        <v>24.8</v>
      </c>
      <c r="C10" s="21">
        <v>2.44</v>
      </c>
      <c r="D10" s="21">
        <v>17822.0</v>
      </c>
      <c r="E10" s="21">
        <f t="shared" si="1"/>
        <v>317623684</v>
      </c>
      <c r="F10" s="21">
        <f t="shared" si="2"/>
        <v>5.9536</v>
      </c>
      <c r="G10" s="21">
        <f t="shared" si="3"/>
        <v>60.512</v>
      </c>
      <c r="H10" s="21">
        <f t="shared" si="4"/>
        <v>441985.6</v>
      </c>
      <c r="I10" s="21">
        <f t="shared" si="5"/>
        <v>43485.68</v>
      </c>
    </row>
    <row r="11">
      <c r="A11" s="21">
        <v>2013.0</v>
      </c>
      <c r="B11" s="21">
        <v>26.1</v>
      </c>
      <c r="C11" s="21">
        <v>1.42</v>
      </c>
      <c r="D11" s="21">
        <v>17691.0</v>
      </c>
      <c r="E11" s="21">
        <f t="shared" si="1"/>
        <v>312971481</v>
      </c>
      <c r="F11" s="21">
        <f t="shared" si="2"/>
        <v>2.0164</v>
      </c>
      <c r="G11" s="21">
        <f t="shared" si="3"/>
        <v>37.062</v>
      </c>
      <c r="H11" s="21">
        <f t="shared" si="4"/>
        <v>461735.1</v>
      </c>
      <c r="I11" s="21">
        <f t="shared" si="5"/>
        <v>25121.22</v>
      </c>
    </row>
    <row r="12">
      <c r="A12" s="21">
        <v>2014.0</v>
      </c>
      <c r="B12" s="21">
        <v>24.4</v>
      </c>
      <c r="C12" s="21">
        <v>-0.15</v>
      </c>
      <c r="D12" s="21">
        <v>18029.0</v>
      </c>
      <c r="E12" s="21">
        <f t="shared" si="1"/>
        <v>325044841</v>
      </c>
      <c r="F12" s="21">
        <f t="shared" si="2"/>
        <v>0.0225</v>
      </c>
      <c r="G12" s="21">
        <f t="shared" si="3"/>
        <v>-3.66</v>
      </c>
      <c r="H12" s="21">
        <f t="shared" si="4"/>
        <v>439907.6</v>
      </c>
      <c r="I12" s="21">
        <f t="shared" si="5"/>
        <v>-2704.35</v>
      </c>
    </row>
    <row r="13">
      <c r="A13" s="21">
        <v>2015.0</v>
      </c>
      <c r="B13" s="21">
        <v>22.1</v>
      </c>
      <c r="C13" s="21">
        <v>-0.5</v>
      </c>
      <c r="D13" s="21">
        <v>18828.0</v>
      </c>
      <c r="E13" s="21">
        <f t="shared" si="1"/>
        <v>354493584</v>
      </c>
      <c r="F13" s="21">
        <f t="shared" si="2"/>
        <v>0.25</v>
      </c>
      <c r="G13" s="21">
        <f t="shared" si="3"/>
        <v>-11.05</v>
      </c>
      <c r="H13" s="21">
        <f t="shared" si="4"/>
        <v>416098.8</v>
      </c>
      <c r="I13" s="21">
        <f t="shared" si="5"/>
        <v>-9414</v>
      </c>
    </row>
    <row r="14">
      <c r="A14" s="22"/>
      <c r="B14" s="23">
        <f t="shared" ref="B14:I14" si="6">SUM(B4:B13)</f>
        <v>184.6</v>
      </c>
      <c r="C14" s="23">
        <f t="shared" si="6"/>
        <v>18.32</v>
      </c>
      <c r="D14" s="23">
        <f t="shared" si="6"/>
        <v>185533</v>
      </c>
      <c r="E14" s="23">
        <f t="shared" si="6"/>
        <v>3445640897</v>
      </c>
      <c r="F14" s="23">
        <f t="shared" si="6"/>
        <v>58.6478</v>
      </c>
      <c r="G14" s="23">
        <f t="shared" si="6"/>
        <v>281.085</v>
      </c>
      <c r="H14" s="23">
        <f t="shared" si="6"/>
        <v>3394730.4</v>
      </c>
      <c r="I14" s="23">
        <f t="shared" si="6"/>
        <v>342434.73</v>
      </c>
    </row>
    <row r="16">
      <c r="A16" s="24" t="s">
        <v>32</v>
      </c>
    </row>
    <row r="17">
      <c r="A17" s="4">
        <f t="shared" ref="A17:A27" si="7">B4*B4</f>
        <v>72.25</v>
      </c>
      <c r="C17" s="25" t="s">
        <v>33</v>
      </c>
      <c r="D17" s="4">
        <f>B14/10</f>
        <v>18.46</v>
      </c>
    </row>
    <row r="18">
      <c r="A18" s="4">
        <f t="shared" si="7"/>
        <v>67.24</v>
      </c>
    </row>
    <row r="19">
      <c r="A19" s="4">
        <f t="shared" si="7"/>
        <v>127.69</v>
      </c>
      <c r="C19" s="25" t="s">
        <v>21</v>
      </c>
      <c r="D19" s="4">
        <f>A28-(10*(D17*D17))</f>
        <v>34491.024</v>
      </c>
    </row>
    <row r="20">
      <c r="A20" s="4">
        <f t="shared" si="7"/>
        <v>320.41</v>
      </c>
    </row>
    <row r="21">
      <c r="A21" s="4">
        <f t="shared" si="7"/>
        <v>396.01</v>
      </c>
    </row>
    <row r="22">
      <c r="A22" s="4">
        <f t="shared" si="7"/>
        <v>457.96</v>
      </c>
      <c r="C22" s="25" t="s">
        <v>12</v>
      </c>
      <c r="D22" s="4">
        <v>165.7864349191659</v>
      </c>
      <c r="G22" s="25" t="s">
        <v>10</v>
      </c>
      <c r="H22" s="4">
        <v>184.6</v>
      </c>
    </row>
    <row r="23">
      <c r="A23" s="4">
        <f t="shared" si="7"/>
        <v>615.04</v>
      </c>
      <c r="D23" s="4">
        <v>-1.4876829697851974</v>
      </c>
      <c r="H23" s="4">
        <v>281.085</v>
      </c>
    </row>
    <row r="24">
      <c r="A24" s="4">
        <f t="shared" si="7"/>
        <v>681.21</v>
      </c>
      <c r="D24" s="4">
        <v>-0.007793815640264379</v>
      </c>
      <c r="H24" s="4">
        <v>3394730.4000000004</v>
      </c>
    </row>
    <row r="25">
      <c r="A25" s="4">
        <f t="shared" si="7"/>
        <v>595.36</v>
      </c>
    </row>
    <row r="26">
      <c r="A26" s="4">
        <f t="shared" si="7"/>
        <v>488.41</v>
      </c>
      <c r="C26" s="25" t="s">
        <v>34</v>
      </c>
      <c r="D26" s="4">
        <v>165.7864349191659</v>
      </c>
      <c r="E26" s="4">
        <v>-1.4876829697851974</v>
      </c>
      <c r="F26" s="4">
        <v>-0.007793815640264379</v>
      </c>
    </row>
    <row r="27">
      <c r="A27" s="4">
        <f t="shared" si="7"/>
        <v>34077.16</v>
      </c>
    </row>
    <row r="28">
      <c r="A28" s="26">
        <f>SUM(A16:A27)</f>
        <v>37898.74</v>
      </c>
      <c r="C28" s="25" t="s">
        <v>35</v>
      </c>
      <c r="D28" s="4">
        <f>10*((B14/10)*(B14/10))</f>
        <v>3407.716</v>
      </c>
    </row>
    <row r="30">
      <c r="C30" s="25" t="s">
        <v>36</v>
      </c>
      <c r="D30" s="4">
        <f t="array" ref="D30">MMULT(D26:F26,H22:H24)</f>
        <v>3728.107633</v>
      </c>
      <c r="E30" s="4">
        <f>D30-D28</f>
        <v>320.3916325</v>
      </c>
    </row>
    <row r="32">
      <c r="C32" s="25" t="s">
        <v>23</v>
      </c>
      <c r="D32" s="4">
        <f>E30/D19</f>
        <v>0.009289130775</v>
      </c>
    </row>
    <row r="33">
      <c r="C33" s="25" t="s">
        <v>37</v>
      </c>
      <c r="D33" s="4">
        <f>1-(1-D32)*((9)/(7))</f>
        <v>-0.2737711176</v>
      </c>
    </row>
  </sheetData>
  <drawing r:id="rId1"/>
  <tableParts count="1">
    <tablePart r:id="rId3"/>
  </tableParts>
</worksheet>
</file>